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acdonald\Downloads\"/>
    </mc:Choice>
  </mc:AlternateContent>
  <xr:revisionPtr revIDLastSave="0" documentId="8_{D54B32FA-2457-4FDD-923D-4646643362DD}" xr6:coauthVersionLast="45" xr6:coauthVersionMax="45" xr10:uidLastSave="{00000000-0000-0000-0000-000000000000}"/>
  <bookViews>
    <workbookView xWindow="-110" yWindow="-110" windowWidth="19420" windowHeight="10420" tabRatio="994" activeTab="10" xr2:uid="{D9CC8CBF-CAC2-442E-B8E6-DF9818B9B8FC}"/>
  </bookViews>
  <sheets>
    <sheet name="Detail Per Entity" sheetId="18" r:id="rId1"/>
    <sheet name="Detail per Line+Variation TPEU" sheetId="22" r:id="rId2"/>
    <sheet name="DIFFERENCES O_I" sheetId="24" r:id="rId3"/>
    <sheet name="FLOWS IN DIAPASON" sheetId="21" r:id="rId4"/>
    <sheet name="TABUD" sheetId="2" r:id="rId5"/>
    <sheet name="GEOP" sheetId="4" r:id="rId6"/>
    <sheet name="TITA" sheetId="7" r:id="rId7"/>
    <sheet name="TAP" sheetId="3" r:id="rId8"/>
    <sheet name="TFRA" sheetId="14" r:id="rId9"/>
    <sheet name="TUSA" sheetId="16" r:id="rId10"/>
    <sheet name="COMPANY LIST" sheetId="27" r:id="rId11"/>
    <sheet name="MONTHLY RATES" sheetId="28" r:id="rId12"/>
    <sheet name="BDDTransfer" sheetId="26" r:id="rId13"/>
    <sheet name="BDDZBA" sheetId="29" r:id="rId14"/>
  </sheets>
  <definedNames>
    <definedName name="_xlnm.Print_Area" localSheetId="3">'FLOWS IN DIAPASON'!$A$1:$I$95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5" i="22" l="1"/>
  <c r="G26" i="22"/>
  <c r="H26" i="22"/>
  <c r="H25" i="22"/>
  <c r="J26" i="22"/>
  <c r="K26" i="22"/>
  <c r="I26" i="22"/>
  <c r="J25" i="22"/>
  <c r="K25" i="22"/>
  <c r="I25" i="22"/>
  <c r="J6" i="18"/>
  <c r="M5" i="18"/>
  <c r="C4" i="18" s="1"/>
  <c r="M6" i="18"/>
  <c r="L5" i="18"/>
  <c r="K5" i="18"/>
  <c r="J5" i="18"/>
  <c r="I5" i="18"/>
  <c r="L6" i="18"/>
  <c r="K6" i="18"/>
  <c r="I6" i="18"/>
  <c r="F19" i="21"/>
  <c r="F20" i="21"/>
  <c r="F21" i="21"/>
  <c r="CD3" i="29"/>
  <c r="CD4" i="29"/>
  <c r="CD5" i="29"/>
  <c r="CD6" i="29"/>
  <c r="CD7" i="29"/>
  <c r="CD8" i="29"/>
  <c r="CD9" i="29"/>
  <c r="CD10" i="29"/>
  <c r="CD11" i="29"/>
  <c r="CD12" i="29"/>
  <c r="CD13" i="29"/>
  <c r="CD14" i="29"/>
  <c r="CD15" i="29"/>
  <c r="CD2" i="29"/>
  <c r="F9" i="21"/>
  <c r="G9" i="21"/>
  <c r="H9" i="21"/>
  <c r="F10" i="21"/>
  <c r="G10" i="21"/>
  <c r="H10" i="21"/>
  <c r="H8" i="21"/>
  <c r="G8" i="21"/>
  <c r="F8" i="21"/>
  <c r="B8" i="21"/>
  <c r="B11" i="21" s="1"/>
  <c r="B9" i="21"/>
  <c r="B10" i="21"/>
  <c r="C8" i="21"/>
  <c r="C9" i="21"/>
  <c r="D8" i="21"/>
  <c r="D9" i="21"/>
  <c r="CL3" i="29"/>
  <c r="CL4" i="29"/>
  <c r="CL5" i="29"/>
  <c r="CL6" i="29"/>
  <c r="CL7" i="29"/>
  <c r="CL8" i="29"/>
  <c r="CL9" i="29"/>
  <c r="CL10" i="29"/>
  <c r="CL11" i="29"/>
  <c r="CL12" i="29"/>
  <c r="CL13" i="29"/>
  <c r="CL14" i="29"/>
  <c r="CL15" i="29"/>
  <c r="CL2" i="29"/>
  <c r="CE13" i="29"/>
  <c r="CF13" i="29" s="1"/>
  <c r="CG13" i="29"/>
  <c r="CH13" i="29"/>
  <c r="CJ13" i="29" s="1"/>
  <c r="CK13" i="29"/>
  <c r="CE14" i="29"/>
  <c r="CF14" i="29" s="1"/>
  <c r="CG14" i="29"/>
  <c r="CH14" i="29"/>
  <c r="CJ14" i="29" s="1"/>
  <c r="CK14" i="29"/>
  <c r="CE15" i="29"/>
  <c r="CF15" i="29" s="1"/>
  <c r="CG15" i="29"/>
  <c r="CH15" i="29"/>
  <c r="CJ15" i="29" s="1"/>
  <c r="CK15" i="29"/>
  <c r="CE3" i="29"/>
  <c r="CF3" i="29" s="1"/>
  <c r="CG3" i="29"/>
  <c r="CH3" i="29"/>
  <c r="CJ3" i="29" s="1"/>
  <c r="CK3" i="29"/>
  <c r="CE4" i="29"/>
  <c r="CF4" i="29"/>
  <c r="CG4" i="29"/>
  <c r="CH4" i="29"/>
  <c r="CJ4" i="29" s="1"/>
  <c r="CK4" i="29"/>
  <c r="CE5" i="29"/>
  <c r="CF5" i="29" s="1"/>
  <c r="CG5" i="29"/>
  <c r="CH5" i="29"/>
  <c r="CJ5" i="29" s="1"/>
  <c r="CK5" i="29"/>
  <c r="CE6" i="29"/>
  <c r="CF6" i="29" s="1"/>
  <c r="CG6" i="29"/>
  <c r="CH6" i="29"/>
  <c r="CJ6" i="29" s="1"/>
  <c r="CK6" i="29"/>
  <c r="CE7" i="29"/>
  <c r="CF7" i="29"/>
  <c r="CG7" i="29"/>
  <c r="CH7" i="29"/>
  <c r="CJ7" i="29"/>
  <c r="CI7" i="29" s="1"/>
  <c r="CK7" i="29"/>
  <c r="CE8" i="29"/>
  <c r="CF8" i="29" s="1"/>
  <c r="CG8" i="29"/>
  <c r="CH8" i="29"/>
  <c r="CJ8" i="29"/>
  <c r="CI8" i="29" s="1"/>
  <c r="CK8" i="29"/>
  <c r="CE9" i="29"/>
  <c r="CF9" i="29" s="1"/>
  <c r="CG9" i="29"/>
  <c r="CH9" i="29"/>
  <c r="CJ9" i="29" s="1"/>
  <c r="CK9" i="29"/>
  <c r="CE10" i="29"/>
  <c r="CF10" i="29" s="1"/>
  <c r="CG10" i="29"/>
  <c r="CH10" i="29"/>
  <c r="CJ10" i="29" s="1"/>
  <c r="CI10" i="29" s="1"/>
  <c r="CK10" i="29"/>
  <c r="CE11" i="29"/>
  <c r="CF11" i="29" s="1"/>
  <c r="CG11" i="29"/>
  <c r="CH11" i="29"/>
  <c r="CJ11" i="29"/>
  <c r="CK11" i="29"/>
  <c r="CE12" i="29"/>
  <c r="CF12" i="29"/>
  <c r="CG12" i="29"/>
  <c r="CH12" i="29"/>
  <c r="CJ12" i="29" s="1"/>
  <c r="CK12" i="29"/>
  <c r="CK2" i="29"/>
  <c r="CH2" i="29"/>
  <c r="CJ2" i="29" s="1"/>
  <c r="CG2" i="29"/>
  <c r="CI2" i="29" s="1"/>
  <c r="CE2" i="29"/>
  <c r="CF2" i="29" s="1"/>
  <c r="G12" i="21" l="1"/>
  <c r="G13" i="21"/>
  <c r="F12" i="21"/>
  <c r="F11" i="21"/>
  <c r="H11" i="21"/>
  <c r="H12" i="21"/>
  <c r="G11" i="21"/>
  <c r="H14" i="21"/>
  <c r="G14" i="21"/>
  <c r="H13" i="21"/>
  <c r="H15" i="21"/>
  <c r="F13" i="21"/>
  <c r="G15" i="21"/>
  <c r="F15" i="21"/>
  <c r="D10" i="21"/>
  <c r="C10" i="21"/>
  <c r="B12" i="21"/>
  <c r="C14" i="21" s="1"/>
  <c r="C12" i="21"/>
  <c r="D11" i="21"/>
  <c r="C11" i="21"/>
  <c r="C13" i="21"/>
  <c r="B14" i="21"/>
  <c r="B13" i="21"/>
  <c r="C15" i="21" s="1"/>
  <c r="D13" i="21"/>
  <c r="D12" i="21"/>
  <c r="CI6" i="29"/>
  <c r="CI9" i="29"/>
  <c r="CI13" i="29"/>
  <c r="CI14" i="29"/>
  <c r="CI15" i="29"/>
  <c r="CI11" i="29"/>
  <c r="CI3" i="29"/>
  <c r="CI12" i="29"/>
  <c r="CI5" i="29"/>
  <c r="CI4" i="29"/>
  <c r="CF2" i="26"/>
  <c r="CF3" i="26"/>
  <c r="CF4" i="26"/>
  <c r="CF5" i="26"/>
  <c r="CF6" i="26"/>
  <c r="CF7" i="26"/>
  <c r="CF8" i="26"/>
  <c r="CF9" i="26"/>
  <c r="CF10" i="26"/>
  <c r="CF11" i="26"/>
  <c r="CF12" i="26"/>
  <c r="CF13" i="26"/>
  <c r="CF14" i="26"/>
  <c r="CF15" i="26"/>
  <c r="CF16" i="26"/>
  <c r="CF17" i="26"/>
  <c r="CF18" i="26"/>
  <c r="CF19" i="26"/>
  <c r="CF20" i="26"/>
  <c r="CF21" i="26"/>
  <c r="CF22" i="26"/>
  <c r="CF23" i="26"/>
  <c r="CF24" i="26"/>
  <c r="CF25" i="26"/>
  <c r="CF26" i="26"/>
  <c r="CF27" i="26"/>
  <c r="CF28" i="26"/>
  <c r="CF29" i="26"/>
  <c r="CF30" i="26"/>
  <c r="CF31" i="26"/>
  <c r="CF32" i="26"/>
  <c r="CF33" i="26"/>
  <c r="CF34" i="26"/>
  <c r="CF35" i="26"/>
  <c r="CF36" i="26"/>
  <c r="CF37" i="26"/>
  <c r="CF38" i="26"/>
  <c r="CF39" i="26"/>
  <c r="CF40" i="26"/>
  <c r="CF41" i="26"/>
  <c r="CF42" i="26"/>
  <c r="CF43" i="26"/>
  <c r="CF44" i="26"/>
  <c r="CF45" i="26"/>
  <c r="CF46" i="26"/>
  <c r="CF47" i="26"/>
  <c r="CF48" i="26"/>
  <c r="CF49" i="26"/>
  <c r="CF50" i="26"/>
  <c r="CF51" i="26"/>
  <c r="CF52" i="26"/>
  <c r="CF53" i="26"/>
  <c r="F14" i="21" l="1"/>
  <c r="F16" i="21"/>
  <c r="G16" i="21"/>
  <c r="H16" i="21"/>
  <c r="D14" i="21"/>
  <c r="B15" i="21"/>
  <c r="C17" i="21" s="1"/>
  <c r="D15" i="21"/>
  <c r="B17" i="21"/>
  <c r="D16" i="21"/>
  <c r="B18" i="21"/>
  <c r="B20" i="21" s="1"/>
  <c r="C16" i="21"/>
  <c r="B16" i="21"/>
  <c r="CG3" i="26"/>
  <c r="CH3" i="26"/>
  <c r="CI3" i="26"/>
  <c r="CJ3" i="26"/>
  <c r="CL3" i="26" s="1"/>
  <c r="CK3" i="26" s="1"/>
  <c r="CM3" i="26"/>
  <c r="CD3" i="26" s="1"/>
  <c r="CN3" i="26"/>
  <c r="CE3" i="26" s="1"/>
  <c r="CG4" i="26"/>
  <c r="CH4" i="26"/>
  <c r="CI4" i="26"/>
  <c r="CJ4" i="26"/>
  <c r="CL4" i="26" s="1"/>
  <c r="CM4" i="26"/>
  <c r="CD4" i="26" s="1"/>
  <c r="CN4" i="26"/>
  <c r="CE4" i="26" s="1"/>
  <c r="CG5" i="26"/>
  <c r="CH5" i="26"/>
  <c r="CI5" i="26"/>
  <c r="CJ5" i="26"/>
  <c r="CL5" i="26" s="1"/>
  <c r="CM5" i="26"/>
  <c r="CD5" i="26" s="1"/>
  <c r="CN5" i="26"/>
  <c r="CE5" i="26" s="1"/>
  <c r="CG6" i="26"/>
  <c r="CH6" i="26"/>
  <c r="CI6" i="26"/>
  <c r="CJ6" i="26"/>
  <c r="CL6" i="26" s="1"/>
  <c r="CM6" i="26"/>
  <c r="CD6" i="26" s="1"/>
  <c r="CN6" i="26"/>
  <c r="CE6" i="26" s="1"/>
  <c r="CG7" i="26"/>
  <c r="CH7" i="26"/>
  <c r="CI7" i="26"/>
  <c r="CJ7" i="26"/>
  <c r="CL7" i="26" s="1"/>
  <c r="CM7" i="26"/>
  <c r="CD7" i="26" s="1"/>
  <c r="CN7" i="26"/>
  <c r="CE7" i="26" s="1"/>
  <c r="CG8" i="26"/>
  <c r="CH8" i="26"/>
  <c r="CI8" i="26"/>
  <c r="CJ8" i="26"/>
  <c r="CL8" i="26" s="1"/>
  <c r="CM8" i="26"/>
  <c r="CD8" i="26" s="1"/>
  <c r="CN8" i="26"/>
  <c r="CE8" i="26" s="1"/>
  <c r="CG9" i="26"/>
  <c r="CH9" i="26"/>
  <c r="CI9" i="26"/>
  <c r="CJ9" i="26"/>
  <c r="CL9" i="26" s="1"/>
  <c r="CM9" i="26"/>
  <c r="CD9" i="26" s="1"/>
  <c r="CN9" i="26"/>
  <c r="CE9" i="26" s="1"/>
  <c r="CG10" i="26"/>
  <c r="CH10" i="26"/>
  <c r="CI10" i="26"/>
  <c r="CJ10" i="26"/>
  <c r="CL10" i="26" s="1"/>
  <c r="CM10" i="26"/>
  <c r="CD10" i="26" s="1"/>
  <c r="CN10" i="26"/>
  <c r="CE10" i="26" s="1"/>
  <c r="CG11" i="26"/>
  <c r="CH11" i="26"/>
  <c r="CI11" i="26"/>
  <c r="CJ11" i="26"/>
  <c r="CL11" i="26" s="1"/>
  <c r="CM11" i="26"/>
  <c r="CD11" i="26" s="1"/>
  <c r="CN11" i="26"/>
  <c r="CE11" i="26" s="1"/>
  <c r="CG12" i="26"/>
  <c r="CH12" i="26"/>
  <c r="CI12" i="26"/>
  <c r="CJ12" i="26"/>
  <c r="CL12" i="26" s="1"/>
  <c r="CM12" i="26"/>
  <c r="CD12" i="26" s="1"/>
  <c r="CN12" i="26"/>
  <c r="CE12" i="26" s="1"/>
  <c r="CG13" i="26"/>
  <c r="CH13" i="26"/>
  <c r="CI13" i="26"/>
  <c r="CJ13" i="26"/>
  <c r="CL13" i="26" s="1"/>
  <c r="CM13" i="26"/>
  <c r="CD13" i="26" s="1"/>
  <c r="CN13" i="26"/>
  <c r="CE13" i="26" s="1"/>
  <c r="CG14" i="26"/>
  <c r="CH14" i="26"/>
  <c r="CI14" i="26"/>
  <c r="CJ14" i="26"/>
  <c r="CL14" i="26" s="1"/>
  <c r="CM14" i="26"/>
  <c r="CD14" i="26" s="1"/>
  <c r="CN14" i="26"/>
  <c r="CE14" i="26" s="1"/>
  <c r="CG15" i="26"/>
  <c r="CH15" i="26"/>
  <c r="CI15" i="26"/>
  <c r="CK15" i="26" s="1"/>
  <c r="CJ15" i="26"/>
  <c r="CL15" i="26" s="1"/>
  <c r="CM15" i="26"/>
  <c r="CD15" i="26" s="1"/>
  <c r="CN15" i="26"/>
  <c r="CE15" i="26" s="1"/>
  <c r="CG16" i="26"/>
  <c r="CH16" i="26"/>
  <c r="CI16" i="26"/>
  <c r="CJ16" i="26"/>
  <c r="CL16" i="26" s="1"/>
  <c r="CM16" i="26"/>
  <c r="CD16" i="26" s="1"/>
  <c r="CN16" i="26"/>
  <c r="CE16" i="26" s="1"/>
  <c r="CG17" i="26"/>
  <c r="CH17" i="26"/>
  <c r="CI17" i="26"/>
  <c r="CJ17" i="26"/>
  <c r="CL17" i="26" s="1"/>
  <c r="CM17" i="26"/>
  <c r="CD17" i="26" s="1"/>
  <c r="CN17" i="26"/>
  <c r="CE17" i="26" s="1"/>
  <c r="CG18" i="26"/>
  <c r="CH18" i="26"/>
  <c r="CI18" i="26"/>
  <c r="CJ18" i="26"/>
  <c r="CL18" i="26" s="1"/>
  <c r="CM18" i="26"/>
  <c r="CD18" i="26" s="1"/>
  <c r="CN18" i="26"/>
  <c r="CE18" i="26" s="1"/>
  <c r="CG19" i="26"/>
  <c r="CH19" i="26"/>
  <c r="CI19" i="26"/>
  <c r="CJ19" i="26"/>
  <c r="CL19" i="26" s="1"/>
  <c r="CM19" i="26"/>
  <c r="CD19" i="26" s="1"/>
  <c r="CN19" i="26"/>
  <c r="CE19" i="26" s="1"/>
  <c r="CG20" i="26"/>
  <c r="CH20" i="26"/>
  <c r="CI20" i="26"/>
  <c r="CJ20" i="26"/>
  <c r="CL20" i="26" s="1"/>
  <c r="CM20" i="26"/>
  <c r="CD20" i="26" s="1"/>
  <c r="CN20" i="26"/>
  <c r="CE20" i="26" s="1"/>
  <c r="CG21" i="26"/>
  <c r="CH21" i="26"/>
  <c r="CI21" i="26"/>
  <c r="CJ21" i="26"/>
  <c r="CL21" i="26" s="1"/>
  <c r="CM21" i="26"/>
  <c r="CD21" i="26" s="1"/>
  <c r="CN21" i="26"/>
  <c r="CE21" i="26" s="1"/>
  <c r="CG22" i="26"/>
  <c r="CH22" i="26"/>
  <c r="CI22" i="26"/>
  <c r="CJ22" i="26"/>
  <c r="CL22" i="26" s="1"/>
  <c r="CM22" i="26"/>
  <c r="CD22" i="26" s="1"/>
  <c r="CN22" i="26"/>
  <c r="CE22" i="26" s="1"/>
  <c r="CG23" i="26"/>
  <c r="CH23" i="26"/>
  <c r="CI23" i="26"/>
  <c r="CJ23" i="26"/>
  <c r="CL23" i="26" s="1"/>
  <c r="CM23" i="26"/>
  <c r="CD23" i="26" s="1"/>
  <c r="CN23" i="26"/>
  <c r="CE23" i="26" s="1"/>
  <c r="CG24" i="26"/>
  <c r="CH24" i="26"/>
  <c r="CI24" i="26"/>
  <c r="CJ24" i="26"/>
  <c r="CL24" i="26" s="1"/>
  <c r="CM24" i="26"/>
  <c r="CD24" i="26" s="1"/>
  <c r="CN24" i="26"/>
  <c r="CE24" i="26" s="1"/>
  <c r="CG25" i="26"/>
  <c r="CH25" i="26"/>
  <c r="CI25" i="26"/>
  <c r="CJ25" i="26"/>
  <c r="CL25" i="26" s="1"/>
  <c r="CM25" i="26"/>
  <c r="CD25" i="26" s="1"/>
  <c r="CN25" i="26"/>
  <c r="CE25" i="26" s="1"/>
  <c r="CG26" i="26"/>
  <c r="CH26" i="26"/>
  <c r="CI26" i="26"/>
  <c r="CJ26" i="26"/>
  <c r="CL26" i="26" s="1"/>
  <c r="CM26" i="26"/>
  <c r="CD26" i="26" s="1"/>
  <c r="CN26" i="26"/>
  <c r="CE26" i="26" s="1"/>
  <c r="CG27" i="26"/>
  <c r="CH27" i="26"/>
  <c r="CI27" i="26"/>
  <c r="CJ27" i="26"/>
  <c r="CL27" i="26" s="1"/>
  <c r="CM27" i="26"/>
  <c r="CD27" i="26" s="1"/>
  <c r="CN27" i="26"/>
  <c r="CE27" i="26" s="1"/>
  <c r="CG28" i="26"/>
  <c r="CH28" i="26"/>
  <c r="CI28" i="26"/>
  <c r="CJ28" i="26"/>
  <c r="CL28" i="26"/>
  <c r="CM28" i="26"/>
  <c r="CD28" i="26" s="1"/>
  <c r="CN28" i="26"/>
  <c r="CE28" i="26" s="1"/>
  <c r="CG29" i="26"/>
  <c r="CH29" i="26"/>
  <c r="CI29" i="26"/>
  <c r="CJ29" i="26"/>
  <c r="CL29" i="26" s="1"/>
  <c r="CM29" i="26"/>
  <c r="CD29" i="26" s="1"/>
  <c r="CN29" i="26"/>
  <c r="CE29" i="26" s="1"/>
  <c r="CG30" i="26"/>
  <c r="CH30" i="26"/>
  <c r="CI30" i="26"/>
  <c r="CJ30" i="26"/>
  <c r="CL30" i="26" s="1"/>
  <c r="CM30" i="26"/>
  <c r="CD30" i="26" s="1"/>
  <c r="CN30" i="26"/>
  <c r="CE30" i="26" s="1"/>
  <c r="CG31" i="26"/>
  <c r="CH31" i="26"/>
  <c r="CI31" i="26"/>
  <c r="CJ31" i="26"/>
  <c r="CL31" i="26" s="1"/>
  <c r="CM31" i="26"/>
  <c r="CD31" i="26" s="1"/>
  <c r="CN31" i="26"/>
  <c r="CE31" i="26" s="1"/>
  <c r="CG32" i="26"/>
  <c r="CH32" i="26"/>
  <c r="CI32" i="26"/>
  <c r="CJ32" i="26"/>
  <c r="CL32" i="26" s="1"/>
  <c r="CM32" i="26"/>
  <c r="CD32" i="26" s="1"/>
  <c r="CN32" i="26"/>
  <c r="CE32" i="26" s="1"/>
  <c r="CG33" i="26"/>
  <c r="CH33" i="26"/>
  <c r="CI33" i="26"/>
  <c r="CJ33" i="26"/>
  <c r="CL33" i="26" s="1"/>
  <c r="CK33" i="26" s="1"/>
  <c r="CM33" i="26"/>
  <c r="CD33" i="26" s="1"/>
  <c r="CN33" i="26"/>
  <c r="CE33" i="26" s="1"/>
  <c r="CG34" i="26"/>
  <c r="CH34" i="26"/>
  <c r="CI34" i="26"/>
  <c r="CJ34" i="26"/>
  <c r="CL34" i="26" s="1"/>
  <c r="CM34" i="26"/>
  <c r="CD34" i="26" s="1"/>
  <c r="CN34" i="26"/>
  <c r="CE34" i="26" s="1"/>
  <c r="CG35" i="26"/>
  <c r="CH35" i="26"/>
  <c r="CI35" i="26"/>
  <c r="CJ35" i="26"/>
  <c r="CL35" i="26" s="1"/>
  <c r="CM35" i="26"/>
  <c r="CD35" i="26" s="1"/>
  <c r="CN35" i="26"/>
  <c r="CE35" i="26" s="1"/>
  <c r="CG36" i="26"/>
  <c r="CH36" i="26"/>
  <c r="CI36" i="26"/>
  <c r="CJ36" i="26"/>
  <c r="CL36" i="26" s="1"/>
  <c r="CM36" i="26"/>
  <c r="CD36" i="26" s="1"/>
  <c r="CN36" i="26"/>
  <c r="CE36" i="26" s="1"/>
  <c r="CG37" i="26"/>
  <c r="CH37" i="26"/>
  <c r="CI37" i="26"/>
  <c r="CJ37" i="26"/>
  <c r="CL37" i="26" s="1"/>
  <c r="CM37" i="26"/>
  <c r="CD37" i="26" s="1"/>
  <c r="CN37" i="26"/>
  <c r="CE37" i="26" s="1"/>
  <c r="CG38" i="26"/>
  <c r="CH38" i="26"/>
  <c r="CI38" i="26"/>
  <c r="CJ38" i="26"/>
  <c r="CL38" i="26" s="1"/>
  <c r="CM38" i="26"/>
  <c r="CD38" i="26" s="1"/>
  <c r="CN38" i="26"/>
  <c r="CE38" i="26" s="1"/>
  <c r="CG39" i="26"/>
  <c r="CH39" i="26"/>
  <c r="CI39" i="26"/>
  <c r="CJ39" i="26"/>
  <c r="CL39" i="26" s="1"/>
  <c r="CM39" i="26"/>
  <c r="CD39" i="26" s="1"/>
  <c r="CN39" i="26"/>
  <c r="CE39" i="26" s="1"/>
  <c r="CG40" i="26"/>
  <c r="CH40" i="26"/>
  <c r="CI40" i="26"/>
  <c r="CJ40" i="26"/>
  <c r="CL40" i="26" s="1"/>
  <c r="CM40" i="26"/>
  <c r="CD40" i="26" s="1"/>
  <c r="CN40" i="26"/>
  <c r="CE40" i="26" s="1"/>
  <c r="CG41" i="26"/>
  <c r="CH41" i="26"/>
  <c r="CI41" i="26"/>
  <c r="CJ41" i="26"/>
  <c r="CL41" i="26" s="1"/>
  <c r="CM41" i="26"/>
  <c r="CD41" i="26" s="1"/>
  <c r="CN41" i="26"/>
  <c r="CE41" i="26" s="1"/>
  <c r="CG42" i="26"/>
  <c r="CH42" i="26"/>
  <c r="CI42" i="26"/>
  <c r="CJ42" i="26"/>
  <c r="CL42" i="26" s="1"/>
  <c r="CM42" i="26"/>
  <c r="CD42" i="26" s="1"/>
  <c r="CN42" i="26"/>
  <c r="CE42" i="26" s="1"/>
  <c r="CG43" i="26"/>
  <c r="CH43" i="26"/>
  <c r="CI43" i="26"/>
  <c r="CJ43" i="26"/>
  <c r="CL43" i="26" s="1"/>
  <c r="CM43" i="26"/>
  <c r="CD43" i="26" s="1"/>
  <c r="CN43" i="26"/>
  <c r="CE43" i="26" s="1"/>
  <c r="CG44" i="26"/>
  <c r="CH44" i="26"/>
  <c r="CI44" i="26"/>
  <c r="CJ44" i="26"/>
  <c r="CL44" i="26" s="1"/>
  <c r="CM44" i="26"/>
  <c r="CD44" i="26" s="1"/>
  <c r="CN44" i="26"/>
  <c r="CE44" i="26" s="1"/>
  <c r="CG45" i="26"/>
  <c r="CH45" i="26"/>
  <c r="CI45" i="26"/>
  <c r="CJ45" i="26"/>
  <c r="CL45" i="26" s="1"/>
  <c r="CM45" i="26"/>
  <c r="CD45" i="26" s="1"/>
  <c r="CN45" i="26"/>
  <c r="CE45" i="26" s="1"/>
  <c r="CG46" i="26"/>
  <c r="CH46" i="26"/>
  <c r="CI46" i="26"/>
  <c r="CJ46" i="26"/>
  <c r="CL46" i="26" s="1"/>
  <c r="CM46" i="26"/>
  <c r="CD46" i="26" s="1"/>
  <c r="CN46" i="26"/>
  <c r="CE46" i="26" s="1"/>
  <c r="CG47" i="26"/>
  <c r="CH47" i="26"/>
  <c r="CI47" i="26"/>
  <c r="CJ47" i="26"/>
  <c r="CL47" i="26" s="1"/>
  <c r="CM47" i="26"/>
  <c r="CD47" i="26" s="1"/>
  <c r="CN47" i="26"/>
  <c r="CE47" i="26" s="1"/>
  <c r="CG48" i="26"/>
  <c r="CH48" i="26"/>
  <c r="CI48" i="26"/>
  <c r="CJ48" i="26"/>
  <c r="CL48" i="26" s="1"/>
  <c r="CM48" i="26"/>
  <c r="CD48" i="26" s="1"/>
  <c r="CN48" i="26"/>
  <c r="CE48" i="26" s="1"/>
  <c r="CG49" i="26"/>
  <c r="CH49" i="26"/>
  <c r="CI49" i="26"/>
  <c r="CJ49" i="26"/>
  <c r="CL49" i="26" s="1"/>
  <c r="CM49" i="26"/>
  <c r="CD49" i="26" s="1"/>
  <c r="CN49" i="26"/>
  <c r="CE49" i="26" s="1"/>
  <c r="CG50" i="26"/>
  <c r="CH50" i="26"/>
  <c r="CI50" i="26"/>
  <c r="CJ50" i="26"/>
  <c r="CL50" i="26" s="1"/>
  <c r="CM50" i="26"/>
  <c r="CD50" i="26" s="1"/>
  <c r="CN50" i="26"/>
  <c r="CE50" i="26" s="1"/>
  <c r="CG51" i="26"/>
  <c r="CH51" i="26"/>
  <c r="CI51" i="26"/>
  <c r="CJ51" i="26"/>
  <c r="CL51" i="26" s="1"/>
  <c r="CM51" i="26"/>
  <c r="CD51" i="26" s="1"/>
  <c r="CN51" i="26"/>
  <c r="CE51" i="26" s="1"/>
  <c r="CG52" i="26"/>
  <c r="CH52" i="26"/>
  <c r="CI52" i="26"/>
  <c r="CJ52" i="26"/>
  <c r="CL52" i="26" s="1"/>
  <c r="CM52" i="26"/>
  <c r="CD52" i="26" s="1"/>
  <c r="CN52" i="26"/>
  <c r="CE52" i="26" s="1"/>
  <c r="CG53" i="26"/>
  <c r="CH53" i="26"/>
  <c r="CI53" i="26"/>
  <c r="CJ53" i="26"/>
  <c r="CL53" i="26" s="1"/>
  <c r="CM53" i="26"/>
  <c r="CD53" i="26" s="1"/>
  <c r="CN53" i="26"/>
  <c r="CE53" i="26" s="1"/>
  <c r="CN2" i="26"/>
  <c r="CE2" i="26" s="1"/>
  <c r="CM2" i="26"/>
  <c r="CD2" i="26" s="1"/>
  <c r="CJ2" i="26"/>
  <c r="CL2" i="26" s="1"/>
  <c r="CI2" i="26"/>
  <c r="CH2" i="26"/>
  <c r="CG2" i="26"/>
  <c r="G17" i="21" l="1"/>
  <c r="H17" i="21"/>
  <c r="F17" i="21"/>
  <c r="D17" i="21"/>
  <c r="B19" i="21"/>
  <c r="B22" i="21" s="1"/>
  <c r="CK2" i="26"/>
  <c r="CK47" i="26"/>
  <c r="CK28" i="26"/>
  <c r="CK41" i="26"/>
  <c r="CK10" i="26"/>
  <c r="CK7" i="26"/>
  <c r="CK38" i="26"/>
  <c r="CK23" i="26"/>
  <c r="CK44" i="26"/>
  <c r="CK20" i="26"/>
  <c r="CK22" i="26"/>
  <c r="CK12" i="26"/>
  <c r="CK4" i="26"/>
  <c r="CK49" i="26"/>
  <c r="CK26" i="26"/>
  <c r="CK21" i="26"/>
  <c r="CK50" i="26"/>
  <c r="CK45" i="26"/>
  <c r="CK17" i="26"/>
  <c r="CK13" i="26"/>
  <c r="CK29" i="26"/>
  <c r="CK43" i="26"/>
  <c r="CK42" i="26"/>
  <c r="CK25" i="26"/>
  <c r="CK46" i="26"/>
  <c r="CK39" i="26"/>
  <c r="CK34" i="26"/>
  <c r="CK31" i="26"/>
  <c r="CK36" i="26"/>
  <c r="CK37" i="26"/>
  <c r="CK35" i="26"/>
  <c r="CK5" i="26"/>
  <c r="CK52" i="26"/>
  <c r="CK53" i="26"/>
  <c r="CK51" i="26"/>
  <c r="CK30" i="26"/>
  <c r="CK16" i="26"/>
  <c r="CK27" i="26"/>
  <c r="CK19" i="26"/>
  <c r="CK48" i="26"/>
  <c r="CK40" i="26"/>
  <c r="CK32" i="26"/>
  <c r="CK24" i="26"/>
  <c r="CK11" i="26"/>
  <c r="CK18" i="26"/>
  <c r="CK6" i="26"/>
  <c r="CK8" i="26"/>
  <c r="CK14" i="26"/>
  <c r="CK9" i="26"/>
  <c r="D5" i="18"/>
  <c r="C3" i="18" s="1"/>
  <c r="B2" i="21" s="1"/>
  <c r="E6" i="18"/>
  <c r="F6" i="18" s="1"/>
  <c r="G6" i="18" s="1"/>
  <c r="H6" i="18" s="1"/>
  <c r="C3" i="22" l="1"/>
  <c r="B21" i="21"/>
  <c r="B23" i="21" s="1"/>
  <c r="D18" i="21"/>
  <c r="F4" i="2"/>
  <c r="J46" i="22"/>
  <c r="C18" i="21" l="1"/>
  <c r="K53" i="14"/>
  <c r="J53" i="14"/>
  <c r="I53" i="14"/>
  <c r="H53" i="14"/>
  <c r="G53" i="14"/>
  <c r="K51" i="14"/>
  <c r="J51" i="14"/>
  <c r="H51" i="14"/>
  <c r="G51" i="14"/>
  <c r="K47" i="14"/>
  <c r="J47" i="14"/>
  <c r="I47" i="14"/>
  <c r="H47" i="14"/>
  <c r="G47" i="14"/>
  <c r="K37" i="14"/>
  <c r="J37" i="14"/>
  <c r="H37" i="14"/>
  <c r="G37" i="14"/>
  <c r="I32" i="14"/>
  <c r="I51" i="14" s="1"/>
  <c r="K30" i="14"/>
  <c r="J30" i="14"/>
  <c r="I30" i="14"/>
  <c r="H30" i="14"/>
  <c r="K29" i="14"/>
  <c r="J29" i="14"/>
  <c r="I29" i="14"/>
  <c r="H29" i="14"/>
  <c r="L25" i="14"/>
  <c r="K25" i="14"/>
  <c r="J25" i="14"/>
  <c r="I25" i="14"/>
  <c r="H25" i="14"/>
  <c r="G25" i="14"/>
  <c r="F25" i="14"/>
  <c r="E25" i="14"/>
  <c r="D25" i="14"/>
  <c r="C25" i="14"/>
  <c r="L15" i="14"/>
  <c r="K15" i="14"/>
  <c r="J15" i="14"/>
  <c r="I15" i="14"/>
  <c r="H15" i="14"/>
  <c r="G15" i="14"/>
  <c r="F15" i="14"/>
  <c r="E15" i="14"/>
  <c r="D15" i="14"/>
  <c r="C15" i="14"/>
  <c r="C26" i="14" l="1"/>
  <c r="D9" i="14" s="1"/>
  <c r="D26" i="14" s="1"/>
  <c r="E9" i="14" s="1"/>
  <c r="E26" i="14" s="1"/>
  <c r="F9" i="14" s="1"/>
  <c r="F26" i="14" s="1"/>
  <c r="G9" i="14" s="1"/>
  <c r="G26" i="14" s="1"/>
  <c r="H9" i="14" s="1"/>
  <c r="H26" i="14" s="1"/>
  <c r="I9" i="14" s="1"/>
  <c r="I26" i="14" s="1"/>
  <c r="J9" i="14" s="1"/>
  <c r="J26" i="14" s="1"/>
  <c r="K9" i="14" s="1"/>
  <c r="K26" i="14" s="1"/>
  <c r="L9" i="14" s="1"/>
  <c r="L26" i="14" s="1"/>
  <c r="G48" i="14"/>
  <c r="H31" i="14" s="1"/>
  <c r="H48" i="14" s="1"/>
  <c r="I31" i="14" s="1"/>
  <c r="N26" i="14"/>
  <c r="I37" i="14"/>
  <c r="I48" i="14" l="1"/>
  <c r="J31" i="14" s="1"/>
  <c r="J48" i="14" s="1"/>
  <c r="K31" i="14" s="1"/>
  <c r="K48" i="14" s="1"/>
  <c r="N48" i="14" s="1"/>
  <c r="H27" i="21" l="1"/>
  <c r="K53" i="16"/>
  <c r="J53" i="16"/>
  <c r="I53" i="16"/>
  <c r="H53" i="16"/>
  <c r="G53" i="16"/>
  <c r="K51" i="16"/>
  <c r="J51" i="16"/>
  <c r="I51" i="16"/>
  <c r="H51" i="16"/>
  <c r="G51" i="16"/>
  <c r="K47" i="16"/>
  <c r="J47" i="16"/>
  <c r="I47" i="16"/>
  <c r="H47" i="16"/>
  <c r="G47" i="16"/>
  <c r="K37" i="16"/>
  <c r="J37" i="16"/>
  <c r="I37" i="16"/>
  <c r="H37" i="16"/>
  <c r="G37" i="16"/>
  <c r="K30" i="16"/>
  <c r="J30" i="16"/>
  <c r="I30" i="16"/>
  <c r="H30" i="16"/>
  <c r="K29" i="16"/>
  <c r="J29" i="16"/>
  <c r="I29" i="16"/>
  <c r="H29" i="16"/>
  <c r="L25" i="16"/>
  <c r="K25" i="16"/>
  <c r="J25" i="16"/>
  <c r="I25" i="16"/>
  <c r="H25" i="16"/>
  <c r="G25" i="16"/>
  <c r="F25" i="16"/>
  <c r="E25" i="16"/>
  <c r="D25" i="16"/>
  <c r="C25" i="16"/>
  <c r="L15" i="16"/>
  <c r="K15" i="16"/>
  <c r="J15" i="16"/>
  <c r="I15" i="16"/>
  <c r="H15" i="16"/>
  <c r="G15" i="16"/>
  <c r="F15" i="16"/>
  <c r="E15" i="16"/>
  <c r="D15" i="16"/>
  <c r="C15" i="16"/>
  <c r="C26" i="16" s="1"/>
  <c r="D9" i="16" s="1"/>
  <c r="D26" i="16" s="1"/>
  <c r="E9" i="16" s="1"/>
  <c r="E26" i="16" l="1"/>
  <c r="F9" i="16" s="1"/>
  <c r="F26" i="16" s="1"/>
  <c r="G9" i="16" s="1"/>
  <c r="G26" i="16" s="1"/>
  <c r="H9" i="16" s="1"/>
  <c r="H26" i="16" s="1"/>
  <c r="I9" i="16" s="1"/>
  <c r="I26" i="16" s="1"/>
  <c r="J9" i="16" s="1"/>
  <c r="J26" i="16" s="1"/>
  <c r="K9" i="16" s="1"/>
  <c r="K26" i="16" s="1"/>
  <c r="L9" i="16" s="1"/>
  <c r="L26" i="16" s="1"/>
  <c r="G48" i="16"/>
  <c r="H31" i="16"/>
  <c r="H48" i="16" s="1"/>
  <c r="I31" i="16" s="1"/>
  <c r="I48" i="16" s="1"/>
  <c r="J31" i="16" s="1"/>
  <c r="J48" i="16" s="1"/>
  <c r="K31" i="16" s="1"/>
  <c r="K48" i="16" s="1"/>
  <c r="N26" i="16" l="1"/>
  <c r="N48" i="16"/>
  <c r="N44" i="22" l="1"/>
  <c r="N22" i="22"/>
  <c r="K47" i="22" l="1"/>
  <c r="K48" i="22" s="1"/>
  <c r="G8" i="24" l="1"/>
  <c r="G49" i="22" l="1"/>
  <c r="G50" i="22" s="1"/>
  <c r="H4" i="22" l="1"/>
  <c r="I4" i="22"/>
  <c r="J4" i="22"/>
  <c r="K4" i="22"/>
  <c r="L4" i="22"/>
  <c r="G4" i="22"/>
  <c r="H3" i="22"/>
  <c r="I3" i="22"/>
  <c r="J3" i="22"/>
  <c r="K3" i="22"/>
  <c r="L3" i="22"/>
  <c r="L22" i="22" l="1"/>
  <c r="L21" i="22"/>
  <c r="L20" i="22"/>
  <c r="L13" i="22"/>
  <c r="L14" i="22"/>
  <c r="L15" i="22"/>
  <c r="L16" i="22"/>
  <c r="L17" i="22"/>
  <c r="L18" i="22"/>
  <c r="L19" i="22"/>
  <c r="L12" i="22"/>
  <c r="L11" i="22"/>
  <c r="L10" i="22"/>
  <c r="L7" i="22"/>
  <c r="L8" i="22"/>
  <c r="L9" i="22"/>
  <c r="L6" i="22"/>
  <c r="B10" i="24" l="1"/>
  <c r="H3" i="24"/>
  <c r="H9" i="24" s="1"/>
  <c r="I3" i="24"/>
  <c r="I9" i="24" s="1"/>
  <c r="J3" i="24"/>
  <c r="J9" i="24" s="1"/>
  <c r="K3" i="24"/>
  <c r="K9" i="24" s="1"/>
  <c r="G3" i="24"/>
  <c r="G9" i="24" s="1"/>
  <c r="B4" i="24"/>
  <c r="H49" i="22" l="1"/>
  <c r="H50" i="22" s="1"/>
  <c r="I49" i="22"/>
  <c r="I50" i="22" s="1"/>
  <c r="J49" i="22"/>
  <c r="J50" i="22" s="1"/>
  <c r="K49" i="22"/>
  <c r="K50" i="22" s="1"/>
  <c r="H47" i="22"/>
  <c r="H48" i="22" s="1"/>
  <c r="I47" i="22"/>
  <c r="I48" i="22" s="1"/>
  <c r="J47" i="22"/>
  <c r="G47" i="22"/>
  <c r="G48" i="22" s="1"/>
  <c r="G28" i="24" s="1"/>
  <c r="K46" i="22" l="1"/>
  <c r="J48" i="22"/>
  <c r="J29" i="24"/>
  <c r="K29" i="24"/>
  <c r="H42" i="24" l="1"/>
  <c r="I42" i="24"/>
  <c r="J42" i="24"/>
  <c r="K42" i="24"/>
  <c r="G42" i="24"/>
  <c r="B43" i="24"/>
  <c r="B42" i="24"/>
  <c r="B36" i="24"/>
  <c r="B37" i="24"/>
  <c r="B38" i="24"/>
  <c r="B35" i="24"/>
  <c r="H30" i="24"/>
  <c r="I30" i="24"/>
  <c r="J30" i="24"/>
  <c r="K30" i="24"/>
  <c r="G30" i="24"/>
  <c r="H28" i="24"/>
  <c r="I28" i="24"/>
  <c r="J28" i="24"/>
  <c r="K28" i="24"/>
  <c r="G26" i="24"/>
  <c r="H29" i="24"/>
  <c r="I29" i="24"/>
  <c r="H27" i="24"/>
  <c r="I27" i="24"/>
  <c r="J27" i="24"/>
  <c r="K27" i="24"/>
  <c r="G27" i="24"/>
  <c r="H27" i="22"/>
  <c r="I27" i="22"/>
  <c r="J27" i="22"/>
  <c r="K27" i="22"/>
  <c r="H28" i="22"/>
  <c r="I28" i="22"/>
  <c r="J28" i="22"/>
  <c r="K28" i="22"/>
  <c r="H29" i="22"/>
  <c r="I29" i="22"/>
  <c r="J29" i="22"/>
  <c r="K29" i="22"/>
  <c r="H30" i="22"/>
  <c r="I30" i="22"/>
  <c r="J30" i="22"/>
  <c r="K30" i="22"/>
  <c r="H31" i="22"/>
  <c r="I31" i="22"/>
  <c r="J31" i="22"/>
  <c r="K31" i="22"/>
  <c r="H32" i="22"/>
  <c r="I32" i="22"/>
  <c r="J32" i="22"/>
  <c r="K32" i="22"/>
  <c r="H33" i="22"/>
  <c r="I33" i="22"/>
  <c r="J33" i="22"/>
  <c r="K33" i="22"/>
  <c r="H34" i="22"/>
  <c r="I34" i="22"/>
  <c r="J34" i="22"/>
  <c r="K34" i="22"/>
  <c r="H35" i="22"/>
  <c r="I35" i="22"/>
  <c r="J35" i="22"/>
  <c r="K35" i="22"/>
  <c r="H36" i="22"/>
  <c r="I36" i="22"/>
  <c r="J36" i="22"/>
  <c r="K36" i="22"/>
  <c r="H37" i="22"/>
  <c r="I37" i="22"/>
  <c r="J37" i="22"/>
  <c r="K37" i="22"/>
  <c r="H38" i="22"/>
  <c r="I38" i="22"/>
  <c r="J38" i="22"/>
  <c r="K38" i="22"/>
  <c r="H39" i="22"/>
  <c r="I39" i="22"/>
  <c r="J39" i="22"/>
  <c r="K39" i="22"/>
  <c r="H40" i="22"/>
  <c r="I40" i="22"/>
  <c r="J40" i="22"/>
  <c r="K40" i="22"/>
  <c r="H41" i="22"/>
  <c r="I41" i="22"/>
  <c r="J41" i="22"/>
  <c r="K41" i="22"/>
  <c r="H42" i="22"/>
  <c r="P42" i="22" s="1"/>
  <c r="I42" i="22"/>
  <c r="J42" i="22"/>
  <c r="K42" i="22"/>
  <c r="H43" i="22"/>
  <c r="I43" i="22"/>
  <c r="J43" i="22"/>
  <c r="K43" i="22"/>
  <c r="H44" i="22"/>
  <c r="I44" i="22"/>
  <c r="J44" i="22"/>
  <c r="K44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G40" i="22"/>
  <c r="G41" i="22"/>
  <c r="G42" i="22"/>
  <c r="G43" i="22"/>
  <c r="G44" i="22"/>
  <c r="G27" i="22"/>
  <c r="D5" i="22"/>
  <c r="E5" i="22"/>
  <c r="F5" i="22"/>
  <c r="G5" i="22"/>
  <c r="H5" i="22"/>
  <c r="I5" i="22"/>
  <c r="J5" i="22"/>
  <c r="K5" i="22"/>
  <c r="D6" i="22"/>
  <c r="E6" i="22"/>
  <c r="F6" i="22"/>
  <c r="G6" i="22"/>
  <c r="H6" i="22"/>
  <c r="I6" i="22"/>
  <c r="J6" i="22"/>
  <c r="K6" i="22"/>
  <c r="D7" i="22"/>
  <c r="E7" i="22"/>
  <c r="F7" i="22"/>
  <c r="G7" i="22"/>
  <c r="H7" i="22"/>
  <c r="I7" i="22"/>
  <c r="J7" i="22"/>
  <c r="K7" i="22"/>
  <c r="D8" i="22"/>
  <c r="E8" i="22"/>
  <c r="F8" i="22"/>
  <c r="G8" i="22"/>
  <c r="H8" i="22"/>
  <c r="I8" i="22"/>
  <c r="J8" i="22"/>
  <c r="K8" i="22"/>
  <c r="D9" i="22"/>
  <c r="E9" i="22"/>
  <c r="F9" i="22"/>
  <c r="G9" i="22"/>
  <c r="H9" i="22"/>
  <c r="I9" i="22"/>
  <c r="J9" i="22"/>
  <c r="K9" i="22"/>
  <c r="D10" i="22"/>
  <c r="E10" i="22"/>
  <c r="F10" i="22"/>
  <c r="G10" i="22"/>
  <c r="K10" i="24" s="1"/>
  <c r="H10" i="22"/>
  <c r="I10" i="22"/>
  <c r="J10" i="22"/>
  <c r="K10" i="22"/>
  <c r="D11" i="22"/>
  <c r="E11" i="22"/>
  <c r="F11" i="22"/>
  <c r="G11" i="22"/>
  <c r="H11" i="22"/>
  <c r="I11" i="22"/>
  <c r="J11" i="22"/>
  <c r="K11" i="22"/>
  <c r="D12" i="22"/>
  <c r="E12" i="22"/>
  <c r="F12" i="22"/>
  <c r="G12" i="22"/>
  <c r="H12" i="22"/>
  <c r="I12" i="22"/>
  <c r="J12" i="22"/>
  <c r="K12" i="22"/>
  <c r="D13" i="22"/>
  <c r="E13" i="22"/>
  <c r="F13" i="22"/>
  <c r="G13" i="22"/>
  <c r="H13" i="22"/>
  <c r="I13" i="22"/>
  <c r="J13" i="22"/>
  <c r="K13" i="22"/>
  <c r="D14" i="22"/>
  <c r="E14" i="22"/>
  <c r="F14" i="22"/>
  <c r="G14" i="22"/>
  <c r="H14" i="22"/>
  <c r="I14" i="22"/>
  <c r="J14" i="22"/>
  <c r="K14" i="22"/>
  <c r="D15" i="22"/>
  <c r="E15" i="22"/>
  <c r="F15" i="22"/>
  <c r="G15" i="22"/>
  <c r="H15" i="22"/>
  <c r="I15" i="22"/>
  <c r="J15" i="22"/>
  <c r="K15" i="22"/>
  <c r="D16" i="22"/>
  <c r="E16" i="22"/>
  <c r="F16" i="22"/>
  <c r="G16" i="22"/>
  <c r="H16" i="22"/>
  <c r="I16" i="22"/>
  <c r="J16" i="22"/>
  <c r="K16" i="22"/>
  <c r="D17" i="22"/>
  <c r="E17" i="22"/>
  <c r="F17" i="22"/>
  <c r="G17" i="22"/>
  <c r="H17" i="22"/>
  <c r="I17" i="22"/>
  <c r="J17" i="22"/>
  <c r="K17" i="22"/>
  <c r="D18" i="22"/>
  <c r="E18" i="22"/>
  <c r="F18" i="22"/>
  <c r="G18" i="22"/>
  <c r="H18" i="22"/>
  <c r="I18" i="22"/>
  <c r="J18" i="22"/>
  <c r="K18" i="22"/>
  <c r="D19" i="22"/>
  <c r="E19" i="22"/>
  <c r="F19" i="22"/>
  <c r="G19" i="22"/>
  <c r="H19" i="22"/>
  <c r="I19" i="22"/>
  <c r="J19" i="22"/>
  <c r="K19" i="22"/>
  <c r="D20" i="22"/>
  <c r="H4" i="24" s="1"/>
  <c r="E20" i="22"/>
  <c r="I4" i="24" s="1"/>
  <c r="F20" i="22"/>
  <c r="J4" i="24" s="1"/>
  <c r="G20" i="22"/>
  <c r="K4" i="24" s="1"/>
  <c r="H20" i="22"/>
  <c r="H56" i="22" s="1"/>
  <c r="I20" i="22"/>
  <c r="J20" i="22"/>
  <c r="K20" i="22"/>
  <c r="D21" i="22"/>
  <c r="E21" i="22"/>
  <c r="F21" i="22"/>
  <c r="G21" i="22"/>
  <c r="H21" i="22"/>
  <c r="I21" i="22"/>
  <c r="J21" i="22"/>
  <c r="K21" i="22"/>
  <c r="D22" i="22"/>
  <c r="E22" i="22"/>
  <c r="F22" i="22"/>
  <c r="G22" i="22"/>
  <c r="H22" i="22"/>
  <c r="I22" i="22"/>
  <c r="J22" i="22"/>
  <c r="K22" i="22"/>
  <c r="C6" i="2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L5" i="22"/>
  <c r="C5" i="22"/>
  <c r="K26" i="24"/>
  <c r="J26" i="24"/>
  <c r="I26" i="24"/>
  <c r="H26" i="24"/>
  <c r="F4" i="22"/>
  <c r="E4" i="22"/>
  <c r="D4" i="22"/>
  <c r="C4" i="22"/>
  <c r="K25" i="24"/>
  <c r="J25" i="24"/>
  <c r="I25" i="24"/>
  <c r="H25" i="24"/>
  <c r="G25" i="24"/>
  <c r="G4" i="24" l="1"/>
  <c r="G56" i="22"/>
  <c r="G57" i="22" s="1"/>
  <c r="G63" i="22" s="1"/>
  <c r="D10" i="24"/>
  <c r="H10" i="24"/>
  <c r="E10" i="24"/>
  <c r="I10" i="24"/>
  <c r="C10" i="24"/>
  <c r="G5" i="21"/>
  <c r="G10" i="24"/>
  <c r="F10" i="24"/>
  <c r="J10" i="24"/>
  <c r="F55" i="22"/>
  <c r="D56" i="22"/>
  <c r="K58" i="22"/>
  <c r="K38" i="24" s="1"/>
  <c r="J56" i="22"/>
  <c r="J57" i="22" s="1"/>
  <c r="J63" i="22" s="1"/>
  <c r="J43" i="24" s="1"/>
  <c r="I56" i="22"/>
  <c r="I57" i="22" s="1"/>
  <c r="I63" i="22" s="1"/>
  <c r="I43" i="24" s="1"/>
  <c r="H57" i="22"/>
  <c r="K56" i="22"/>
  <c r="K57" i="22" s="1"/>
  <c r="K63" i="22" s="1"/>
  <c r="K43" i="24" s="1"/>
  <c r="F56" i="22"/>
  <c r="D55" i="22"/>
  <c r="C5" i="21"/>
  <c r="H55" i="22"/>
  <c r="H35" i="24" s="1"/>
  <c r="G67" i="22"/>
  <c r="G68" i="22" s="1"/>
  <c r="G69" i="22"/>
  <c r="G70" i="22" s="1"/>
  <c r="G29" i="24"/>
  <c r="J55" i="22"/>
  <c r="J35" i="24" s="1"/>
  <c r="J58" i="22"/>
  <c r="J38" i="24" s="1"/>
  <c r="K55" i="22"/>
  <c r="K35" i="24" s="1"/>
  <c r="H69" i="22"/>
  <c r="H70" i="22" s="1"/>
  <c r="H58" i="22"/>
  <c r="H38" i="24" s="1"/>
  <c r="H67" i="22"/>
  <c r="H68" i="22" s="1"/>
  <c r="J69" i="22"/>
  <c r="J70" i="22" s="1"/>
  <c r="C56" i="22"/>
  <c r="L56" i="22"/>
  <c r="L57" i="22" s="1"/>
  <c r="L63" i="22" s="1"/>
  <c r="C55" i="22"/>
  <c r="E55" i="22"/>
  <c r="J67" i="22"/>
  <c r="J68" i="22" s="1"/>
  <c r="I58" i="22"/>
  <c r="I38" i="24" s="1"/>
  <c r="I55" i="22"/>
  <c r="I35" i="24" s="1"/>
  <c r="L55" i="22"/>
  <c r="L58" i="22"/>
  <c r="M44" i="22"/>
  <c r="O44" i="22" s="1"/>
  <c r="I67" i="22"/>
  <c r="I68" i="22" s="1"/>
  <c r="K69" i="22"/>
  <c r="K70" i="22" s="1"/>
  <c r="K67" i="22"/>
  <c r="K68" i="22" s="1"/>
  <c r="I69" i="22"/>
  <c r="I70" i="22" s="1"/>
  <c r="M22" i="22"/>
  <c r="O22" i="22" s="1"/>
  <c r="E56" i="22"/>
  <c r="G58" i="22"/>
  <c r="G38" i="24" s="1"/>
  <c r="G55" i="22"/>
  <c r="C32" i="21" l="1"/>
  <c r="H63" i="22"/>
  <c r="H43" i="24" s="1"/>
  <c r="J37" i="24"/>
  <c r="H37" i="24"/>
  <c r="J36" i="24"/>
  <c r="H36" i="24"/>
  <c r="K37" i="24"/>
  <c r="K36" i="24"/>
  <c r="I37" i="24"/>
  <c r="I36" i="24"/>
  <c r="M55" i="22"/>
  <c r="G35" i="24"/>
  <c r="G36" i="24"/>
  <c r="M56" i="22"/>
  <c r="G43" i="24" l="1"/>
  <c r="G37" i="24"/>
  <c r="I7" i="18" l="1"/>
  <c r="H7" i="18" l="1"/>
  <c r="J7" i="18"/>
  <c r="K7" i="18"/>
  <c r="L7" i="18"/>
  <c r="M7" i="18"/>
  <c r="H8" i="18"/>
  <c r="I8" i="18"/>
  <c r="J8" i="18"/>
  <c r="K8" i="18"/>
  <c r="L8" i="18"/>
  <c r="M8" i="18"/>
  <c r="H9" i="18"/>
  <c r="I9" i="18"/>
  <c r="J9" i="18"/>
  <c r="K9" i="18"/>
  <c r="L9" i="18"/>
  <c r="M9" i="18"/>
  <c r="H10" i="18"/>
  <c r="I10" i="18"/>
  <c r="J10" i="18"/>
  <c r="K10" i="18"/>
  <c r="L10" i="18"/>
  <c r="M10" i="18"/>
  <c r="E7" i="18" l="1"/>
  <c r="F7" i="18"/>
  <c r="G7" i="18"/>
  <c r="E8" i="18"/>
  <c r="F8" i="18"/>
  <c r="G8" i="18"/>
  <c r="E9" i="18"/>
  <c r="F9" i="18"/>
  <c r="G9" i="18"/>
  <c r="E10" i="18"/>
  <c r="F10" i="18"/>
  <c r="G10" i="18"/>
  <c r="D10" i="18"/>
  <c r="D9" i="18"/>
  <c r="D8" i="18"/>
  <c r="D7" i="18"/>
  <c r="E32" i="18"/>
  <c r="F32" i="18"/>
  <c r="G32" i="18"/>
  <c r="H32" i="18"/>
  <c r="I32" i="18"/>
  <c r="J32" i="18"/>
  <c r="K32" i="18"/>
  <c r="L32" i="18"/>
  <c r="M32" i="18"/>
  <c r="E33" i="18"/>
  <c r="F33" i="18"/>
  <c r="G33" i="18"/>
  <c r="H33" i="18"/>
  <c r="I33" i="18"/>
  <c r="J33" i="18"/>
  <c r="K33" i="18"/>
  <c r="L33" i="18"/>
  <c r="M33" i="18"/>
  <c r="E34" i="18"/>
  <c r="F34" i="18"/>
  <c r="G34" i="18"/>
  <c r="H34" i="18"/>
  <c r="I34" i="18"/>
  <c r="J34" i="18"/>
  <c r="K34" i="18"/>
  <c r="L34" i="18"/>
  <c r="M34" i="18"/>
  <c r="E35" i="18"/>
  <c r="F35" i="18"/>
  <c r="G35" i="18"/>
  <c r="H35" i="18"/>
  <c r="I35" i="18"/>
  <c r="J35" i="18"/>
  <c r="K35" i="18"/>
  <c r="L35" i="18"/>
  <c r="M35" i="18"/>
  <c r="D35" i="18"/>
  <c r="D34" i="18"/>
  <c r="D33" i="18"/>
  <c r="D32" i="18"/>
  <c r="E27" i="18"/>
  <c r="F27" i="18"/>
  <c r="G27" i="18"/>
  <c r="H27" i="18"/>
  <c r="I27" i="18"/>
  <c r="J27" i="18"/>
  <c r="K27" i="18"/>
  <c r="L27" i="18"/>
  <c r="M27" i="18"/>
  <c r="E28" i="18"/>
  <c r="F28" i="18"/>
  <c r="G28" i="18"/>
  <c r="H28" i="18"/>
  <c r="I28" i="18"/>
  <c r="J28" i="18"/>
  <c r="K28" i="18"/>
  <c r="L28" i="18"/>
  <c r="M28" i="18"/>
  <c r="E29" i="18"/>
  <c r="F29" i="18"/>
  <c r="G29" i="18"/>
  <c r="H29" i="18"/>
  <c r="I29" i="18"/>
  <c r="J29" i="18"/>
  <c r="K29" i="18"/>
  <c r="L29" i="18"/>
  <c r="M29" i="18"/>
  <c r="E30" i="18"/>
  <c r="F30" i="18"/>
  <c r="G30" i="18"/>
  <c r="H30" i="18"/>
  <c r="I30" i="18"/>
  <c r="J30" i="18"/>
  <c r="K30" i="18"/>
  <c r="L30" i="18"/>
  <c r="M30" i="18"/>
  <c r="D30" i="18"/>
  <c r="D29" i="18"/>
  <c r="D28" i="18"/>
  <c r="D27" i="18"/>
  <c r="E22" i="18"/>
  <c r="F22" i="18"/>
  <c r="G22" i="18"/>
  <c r="H22" i="18"/>
  <c r="I22" i="18"/>
  <c r="J22" i="18"/>
  <c r="E23" i="18"/>
  <c r="F23" i="18"/>
  <c r="G23" i="18"/>
  <c r="H23" i="18"/>
  <c r="I23" i="18"/>
  <c r="J23" i="18"/>
  <c r="K23" i="18"/>
  <c r="L23" i="18"/>
  <c r="M23" i="18"/>
  <c r="E24" i="18"/>
  <c r="F24" i="18"/>
  <c r="G24" i="18"/>
  <c r="H24" i="18"/>
  <c r="I24" i="18"/>
  <c r="J24" i="18"/>
  <c r="K24" i="18"/>
  <c r="L24" i="18"/>
  <c r="M24" i="18"/>
  <c r="E25" i="18"/>
  <c r="F25" i="18"/>
  <c r="G25" i="18"/>
  <c r="H25" i="18"/>
  <c r="I25" i="18"/>
  <c r="J25" i="18"/>
  <c r="K25" i="18"/>
  <c r="L25" i="18"/>
  <c r="M25" i="18"/>
  <c r="D25" i="18"/>
  <c r="D24" i="18"/>
  <c r="D23" i="18"/>
  <c r="D22" i="18"/>
  <c r="E12" i="18"/>
  <c r="F12" i="18"/>
  <c r="G12" i="18"/>
  <c r="H12" i="18"/>
  <c r="I12" i="18"/>
  <c r="J12" i="18"/>
  <c r="K12" i="18"/>
  <c r="L12" i="18"/>
  <c r="M12" i="18"/>
  <c r="E13" i="18"/>
  <c r="F13" i="18"/>
  <c r="G13" i="18"/>
  <c r="H13" i="18"/>
  <c r="I13" i="18"/>
  <c r="J13" i="18"/>
  <c r="K13" i="18"/>
  <c r="L13" i="18"/>
  <c r="M13" i="18"/>
  <c r="E14" i="18"/>
  <c r="F14" i="18"/>
  <c r="G14" i="18"/>
  <c r="H14" i="18"/>
  <c r="I14" i="18"/>
  <c r="J14" i="18"/>
  <c r="K14" i="18"/>
  <c r="L14" i="18"/>
  <c r="M14" i="18"/>
  <c r="E15" i="18"/>
  <c r="F15" i="18"/>
  <c r="G15" i="18"/>
  <c r="H15" i="18"/>
  <c r="I15" i="18"/>
  <c r="J15" i="18"/>
  <c r="K15" i="18"/>
  <c r="L15" i="18"/>
  <c r="M15" i="18"/>
  <c r="D15" i="18"/>
  <c r="D14" i="18"/>
  <c r="D13" i="18"/>
  <c r="D12" i="18"/>
  <c r="D17" i="18"/>
  <c r="E20" i="18" l="1"/>
  <c r="F20" i="18"/>
  <c r="G20" i="18"/>
  <c r="H20" i="18"/>
  <c r="I20" i="18"/>
  <c r="J20" i="18"/>
  <c r="K20" i="18"/>
  <c r="L20" i="18"/>
  <c r="M20" i="18"/>
  <c r="D20" i="18"/>
  <c r="E19" i="18"/>
  <c r="F19" i="18"/>
  <c r="G19" i="18"/>
  <c r="H19" i="18"/>
  <c r="I19" i="18"/>
  <c r="J19" i="18"/>
  <c r="K19" i="18"/>
  <c r="L19" i="18"/>
  <c r="M19" i="18"/>
  <c r="D19" i="18"/>
  <c r="E18" i="18"/>
  <c r="F18" i="18"/>
  <c r="G18" i="18"/>
  <c r="H18" i="18"/>
  <c r="I18" i="18"/>
  <c r="J18" i="18"/>
  <c r="K18" i="18"/>
  <c r="L18" i="18"/>
  <c r="M18" i="18"/>
  <c r="D18" i="18"/>
  <c r="I17" i="18"/>
  <c r="E17" i="18"/>
  <c r="F17" i="18"/>
  <c r="G17" i="18"/>
  <c r="H17" i="18"/>
  <c r="J17" i="18"/>
  <c r="K17" i="18"/>
  <c r="L17" i="18"/>
  <c r="M17" i="18"/>
  <c r="I21" i="18" l="1"/>
  <c r="E36" i="18"/>
  <c r="D36" i="18"/>
  <c r="E31" i="18"/>
  <c r="D31" i="18"/>
  <c r="E26" i="18"/>
  <c r="D26" i="18"/>
  <c r="D21" i="18"/>
  <c r="E21" i="18"/>
  <c r="E16" i="18"/>
  <c r="D16" i="18"/>
  <c r="E11" i="18"/>
  <c r="D11" i="18"/>
  <c r="K22" i="18" l="1"/>
  <c r="L22" i="18" l="1"/>
  <c r="M22" i="18" l="1"/>
  <c r="F36" i="18"/>
  <c r="F31" i="18"/>
  <c r="F16" i="18"/>
  <c r="G36" i="18" l="1"/>
  <c r="G31" i="18"/>
  <c r="F26" i="18"/>
  <c r="G16" i="18"/>
  <c r="H36" i="18" l="1"/>
  <c r="H31" i="18"/>
  <c r="G26" i="18"/>
  <c r="F21" i="18"/>
  <c r="H16" i="18"/>
  <c r="I36" i="18" l="1"/>
  <c r="I31" i="18"/>
  <c r="H26" i="18"/>
  <c r="G21" i="18"/>
  <c r="H21" i="18" s="1"/>
  <c r="J21" i="18" s="1"/>
  <c r="I16" i="18"/>
  <c r="J36" i="18" l="1"/>
  <c r="J31" i="18"/>
  <c r="I26" i="18"/>
  <c r="J16" i="18"/>
  <c r="K21" i="18"/>
  <c r="K36" i="18" l="1"/>
  <c r="K31" i="18"/>
  <c r="J26" i="18"/>
  <c r="K16" i="18"/>
  <c r="L21" i="18"/>
  <c r="M36" i="18" l="1"/>
  <c r="L36" i="18"/>
  <c r="M31" i="18"/>
  <c r="L31" i="18"/>
  <c r="K26" i="18"/>
  <c r="M16" i="18"/>
  <c r="L16" i="18"/>
  <c r="M21" i="18"/>
  <c r="O21" i="18" s="1"/>
  <c r="P21" i="18" s="1"/>
  <c r="O31" i="18" l="1"/>
  <c r="P31" i="18" s="1"/>
  <c r="O16" i="18"/>
  <c r="P16" i="18" s="1"/>
  <c r="O36" i="18"/>
  <c r="P36" i="18" s="1"/>
  <c r="L26" i="18"/>
  <c r="M26" i="18" s="1"/>
  <c r="O26" i="18" s="1"/>
  <c r="P26" i="18" s="1"/>
  <c r="F11" i="18" l="1"/>
  <c r="G11" i="18" l="1"/>
  <c r="H11" i="18" l="1"/>
  <c r="I11" i="18" l="1"/>
  <c r="J11" i="18" l="1"/>
  <c r="K11" i="18" l="1"/>
  <c r="L11" i="18" l="1"/>
  <c r="M11" i="18" s="1"/>
  <c r="O11" i="18" s="1"/>
  <c r="P11" i="18" s="1"/>
  <c r="D20" i="21" l="1"/>
  <c r="C20" i="21"/>
  <c r="C19" i="21"/>
  <c r="D19" i="21"/>
  <c r="D22" i="21" l="1"/>
  <c r="C21" i="21"/>
  <c r="C22" i="21"/>
  <c r="D21" i="21"/>
  <c r="D23" i="21" l="1"/>
  <c r="C25" i="21"/>
  <c r="C24" i="21"/>
  <c r="B24" i="21"/>
  <c r="D24" i="21"/>
  <c r="D25" i="21"/>
  <c r="C23" i="21"/>
  <c r="B25" i="21"/>
  <c r="B26" i="21" s="1"/>
  <c r="D27" i="21" l="1"/>
  <c r="C33" i="21" s="1"/>
  <c r="D28" i="21" l="1"/>
  <c r="C31" i="21" s="1"/>
  <c r="F25" i="21"/>
  <c r="F24" i="21"/>
  <c r="F23" i="21"/>
  <c r="F22" i="21"/>
  <c r="F26" i="2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C10" authorId="0" shapeId="0" xr:uid="{774E8F06-FC04-4EDF-AE5F-0A7B2BE61D9A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KARISH 1,5 MEUR
YNFARM 1,6 MEUR</t>
        </r>
      </text>
    </comment>
    <comment ref="D10" authorId="0" shapeId="0" xr:uid="{101CCC81-4C65-4A99-9E94-57FF69E7A38A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YAKUTIA 1,34 MEUR</t>
        </r>
      </text>
    </comment>
    <comment ref="F10" authorId="0" shapeId="0" xr:uid="{EB319FDB-7845-4043-B83D-3AC85C30462D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SANOFI 0,8
LFB ARRAS 0,6</t>
        </r>
      </text>
    </comment>
    <comment ref="H10" authorId="0" shapeId="0" xr:uid="{3B917124-2463-4C84-B2DD-46CD4E814263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BP TORTUE 27,7 MEUR</t>
        </r>
      </text>
    </comment>
    <comment ref="I10" authorId="0" shapeId="0" xr:uid="{27BF7C68-A336-48E6-95FC-1A00E6065CD9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KARISH 5,3 MEUR
BP Tortue 16,1 MEUR</t>
        </r>
      </text>
    </comment>
    <comment ref="J10" authorId="0" shapeId="0" xr:uid="{455BAED1-1CDE-467A-AAF9-E3E47F49814E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RFE 2 MEUR
LFB ARRAS 1,5 MEUR
INEOS 1 MEUR
ML 0,8 MEUR</t>
        </r>
      </text>
    </comment>
    <comment ref="K10" authorId="0" shapeId="0" xr:uid="{C00B2D1D-2BAC-4C4E-BAD8-6A2D2ADA92A9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ML 7,4 MEUR
UPM 3 MEUR</t>
        </r>
      </text>
    </comment>
    <comment ref="L10" authorId="0" shapeId="0" xr:uid="{705DBFAA-1B63-48D4-B5CE-656186C163AF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INEOS 1,8 MEUR
GEOMETHAN 0,6 MEUR
AUTRE 1,3 MEUR</t>
        </r>
      </text>
    </comment>
    <comment ref="L13" authorId="0" shapeId="0" xr:uid="{1F6BF1A1-9B07-4B01-AB67-6D85B8125FDC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To be received 50 MEUR in june from TPFMC plc French Branch - reimboursement of IS
</t>
        </r>
      </text>
    </comment>
    <comment ref="E18" authorId="0" shapeId="0" xr:uid="{5730C4A3-3D4F-4C73-9AA2-A7730C7FB60F}">
      <text>
        <r>
          <rPr>
            <sz val="9"/>
            <color indexed="81"/>
            <rFont val="Tahoma"/>
            <family val="2"/>
          </rPr>
          <t xml:space="preserve">SALARIES 04
</t>
        </r>
      </text>
    </comment>
    <comment ref="K18" authorId="0" shapeId="0" xr:uid="{0FDE33D2-E3FB-4326-9CBB-D5AC614D188A}">
      <text>
        <r>
          <rPr>
            <sz val="9"/>
            <color indexed="81"/>
            <rFont val="Tahoma"/>
            <family val="2"/>
          </rPr>
          <t xml:space="preserve">FORECASTED PAYROLL  05
</t>
        </r>
      </text>
    </comment>
    <comment ref="C19" authorId="0" shapeId="0" xr:uid="{8D02B581-67AB-4469-A1EE-D27DC21BC4A1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MEDERIC</t>
        </r>
      </text>
    </comment>
    <comment ref="H19" authorId="0" shapeId="0" xr:uid="{B56C420F-7123-4029-85F1-46550B174E60}">
      <text>
        <r>
          <rPr>
            <sz val="9"/>
            <color indexed="81"/>
            <rFont val="Tahoma"/>
            <family val="2"/>
          </rPr>
          <t>Forecasted USSAF</t>
        </r>
      </text>
    </comment>
    <comment ref="L19" authorId="0" shapeId="0" xr:uid="{2C18B180-F622-42B2-B33A-C3CA88988620}">
      <text>
        <r>
          <rPr>
            <sz val="9"/>
            <color indexed="81"/>
            <rFont val="Tahoma"/>
            <family val="2"/>
          </rPr>
          <t>Forecasted USSAF</t>
        </r>
      </text>
    </comment>
    <comment ref="I22" authorId="0" shapeId="0" xr:uid="{B4817084-1446-44BF-8E96-85FE987FC9B8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Forecasted PAS of 04/2021</t>
        </r>
      </text>
    </comment>
    <comment ref="G32" authorId="0" shapeId="0" xr:uid="{3CD6FF3D-C3A3-438B-9857-CBD2C7274044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2" authorId="0" shapeId="0" xr:uid="{3743E6A1-9919-47A8-ABE1-740A6207D01B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BP TORTUE</t>
        </r>
      </text>
    </comment>
    <comment ref="I32" authorId="0" shapeId="0" xr:uid="{5EF13291-613C-427C-A6BC-DDCA7AC49C1D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KARISH 5,3
BP TORTUE 15,5</t>
        </r>
      </text>
    </comment>
    <comment ref="J32" authorId="0" shapeId="0" xr:uid="{173110FC-5DA7-4C28-BD59-AE0BB2EE6C52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50 MEUR to be received from TPFMC plc French Branch reimboursement of IS taxe</t>
        </r>
      </text>
    </comment>
    <comment ref="G40" authorId="0" shapeId="0" xr:uid="{086AD152-3FCE-4B02-9983-BDF73AB2E219}">
      <text>
        <r>
          <rPr>
            <sz val="9"/>
            <color indexed="81"/>
            <rFont val="Tahoma"/>
            <family val="2"/>
          </rPr>
          <t xml:space="preserve">SALARIES 04
</t>
        </r>
      </text>
    </comment>
    <comment ref="G41" authorId="0" shapeId="0" xr:uid="{0DE632D2-768B-4812-89A7-035C3D7AE293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RETRAITE</t>
        </r>
      </text>
    </comment>
    <comment ref="H41" authorId="0" shapeId="0" xr:uid="{120DF8D4-633C-45FD-9134-BD9D3A8046FE}">
      <text>
        <r>
          <rPr>
            <sz val="9"/>
            <color indexed="81"/>
            <rFont val="Tahoma"/>
            <family val="2"/>
          </rPr>
          <t>Forecasted USSAF</t>
        </r>
      </text>
    </comment>
    <comment ref="I44" authorId="0" shapeId="0" xr:uid="{D3C3CA18-29EF-46B4-890A-2CF3DBEFF8E9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Forecasted PAS of 04/2021</t>
        </r>
      </text>
    </comment>
  </commentList>
</comments>
</file>

<file path=xl/sharedStrings.xml><?xml version="1.0" encoding="utf-8"?>
<sst xmlns="http://schemas.openxmlformats.org/spreadsheetml/2006/main" count="3823" uniqueCount="2717">
  <si>
    <t>HR - Payroll</t>
  </si>
  <si>
    <t>Taxes</t>
  </si>
  <si>
    <t>Others</t>
  </si>
  <si>
    <t>Dividends Paid</t>
  </si>
  <si>
    <t>Dividend Received</t>
  </si>
  <si>
    <t>TOTAL OUTFLOWS</t>
  </si>
  <si>
    <t>TOTAL INFLOWS</t>
  </si>
  <si>
    <t>AP - External</t>
  </si>
  <si>
    <t>AR -External</t>
  </si>
  <si>
    <t>AR - Interco</t>
  </si>
  <si>
    <t>AP - Interco</t>
  </si>
  <si>
    <t>HR - Bonus</t>
  </si>
  <si>
    <t>HR - Others</t>
  </si>
  <si>
    <t xml:space="preserve">Amounts in M USD Eq. </t>
  </si>
  <si>
    <t>Technip France</t>
  </si>
  <si>
    <t>Inflow</t>
  </si>
  <si>
    <t>Outflow</t>
  </si>
  <si>
    <t>Closing Local Cash Balance</t>
  </si>
  <si>
    <t xml:space="preserve">NET CASH POOLING </t>
  </si>
  <si>
    <t>Initial Local Cash Balance</t>
  </si>
  <si>
    <t>OPENING LOCAL BANK BALANCE</t>
  </si>
  <si>
    <r>
      <t xml:space="preserve">Inflow </t>
    </r>
    <r>
      <rPr>
        <b/>
        <sz val="11"/>
        <color theme="1"/>
        <rFont val="Calibri"/>
        <family val="2"/>
        <scheme val="minor"/>
      </rPr>
      <t>From</t>
    </r>
    <r>
      <rPr>
        <sz val="11"/>
        <color theme="1"/>
        <rFont val="Calibri"/>
        <family val="2"/>
        <scheme val="minor"/>
      </rPr>
      <t xml:space="preserve"> Technip EuroCash</t>
    </r>
  </si>
  <si>
    <t>Outflow to Technip EuroCash</t>
  </si>
  <si>
    <t>CLOSING LOCAL BANK BALANCE</t>
  </si>
  <si>
    <t>Technip Abu Dhabi</t>
  </si>
  <si>
    <t>Technip Italy</t>
  </si>
  <si>
    <t>Technip Australia Pty Ltd</t>
  </si>
  <si>
    <t>Technip USA</t>
  </si>
  <si>
    <t>check1</t>
  </si>
  <si>
    <t>DATA FROM DIAPASON (TMS)</t>
  </si>
  <si>
    <t>ACTUAL FORECAST</t>
  </si>
  <si>
    <t>PREVIOUS FORECAST</t>
  </si>
  <si>
    <t>DIFFERENCES INFLOW</t>
  </si>
  <si>
    <t>DIFFERENCES OUTFLOWS</t>
  </si>
  <si>
    <t>check</t>
  </si>
  <si>
    <t>Global Vision - Main Entities point of view - Variation</t>
  </si>
  <si>
    <t>Table A=&gt;</t>
  </si>
  <si>
    <t>Table B=&gt;</t>
  </si>
  <si>
    <t>Table C=&gt;</t>
  </si>
  <si>
    <t>Amounts in M USD Eq. (end of month Exchange rate)</t>
  </si>
  <si>
    <t>TECHNIP AUSTRALIA PTY LTD</t>
  </si>
  <si>
    <t>TECHNIP ITALY</t>
  </si>
  <si>
    <t>USE DIAPASON REPORT FOR THESE DAYS</t>
  </si>
  <si>
    <t>Net Dividend</t>
  </si>
  <si>
    <t>Date de valeur</t>
  </si>
  <si>
    <t>Dont flux intégrés dans Diapason</t>
  </si>
  <si>
    <t xml:space="preserve">Technip Geoproduction </t>
  </si>
  <si>
    <t>Total des fonds à envoyer par TPEU/TCBV non intégré dans diapason</t>
  </si>
  <si>
    <r>
      <t xml:space="preserve">Inflow </t>
    </r>
    <r>
      <rPr>
        <b/>
        <sz val="11"/>
        <color theme="1"/>
        <rFont val="Calibri"/>
        <family val="2"/>
        <scheme val="minor"/>
      </rPr>
      <t>From</t>
    </r>
    <r>
      <rPr>
        <sz val="11"/>
        <color theme="1"/>
        <rFont val="Calibri"/>
        <family val="2"/>
        <scheme val="minor"/>
      </rPr>
      <t xml:space="preserve"> Technip EuroCash </t>
    </r>
  </si>
  <si>
    <t xml:space="preserve">Outflow to Technip EuroCash </t>
  </si>
  <si>
    <t>DIFFERENCES INFLOWS TPEU</t>
  </si>
  <si>
    <t>DIFFERENCES OUTFLOWS TPEU</t>
  </si>
  <si>
    <t>Net Dividend TP</t>
  </si>
  <si>
    <t>Interco Reconciliation TPEU</t>
  </si>
  <si>
    <t>Net Cash Pooling Main Entities Actual TPEU</t>
  </si>
  <si>
    <t>Actual forecast TPEU</t>
  </si>
  <si>
    <t>Previous forecast TPEU</t>
  </si>
  <si>
    <t>Difference on cash pooling forecasts TPEU</t>
  </si>
  <si>
    <t>Short Term Forecast - Main entities TPEU</t>
  </si>
  <si>
    <t>Total des fonds à envoyer par TPEU intégré dans diapason</t>
  </si>
  <si>
    <t>Total des fonds à recevoir par TPEU intégré dans diapason</t>
  </si>
  <si>
    <t>Dont flux  non intégrés dans Diapason</t>
  </si>
  <si>
    <t>CP Net Forecast Diapason TPEU</t>
  </si>
  <si>
    <t>EUR/NOK=</t>
  </si>
  <si>
    <t xml:space="preserve">EUR/USD = </t>
  </si>
  <si>
    <t>EUR/AED</t>
  </si>
  <si>
    <t>CP Net TPEU flux  non intégré dans Diapason</t>
  </si>
  <si>
    <t xml:space="preserve">Amounts in M EUR Eq. </t>
  </si>
  <si>
    <t>TECHNIP GEOPRODUCTION (M) SDN BHD</t>
  </si>
  <si>
    <t>Entité</t>
  </si>
  <si>
    <t>CP Net TPEU flux intégrés dans Diapason</t>
  </si>
  <si>
    <t>TUSA / TSWPT</t>
  </si>
  <si>
    <t>EUR/GBP</t>
  </si>
  <si>
    <t>EUR/AUD</t>
  </si>
  <si>
    <t>Week 17</t>
  </si>
  <si>
    <t>April 26 th - April 30 th</t>
  </si>
  <si>
    <t xml:space="preserve">NB: Inflow From/Outflow To Technip EuroCash/TCBV must be consistent with what you capture in Diapason </t>
  </si>
  <si>
    <t>IMPORTANT: DATA C/V IN EUR AND NO LONGER IN USD</t>
  </si>
  <si>
    <t>Inflow From Technip EuroCash/TCBV/TCBV</t>
  </si>
  <si>
    <t>Outflow to Technip EuroCash/TCBV</t>
  </si>
  <si>
    <t>Inflow From Technip EuroCash/TCBV</t>
  </si>
  <si>
    <t>Week 18</t>
  </si>
  <si>
    <t>May 03 rd - May 07 th</t>
  </si>
  <si>
    <t>Dont flux non intégrés dans Diapason</t>
  </si>
  <si>
    <t>Week 19</t>
  </si>
  <si>
    <t>May 10 th - May 14 th</t>
  </si>
  <si>
    <t>TECHNIP ABU DHABI</t>
  </si>
  <si>
    <t>EUR/CNY</t>
  </si>
  <si>
    <t>EUR/SGD</t>
  </si>
  <si>
    <t>EUR/RUB</t>
  </si>
  <si>
    <t>Week 20</t>
  </si>
  <si>
    <t>May 17 th - May 21 st</t>
  </si>
  <si>
    <t>Week 21</t>
  </si>
  <si>
    <t>May 24 th - May 28 th</t>
  </si>
  <si>
    <t>Week 22</t>
  </si>
  <si>
    <t>May 31 st - Jun 04 th</t>
  </si>
  <si>
    <t>From</t>
  </si>
  <si>
    <t>To</t>
  </si>
  <si>
    <t>Total des fonds recus par TPEU ST</t>
  </si>
  <si>
    <t>Montant en M EUR</t>
  </si>
  <si>
    <t>Montant</t>
  </si>
  <si>
    <t>Total des fonds envoyé par TPEU ST</t>
  </si>
  <si>
    <t>FILIALES - &gt; TPEU saisi, intégré ou reçu dans diapason</t>
  </si>
  <si>
    <t>TPEU  -&gt; FILIALES saisi, intégré ou envoyé dans diapason</t>
  </si>
  <si>
    <t>id</t>
  </si>
  <si>
    <t>reference</t>
  </si>
  <si>
    <t>tradeType</t>
  </si>
  <si>
    <t>isRequest</t>
  </si>
  <si>
    <t>isExternal</t>
  </si>
  <si>
    <t>isIncomplete</t>
  </si>
  <si>
    <t>actionStatus</t>
  </si>
  <si>
    <t>applicativeStatus</t>
  </si>
  <si>
    <t>applicativeStatusRequested</t>
  </si>
  <si>
    <t>externalReference</t>
  </si>
  <si>
    <t>externalUser</t>
  </si>
  <si>
    <t>externalDescription</t>
  </si>
  <si>
    <t>createUser</t>
  </si>
  <si>
    <t>captureUser</t>
  </si>
  <si>
    <t>lastUser</t>
  </si>
  <si>
    <t>lastUpdateUser</t>
  </si>
  <si>
    <t>captureDate</t>
  </si>
  <si>
    <t>tradeDate</t>
  </si>
  <si>
    <t>valueDate</t>
  </si>
  <si>
    <t>lastUpdate</t>
  </si>
  <si>
    <t>currency1</t>
  </si>
  <si>
    <t>amount1</t>
  </si>
  <si>
    <t>entity</t>
  </si>
  <si>
    <t>accountCur1</t>
  </si>
  <si>
    <t>accountCptyCur1</t>
  </si>
  <si>
    <t>folder</t>
  </si>
  <si>
    <t>cpty</t>
  </si>
  <si>
    <t>comments</t>
  </si>
  <si>
    <t>summary</t>
  </si>
  <si>
    <t>creatorModuleURL</t>
  </si>
  <si>
    <t>processId</t>
  </si>
  <si>
    <t>parentTrade</t>
  </si>
  <si>
    <t>feeCurrency</t>
  </si>
  <si>
    <t>feeAmount</t>
  </si>
  <si>
    <t>feePaymentDate</t>
  </si>
  <si>
    <t>moduleOptions</t>
  </si>
  <si>
    <t>initialTrade</t>
  </si>
  <si>
    <t>cancelledTrade</t>
  </si>
  <si>
    <t>cancellingTrade</t>
  </si>
  <si>
    <t>broker</t>
  </si>
  <si>
    <t>strategy</t>
  </si>
  <si>
    <t>cashSettlementType</t>
  </si>
  <si>
    <t>account</t>
  </si>
  <si>
    <t>cptyAccount</t>
  </si>
  <si>
    <t>onBehalf</t>
  </si>
  <si>
    <t>onBehalfAccount</t>
  </si>
  <si>
    <t>onBehalfCurrency</t>
  </si>
  <si>
    <t>onBehalfAmount</t>
  </si>
  <si>
    <t>onBehalfRate</t>
  </si>
  <si>
    <t>analyticItem</t>
  </si>
  <si>
    <t>cptyAnalyticItem</t>
  </si>
  <si>
    <t>country</t>
  </si>
  <si>
    <t>bbanKey</t>
  </si>
  <si>
    <t>bban</t>
  </si>
  <si>
    <t>bic</t>
  </si>
  <si>
    <t>unmanagedAccountDescription</t>
  </si>
  <si>
    <t>description</t>
  </si>
  <si>
    <t>drivenCurrency</t>
  </si>
  <si>
    <t>currency2</t>
  </si>
  <si>
    <t>amount2</t>
  </si>
  <si>
    <t>spotRate</t>
  </si>
  <si>
    <t>cptyValueDate</t>
  </si>
  <si>
    <t>issueDate</t>
  </si>
  <si>
    <t>corporateProject.corporateProjectMovement</t>
  </si>
  <si>
    <t>corporateProject.projectCode</t>
  </si>
  <si>
    <t>corporateProject.ProfitCenterCode</t>
  </si>
  <si>
    <t>corporateProject.ProfitCenterCodeString</t>
  </si>
  <si>
    <t>corporateProject.projectRate</t>
  </si>
  <si>
    <t>corporateProject.businessSegment</t>
  </si>
  <si>
    <t>corporateProject.businessUnit</t>
  </si>
  <si>
    <t>corporateProject.seller</t>
  </si>
  <si>
    <t>corporateProject.iban</t>
  </si>
  <si>
    <t>corporateProject.bankReference</t>
  </si>
  <si>
    <t>corporateProject.projectCodeString</t>
  </si>
  <si>
    <t>tfPoolingId.tfPoolingId</t>
  </si>
  <si>
    <t>tfPoolingId.affiliateDealId</t>
  </si>
  <si>
    <t>tfPoolingId.paymentSupport</t>
  </si>
  <si>
    <t>tfPoolingId.processed</t>
  </si>
  <si>
    <t>transferAddInfo.lblSSI</t>
  </si>
  <si>
    <t>transferAddInfo.internalAccountCategory</t>
  </si>
  <si>
    <t>TABUD3093</t>
  </si>
  <si>
    <t>TfInfo</t>
  </si>
  <si>
    <t>CDQSA</t>
  </si>
  <si>
    <t>validated</t>
  </si>
  <si>
    <t>submitted</t>
  </si>
  <si>
    <t>clopez1</t>
  </si>
  <si>
    <t>Candelaria Lopez</t>
  </si>
  <si>
    <t>jayakrishnap</t>
  </si>
  <si>
    <t>Jayakrishna Pathipati</t>
  </si>
  <si>
    <t>EUR</t>
  </si>
  <si>
    <t>TABUD</t>
  </si>
  <si>
    <t>TPEU</t>
  </si>
  <si>
    <t>TABUD/TPEU - OTHERPROJECTS ( OTHEROnshore )  - Trade Id 276139 - Transfer information : 200,000 EUR - 2021-05-06</t>
  </si>
  <si>
    <t>com/mccsoft/diapason/transfer/transfer.swf?scope=503,3083,321&amp;title=Treasury Center Request/Info&amp;_class=java.util.ArrayList&amp;isRequest=true&amp;settlementTypeFilter=9924,14770&amp;isCptyInternal=true&amp;tradeTypeFilter=14768&amp;nodeId=84290&amp;swfGroup=cash&amp;swfGrant=|update|cancel|</t>
  </si>
  <si>
    <t>TFPOOL</t>
  </si>
  <si>
    <t>HSBCAUHTABUDEUR1</t>
  </si>
  <si>
    <t>CACIBPARTPEUEUR1</t>
  </si>
  <si>
    <t>PAYMENT RECIEVED FROM INTERCOMPANY</t>
  </si>
  <si>
    <t>OTHEROnshore</t>
  </si>
  <si>
    <t>OTHERPROJECTS</t>
  </si>
  <si>
    <t>ONOF</t>
  </si>
  <si>
    <t>TABUD3092</t>
  </si>
  <si>
    <t>TABUD/TPEU - 074423C001 ( P074423 )  - Trade Id 276138 - Transfer information : 100,000 EUR - 2021-05-06</t>
  </si>
  <si>
    <t>P074423</t>
  </si>
  <si>
    <t>074423C001</t>
  </si>
  <si>
    <t>TABUD3091</t>
  </si>
  <si>
    <t>USD</t>
  </si>
  <si>
    <t>TABUD/TPEU - P079855 - Trade Id 276137 - Transfer information : 400,000 USD - 2021-05-06</t>
  </si>
  <si>
    <t>HSBCAUHTABUDUSD1</t>
  </si>
  <si>
    <t>CACIBPARTPEUUSD1</t>
  </si>
  <si>
    <t>PAYMENT RECEIVED FROM INTERCOMPANY</t>
  </si>
  <si>
    <t>P079855</t>
  </si>
  <si>
    <t>TESING105</t>
  </si>
  <si>
    <t>TfReq</t>
  </si>
  <si>
    <t>yoon</t>
  </si>
  <si>
    <t>YueFengElli Oon</t>
  </si>
  <si>
    <t>agoufan</t>
  </si>
  <si>
    <t>Amandine Goufan</t>
  </si>
  <si>
    <t>TESING</t>
  </si>
  <si>
    <t>TESING/TPEU - GENACT ( GENACT )  - Trade Id 276119 - Transfer request : 200,000 USD - 2021-02-05</t>
  </si>
  <si>
    <t>com/mccsoft/diapason/transfer/transfer.swf?scope=503,3083,299,2991&amp;title=Treasury Center Request/Info&amp;_class=java.util.ArrayList&amp;isRequest=true&amp;settlementTypeFilter=9924,14770&amp;isCptyInternal=true&amp;tradeTypeFilter=14768&amp;hideFeeTab=true&amp;hideEventTab=true&amp;nodeId=84290&amp;swfGroup=cash&amp;swfGrant=|update|cancel|</t>
  </si>
  <si>
    <t>BNPSINTESINGUSD1</t>
  </si>
  <si>
    <t>RTreasury</t>
  </si>
  <si>
    <t>ETreasury</t>
  </si>
  <si>
    <t>GENACT</t>
  </si>
  <si>
    <t>276141</t>
  </si>
  <si>
    <t>TESING104</t>
  </si>
  <si>
    <t>SGD</t>
  </si>
  <si>
    <t>TESING/TPEU - GENACT ( GENACT )  - Trade Id 276118 - Transfer request : 2,500,000 SGD - 2021-03-11</t>
  </si>
  <si>
    <t>com/mccsoft/diapason/transfer/transfer.swf?scope=503,3083,299&amp;title=Treasury Center Request/Info&amp;_class=java.util.ArrayList&amp;isRequest=true&amp;settlementTypeFilter=9924,14770&amp;isCptyInternal=true&amp;tradeTypeFilter=14768&amp;nodeId=84290&amp;swfGroup=cash&amp;swfGrant=|update|cancel|</t>
  </si>
  <si>
    <t>BNPSINTESINGSGD1</t>
  </si>
  <si>
    <t>276140</t>
  </si>
  <si>
    <t>BLJV32</t>
  </si>
  <si>
    <t>phu</t>
  </si>
  <si>
    <t xml:space="preserve">Peggy Hu </t>
  </si>
  <si>
    <t>BLJV</t>
  </si>
  <si>
    <t>BLJV/TPEU - Trade Id 276093 - Transfer request : 1,400,000 USD - 2021-05-05</t>
  </si>
  <si>
    <t>com/mccsoft/diapason/transfer/transfer.swf?scope=503,3083,98,41&amp;title=Treasury Center Request/Info&amp;_class=java.util.ArrayList&amp;isRequest=true&amp;settlementTypeFilter=9924,14770&amp;isCptyInternal=true&amp;tradeTypeFilter=14768&amp;nodeId=84290&amp;swfGroup=cash&amp;swfGrant=|update|cancel|</t>
  </si>
  <si>
    <t>BNPPNYCBLJVUSD1</t>
  </si>
  <si>
    <t>To fund the AP batch paymens</t>
  </si>
  <si>
    <t>276103</t>
  </si>
  <si>
    <t>TFRA8108</t>
  </si>
  <si>
    <t>ezeqo</t>
  </si>
  <si>
    <t>Elira Zeqo</t>
  </si>
  <si>
    <t>JPY</t>
  </si>
  <si>
    <t>TFRA</t>
  </si>
  <si>
    <t>TFRA/TPEU - Trade Id 276074 - Transfer request : 20,000 JPY - 2021-05-06</t>
  </si>
  <si>
    <t>com/mccsoft/diapason/transfer/transfer.swf?scope=503,3083,277,1603,2705,3484,321&amp;title=Treasury Center Request/Info&amp;_class=java.util.ArrayList&amp;isRequest=true&amp;settlementTypeFilter=9924,14770&amp;isCptyInternal=true&amp;tradeTypeFilter=14768&amp;nodeId=84290&amp;swfGroup=cash&amp;swfGrant=|update|cancel|</t>
  </si>
  <si>
    <t>CACIBPARTFRAONJPY1</t>
  </si>
  <si>
    <t>CACIBPARTPEUJPY1</t>
  </si>
  <si>
    <t>TPEU evnoi à TFRA 20KJPY</t>
  </si>
  <si>
    <t>276084</t>
  </si>
  <si>
    <t>TCONSU160</t>
  </si>
  <si>
    <t>hkwong</t>
  </si>
  <si>
    <t>Hwei Kuin Wong</t>
  </si>
  <si>
    <t>TCONSU</t>
  </si>
  <si>
    <t>TCONSU/TPEU - 0000000000 ( GENACT )  - Trade Id 276071 - Transfer information : 20,000,000 USD - 2021-05-06</t>
  </si>
  <si>
    <t>com/mccsoft/diapason/transfer/transfer.swf?scope=503,3083,293,2866&amp;title=Treasury Center Request/Info&amp;_class=java.util.ArrayList&amp;isRequest=true&amp;settlementTypeFilter=9924,14770&amp;isCptyInternal=true&amp;tradeTypeFilter=14768&amp;nodeId=84290&amp;swfGroup=cash&amp;swfGrant=|update|cancel|</t>
  </si>
  <si>
    <t>SCBKULTCONSUUSD1</t>
  </si>
  <si>
    <t>TCM to TPEU USD 20Mil Liquidity Swap</t>
  </si>
  <si>
    <t>0000000000</t>
  </si>
  <si>
    <t>TGEOP2748</t>
  </si>
  <si>
    <t>TGEOP</t>
  </si>
  <si>
    <t>TGEOP/TPEU - 0000000000 ( GENACT )  - Trade Id 276070 - Transfer information : 25,000,000 USD - 2021-05-06</t>
  </si>
  <si>
    <t>SCBKULTGEOPUSD1</t>
  </si>
  <si>
    <t>TGM to TPEU USD 25Mil Liquidity Swap</t>
  </si>
  <si>
    <t>TABUD3090</t>
  </si>
  <si>
    <t>TABUD/TPEU - 063926T009 ( P063926 )  - Trade Id 276067 - Transfer request : 100,000 EUR - 2021-05-04</t>
  </si>
  <si>
    <t>BNPPAUHTABUDEUR1</t>
  </si>
  <si>
    <t>FOR SUPPLIER PAYMENTS</t>
  </si>
  <si>
    <t>P063926</t>
  </si>
  <si>
    <t>063926T009</t>
  </si>
  <si>
    <t>276080</t>
  </si>
  <si>
    <t>TABUD3089</t>
  </si>
  <si>
    <t>TABUD/TPEU - OTHERPROJECTS ( OTHEROnshore )  - Trade Id 276066 - Transfer request : 400,000 USD - 2021-05-04</t>
  </si>
  <si>
    <t>BNPPAUHTABUDUSD1</t>
  </si>
  <si>
    <t>276083</t>
  </si>
  <si>
    <t>TABUD3088</t>
  </si>
  <si>
    <t>TABUD/TPEU - 063926T009 ( P063926 )  - Trade Id 276065 - Transfer request : 800,000 USD - 2021-05-04</t>
  </si>
  <si>
    <t>276078</t>
  </si>
  <si>
    <t>TABUD3087</t>
  </si>
  <si>
    <t>GBP</t>
  </si>
  <si>
    <t>TABUD/TPEU - Trade Id 276064 - Transfer request : 7,000 GBP - 2021-05-04</t>
  </si>
  <si>
    <t>HSBCAUHTABUDGBP1</t>
  </si>
  <si>
    <t>276082</t>
  </si>
  <si>
    <t>TABUD3086</t>
  </si>
  <si>
    <t>AED</t>
  </si>
  <si>
    <t>TABUD/TPEU - OTHERPROJECTS ( OTHEROnshore )  - Trade Id 276063 - Transfer request : 5,500,000 AED - 2021-05-04</t>
  </si>
  <si>
    <t>BNPPAUHTABUDAED1</t>
  </si>
  <si>
    <t>276081</t>
  </si>
  <si>
    <t>TPESM5</t>
  </si>
  <si>
    <t>MXN</t>
  </si>
  <si>
    <t>TPESM</t>
  </si>
  <si>
    <t>TPESM/TPEU - Trade Id 276046 - Transfer request : 1,000,000 MXN - 2021-05-05</t>
  </si>
  <si>
    <t>BANAMEXMTYTPESMMXN1</t>
  </si>
  <si>
    <t>276102</t>
  </si>
  <si>
    <t>TFRA8103</t>
  </si>
  <si>
    <t>TFRA/TPEU - Trade Id 276019 - Transfer information : 19,000,000 JPY - 2021-05-06</t>
  </si>
  <si>
    <t>Remonté des fonds envers TPEU</t>
  </si>
  <si>
    <t>TFRA8102</t>
  </si>
  <si>
    <t>NOK</t>
  </si>
  <si>
    <t>TFRA/TPEU - Trade Id 276018 - Transfer information : 1,000,000 NOK - 2021-05-03</t>
  </si>
  <si>
    <t>SGPLDTFRASUNOK1</t>
  </si>
  <si>
    <t>SGPLDTPEUNOK1</t>
  </si>
  <si>
    <t>Remonté des fonds BP Tortue vers TPEU</t>
  </si>
  <si>
    <t>276101</t>
  </si>
  <si>
    <t>Nom</t>
  </si>
  <si>
    <t>Nom complet</t>
  </si>
  <si>
    <t>montantD</t>
  </si>
  <si>
    <t>montantE</t>
  </si>
  <si>
    <t>devise1</t>
  </si>
  <si>
    <t>shortname</t>
  </si>
  <si>
    <t>name</t>
  </si>
  <si>
    <t>ABKK</t>
  </si>
  <si>
    <t>Al Ahli Bank Of Kuwait</t>
  </si>
  <si>
    <t>ABKKKW</t>
  </si>
  <si>
    <t>ABMB</t>
  </si>
  <si>
    <t>Alliance Bank Malaysia Berhad</t>
  </si>
  <si>
    <t>ABMBKUL</t>
  </si>
  <si>
    <t>Alliance Bank Malaysia Berhad Kuala Lumpur</t>
  </si>
  <si>
    <t>ABSA</t>
  </si>
  <si>
    <t>ABSA BANK LIMITED</t>
  </si>
  <si>
    <t>ABSAJNB</t>
  </si>
  <si>
    <t>ABSA Bank Limited - Johannesburg</t>
  </si>
  <si>
    <t>ADCB</t>
  </si>
  <si>
    <t>Abu Dhabi Commercial Bank</t>
  </si>
  <si>
    <t>ADCBAUH</t>
  </si>
  <si>
    <t>Abu Dhabi Commercial Bank Abu Dhabi</t>
  </si>
  <si>
    <t>AFLBMNK</t>
  </si>
  <si>
    <t>Alfa Bank Minsk</t>
  </si>
  <si>
    <t>AKERM</t>
  </si>
  <si>
    <t xml:space="preserve">Technip Maritime UK Limited </t>
  </si>
  <si>
    <t>ALFA</t>
  </si>
  <si>
    <t>Alfa Bank</t>
  </si>
  <si>
    <t>AMCAOF</t>
  </si>
  <si>
    <t>AMC Angola Offshore Ltd</t>
  </si>
  <si>
    <t>ANCHOR</t>
  </si>
  <si>
    <t>Anchor Contracting AS</t>
  </si>
  <si>
    <t>ANGLTD</t>
  </si>
  <si>
    <t>Angoflex Industrial Ltda</t>
  </si>
  <si>
    <t>ANGSA</t>
  </si>
  <si>
    <t>Angoflex SA</t>
  </si>
  <si>
    <t>ANGTEC</t>
  </si>
  <si>
    <t>Angoltech SGPS Lda</t>
  </si>
  <si>
    <t>ANZ</t>
  </si>
  <si>
    <t>ANZMEL</t>
  </si>
  <si>
    <t>Australia and New Zealand Banking Group LTD  - Melbourne</t>
  </si>
  <si>
    <t>ANZPER</t>
  </si>
  <si>
    <t>ANZ Perth</t>
  </si>
  <si>
    <t>ANZQEL</t>
  </si>
  <si>
    <t>ANZ - Wellington</t>
  </si>
  <si>
    <t>ASB</t>
  </si>
  <si>
    <t>ASB Bank Ltd</t>
  </si>
  <si>
    <t>ASBAKL</t>
  </si>
  <si>
    <t>ASB Bank Ltd - Auckland</t>
  </si>
  <si>
    <t>ASIAF</t>
  </si>
  <si>
    <t>Asiaflex Products SDN Bhd</t>
  </si>
  <si>
    <t>ASIAFTMC</t>
  </si>
  <si>
    <t>Asiaflex-Technip Marine Consortium</t>
  </si>
  <si>
    <t>AWL</t>
  </si>
  <si>
    <t>Alawwal Bank</t>
  </si>
  <si>
    <t>AWLRUH</t>
  </si>
  <si>
    <t>Alawwal Bank Riyadh</t>
  </si>
  <si>
    <t>BAI</t>
  </si>
  <si>
    <t>Banco Africano de Investimento</t>
  </si>
  <si>
    <t>BAILAD</t>
  </si>
  <si>
    <t>Banco Africano de Investimento Luanda</t>
  </si>
  <si>
    <t>BANAMEX</t>
  </si>
  <si>
    <t>Banco Nacional de Mexico</t>
  </si>
  <si>
    <t>BANAMEXMEX</t>
  </si>
  <si>
    <t>Banco Nacional de Mexico Mexico City</t>
  </si>
  <si>
    <t>BANAMEXMTY</t>
  </si>
  <si>
    <t>Banco Nacional de Mexico Monterrey</t>
  </si>
  <si>
    <t>BANES</t>
  </si>
  <si>
    <t>Banestes - Banco do Estado do Espirito Santo</t>
  </si>
  <si>
    <t>BANESVIX</t>
  </si>
  <si>
    <t>Banestes - Banco do Estado do Espirito Santo Vitoria</t>
  </si>
  <si>
    <t>BARC</t>
  </si>
  <si>
    <t>Barclays</t>
  </si>
  <si>
    <t>BARCABD</t>
  </si>
  <si>
    <t>Barclays Aberdeen</t>
  </si>
  <si>
    <t>BARCAUH</t>
  </si>
  <si>
    <t>Barclays - Abu Dhabi</t>
  </si>
  <si>
    <t>BARCFRA</t>
  </si>
  <si>
    <t>Barclays Frankfurt</t>
  </si>
  <si>
    <t>BARCIRD</t>
  </si>
  <si>
    <t xml:space="preserve">Barclays Ireland </t>
  </si>
  <si>
    <t>BARCIRDTHIRDP</t>
  </si>
  <si>
    <t>Barclays Irland - Third Party</t>
  </si>
  <si>
    <t>BARCLCS</t>
  </si>
  <si>
    <t>Barclays Leicester</t>
  </si>
  <si>
    <t>BARCLON</t>
  </si>
  <si>
    <t>Barclays London</t>
  </si>
  <si>
    <t>BARCLONTHIRDP</t>
  </si>
  <si>
    <t>Barclays London - Third Party</t>
  </si>
  <si>
    <t>BARCMUS</t>
  </si>
  <si>
    <t>Barclays Mauritius</t>
  </si>
  <si>
    <t>BARCNYC</t>
  </si>
  <si>
    <t>Barclays New York</t>
  </si>
  <si>
    <t>BARCPAR</t>
  </si>
  <si>
    <t>Barclays Paris</t>
  </si>
  <si>
    <t>BBK</t>
  </si>
  <si>
    <t>BBKMAN</t>
  </si>
  <si>
    <t>BBK - Manama</t>
  </si>
  <si>
    <t>BBVA</t>
  </si>
  <si>
    <t>BBVABCN</t>
  </si>
  <si>
    <t>BBVA Barcelona</t>
  </si>
  <si>
    <t>BBVABIL</t>
  </si>
  <si>
    <t>BBVA Bilbao</t>
  </si>
  <si>
    <t>BBVABPCCS</t>
  </si>
  <si>
    <t>BBVA Banco Provincial Caracas</t>
  </si>
  <si>
    <t>BBVAMAD</t>
  </si>
  <si>
    <t>BBVA Madrid</t>
  </si>
  <si>
    <t>BBVAMEX</t>
  </si>
  <si>
    <t>BBVA Mexico</t>
  </si>
  <si>
    <t>BCEE</t>
  </si>
  <si>
    <t>Banque et Caisse d Epargne de l Etat</t>
  </si>
  <si>
    <t>BCEELUX</t>
  </si>
  <si>
    <t>Banque et Caisse d Epargne de l Etat Luxembourg</t>
  </si>
  <si>
    <t>BDB</t>
  </si>
  <si>
    <t>Banco do Brasil SA</t>
  </si>
  <si>
    <t>BDBRIO</t>
  </si>
  <si>
    <t>Banco Do Brasil SA Rio de Janeiro</t>
  </si>
  <si>
    <t>BDBVIX</t>
  </si>
  <si>
    <t>Banco Do Brasil SA Vitoria</t>
  </si>
  <si>
    <t>BDROM</t>
  </si>
  <si>
    <t>Banca Di Roma</t>
  </si>
  <si>
    <t>BDROMROM</t>
  </si>
  <si>
    <t>Banca Di Roma Rome</t>
  </si>
  <si>
    <t>BEA</t>
  </si>
  <si>
    <t>Bank of East Asia</t>
  </si>
  <si>
    <t>BEAHKG</t>
  </si>
  <si>
    <t>Bank of east asia Hong-Kong</t>
  </si>
  <si>
    <t>BFA</t>
  </si>
  <si>
    <t>Banco de Fomento Angola</t>
  </si>
  <si>
    <t>BFALAD</t>
  </si>
  <si>
    <t>Banco de Fomento Angola Luanda</t>
  </si>
  <si>
    <t>BIC</t>
  </si>
  <si>
    <t>Banco Internacional de Credito</t>
  </si>
  <si>
    <t>BICLAD</t>
  </si>
  <si>
    <t>Banco Internacional de Credito luanda</t>
  </si>
  <si>
    <t>BKB</t>
  </si>
  <si>
    <t>Bangkok Bank Public Company Limited</t>
  </si>
  <si>
    <t>BKBBKK</t>
  </si>
  <si>
    <t>Bangkok Bank Public Company Limited Bangkok</t>
  </si>
  <si>
    <t>Badger Licensing LLC</t>
  </si>
  <si>
    <t>BLMI</t>
  </si>
  <si>
    <t>Bank Leumi</t>
  </si>
  <si>
    <t>BLMITAV</t>
  </si>
  <si>
    <t>Bank Leumi - Tel Aviv</t>
  </si>
  <si>
    <t>BMOHB</t>
  </si>
  <si>
    <t>BMO Harris Bank</t>
  </si>
  <si>
    <t>BMOHBCHI</t>
  </si>
  <si>
    <t>BMO Harris Bank Chicago</t>
  </si>
  <si>
    <t>BMRI</t>
  </si>
  <si>
    <t>Bank Mandiri</t>
  </si>
  <si>
    <t>BMRIBAT</t>
  </si>
  <si>
    <t>Bank Mandiri Batam</t>
  </si>
  <si>
    <t>BMRIBLK</t>
  </si>
  <si>
    <t>Bank Mandiri Balikpapan</t>
  </si>
  <si>
    <t>BMRIJKT</t>
  </si>
  <si>
    <t>Bank Mandiri Jakarta</t>
  </si>
  <si>
    <t>BNC</t>
  </si>
  <si>
    <t>Bank National of Canada</t>
  </si>
  <si>
    <t>BNCMTR</t>
  </si>
  <si>
    <t>Bank National of Canada Montreal</t>
  </si>
  <si>
    <t>BNDES</t>
  </si>
  <si>
    <t>BNDESBSB</t>
  </si>
  <si>
    <t>BNDES Brasilia</t>
  </si>
  <si>
    <t>BNI</t>
  </si>
  <si>
    <t>Bank Negara Indonesia</t>
  </si>
  <si>
    <t>BNIJAK</t>
  </si>
  <si>
    <t>Bank Negara Indonesia Jarkarta</t>
  </si>
  <si>
    <t>BNL</t>
  </si>
  <si>
    <t>Banca Nazionale del Lavoro</t>
  </si>
  <si>
    <t>BNLROM</t>
  </si>
  <si>
    <t>Banca Nazionale del Lavoro Roma</t>
  </si>
  <si>
    <t>BNM</t>
  </si>
  <si>
    <t>Bank Negare Malaysia</t>
  </si>
  <si>
    <t>BNMKUL</t>
  </si>
  <si>
    <t>Bank Negara Malaysia Kuala Lumpur</t>
  </si>
  <si>
    <t>BNPP</t>
  </si>
  <si>
    <t>BNP Paribas</t>
  </si>
  <si>
    <t>BNPPAMS</t>
  </si>
  <si>
    <t>BNP Paribas Amsterdam</t>
  </si>
  <si>
    <t>BNPPAUH</t>
  </si>
  <si>
    <t>BNP Paribas Abu Dhabi</t>
  </si>
  <si>
    <t>BNPPBAG</t>
  </si>
  <si>
    <t>BNP Paribas Bagnolet</t>
  </si>
  <si>
    <t>BNPPBCN</t>
  </si>
  <si>
    <t>BNP Paribas Barcelona</t>
  </si>
  <si>
    <t>BNPPBUD</t>
  </si>
  <si>
    <t>BNP Paribas Hungaria Bank RT, Budapest</t>
  </si>
  <si>
    <t>BNPPCAN</t>
  </si>
  <si>
    <t>BNP Paribas, Canada Branch</t>
  </si>
  <si>
    <t>BNPPDEL</t>
  </si>
  <si>
    <t>BNP Paribas New Delhi</t>
  </si>
  <si>
    <t>BNPPDOH</t>
  </si>
  <si>
    <t>BNP Paribas Doha</t>
  </si>
  <si>
    <t>BNPPFORANR</t>
  </si>
  <si>
    <t>BNP Paribas Fortis Antwerpen</t>
  </si>
  <si>
    <t>BNPPGNV</t>
  </si>
  <si>
    <t>BNP Paribas Geneva</t>
  </si>
  <si>
    <t>BNPPHKG</t>
  </si>
  <si>
    <t>BNP Paribas Hong-Kong</t>
  </si>
  <si>
    <t>BNPPHYD</t>
  </si>
  <si>
    <t>BNP Paribas Hyderabad</t>
  </si>
  <si>
    <t>BNPPKULTHIRDP</t>
  </si>
  <si>
    <t>BNP Paribas Kuala Lumpur</t>
  </si>
  <si>
    <t>BNPPLIO</t>
  </si>
  <si>
    <t>BNP Paribas Lyon</t>
  </si>
  <si>
    <t>BNPPLIS</t>
  </si>
  <si>
    <t>BNP Lisbone</t>
  </si>
  <si>
    <t>BNPPLON</t>
  </si>
  <si>
    <t>BNP Paribas London</t>
  </si>
  <si>
    <t>BNPPMAA</t>
  </si>
  <si>
    <t>BNP Paribas Chennai</t>
  </si>
  <si>
    <t>BNPPMAD</t>
  </si>
  <si>
    <t>BNP Paribas Madrid</t>
  </si>
  <si>
    <t>BNPPMAN</t>
  </si>
  <si>
    <t>BNP Paribas SA, Manama</t>
  </si>
  <si>
    <t>BNPPMOW</t>
  </si>
  <si>
    <t>BNP Paribas Moscow</t>
  </si>
  <si>
    <t>BNPPMRS</t>
  </si>
  <si>
    <t>BNP Paribas Marseille</t>
  </si>
  <si>
    <t>BNPPMTR</t>
  </si>
  <si>
    <t>BNP Paribas Montreal</t>
  </si>
  <si>
    <t>BNPPNOU</t>
  </si>
  <si>
    <t>BNP Paribas Noumea</t>
  </si>
  <si>
    <t>BNPPNYC</t>
  </si>
  <si>
    <t>BNP Paribas New York</t>
  </si>
  <si>
    <t>BNPPOSL</t>
  </si>
  <si>
    <t>BNP Paribas Oslo</t>
  </si>
  <si>
    <t>BNPPPLD</t>
  </si>
  <si>
    <t>BNP Paribas Paris La Defense</t>
  </si>
  <si>
    <t>BNPPPLDTHIRDP</t>
  </si>
  <si>
    <t>BNP Paribas Paris La Defense - Third Party</t>
  </si>
  <si>
    <t>BNPPPRA</t>
  </si>
  <si>
    <t>BNP Paribas Prague</t>
  </si>
  <si>
    <t>BNPPRIO</t>
  </si>
  <si>
    <t>BNP Paribas Rio de Janeiro</t>
  </si>
  <si>
    <t>BNPPROM</t>
  </si>
  <si>
    <t>BNP Paribas Roma</t>
  </si>
  <si>
    <t>BNPPSENS</t>
  </si>
  <si>
    <t>BNP Paribas Sens</t>
  </si>
  <si>
    <t>BNPPSEO</t>
  </si>
  <si>
    <t>BNP PARIBAS Seoul</t>
  </si>
  <si>
    <t>BNPPSIN</t>
  </si>
  <si>
    <t>BNP Paribas Singapore</t>
  </si>
  <si>
    <t>BNPPSOF</t>
  </si>
  <si>
    <t>BNP Paribas (Bulgaria) Sofia</t>
  </si>
  <si>
    <t>BNPPTYO</t>
  </si>
  <si>
    <t>BNP Paribas Tokyo</t>
  </si>
  <si>
    <t>BNPPURO</t>
  </si>
  <si>
    <t>BNP Paribas Rouen</t>
  </si>
  <si>
    <t>BNPPWRS</t>
  </si>
  <si>
    <t>BNP Paribas Warsaw</t>
  </si>
  <si>
    <t>BNPPZRH</t>
  </si>
  <si>
    <t>BNP Paribas Zurich</t>
  </si>
  <si>
    <t>BNS</t>
  </si>
  <si>
    <t>Bank of Nova Scotia</t>
  </si>
  <si>
    <t>BNSGE</t>
  </si>
  <si>
    <t>Bank of Nova Scotia Georgetown (Guyana)</t>
  </si>
  <si>
    <t>BNSLON</t>
  </si>
  <si>
    <t>Bank of Nova Scotia London</t>
  </si>
  <si>
    <t>BNSSJF</t>
  </si>
  <si>
    <t>Bank of Nova Scotia St-Johns</t>
  </si>
  <si>
    <t>BNSTOR</t>
  </si>
  <si>
    <t>Bank of Nova Scotia Toronto</t>
  </si>
  <si>
    <t>BNSTT</t>
  </si>
  <si>
    <t>Scotiabank Trinidad &amp; Tobago</t>
  </si>
  <si>
    <t>BNSTTCHA</t>
  </si>
  <si>
    <t>Scotiabank Trinidad &amp; Tobago Chaguaramas</t>
  </si>
  <si>
    <t>BNY</t>
  </si>
  <si>
    <t>BNY (Brasilian Fictive Bank)</t>
  </si>
  <si>
    <t>BNYMELLON</t>
  </si>
  <si>
    <t>BNYMELLON (Brasilian Fictive Branch)</t>
  </si>
  <si>
    <t>BNZ</t>
  </si>
  <si>
    <t>Bank of New Zealand</t>
  </si>
  <si>
    <t>BNZWLG</t>
  </si>
  <si>
    <t>Bank of New Zealand Wellington</t>
  </si>
  <si>
    <t>BOA</t>
  </si>
  <si>
    <t>Bank of America</t>
  </si>
  <si>
    <t>BOAAMS</t>
  </si>
  <si>
    <t>Bank of America Amsterdam</t>
  </si>
  <si>
    <t>BOADAL</t>
  </si>
  <si>
    <t>Bank of America Dallas</t>
  </si>
  <si>
    <t>BOAILL</t>
  </si>
  <si>
    <t>Bank of America Illinois</t>
  </si>
  <si>
    <t>BOAJAK</t>
  </si>
  <si>
    <t>BOA Jakarta</t>
  </si>
  <si>
    <t>BOALON</t>
  </si>
  <si>
    <t>Bank of America London</t>
  </si>
  <si>
    <t>BOANYC</t>
  </si>
  <si>
    <t>Bank of America New York</t>
  </si>
  <si>
    <t>BOASAT</t>
  </si>
  <si>
    <t>Bank of America San Antonio</t>
  </si>
  <si>
    <t>BOASFR</t>
  </si>
  <si>
    <t>Bank of America San Francisco</t>
  </si>
  <si>
    <t>BOATOR</t>
  </si>
  <si>
    <t>Bank of America Toronto</t>
  </si>
  <si>
    <t>BOAY</t>
  </si>
  <si>
    <t>Bank Of Ayudha</t>
  </si>
  <si>
    <t>BOAYBKK</t>
  </si>
  <si>
    <t>Bank Of Ayudha Bangkok</t>
  </si>
  <si>
    <t>BOC</t>
  </si>
  <si>
    <t>Bank Of China</t>
  </si>
  <si>
    <t>BOCHKG</t>
  </si>
  <si>
    <t>Bank of China - Hong Kong</t>
  </si>
  <si>
    <t>BOCMIL</t>
  </si>
  <si>
    <t>Bank of China Milano</t>
  </si>
  <si>
    <t>BOCPLI</t>
  </si>
  <si>
    <t>Bank Of China Penglai</t>
  </si>
  <si>
    <t>BOCQGD</t>
  </si>
  <si>
    <t>Bank Of China Qingdao</t>
  </si>
  <si>
    <t>BOCQID</t>
  </si>
  <si>
    <t>Bank Of China Qidong</t>
  </si>
  <si>
    <t>BOCSHA</t>
  </si>
  <si>
    <t>Bank Of China Shangai</t>
  </si>
  <si>
    <t>BOCTSN</t>
  </si>
  <si>
    <t>Bank Of China Tianjin</t>
  </si>
  <si>
    <t>BOCZOS</t>
  </si>
  <si>
    <t>Bank Of China Zhoushan</t>
  </si>
  <si>
    <t>BOM</t>
  </si>
  <si>
    <t>Bank of Montreal</t>
  </si>
  <si>
    <t>BOMMTR</t>
  </si>
  <si>
    <t>Bank of Montreal - Montreal</t>
  </si>
  <si>
    <t>BPK</t>
  </si>
  <si>
    <t>Bank Pekao S.A</t>
  </si>
  <si>
    <t>BPKWAW</t>
  </si>
  <si>
    <t>Bank Pekao S.A Warszawa</t>
  </si>
  <si>
    <t>BPOP</t>
  </si>
  <si>
    <t>Banco Popolare Soc. Coop</t>
  </si>
  <si>
    <t>BPOPROM</t>
  </si>
  <si>
    <t>Banco Popolare Soc. Coop Roma</t>
  </si>
  <si>
    <t>BRADES</t>
  </si>
  <si>
    <t>Banco Bradesco</t>
  </si>
  <si>
    <t>BRADESRIO</t>
  </si>
  <si>
    <t xml:space="preserve">Banco Bradesco Rio </t>
  </si>
  <si>
    <t>BRADESVIX</t>
  </si>
  <si>
    <t>Banco Bradesco Vitoria</t>
  </si>
  <si>
    <t>BRE</t>
  </si>
  <si>
    <t>BRE Bank</t>
  </si>
  <si>
    <t>BREWRS</t>
  </si>
  <si>
    <t>BRE Bank Warsaw</t>
  </si>
  <si>
    <t>BSCH</t>
  </si>
  <si>
    <t>Banco Santander SA</t>
  </si>
  <si>
    <t>BSCHHKG</t>
  </si>
  <si>
    <t>Banco Santander SA Hong-Kong</t>
  </si>
  <si>
    <t>BSCHMAD</t>
  </si>
  <si>
    <t>Banco Santander SA Madrid</t>
  </si>
  <si>
    <t>BSCHMADTHIRDP</t>
  </si>
  <si>
    <t>BSCHMEX</t>
  </si>
  <si>
    <t>Banco Santander Serfin S.A. Mexico City</t>
  </si>
  <si>
    <t>BSCHPAR</t>
  </si>
  <si>
    <t>Banco Santander SA Paris</t>
  </si>
  <si>
    <t>BSCHPARTHIRDP</t>
  </si>
  <si>
    <t>BSCHRIO</t>
  </si>
  <si>
    <t>Banco Santander SA Rio de Janeiro</t>
  </si>
  <si>
    <t>BSF</t>
  </si>
  <si>
    <t>Banque Saudi fransi</t>
  </si>
  <si>
    <t>BSFRUH</t>
  </si>
  <si>
    <t xml:space="preserve">Banque Saudi Fransi Riyadh </t>
  </si>
  <si>
    <t>BT</t>
  </si>
  <si>
    <t>Bank of Tokyo</t>
  </si>
  <si>
    <t>BTEC</t>
  </si>
  <si>
    <t>Badger Technologies, L.L.C.</t>
  </si>
  <si>
    <t>BTHOL</t>
  </si>
  <si>
    <t>Badger Technology Holdings, L.L.C.</t>
  </si>
  <si>
    <t>BTJV</t>
  </si>
  <si>
    <t>Bechtel Technip Joint Venture</t>
  </si>
  <si>
    <t>BTMU</t>
  </si>
  <si>
    <t>Bank of Tokyo-Mitsubishi UFJ</t>
  </si>
  <si>
    <t>BTMUHKG</t>
  </si>
  <si>
    <t>Bank of Tokyo-Mitsubishi UFJ Hong Kong</t>
  </si>
  <si>
    <t>BTMULON</t>
  </si>
  <si>
    <t>Bank of Tokyo-Mitsubishi UFJ London</t>
  </si>
  <si>
    <t>BTMUNYC</t>
  </si>
  <si>
    <t>Bank of Tokyo-Mitsubishi UFJ New-York</t>
  </si>
  <si>
    <t>BTMUPAR</t>
  </si>
  <si>
    <t>Bank of Tokyo-Mitsubishi UFJ Paris</t>
  </si>
  <si>
    <t>BTMUPARTHIRDP</t>
  </si>
  <si>
    <t>Bank of Tokyo-Mitsubishi UFJ, Ltd. Paris Branch</t>
  </si>
  <si>
    <t>BTMUSAO</t>
  </si>
  <si>
    <t>Bank of Tokyo-Mitsubishi UFJ Sao Paulo</t>
  </si>
  <si>
    <t>BTMUTYO</t>
  </si>
  <si>
    <t>Bank of Tokyo-Mitsubishi UFJ Tokyo</t>
  </si>
  <si>
    <t>BTTYO</t>
  </si>
  <si>
    <t>Bank of Tokyo Tokyo</t>
  </si>
  <si>
    <t>BZW</t>
  </si>
  <si>
    <t>Bank Zachodni WBK SA</t>
  </si>
  <si>
    <t>BZWWRO</t>
  </si>
  <si>
    <t>Bank Zachodni WBK SA Wroclaw</t>
  </si>
  <si>
    <t>CACIB</t>
  </si>
  <si>
    <t>Credit Agricole CIB</t>
  </si>
  <si>
    <t>CACIBAUH</t>
  </si>
  <si>
    <t>Credit Agricole CIB Abu Dhabi</t>
  </si>
  <si>
    <t>CACIBBRU</t>
  </si>
  <si>
    <t>Credit Agricole CIB Brussel</t>
  </si>
  <si>
    <t>CACIBCAI</t>
  </si>
  <si>
    <t>Credit Agricole CIB Cairo</t>
  </si>
  <si>
    <t>CACIBDEL</t>
  </si>
  <si>
    <t>Credit Agricole CIB New Delhi</t>
  </si>
  <si>
    <t>CACIBDXB</t>
  </si>
  <si>
    <t>Credit Agricole CIB Dubai</t>
  </si>
  <si>
    <t>CACIBHAN</t>
  </si>
  <si>
    <t>Credit Agricole CIB Hanoi</t>
  </si>
  <si>
    <t>CACIBHCMC</t>
  </si>
  <si>
    <t>Credit Agricole CIB HCMC</t>
  </si>
  <si>
    <t>CACIBLON</t>
  </si>
  <si>
    <t>Credit Agricole CIB London</t>
  </si>
  <si>
    <t>CACIBLUX</t>
  </si>
  <si>
    <t>Credit Agricole CIB Luxembourg</t>
  </si>
  <si>
    <t>CACIBMIL</t>
  </si>
  <si>
    <t>Credit Agricole CIB Milano</t>
  </si>
  <si>
    <t>CACIBMOW</t>
  </si>
  <si>
    <t>Credit Agricole CIB Moscow</t>
  </si>
  <si>
    <t>CACIBPAR</t>
  </si>
  <si>
    <t>Credit Agricole CIB Paris</t>
  </si>
  <si>
    <t>CACIBPARTHIRDP</t>
  </si>
  <si>
    <t>CA CIB Paris</t>
  </si>
  <si>
    <t>CACIBSAO</t>
  </si>
  <si>
    <t>Credit Agricole CIB Sao Paulo</t>
  </si>
  <si>
    <t>CARTI</t>
  </si>
  <si>
    <t>Credito Artigiano</t>
  </si>
  <si>
    <t>CARTIROM</t>
  </si>
  <si>
    <t>Credito Artigiano Roma</t>
  </si>
  <si>
    <t>CBA</t>
  </si>
  <si>
    <t>Commonwealth Bank of Australia</t>
  </si>
  <si>
    <t>CBASYD</t>
  </si>
  <si>
    <t>Commonwealth Bank of Australia Sydney</t>
  </si>
  <si>
    <t>CBB</t>
  </si>
  <si>
    <t>Co-Operative Bank Ltd</t>
  </si>
  <si>
    <t>CBBRGN</t>
  </si>
  <si>
    <t>Co-Operative Bank Ltd - Yangon</t>
  </si>
  <si>
    <t>CBK</t>
  </si>
  <si>
    <t>Commercial Bank Of Qatar</t>
  </si>
  <si>
    <t>CBKDOH</t>
  </si>
  <si>
    <t>Commercial Bank Of Qatar Doha</t>
  </si>
  <si>
    <t>CBOK</t>
  </si>
  <si>
    <t>Commercial Bank of Kuwait</t>
  </si>
  <si>
    <t>CBOKKWI</t>
  </si>
  <si>
    <t>Commercial Bank of Kuwait Kuwait City</t>
  </si>
  <si>
    <t>CCOFRI</t>
  </si>
  <si>
    <t>Consorcio Cofrine</t>
  </si>
  <si>
    <t>CE</t>
  </si>
  <si>
    <t>Caisse d'Epargne</t>
  </si>
  <si>
    <t>CEF</t>
  </si>
  <si>
    <t>Caixa Economica Federal</t>
  </si>
  <si>
    <t>CEFRIO</t>
  </si>
  <si>
    <t>Caixa Economica Federal Rio</t>
  </si>
  <si>
    <t>CEFVIX</t>
  </si>
  <si>
    <t>Caixa Economica Federal Vitoria</t>
  </si>
  <si>
    <t>CEIDF</t>
  </si>
  <si>
    <t>Caisse d'Epargne Ile-de-France</t>
  </si>
  <si>
    <t>CGD</t>
  </si>
  <si>
    <t>Caixa Geral de Depositos (Banco Caixa Geral Totta de Angola)</t>
  </si>
  <si>
    <t>CGDLAD</t>
  </si>
  <si>
    <t>Caixa Geral de Depositos (Banco Caixa Geral Totta de Angola) Luanda</t>
  </si>
  <si>
    <t>CIBC</t>
  </si>
  <si>
    <t>Canadian Imperial Bank of Commerce</t>
  </si>
  <si>
    <t>CIBCTOR</t>
  </si>
  <si>
    <t>Canadian Imperial Bank of Commerce Toronto</t>
  </si>
  <si>
    <t>CIC</t>
  </si>
  <si>
    <t>CICCMP</t>
  </si>
  <si>
    <t>CIC Compiegne</t>
  </si>
  <si>
    <t>CICPAR</t>
  </si>
  <si>
    <t>CIC Paris</t>
  </si>
  <si>
    <t>CICPARTHIRDP</t>
  </si>
  <si>
    <t>CIC Paris - Third Party</t>
  </si>
  <si>
    <t>CINECO</t>
  </si>
  <si>
    <t>Consorcio Ineco</t>
  </si>
  <si>
    <t>CINTEP</t>
  </si>
  <si>
    <t>Consorcio Intep</t>
  </si>
  <si>
    <t>CITI</t>
  </si>
  <si>
    <t>Citibank</t>
  </si>
  <si>
    <t>CITIDXB</t>
  </si>
  <si>
    <t>Citibank Dubai</t>
  </si>
  <si>
    <t>CITIFRA</t>
  </si>
  <si>
    <t>Citibank Frankfurt</t>
  </si>
  <si>
    <t>CITIHYD</t>
  </si>
  <si>
    <t>Citibank Hyderabad</t>
  </si>
  <si>
    <t>CITIJAK</t>
  </si>
  <si>
    <t>Citibank Jakarta</t>
  </si>
  <si>
    <t>CITIKUL</t>
  </si>
  <si>
    <t>Citibank Kuala Lumpur</t>
  </si>
  <si>
    <t>CITILIS</t>
  </si>
  <si>
    <t>Citibank Lisbonne</t>
  </si>
  <si>
    <t>CITILON</t>
  </si>
  <si>
    <t>Citibank London</t>
  </si>
  <si>
    <t>CITIMOW</t>
  </si>
  <si>
    <t>Citibank Moscow</t>
  </si>
  <si>
    <t>CITINYC</t>
  </si>
  <si>
    <t>Citibank New York</t>
  </si>
  <si>
    <t>CITIPAR</t>
  </si>
  <si>
    <t>Citibank Paris</t>
  </si>
  <si>
    <t>CITIPOS</t>
  </si>
  <si>
    <t>Citibank Port of Spain</t>
  </si>
  <si>
    <t>CITIPRA</t>
  </si>
  <si>
    <t>Citibank Prague</t>
  </si>
  <si>
    <t>CITIRIO</t>
  </si>
  <si>
    <t>Citibank Rio de Janeiro</t>
  </si>
  <si>
    <t>CITISAO</t>
  </si>
  <si>
    <t>Citibank Sao Paulo</t>
  </si>
  <si>
    <t>CITIWRS</t>
  </si>
  <si>
    <t>Citibank Warsaw</t>
  </si>
  <si>
    <t>CLEC</t>
  </si>
  <si>
    <t>Clecel</t>
  </si>
  <si>
    <t>COB</t>
  </si>
  <si>
    <t>Construction of Bank</t>
  </si>
  <si>
    <t>COBA</t>
  </si>
  <si>
    <t>Ceskoslovenska Obchodni Banka AS</t>
  </si>
  <si>
    <t>COBAPRG</t>
  </si>
  <si>
    <t>Ceskoslovenska Obchodni Banka AS - Prague</t>
  </si>
  <si>
    <t>COBSHA</t>
  </si>
  <si>
    <t>Construction of Bank Shangai</t>
  </si>
  <si>
    <t>COFACE</t>
  </si>
  <si>
    <t>Coface</t>
  </si>
  <si>
    <t>COFACEPAR</t>
  </si>
  <si>
    <t>Coface Paris</t>
  </si>
  <si>
    <t>COFRI</t>
  </si>
  <si>
    <t>Cofri</t>
  </si>
  <si>
    <t>COMBK</t>
  </si>
  <si>
    <t>Commercial Bank</t>
  </si>
  <si>
    <t>COMBKWK</t>
  </si>
  <si>
    <t>COSING</t>
  </si>
  <si>
    <t>Coflexip Singapore Pte Ltd</t>
  </si>
  <si>
    <t>COUK</t>
  </si>
  <si>
    <t>Coflexip U.K Ltd</t>
  </si>
  <si>
    <t>CS</t>
  </si>
  <si>
    <t>Credit Suisse</t>
  </si>
  <si>
    <t>CSI</t>
  </si>
  <si>
    <t>Control Systems International, Inc</t>
  </si>
  <si>
    <t>CSIL</t>
  </si>
  <si>
    <t>Control Systems International (UK) Limited</t>
  </si>
  <si>
    <t>CSOML</t>
  </si>
  <si>
    <t>Coflexip Stena Offshore (Mauritius) Ltd.</t>
  </si>
  <si>
    <t>CSOOG</t>
  </si>
  <si>
    <t>CSO Oil&amp;Gas Technology (WestAfrica) Ltd</t>
  </si>
  <si>
    <t>CSZRH</t>
  </si>
  <si>
    <t>Credit Suisse Zurich</t>
  </si>
  <si>
    <t>CTEPAKG2</t>
  </si>
  <si>
    <t>CTEP FZCO AKG2</t>
  </si>
  <si>
    <t>CTEPFR</t>
  </si>
  <si>
    <t>CTEP France SNC</t>
  </si>
  <si>
    <t>CTEPQCS</t>
  </si>
  <si>
    <t>CTEP FZCO QCS</t>
  </si>
  <si>
    <t>CTEPQGX</t>
  </si>
  <si>
    <t>CTEP FZCO QGX</t>
  </si>
  <si>
    <t>CTEPRGX</t>
  </si>
  <si>
    <t>CTEP FZCO RGX</t>
  </si>
  <si>
    <t>CTIC</t>
  </si>
  <si>
    <t>China Citic Bank</t>
  </si>
  <si>
    <t>CTICBJ</t>
  </si>
  <si>
    <t>China Citic Bank - Beijing</t>
  </si>
  <si>
    <t>CTJV</t>
  </si>
  <si>
    <t>Chiyoda Technip Joint Venture</t>
  </si>
  <si>
    <t>CYBERBRA</t>
  </si>
  <si>
    <t>Cybernetix Produtos e Servicos do Brasil Ltda</t>
  </si>
  <si>
    <t>CYBERN</t>
  </si>
  <si>
    <t>Cybernetix</t>
  </si>
  <si>
    <t>CYBERNLTD</t>
  </si>
  <si>
    <t>Cybernetix S.R.I.S Limited</t>
  </si>
  <si>
    <t>CYXP</t>
  </si>
  <si>
    <t>CyxPlus</t>
  </si>
  <si>
    <t>CZBK</t>
  </si>
  <si>
    <t>Commerz Bank</t>
  </si>
  <si>
    <t>CZBKAMS</t>
  </si>
  <si>
    <t>Commerz Bank Amsterdam</t>
  </si>
  <si>
    <t>CZBKDUS</t>
  </si>
  <si>
    <t>Commerz Bank Dusseldorf</t>
  </si>
  <si>
    <t>CZBKNYC</t>
  </si>
  <si>
    <t>Commerz Bank New York</t>
  </si>
  <si>
    <t>CZBKPAR</t>
  </si>
  <si>
    <t>Commerz Bank Paris</t>
  </si>
  <si>
    <t>DAB</t>
  </si>
  <si>
    <t>Danske Bank</t>
  </si>
  <si>
    <t>DABCPH</t>
  </si>
  <si>
    <t>Danske Bank Copenhagen</t>
  </si>
  <si>
    <t>DB</t>
  </si>
  <si>
    <t>Deutsche Bank</t>
  </si>
  <si>
    <t>DBAMS</t>
  </si>
  <si>
    <t>Deutsche Bank Amsterdam</t>
  </si>
  <si>
    <t>DBBER</t>
  </si>
  <si>
    <t>Deutsche Bank Berlin</t>
  </si>
  <si>
    <t>DBBOM</t>
  </si>
  <si>
    <t>Deutsche Bank Mumbai</t>
  </si>
  <si>
    <t>DBDUS</t>
  </si>
  <si>
    <t>Deutsche Bank Dusseldorf</t>
  </si>
  <si>
    <t>DBFRA</t>
  </si>
  <si>
    <t>Deutsche Bank Frankfurt</t>
  </si>
  <si>
    <t>DBFRATHIRDP</t>
  </si>
  <si>
    <t>DBHKH</t>
  </si>
  <si>
    <t>Deutsche Bank AG Hong-Kong</t>
  </si>
  <si>
    <t>DBLON</t>
  </si>
  <si>
    <t>Deutsche Bank London</t>
  </si>
  <si>
    <t>DBLONTHIRDP</t>
  </si>
  <si>
    <t>Deutsche Bank AG, London</t>
  </si>
  <si>
    <t>DBMOW</t>
  </si>
  <si>
    <t>Deutsche Bank Moscow</t>
  </si>
  <si>
    <t>DBNYC</t>
  </si>
  <si>
    <t>Deutsche Bank New York</t>
  </si>
  <si>
    <t>DBPAR</t>
  </si>
  <si>
    <t>Deutsche Bank Paris</t>
  </si>
  <si>
    <t>DBPARTHIRDP</t>
  </si>
  <si>
    <t>DBRTM</t>
  </si>
  <si>
    <t>Deutsche Bank Rotterdam</t>
  </si>
  <si>
    <t>DBS</t>
  </si>
  <si>
    <t>DBS Bank</t>
  </si>
  <si>
    <t>DBSIN</t>
  </si>
  <si>
    <t>Deutsche Bank Singapore</t>
  </si>
  <si>
    <t>DBSSIN</t>
  </si>
  <si>
    <t>DBS Bank Singapor</t>
  </si>
  <si>
    <t>DBTYO</t>
  </si>
  <si>
    <t>Deutsche Bank Tokyo</t>
  </si>
  <si>
    <t>DBWAW</t>
  </si>
  <si>
    <t>Deutsche Bank Warszawa</t>
  </si>
  <si>
    <t>DIADA</t>
  </si>
  <si>
    <t>Diada (Caixa Catalunya)</t>
  </si>
  <si>
    <t>DIADABCN</t>
  </si>
  <si>
    <t>DIADA Caixa Catalunya Barcelona</t>
  </si>
  <si>
    <t>DIADAMAD</t>
  </si>
  <si>
    <t>DIADA Caixa Catalunya Madrid</t>
  </si>
  <si>
    <t>DINSA</t>
  </si>
  <si>
    <t>Inversiones Dinsa, C.A.</t>
  </si>
  <si>
    <t>DIRN</t>
  </si>
  <si>
    <t>Direktna Banka AD</t>
  </si>
  <si>
    <t>DIRNKRA</t>
  </si>
  <si>
    <t>Direktna Banka AD, Kragujevac</t>
  </si>
  <si>
    <t>DMB</t>
  </si>
  <si>
    <t>Bank Danamon</t>
  </si>
  <si>
    <t>DMBJAK</t>
  </si>
  <si>
    <t>Bank Danamon Jakarta</t>
  </si>
  <si>
    <t>DNB</t>
  </si>
  <si>
    <t>Den Norsk Bank NOR</t>
  </si>
  <si>
    <t>DNBLON</t>
  </si>
  <si>
    <t>Den Norsk Bank NOR London</t>
  </si>
  <si>
    <t>DNBNYC</t>
  </si>
  <si>
    <t>Den Norsk Bank NOR New York</t>
  </si>
  <si>
    <t>DNBOSL</t>
  </si>
  <si>
    <t>Den Norsk Bank NOR Oslo</t>
  </si>
  <si>
    <t>DOFAS</t>
  </si>
  <si>
    <t>Dofcon Brasil AS</t>
  </si>
  <si>
    <t>DOFBRA</t>
  </si>
  <si>
    <t>Dofcon Navegacao LTDA</t>
  </si>
  <si>
    <t>DOHB</t>
  </si>
  <si>
    <t>Doha Bank</t>
  </si>
  <si>
    <t>DOHBDOH</t>
  </si>
  <si>
    <t>Doha Bank - Doha</t>
  </si>
  <si>
    <t>DOT</t>
  </si>
  <si>
    <t>Deep Oil Technology Inc</t>
  </si>
  <si>
    <t>DSET</t>
  </si>
  <si>
    <t>Desarrolladora de Etileno</t>
  </si>
  <si>
    <t>DTI</t>
  </si>
  <si>
    <t>Deepwater Technologies Inc</t>
  </si>
  <si>
    <t>DUNGQ</t>
  </si>
  <si>
    <t>Dung Quat (Technip Consortium)</t>
  </si>
  <si>
    <t>EKSPOR</t>
  </si>
  <si>
    <t>Eksportfinans ASA</t>
  </si>
  <si>
    <t>ETICCV</t>
  </si>
  <si>
    <t>Ethylene XXI Contractors S.A.P.I de CV</t>
  </si>
  <si>
    <t>ETIHBV</t>
  </si>
  <si>
    <t>Etileno XXI Holding B.V.</t>
  </si>
  <si>
    <t>ETISBV</t>
  </si>
  <si>
    <t>Etileno XXI Services B.V.</t>
  </si>
  <si>
    <t>EUROCL</t>
  </si>
  <si>
    <t>Euroclear Bank</t>
  </si>
  <si>
    <t>EUROCLBRU</t>
  </si>
  <si>
    <t>Euroclear Bank Brussels</t>
  </si>
  <si>
    <t>EXTERNAL</t>
  </si>
  <si>
    <t>External</t>
  </si>
  <si>
    <t>FKIANG</t>
  </si>
  <si>
    <t>FMC Kongsberg International AG Angola Branch</t>
  </si>
  <si>
    <t>FLEXIA</t>
  </si>
  <si>
    <t>Flexi Asia Sdn Bhd</t>
  </si>
  <si>
    <t>FLEXIF</t>
  </si>
  <si>
    <t>Flexi France</t>
  </si>
  <si>
    <t>FMCDB</t>
  </si>
  <si>
    <t>FMC Technologies do Brasil Ltda</t>
  </si>
  <si>
    <t>FMCEURA</t>
  </si>
  <si>
    <t>FMC Eurasia LLC</t>
  </si>
  <si>
    <t>FMCKAS</t>
  </si>
  <si>
    <t>FMC Kongsberg Subsea AS</t>
  </si>
  <si>
    <t>FMCKOSWA</t>
  </si>
  <si>
    <t>FMC/KOS West Africa Limited</t>
  </si>
  <si>
    <t>FMCKSL</t>
  </si>
  <si>
    <t>FMC Kongsberg Services Limited</t>
  </si>
  <si>
    <t>FMCLSYSAS</t>
  </si>
  <si>
    <t>FMC Loading Systems SAS</t>
  </si>
  <si>
    <t>FMCSRLIT</t>
  </si>
  <si>
    <t>FMC Technologies S.R.L. a socio unico</t>
  </si>
  <si>
    <t>FMCSSBV</t>
  </si>
  <si>
    <t>FMC Separation Systems BV</t>
  </si>
  <si>
    <t>FMCSWBV</t>
  </si>
  <si>
    <t>FMC Technologies Surface Wellhead BV</t>
  </si>
  <si>
    <t>FMCTAGAD</t>
  </si>
  <si>
    <t>FMC Technologies AG Branch - UAE - Abu Dhabi</t>
  </si>
  <si>
    <t>FMCTAUS</t>
  </si>
  <si>
    <t>FMC Technologies Australia Limited</t>
  </si>
  <si>
    <t>FMCTBV</t>
  </si>
  <si>
    <t>FMC Technologies B.V.</t>
  </si>
  <si>
    <t>FMCTGBS</t>
  </si>
  <si>
    <t>FMC Technologies Global Business Services Ltd</t>
  </si>
  <si>
    <t>FMCTLTD</t>
  </si>
  <si>
    <t>FMC Technologies Limited</t>
  </si>
  <si>
    <t>FMCTNAS</t>
  </si>
  <si>
    <t>FMC Technologies Norway AS</t>
  </si>
  <si>
    <t>FMCTO</t>
  </si>
  <si>
    <t>FMC Technologies Overseas SAS</t>
  </si>
  <si>
    <t>FMCTSA</t>
  </si>
  <si>
    <t>FMC Technologies SA</t>
  </si>
  <si>
    <t>FMCTSAS</t>
  </si>
  <si>
    <t>FMC Technologies SAS</t>
  </si>
  <si>
    <t>FMCTSING</t>
  </si>
  <si>
    <t>FMC Technologies Singapore Pte. Ltd.</t>
  </si>
  <si>
    <t>FMCWE</t>
  </si>
  <si>
    <t>FMC Wellhead Equipment Sdn. Bhd</t>
  </si>
  <si>
    <t>FMX</t>
  </si>
  <si>
    <t>FMX, LLC</t>
  </si>
  <si>
    <t>FORSUK</t>
  </si>
  <si>
    <t xml:space="preserve">Forsys Subsea Ltd </t>
  </si>
  <si>
    <t>FORT</t>
  </si>
  <si>
    <t>Fortis</t>
  </si>
  <si>
    <t>FORTBRU</t>
  </si>
  <si>
    <t>Fortis Brussel</t>
  </si>
  <si>
    <t>FORTPAR</t>
  </si>
  <si>
    <t>Fortis Paris</t>
  </si>
  <si>
    <t>FRB</t>
  </si>
  <si>
    <t>FirstRand Bank</t>
  </si>
  <si>
    <t>FRBJNB</t>
  </si>
  <si>
    <t>FirstRand Bank Johannesburg</t>
  </si>
  <si>
    <t>FSS</t>
  </si>
  <si>
    <t>FMC Subsea Service, Inc</t>
  </si>
  <si>
    <t>FSSEGB</t>
  </si>
  <si>
    <t>FMC Subsea Service Inc - Equatorial Guinea Branch</t>
  </si>
  <si>
    <t>FSSTTB</t>
  </si>
  <si>
    <t>FMC Subsea Service Inc. - Trinidad &amp; Tobago Branch</t>
  </si>
  <si>
    <t>FSTPBRA</t>
  </si>
  <si>
    <t>FSTP Brasil</t>
  </si>
  <si>
    <t>FSTPPTE</t>
  </si>
  <si>
    <t>FSTP Pte</t>
  </si>
  <si>
    <t>FTBRABV</t>
  </si>
  <si>
    <t>FMC Technologies Brazil Finance B.V</t>
  </si>
  <si>
    <t>FTBV</t>
  </si>
  <si>
    <t>FMC Technologies B.V</t>
  </si>
  <si>
    <t>FTENLLC</t>
  </si>
  <si>
    <t>FMC Technologies Energy LLC</t>
  </si>
  <si>
    <t>FTGBV</t>
  </si>
  <si>
    <t>FMC Technologies Global B.V</t>
  </si>
  <si>
    <t>FTGS</t>
  </si>
  <si>
    <t>FMC Technologies Global Supply SDN. BHD</t>
  </si>
  <si>
    <t>FTICB</t>
  </si>
  <si>
    <t>FMC Technologies Inc (Colombia Branch)</t>
  </si>
  <si>
    <t>FTIJV</t>
  </si>
  <si>
    <t xml:space="preserve">Fluor Technip Integrated Joint Venture </t>
  </si>
  <si>
    <t>FTIMB</t>
  </si>
  <si>
    <t>FMC Technologies Inc Moscow Rep Office</t>
  </si>
  <si>
    <t>FTIND</t>
  </si>
  <si>
    <t>FMC Technologies India Private Limited</t>
  </si>
  <si>
    <t>FTMEX</t>
  </si>
  <si>
    <t>FMC Technologies de Mexico S. de R.L. de C.V.</t>
  </si>
  <si>
    <t>FTMSOL</t>
  </si>
  <si>
    <t>FMC Technologies Measurement Solutions, Inc</t>
  </si>
  <si>
    <t>FTNOR</t>
  </si>
  <si>
    <t>FTOVLTD</t>
  </si>
  <si>
    <t>FMC Technologies Overseas Ltd</t>
  </si>
  <si>
    <t>FTPOL</t>
  </si>
  <si>
    <t>FMC Technologies Sp.z.o.o.</t>
  </si>
  <si>
    <t>FTSCMEX</t>
  </si>
  <si>
    <t>FMC Technologies Servicios Corporativos, S. de R.L. de C.V.</t>
  </si>
  <si>
    <t>FTSSYS</t>
  </si>
  <si>
    <t>FMC Technologies Separation Systems, Inc</t>
  </si>
  <si>
    <t>FTSURFIS</t>
  </si>
  <si>
    <t>FMC Technologies Surface Integrated Services, Inc</t>
  </si>
  <si>
    <t>FTTHOL</t>
  </si>
  <si>
    <t>FMC Technologies Tool Holdings S.ar.l</t>
  </si>
  <si>
    <t>FTTHOLUS</t>
  </si>
  <si>
    <t>FMC Technologies Tool Holdings S.ar.l US Branch</t>
  </si>
  <si>
    <t>GARO</t>
  </si>
  <si>
    <t>Global Al Rushaid Offshore Ltd</t>
  </si>
  <si>
    <t>GCMSL</t>
  </si>
  <si>
    <t>Global Construction Mauritius Services Ltd</t>
  </si>
  <si>
    <t>GCP</t>
  </si>
  <si>
    <t>Gulf Coast Partners</t>
  </si>
  <si>
    <t>GENBRA</t>
  </si>
  <si>
    <t>Genesis Oil &amp; Gas Brasil Engenharia</t>
  </si>
  <si>
    <t>GENFR</t>
  </si>
  <si>
    <t>Genesis Oil and Gas Consultants - French Branch</t>
  </si>
  <si>
    <t>GENUK</t>
  </si>
  <si>
    <t>Genesis UK</t>
  </si>
  <si>
    <t>GIB</t>
  </si>
  <si>
    <t>Global Industries (B) Sdn Bhd</t>
  </si>
  <si>
    <t>GILMUS</t>
  </si>
  <si>
    <t>GIL Mauritius Holding Limited</t>
  </si>
  <si>
    <t>GIMXH</t>
  </si>
  <si>
    <t>Global Industries Mexico Holdings S de RL de CV</t>
  </si>
  <si>
    <t>GIOMX</t>
  </si>
  <si>
    <t>Global Offshore Mexico S. de R.L de C.V.A</t>
  </si>
  <si>
    <t>GIOSL</t>
  </si>
  <si>
    <t>Global Industries Offshore Spain, S.L.</t>
  </si>
  <si>
    <t>GIOT</t>
  </si>
  <si>
    <t>Global Industries Offshore (Thailand), Ltd.</t>
  </si>
  <si>
    <t>GIS</t>
  </si>
  <si>
    <t>Global Industries Services S de RL de CV</t>
  </si>
  <si>
    <t>GLBLBRA</t>
  </si>
  <si>
    <t>Global Brasil Oleodutos e Servicos Ltda</t>
  </si>
  <si>
    <t>GN</t>
  </si>
  <si>
    <t>Genesis Nimes</t>
  </si>
  <si>
    <t>GOGCAN</t>
  </si>
  <si>
    <t>Genesis Oil &amp; Gas Consultants Ltd (Canada)</t>
  </si>
  <si>
    <t>GOGCL</t>
  </si>
  <si>
    <t>Genesis Oil and Gas Consultants Ltd.</t>
  </si>
  <si>
    <t>GOGCLK</t>
  </si>
  <si>
    <t>Genesis Oil and Gas Consultants Ltd. Kazakhstan Branch</t>
  </si>
  <si>
    <t>GOGCM</t>
  </si>
  <si>
    <t>Genesis Oil &amp; Gas Consultants Malaysia Sdn Bhd</t>
  </si>
  <si>
    <t>GOGCPTY</t>
  </si>
  <si>
    <t>Genesis Oil &amp; Gas Consultants Pty Ltd</t>
  </si>
  <si>
    <t>GOGL</t>
  </si>
  <si>
    <t>Genesis Oil and Gas Ltd.</t>
  </si>
  <si>
    <t>GOGLE</t>
  </si>
  <si>
    <t>Genesis Oil and Gas Ltd - Egypt Branch</t>
  </si>
  <si>
    <t>GOGNO</t>
  </si>
  <si>
    <t>Genesis Oil &amp; Gas Consultants Norway AS</t>
  </si>
  <si>
    <t>GPF</t>
  </si>
  <si>
    <t>GPPNL</t>
  </si>
  <si>
    <t>Global Pipelines Plus Nigeria Limited</t>
  </si>
  <si>
    <t>GTEC</t>
  </si>
  <si>
    <t>GNPC - Technip Engineering Services Ltd.</t>
  </si>
  <si>
    <t>GULF</t>
  </si>
  <si>
    <t>Gulf Bank</t>
  </si>
  <si>
    <t>GULFKWI</t>
  </si>
  <si>
    <t>Gulf Bank Kuwait</t>
  </si>
  <si>
    <t>GVMU</t>
  </si>
  <si>
    <t>Global Vessels Mauritius, Ltd.</t>
  </si>
  <si>
    <t>GVMX</t>
  </si>
  <si>
    <t>Global Vessels Mexico S. de R.L. de V.C.</t>
  </si>
  <si>
    <t>GYAR</t>
  </si>
  <si>
    <t>GYDAN LNG SNC</t>
  </si>
  <si>
    <t>GYAZ</t>
  </si>
  <si>
    <t>GYGAZ SNC</t>
  </si>
  <si>
    <t>GYMS</t>
  </si>
  <si>
    <t>Gydan Yard Management Services (Shanghai) Co Ltd</t>
  </si>
  <si>
    <t>HABMI</t>
  </si>
  <si>
    <t>Bank Hapoalim</t>
  </si>
  <si>
    <t>HABMITAV</t>
  </si>
  <si>
    <t>Bank Hapoalim - Tel Aviv</t>
  </si>
  <si>
    <t>HANA</t>
  </si>
  <si>
    <t>Hana Bank</t>
  </si>
  <si>
    <t>HANASEL</t>
  </si>
  <si>
    <t>Hana Bank Jeunggwon Town</t>
  </si>
  <si>
    <t>HAND</t>
  </si>
  <si>
    <t>Svenska Handelsbanken AB</t>
  </si>
  <si>
    <t>HANDOSL</t>
  </si>
  <si>
    <t>Svenska Handelsbanken AB - Oslo</t>
  </si>
  <si>
    <t>HANDSTO</t>
  </si>
  <si>
    <t>Svenska Handelsbanken AB - Stockholm</t>
  </si>
  <si>
    <t>HDFC</t>
  </si>
  <si>
    <t>HDFC Bank</t>
  </si>
  <si>
    <t>HDFCMAA</t>
  </si>
  <si>
    <t>HDFC Chennai</t>
  </si>
  <si>
    <t>HDFCNDA</t>
  </si>
  <si>
    <t>HDFC Bank Ltd Noida</t>
  </si>
  <si>
    <t>HKB</t>
  </si>
  <si>
    <t>Halyk Bank</t>
  </si>
  <si>
    <t>HKBA</t>
  </si>
  <si>
    <t>Halyk Bank Almaty</t>
  </si>
  <si>
    <t>HQCTP</t>
  </si>
  <si>
    <t>HQC-TP Ltd Co.</t>
  </si>
  <si>
    <t>HSBC</t>
  </si>
  <si>
    <t>HSBCAKL</t>
  </si>
  <si>
    <t>HSBC Auckland</t>
  </si>
  <si>
    <t>HSBCAM</t>
  </si>
  <si>
    <t xml:space="preserve">HSBC GLOBAL ASSET MANAGEMENT </t>
  </si>
  <si>
    <t>HSBCAMLON</t>
  </si>
  <si>
    <t>HSBC GLOBAL ASSET MANAGEMENT London</t>
  </si>
  <si>
    <t>HSBCAUH</t>
  </si>
  <si>
    <t>HSBC Abu Dhabi</t>
  </si>
  <si>
    <t>HSBCBGW</t>
  </si>
  <si>
    <t>DAR ESSALAAM INVESTMENT / HSBC Baghdad</t>
  </si>
  <si>
    <t>HSBCBRU</t>
  </si>
  <si>
    <t>HSBC Brussel</t>
  </si>
  <si>
    <t>HSBCBWN</t>
  </si>
  <si>
    <t>HSBC Bandar Seri Begawan</t>
  </si>
  <si>
    <t>HSBCDEL</t>
  </si>
  <si>
    <t>HSBC New Delhi</t>
  </si>
  <si>
    <t>HSBCDOH</t>
  </si>
  <si>
    <t>HSBC Doha</t>
  </si>
  <si>
    <t>HSBCDUS</t>
  </si>
  <si>
    <t>HSBC Dusseldorf</t>
  </si>
  <si>
    <t>HSBCDXB</t>
  </si>
  <si>
    <t>HSBC Dubai</t>
  </si>
  <si>
    <t>HSBCHKG</t>
  </si>
  <si>
    <t>HSBC Hong Kong</t>
  </si>
  <si>
    <t>HSBCJER</t>
  </si>
  <si>
    <t>HSBC Jersey</t>
  </si>
  <si>
    <t>HSBCKUL</t>
  </si>
  <si>
    <t>HSBC Kuala Lumpur</t>
  </si>
  <si>
    <t>HSBCKULTHIRDP</t>
  </si>
  <si>
    <t>HSBCLON</t>
  </si>
  <si>
    <t>HSBC London</t>
  </si>
  <si>
    <t>HSBCLUX</t>
  </si>
  <si>
    <t>HSBC Luxembourg</t>
  </si>
  <si>
    <t>HSBCMAN</t>
  </si>
  <si>
    <t>HSBC Manama</t>
  </si>
  <si>
    <t>HSBCMEL</t>
  </si>
  <si>
    <t>HSBC Melbourne</t>
  </si>
  <si>
    <t>HSBCMEX</t>
  </si>
  <si>
    <t>HSBC Mexico City</t>
  </si>
  <si>
    <t>HSBCMIK</t>
  </si>
  <si>
    <t>HSBC Milton Keynes</t>
  </si>
  <si>
    <t>HSBCMIL</t>
  </si>
  <si>
    <t>HSBC Milano</t>
  </si>
  <si>
    <t>HSBCMOW</t>
  </si>
  <si>
    <t>HSBC Moscow</t>
  </si>
  <si>
    <t>HSBCMRS</t>
  </si>
  <si>
    <t>HSBC Marseille</t>
  </si>
  <si>
    <t>HSBCNDA</t>
  </si>
  <si>
    <t>HSBC Noida</t>
  </si>
  <si>
    <t>HSBCNYC</t>
  </si>
  <si>
    <t>HSBC New York</t>
  </si>
  <si>
    <t>HSBCPAR</t>
  </si>
  <si>
    <t>HSBC Paris</t>
  </si>
  <si>
    <t>HSBCPARTHIRDP</t>
  </si>
  <si>
    <t>HSBCPLU</t>
  </si>
  <si>
    <t>HSBC Port Louis</t>
  </si>
  <si>
    <t>HSBCPRA</t>
  </si>
  <si>
    <t>HSBC Prague</t>
  </si>
  <si>
    <t>HSBCRAG</t>
  </si>
  <si>
    <t>HSBC Ramat-Gan</t>
  </si>
  <si>
    <t>HSBCRIO</t>
  </si>
  <si>
    <t>HSBC Rio de Janeiro</t>
  </si>
  <si>
    <t>HSBCSAN</t>
  </si>
  <si>
    <t>HSBC Sandton</t>
  </si>
  <si>
    <t>HSBCSAO</t>
  </si>
  <si>
    <t>HSBC Sao Paulo</t>
  </si>
  <si>
    <t>HSBCSHA</t>
  </si>
  <si>
    <t>HSBC Shangai</t>
  </si>
  <si>
    <t>HSBCSIN</t>
  </si>
  <si>
    <t>HSBC Singapore</t>
  </si>
  <si>
    <t>HSBCSYD</t>
  </si>
  <si>
    <t>HSBC Sydney</t>
  </si>
  <si>
    <t>HSBCTOR</t>
  </si>
  <si>
    <t>HSBC Toronto</t>
  </si>
  <si>
    <t>HSBCTYO</t>
  </si>
  <si>
    <t>HSBC Tokyo</t>
  </si>
  <si>
    <t>HSBCVAR</t>
  </si>
  <si>
    <t>HSBC Varsovie</t>
  </si>
  <si>
    <t>HSBCVIX</t>
  </si>
  <si>
    <t>HSBC Vitoria</t>
  </si>
  <si>
    <t>HSBCWRS</t>
  </si>
  <si>
    <t>HSBC Warsaw</t>
  </si>
  <si>
    <t>HVB</t>
  </si>
  <si>
    <t>HypoVereinsBank (UniCredit Bank Aktiengesellschat)</t>
  </si>
  <si>
    <t>HVBDUS</t>
  </si>
  <si>
    <t>HypoVereinsBank Dusseldorf</t>
  </si>
  <si>
    <t>HXB</t>
  </si>
  <si>
    <t>Hua Xia Bank</t>
  </si>
  <si>
    <t>HXBNJG</t>
  </si>
  <si>
    <t>Hua Xia Bank Nanjing-Hu Nan Branch</t>
  </si>
  <si>
    <t>IB</t>
  </si>
  <si>
    <t>Internal Bank</t>
  </si>
  <si>
    <t>IBAZ</t>
  </si>
  <si>
    <t>International Bank of Azerbaijan</t>
  </si>
  <si>
    <t>IBAZBAK</t>
  </si>
  <si>
    <t>International Bank of Azerbaijan Baku</t>
  </si>
  <si>
    <t>IBQ</t>
  </si>
  <si>
    <t>International Bank of Qatar</t>
  </si>
  <si>
    <t>IBQDOH</t>
  </si>
  <si>
    <t>International Bank of Qatar Doha</t>
  </si>
  <si>
    <t>IBTITA</t>
  </si>
  <si>
    <t>Internal Bank Technip Italy</t>
  </si>
  <si>
    <t>ICBC</t>
  </si>
  <si>
    <t>Industrial And Commercial Bank of China</t>
  </si>
  <si>
    <t>ICBCSHA</t>
  </si>
  <si>
    <t>Industrial And Commercial Bank of China Shanghai</t>
  </si>
  <si>
    <t>IDBI</t>
  </si>
  <si>
    <t>IDBI Bank</t>
  </si>
  <si>
    <t>IDBIBOM</t>
  </si>
  <si>
    <t>IDBI Bank Mumbai</t>
  </si>
  <si>
    <t>ING</t>
  </si>
  <si>
    <t>INGAMS</t>
  </si>
  <si>
    <t>ING Amsterdam</t>
  </si>
  <si>
    <t>INGAMSTHIRDP</t>
  </si>
  <si>
    <t>ING Bank Amsterdam Third Party</t>
  </si>
  <si>
    <t>INGKAT</t>
  </si>
  <si>
    <t>ING Katowice</t>
  </si>
  <si>
    <t>INGMOW</t>
  </si>
  <si>
    <t>ING Moscow</t>
  </si>
  <si>
    <t>INGPAR</t>
  </si>
  <si>
    <t>ING Paris</t>
  </si>
  <si>
    <t>INGPARTHIRDP</t>
  </si>
  <si>
    <t>ING Bank Paris Third Party</t>
  </si>
  <si>
    <t>INGPRA</t>
  </si>
  <si>
    <t>ING Prague</t>
  </si>
  <si>
    <t>INGWAR</t>
  </si>
  <si>
    <t>ING Warsaw</t>
  </si>
  <si>
    <t>INOC</t>
  </si>
  <si>
    <t>Inocean AS</t>
  </si>
  <si>
    <t>ITAU</t>
  </si>
  <si>
    <t xml:space="preserve">ITAU Unibanco SA </t>
  </si>
  <si>
    <t>ITAURIO</t>
  </si>
  <si>
    <t>ITAU Unibanco SA Rio de Janeiro</t>
  </si>
  <si>
    <t>ITAUSAO</t>
  </si>
  <si>
    <t>ITAU Unibanco SA Sao Paulo</t>
  </si>
  <si>
    <t>JFTJV</t>
  </si>
  <si>
    <t>JGC Fluor TechnipFMC Japan JV</t>
  </si>
  <si>
    <t>JPMAG</t>
  </si>
  <si>
    <t>JP Morgan AG</t>
  </si>
  <si>
    <t>JPMAM</t>
  </si>
  <si>
    <t>JPMORGAN ASSET MANAGEMENT</t>
  </si>
  <si>
    <t>JPMAMLUX</t>
  </si>
  <si>
    <t>JPMORGAN ASSET MANAGEMENT  Luxembourg</t>
  </si>
  <si>
    <t>JPMC</t>
  </si>
  <si>
    <t>JP Morgan Chase</t>
  </si>
  <si>
    <t>JPMCHKG</t>
  </si>
  <si>
    <t>JP Morgan Chase Hong Kong</t>
  </si>
  <si>
    <t>JPMCHOU</t>
  </si>
  <si>
    <t>JP Morgan Chase Houston</t>
  </si>
  <si>
    <t>JPMCLON</t>
  </si>
  <si>
    <t>JP Morgan Chase London</t>
  </si>
  <si>
    <t>JPMCLONTHIRDP</t>
  </si>
  <si>
    <t>JP Morgan Chase London - Third Party</t>
  </si>
  <si>
    <t>JPMCNYC</t>
  </si>
  <si>
    <t>JP Morgan Chase New York</t>
  </si>
  <si>
    <t>JPMCRIO</t>
  </si>
  <si>
    <t>JP Morgan Chase Rio de Janeiro</t>
  </si>
  <si>
    <t>JPMCSAO</t>
  </si>
  <si>
    <t>JP Morgan Chase Sao Paulo</t>
  </si>
  <si>
    <t>JPMCSAT</t>
  </si>
  <si>
    <t>JP Morgan Chase San Antonio</t>
  </si>
  <si>
    <t>JPMCTOR</t>
  </si>
  <si>
    <t>JP Morgan Chase Toronto</t>
  </si>
  <si>
    <t>JPMCTYO</t>
  </si>
  <si>
    <t>JP Morgan Chase Tokyo</t>
  </si>
  <si>
    <t>JPMFRAAG</t>
  </si>
  <si>
    <t>JP Morgan AG Frankfurt</t>
  </si>
  <si>
    <t>JPMFRAAGTHIRDP</t>
  </si>
  <si>
    <t>JP Morgan AG - Third Party</t>
  </si>
  <si>
    <t>JPMSEC</t>
  </si>
  <si>
    <t>JP Morgan Securities PLC</t>
  </si>
  <si>
    <t>JPMSECLON</t>
  </si>
  <si>
    <t>JP Morgan Securities PLC London</t>
  </si>
  <si>
    <t>JPMSECLONTHIRDP</t>
  </si>
  <si>
    <t>JP Morgan Securities PLC London- Third Party</t>
  </si>
  <si>
    <t>JVADMAAGFA</t>
  </si>
  <si>
    <t>JV NPCC - Techni SFD Adma Agfa</t>
  </si>
  <si>
    <t>JVSATAHFFD</t>
  </si>
  <si>
    <t>JV NPCC - Techni SFD Satah Full Feed</t>
  </si>
  <si>
    <t>JVUMLULU2</t>
  </si>
  <si>
    <t>JV NPCC - Techni SFD ULP Umm Lulu</t>
  </si>
  <si>
    <t>JVUPPERZAKUM</t>
  </si>
  <si>
    <t>JV NPCC - Techni SFD Upper Zakum</t>
  </si>
  <si>
    <t>KANFAAS</t>
  </si>
  <si>
    <t>Kanfa AS</t>
  </si>
  <si>
    <t>KB</t>
  </si>
  <si>
    <t>Komercni Banka</t>
  </si>
  <si>
    <t>KBC</t>
  </si>
  <si>
    <t>KBCPAR</t>
  </si>
  <si>
    <t>KBC Paris</t>
  </si>
  <si>
    <t>KBPRA</t>
  </si>
  <si>
    <t>Komercni Banka - Prague</t>
  </si>
  <si>
    <t>KMB</t>
  </si>
  <si>
    <t>Kotak Mahindra Bank Ltd</t>
  </si>
  <si>
    <t>KMBBOM</t>
  </si>
  <si>
    <t>Kotak Mahindra Bank Ltd Mumbai</t>
  </si>
  <si>
    <t>KONIA</t>
  </si>
  <si>
    <t>Koniambo</t>
  </si>
  <si>
    <t>LBBW</t>
  </si>
  <si>
    <t>LBBW Bank</t>
  </si>
  <si>
    <t>LBBWPRA</t>
  </si>
  <si>
    <t>LBBW Bank Prague</t>
  </si>
  <si>
    <t>LCL</t>
  </si>
  <si>
    <t>Credit Lyonnais</t>
  </si>
  <si>
    <t>LCLAUX</t>
  </si>
  <si>
    <t>Credit Lyonnais Auxerre</t>
  </si>
  <si>
    <t>LCLLIO</t>
  </si>
  <si>
    <t>Credit Lyonnais Lyon</t>
  </si>
  <si>
    <t>LCLNAN</t>
  </si>
  <si>
    <t>Credit Lyonnais Nanterre</t>
  </si>
  <si>
    <t>LCLPAR</t>
  </si>
  <si>
    <t>Credit Lyonnais Paris</t>
  </si>
  <si>
    <t>LCLTRO</t>
  </si>
  <si>
    <t>Credit Lyonnais Troyes</t>
  </si>
  <si>
    <t>LFB</t>
  </si>
  <si>
    <t>Libyan Foreign Bank</t>
  </si>
  <si>
    <t>LFBTRI</t>
  </si>
  <si>
    <t>Libyan Foreign Bank Tripoli</t>
  </si>
  <si>
    <t>LNGNOVA</t>
  </si>
  <si>
    <t>LNG NOVAENGINEERING LLC</t>
  </si>
  <si>
    <t>LUSO</t>
  </si>
  <si>
    <t>LusoTechnip Engenharia, Sociedade Unipessoal, LDA</t>
  </si>
  <si>
    <t>LYOBA</t>
  </si>
  <si>
    <t>Lyonnaise de Banque</t>
  </si>
  <si>
    <t>LYOBALIO</t>
  </si>
  <si>
    <t>Lyonnaise de Banque Lyon</t>
  </si>
  <si>
    <t>MB</t>
  </si>
  <si>
    <t>Mbank S.A.</t>
  </si>
  <si>
    <t>MBLOD</t>
  </si>
  <si>
    <t>Mbank S.A. Lodz</t>
  </si>
  <si>
    <t>MBWAW</t>
  </si>
  <si>
    <t>Mbank S.A. Warsaw</t>
  </si>
  <si>
    <t>MCB</t>
  </si>
  <si>
    <t>Mizuho Corporate Bank</t>
  </si>
  <si>
    <t>MCBPAR</t>
  </si>
  <si>
    <t>Mizuho Bank Ltd Paris Branch</t>
  </si>
  <si>
    <t>MCBPARTHIRDP</t>
  </si>
  <si>
    <t>MCBTYO</t>
  </si>
  <si>
    <t>Mizuho Corporate Bank Tokyo</t>
  </si>
  <si>
    <t>MEPIFR</t>
  </si>
  <si>
    <t>Middle East Projects International France</t>
  </si>
  <si>
    <t>MEPIQAR</t>
  </si>
  <si>
    <t>Middle East Projects International Qatar</t>
  </si>
  <si>
    <t>MEPIUAE</t>
  </si>
  <si>
    <t>Middle East Projects International Abu Dhabi</t>
  </si>
  <si>
    <t>MOAS</t>
  </si>
  <si>
    <t>Marine Offshore AS</t>
  </si>
  <si>
    <t>MPMFZE</t>
  </si>
  <si>
    <t>Multi Phase Meters FZE</t>
  </si>
  <si>
    <t>MPS</t>
  </si>
  <si>
    <t>Monte dei Paschi di Siena</t>
  </si>
  <si>
    <t>MPSROM</t>
  </si>
  <si>
    <t>Monte dei Paschi di Siena Roma</t>
  </si>
  <si>
    <t>MS</t>
  </si>
  <si>
    <t xml:space="preserve">Morgan Stanley &amp; Co International PLC </t>
  </si>
  <si>
    <t>MSLON</t>
  </si>
  <si>
    <t>Morgan Stanley &amp; Co International PLC London</t>
  </si>
  <si>
    <t>NAB</t>
  </si>
  <si>
    <t>National Australian Bank</t>
  </si>
  <si>
    <t>NABMEL</t>
  </si>
  <si>
    <t>National Australian Bank Melbourne</t>
  </si>
  <si>
    <t>NABPER</t>
  </si>
  <si>
    <t>National Australian Bank Perth</t>
  </si>
  <si>
    <t>NATIX</t>
  </si>
  <si>
    <t>Natixis</t>
  </si>
  <si>
    <t>NATIXMRS</t>
  </si>
  <si>
    <t>Natixis Marseille</t>
  </si>
  <si>
    <t>NATIXPAR</t>
  </si>
  <si>
    <t>Natixis Paris</t>
  </si>
  <si>
    <t>NATIXPARTHIRDP</t>
  </si>
  <si>
    <t>Natixis Paris - Third Party</t>
  </si>
  <si>
    <t>NATMARLONTHIRDP</t>
  </si>
  <si>
    <t>Natwest Markest Londont - Third Party</t>
  </si>
  <si>
    <t>NATW</t>
  </si>
  <si>
    <t>Natwest</t>
  </si>
  <si>
    <t>NATWLON</t>
  </si>
  <si>
    <t>Natwest London</t>
  </si>
  <si>
    <t>NATWMAR</t>
  </si>
  <si>
    <t>NatWest Markets</t>
  </si>
  <si>
    <t>NATWMARAMS</t>
  </si>
  <si>
    <t>NatWest Markets - Amsterdam</t>
  </si>
  <si>
    <t>NATWMARAMSTHIRDP</t>
  </si>
  <si>
    <t>NatWest Markets Amsterdam - Third Party</t>
  </si>
  <si>
    <t>NATWMARLON</t>
  </si>
  <si>
    <t>NatWest Markets - London</t>
  </si>
  <si>
    <t>NB</t>
  </si>
  <si>
    <t>Nedbank Ltd</t>
  </si>
  <si>
    <t>NBAD</t>
  </si>
  <si>
    <t>National Bank of Abu Dhabi</t>
  </si>
  <si>
    <t>NBADAUH</t>
  </si>
  <si>
    <t>National Bank of Abu Dhabi Abu Dhabi</t>
  </si>
  <si>
    <t>NBB</t>
  </si>
  <si>
    <t>National Bank of Bahrain</t>
  </si>
  <si>
    <t>NBBMAN</t>
  </si>
  <si>
    <t>National Bank of Bahrain Manama</t>
  </si>
  <si>
    <t>NBJNB</t>
  </si>
  <si>
    <t>Nedbank Ltd Johannesburg</t>
  </si>
  <si>
    <t>NBK</t>
  </si>
  <si>
    <t>National Bank of Kuwait</t>
  </si>
  <si>
    <t>NBKKWI</t>
  </si>
  <si>
    <t>National Bank of Kuwait City</t>
  </si>
  <si>
    <t>NCB</t>
  </si>
  <si>
    <t>National Commercial Bank</t>
  </si>
  <si>
    <t>NCBJED</t>
  </si>
  <si>
    <t>National Commercial Bank - Jeddah</t>
  </si>
  <si>
    <t>NDEA</t>
  </si>
  <si>
    <t>Nordea Bank</t>
  </si>
  <si>
    <t>NDEACPH</t>
  </si>
  <si>
    <t>Nordea Bank Danmark Copenhagen</t>
  </si>
  <si>
    <t>NDEAOSL</t>
  </si>
  <si>
    <t>Nordea Bank Oslo</t>
  </si>
  <si>
    <t>NDEAPOR</t>
  </si>
  <si>
    <t>Nordea Bank Pori</t>
  </si>
  <si>
    <t>NDEASTO</t>
  </si>
  <si>
    <t>Nordea Bank Stockholm</t>
  </si>
  <si>
    <t>NEPMA</t>
  </si>
  <si>
    <t>Neptune Maritime Nigeria Ltd</t>
  </si>
  <si>
    <t>NOAR</t>
  </si>
  <si>
    <t>NOVARCTIC SNC</t>
  </si>
  <si>
    <t>NOARBEL</t>
  </si>
  <si>
    <t>NOVARCTIC SNC Belokamenka Branch</t>
  </si>
  <si>
    <t>NOARMOW</t>
  </si>
  <si>
    <t>NOVARCTIC SNC Moscow Branch</t>
  </si>
  <si>
    <t>NOARTAZ</t>
  </si>
  <si>
    <t>NOVARCTIC SNC Tazovsky Branch</t>
  </si>
  <si>
    <t>NORTB</t>
  </si>
  <si>
    <t>NORTHERN TRUST BANK</t>
  </si>
  <si>
    <t>NORTBDUB</t>
  </si>
  <si>
    <t>NORTHERN TRUST FUND - Dublin</t>
  </si>
  <si>
    <t>OCBC</t>
  </si>
  <si>
    <t>Oversea-Chinese Banking Corp Ltd</t>
  </si>
  <si>
    <t>OCBCSIN</t>
  </si>
  <si>
    <t>Oversea-Chinese Banking Corp Ltd Singapore</t>
  </si>
  <si>
    <t>OCEANIDE</t>
  </si>
  <si>
    <t>PBP</t>
  </si>
  <si>
    <t>PKO Bank Polski SA</t>
  </si>
  <si>
    <t>PBPWAW</t>
  </si>
  <si>
    <t>PKO Bank Polski SA Warsaw</t>
  </si>
  <si>
    <t>PINVEST</t>
  </si>
  <si>
    <t>Petrolinvest</t>
  </si>
  <si>
    <t>PRBN</t>
  </si>
  <si>
    <t>Privredna banka</t>
  </si>
  <si>
    <t>PRBNZG</t>
  </si>
  <si>
    <t>Privredna Banka , Zagreb</t>
  </si>
  <si>
    <t>PTFMCIND</t>
  </si>
  <si>
    <t>PT FMC Santana Petroleum Equipment Indonesia</t>
  </si>
  <si>
    <t>PTFMCTSIN</t>
  </si>
  <si>
    <t>PT FMC Technologies Subsea Indonesia</t>
  </si>
  <si>
    <t>PTTIND</t>
  </si>
  <si>
    <t>PT Technip Engineering Indonesia</t>
  </si>
  <si>
    <t>QG2</t>
  </si>
  <si>
    <t>Qatargas 2 Offshore NPCC MEPI</t>
  </si>
  <si>
    <t>QNB</t>
  </si>
  <si>
    <t>Qatar National Bank</t>
  </si>
  <si>
    <t>QNBDOH</t>
  </si>
  <si>
    <t>Qatar National Bank Doha</t>
  </si>
  <si>
    <t>RADAIR</t>
  </si>
  <si>
    <t>The Red Adair Company, L.L.C.</t>
  </si>
  <si>
    <t>RAFS</t>
  </si>
  <si>
    <t>RAIFFEISEN BANK S.A.</t>
  </si>
  <si>
    <t>RAFSBCH</t>
  </si>
  <si>
    <t>Raiffeisen Bank SA, Bucharest</t>
  </si>
  <si>
    <t>RB</t>
  </si>
  <si>
    <t>Riyad Bank</t>
  </si>
  <si>
    <t>RBCA</t>
  </si>
  <si>
    <t>Royal Bank of Canada</t>
  </si>
  <si>
    <t>RBCATOR</t>
  </si>
  <si>
    <t>Royal Bank of Canada Toronto</t>
  </si>
  <si>
    <t>RBP</t>
  </si>
  <si>
    <t>Raiffensen Bank Polska</t>
  </si>
  <si>
    <t>RBPPRA</t>
  </si>
  <si>
    <t>Raiffensen Bank Polska Prague</t>
  </si>
  <si>
    <t>RBPWRS</t>
  </si>
  <si>
    <t>Raiffensen Bank Polska Warsaw</t>
  </si>
  <si>
    <t>RBRUH</t>
  </si>
  <si>
    <t>Riyad Bank Riyadh</t>
  </si>
  <si>
    <t>RBS</t>
  </si>
  <si>
    <t>Royal Bank of Scotland</t>
  </si>
  <si>
    <t>RBSAMS</t>
  </si>
  <si>
    <t>Royal Bank of Scotland Amsterdam</t>
  </si>
  <si>
    <t>RBSAUH</t>
  </si>
  <si>
    <t>Royal Bank of Scotland Abu Dhabi</t>
  </si>
  <si>
    <t>RBSBOM</t>
  </si>
  <si>
    <t>Royal Bank of Scotland Mumbai</t>
  </si>
  <si>
    <t>RBSDEL</t>
  </si>
  <si>
    <t>Royal Bank of Scotland New Delhi</t>
  </si>
  <si>
    <t>RBSDXB</t>
  </si>
  <si>
    <t>Royal Bank of Scotland Dubai</t>
  </si>
  <si>
    <t>RBSHAG</t>
  </si>
  <si>
    <t>Royal Bank of Scotland La Haye</t>
  </si>
  <si>
    <t>RBSJAK</t>
  </si>
  <si>
    <t>Royal Bank of Scotland Jakarta</t>
  </si>
  <si>
    <t>RBSKUL</t>
  </si>
  <si>
    <t>Royal Bank of Scotland Kuala Lumpur</t>
  </si>
  <si>
    <t>RBSLON</t>
  </si>
  <si>
    <t>Royal Bank of Scotland London</t>
  </si>
  <si>
    <t>RBSNYC</t>
  </si>
  <si>
    <t>Royal Bank of Scotland New York</t>
  </si>
  <si>
    <t>RBSPAR</t>
  </si>
  <si>
    <t>Royal Bank of Scotland Paris</t>
  </si>
  <si>
    <t>RBSROM</t>
  </si>
  <si>
    <t>Royal Bank of Scotland Roma</t>
  </si>
  <si>
    <t>RBSRTM</t>
  </si>
  <si>
    <t>Royal Bank of Scotland Rotterdam</t>
  </si>
  <si>
    <t>RBSSEL</t>
  </si>
  <si>
    <t>Royal Bank of Scotland Seoul</t>
  </si>
  <si>
    <t>RBSTOR</t>
  </si>
  <si>
    <t>Royal Bank of Scotland Toronto</t>
  </si>
  <si>
    <t>RBSZTM</t>
  </si>
  <si>
    <t>Royal Bank of Scotland Zoetermeer</t>
  </si>
  <si>
    <t>REAG</t>
  </si>
  <si>
    <t>Engineering RE AG</t>
  </si>
  <si>
    <t>RHB</t>
  </si>
  <si>
    <t>RHB Bank Berhad</t>
  </si>
  <si>
    <t>RHBKUL</t>
  </si>
  <si>
    <t>RHB Bank Berhad Kuala Lumpur</t>
  </si>
  <si>
    <t>ROSBMOW</t>
  </si>
  <si>
    <t>PJSC ROSBANK MOSCOW</t>
  </si>
  <si>
    <t>RSB</t>
  </si>
  <si>
    <t>Rosbank</t>
  </si>
  <si>
    <t>RSBMOW</t>
  </si>
  <si>
    <t>Rosbank Moscow</t>
  </si>
  <si>
    <t>SAB</t>
  </si>
  <si>
    <t>Banco Sabadell</t>
  </si>
  <si>
    <t>SABBALK</t>
  </si>
  <si>
    <t>Saudi British Bank Al Khobar</t>
  </si>
  <si>
    <t>SABBCN</t>
  </si>
  <si>
    <t>Banco Sabadell Barcelona</t>
  </si>
  <si>
    <t>SAFR</t>
  </si>
  <si>
    <t>Safrel</t>
  </si>
  <si>
    <t>SAPAO</t>
  </si>
  <si>
    <t>Intesa San Paolo</t>
  </si>
  <si>
    <t>SAPAOMIL</t>
  </si>
  <si>
    <t>San Paolo Milano</t>
  </si>
  <si>
    <t>SAPAOMILTHIRDP</t>
  </si>
  <si>
    <t>SAPAOMOW</t>
  </si>
  <si>
    <t>San Paolo Moscow</t>
  </si>
  <si>
    <t>SAPAONYC</t>
  </si>
  <si>
    <t>San Paolo New York</t>
  </si>
  <si>
    <t>SAPAOPAR</t>
  </si>
  <si>
    <t>San Paolo Paris</t>
  </si>
  <si>
    <t>SAPAOPARTHIRDP</t>
  </si>
  <si>
    <t>San Paolo Paris - Third Party</t>
  </si>
  <si>
    <t>SAPAOROM</t>
  </si>
  <si>
    <t>San Paolo Roma</t>
  </si>
  <si>
    <t>SAPAOTYO</t>
  </si>
  <si>
    <t>San Paolo Tokyo</t>
  </si>
  <si>
    <t>SASIA</t>
  </si>
  <si>
    <t>Subtec Asia Limited</t>
  </si>
  <si>
    <t>SB</t>
  </si>
  <si>
    <t>Sahara Bank</t>
  </si>
  <si>
    <t>SBA</t>
  </si>
  <si>
    <t>Standard Bank De Angola</t>
  </si>
  <si>
    <t>SBALAD</t>
  </si>
  <si>
    <t>Standard Bank De Angola Luanda</t>
  </si>
  <si>
    <t>SBER</t>
  </si>
  <si>
    <t>Sberbank</t>
  </si>
  <si>
    <t>SBERALM</t>
  </si>
  <si>
    <t>Sberbank Almaty</t>
  </si>
  <si>
    <t>SBERMOW</t>
  </si>
  <si>
    <t>Sberbank Moscow</t>
  </si>
  <si>
    <t>SBI</t>
  </si>
  <si>
    <t>State Bank of India</t>
  </si>
  <si>
    <t>SBIDEL</t>
  </si>
  <si>
    <t>State Bank of India New Delhi</t>
  </si>
  <si>
    <t>SBIHYD</t>
  </si>
  <si>
    <t>State Bank of India Hyderabad</t>
  </si>
  <si>
    <t>SBTRI</t>
  </si>
  <si>
    <t>Sahara Bank Tripoli</t>
  </si>
  <si>
    <t>SBZA</t>
  </si>
  <si>
    <t>Standard Bank of South Africa Ltd</t>
  </si>
  <si>
    <t>SBZAJNB</t>
  </si>
  <si>
    <t>Standard Bank of South Africa Ltd - Johannesburg</t>
  </si>
  <si>
    <t>SCB</t>
  </si>
  <si>
    <t>Standard Chartered Bank</t>
  </si>
  <si>
    <t>SCBBKK</t>
  </si>
  <si>
    <t>Standard Chartered Bank Bangkok</t>
  </si>
  <si>
    <t>SCBBRN</t>
  </si>
  <si>
    <t>Standard Chartered Bank Brunei</t>
  </si>
  <si>
    <t>SCBDEL</t>
  </si>
  <si>
    <t>Standard Chartered Bank New Delhi</t>
  </si>
  <si>
    <t>SCBDOH</t>
  </si>
  <si>
    <t>Standard Chartered Bank Doha</t>
  </si>
  <si>
    <t>SCBDXB</t>
  </si>
  <si>
    <t>Standard Chartered Bank Dubai</t>
  </si>
  <si>
    <t>SCBFRA</t>
  </si>
  <si>
    <t>Standard Chartered Bank Frankfurt</t>
  </si>
  <si>
    <t>SCBFRATHIRDP</t>
  </si>
  <si>
    <t>SCBHKH</t>
  </si>
  <si>
    <t>Standard Chartered Bank Hong-Kong</t>
  </si>
  <si>
    <t>SCBHKHTHIRDP</t>
  </si>
  <si>
    <t>SCBJAK</t>
  </si>
  <si>
    <t>Standard Chartered Bank Jakarta</t>
  </si>
  <si>
    <t>SCBJEP</t>
  </si>
  <si>
    <t>Standard Chartered Bank Jelapang</t>
  </si>
  <si>
    <t>SCBKUL</t>
  </si>
  <si>
    <t>Standard Chartered Bank Kuala Lumpur</t>
  </si>
  <si>
    <t>SCBLAD</t>
  </si>
  <si>
    <t>Standard Chartered Bank Luanda</t>
  </si>
  <si>
    <t>SCBLON</t>
  </si>
  <si>
    <t>Standard Chartered Bank London</t>
  </si>
  <si>
    <t>SCBLONTHIRDP</t>
  </si>
  <si>
    <t>SCBLVNV</t>
  </si>
  <si>
    <t>Standard Chartered Bank (Vietnam) Limited</t>
  </si>
  <si>
    <t>SCBNYC</t>
  </si>
  <si>
    <t>Standard Chartered Bank New York</t>
  </si>
  <si>
    <t>SCBQDO</t>
  </si>
  <si>
    <t>Standard Chartered Bank Qingdao</t>
  </si>
  <si>
    <t>SCBSEO</t>
  </si>
  <si>
    <t>Standard Chartered Bank Seoul</t>
  </si>
  <si>
    <t>SCBSHA</t>
  </si>
  <si>
    <t>Standard Chartered Bank Shanghai</t>
  </si>
  <si>
    <t>SCBSIN</t>
  </si>
  <si>
    <t>Standard Chartered Bank Singapore</t>
  </si>
  <si>
    <t>SCBSINTHIRDP</t>
  </si>
  <si>
    <t>SCBSYD</t>
  </si>
  <si>
    <t>Standard Chartered Bank Sydney</t>
  </si>
  <si>
    <t>SCBTJN</t>
  </si>
  <si>
    <t>Standard Chartered Bank Tianjin</t>
  </si>
  <si>
    <t>SCBTYO</t>
  </si>
  <si>
    <t>Standard Chartered Bank Tokyo</t>
  </si>
  <si>
    <t>SCBVNM</t>
  </si>
  <si>
    <t>Standard Chartered Bank - Ho Chi Minh City</t>
  </si>
  <si>
    <t>SCFB</t>
  </si>
  <si>
    <t>Standard Chartered First Bank</t>
  </si>
  <si>
    <t>SCFBSEL</t>
  </si>
  <si>
    <t>Standard Chartered First Bank Seokgwan-Dong</t>
  </si>
  <si>
    <t>SCILB</t>
  </si>
  <si>
    <t>SCI Les Bessons</t>
  </si>
  <si>
    <t>SEB</t>
  </si>
  <si>
    <t>Skandinaviska Enskilda Banken</t>
  </si>
  <si>
    <t>SEBCPH</t>
  </si>
  <si>
    <t>Skandinaviska Enskilda Banken Copenhagen</t>
  </si>
  <si>
    <t>SEBOSL</t>
  </si>
  <si>
    <t>Skandinaviska Enskilda Banken - Oslo</t>
  </si>
  <si>
    <t>SEBSTO</t>
  </si>
  <si>
    <t xml:space="preserve">Skandinaviska Enskilda Banken Stockholm </t>
  </si>
  <si>
    <t>SG</t>
  </si>
  <si>
    <t>Societe Generale</t>
  </si>
  <si>
    <t>SGACC</t>
  </si>
  <si>
    <t>Societe Generale Accra</t>
  </si>
  <si>
    <t>SGALG</t>
  </si>
  <si>
    <t>Societe Generale Agence de AFAK GRAND ENTR</t>
  </si>
  <si>
    <t>SGAMS</t>
  </si>
  <si>
    <t>Societe Generale Amsterdam</t>
  </si>
  <si>
    <t>SGAUX</t>
  </si>
  <si>
    <t>Société Générale Auxerre</t>
  </si>
  <si>
    <t>SGBOM</t>
  </si>
  <si>
    <t>Societe Generale Mumbai</t>
  </si>
  <si>
    <t>SGBRV</t>
  </si>
  <si>
    <t>Societe Generale Brazzaville</t>
  </si>
  <si>
    <t>SGDAK</t>
  </si>
  <si>
    <t>Société Générale de Banque au Senegal Dakar</t>
  </si>
  <si>
    <t>SGDEL</t>
  </si>
  <si>
    <t>Societe Generale New Delhi</t>
  </si>
  <si>
    <t>SGLUX</t>
  </si>
  <si>
    <t>Societe Generale Luxembourg</t>
  </si>
  <si>
    <t>SGMAL</t>
  </si>
  <si>
    <t>Societe Generale Malabo</t>
  </si>
  <si>
    <t>SGMIL</t>
  </si>
  <si>
    <t>Societe Generale Milano</t>
  </si>
  <si>
    <t>SGMRS</t>
  </si>
  <si>
    <t>Societe Generale Marseille</t>
  </si>
  <si>
    <t>SGNYC</t>
  </si>
  <si>
    <t>Societe Generale New York</t>
  </si>
  <si>
    <t>SGPLD</t>
  </si>
  <si>
    <t>Societe Generale Paris La Defense</t>
  </si>
  <si>
    <t>SGPLDTHIRDP</t>
  </si>
  <si>
    <t>Societe Generale Corporate and Investment Banking</t>
  </si>
  <si>
    <t>SGRIO</t>
  </si>
  <si>
    <t>Societe Generale Rio de Janeiro</t>
  </si>
  <si>
    <t>SGSAO</t>
  </si>
  <si>
    <t>Societe Generale Sao Paulo</t>
  </si>
  <si>
    <t>SGSENS</t>
  </si>
  <si>
    <t>Société Générale Sens</t>
  </si>
  <si>
    <t>SGUIB</t>
  </si>
  <si>
    <t>Societe Generale Agence GE H. BOURGUIBA</t>
  </si>
  <si>
    <t>SGVAR</t>
  </si>
  <si>
    <t>Societe Generale Varsovie</t>
  </si>
  <si>
    <t>SHAWUK</t>
  </si>
  <si>
    <t>Technip PMC Services Ltd</t>
  </si>
  <si>
    <t>SICS</t>
  </si>
  <si>
    <t>Subsea I&amp;C Services Ltd</t>
  </si>
  <si>
    <t>SMBC</t>
  </si>
  <si>
    <t>SMBCBRU</t>
  </si>
  <si>
    <t>SMBC Brussels</t>
  </si>
  <si>
    <t>SMBCBRUTHIRDP</t>
  </si>
  <si>
    <t>Sumitomo Mitsui Banking Corporation Brussels</t>
  </si>
  <si>
    <t>SMBCKUL</t>
  </si>
  <si>
    <t>SMBC Kuala Lumpur</t>
  </si>
  <si>
    <t>SMBCLON</t>
  </si>
  <si>
    <t>SMBC London</t>
  </si>
  <si>
    <t>SMBCLONTHRIDP</t>
  </si>
  <si>
    <t>Sumitomo Mitsui Banking Corporation London</t>
  </si>
  <si>
    <t>SMBCNYC</t>
  </si>
  <si>
    <t>SMBC New York</t>
  </si>
  <si>
    <t>SMBCPAR</t>
  </si>
  <si>
    <t>SMBC Paris</t>
  </si>
  <si>
    <t>SMBCPARTHIRDP</t>
  </si>
  <si>
    <t>Sumitomo Mitsui Banking Corporation Paris</t>
  </si>
  <si>
    <t>SMBCSIN</t>
  </si>
  <si>
    <t>SMBC Singapore</t>
  </si>
  <si>
    <t>SMBCTYO</t>
  </si>
  <si>
    <t>SMBC Tokyo</t>
  </si>
  <si>
    <t>SMBCVTN</t>
  </si>
  <si>
    <t>SMBC Ho Chi Minh</t>
  </si>
  <si>
    <t>SMEL</t>
  </si>
  <si>
    <t>Subtec Middle East Ltd</t>
  </si>
  <si>
    <t>SMGB</t>
  </si>
  <si>
    <t>Smith Meter GmbH</t>
  </si>
  <si>
    <t>SMSLTD</t>
  </si>
  <si>
    <t>Subsea Maritime Services Ltd</t>
  </si>
  <si>
    <t>SOSLTD</t>
  </si>
  <si>
    <t>Subsea Offshore Services Ltd</t>
  </si>
  <si>
    <t>SPARI</t>
  </si>
  <si>
    <t>Spars International Inc</t>
  </si>
  <si>
    <t>SPOOL</t>
  </si>
  <si>
    <t>Spoolbase UK Ltd</t>
  </si>
  <si>
    <t>SRLLC</t>
  </si>
  <si>
    <t>Schilling Robotics, LLC</t>
  </si>
  <si>
    <t>STLNG</t>
  </si>
  <si>
    <t>South Tambey LNG</t>
  </si>
  <si>
    <t>STLNGRU</t>
  </si>
  <si>
    <t>South Tambey LNG - Russian branch</t>
  </si>
  <si>
    <t>STTC</t>
  </si>
  <si>
    <t>Shanghai Technip Trading Company Ltd</t>
  </si>
  <si>
    <t>SUBTMAR</t>
  </si>
  <si>
    <t>Subtec Marine Services Limited</t>
  </si>
  <si>
    <t>SUPBRA</t>
  </si>
  <si>
    <t>Suporte Consultoria e Projetos Ltda</t>
  </si>
  <si>
    <t>SWD</t>
  </si>
  <si>
    <t>Swedbank</t>
  </si>
  <si>
    <t>SWDSTO</t>
  </si>
  <si>
    <t>Swedbank Stockholm</t>
  </si>
  <si>
    <t>SWI</t>
  </si>
  <si>
    <t>Technip E&amp;C, Inc.</t>
  </si>
  <si>
    <t>SWIAUH</t>
  </si>
  <si>
    <t>Technip S &amp; W Abu Dhabi Inc (USA)</t>
  </si>
  <si>
    <t>SXHOL</t>
  </si>
  <si>
    <t>SERIMAX HOLDINGS</t>
  </si>
  <si>
    <t>SXSA</t>
  </si>
  <si>
    <t>Serimax South Asia Pte Ltd</t>
  </si>
  <si>
    <t>SubGroupBrasil</t>
  </si>
  <si>
    <t>SubGroup Brasil</t>
  </si>
  <si>
    <t>TANGO</t>
  </si>
  <si>
    <t>Technip Angola</t>
  </si>
  <si>
    <t>TAUSPL</t>
  </si>
  <si>
    <t>TBENBEL</t>
  </si>
  <si>
    <t>Technip Benelux Belarus</t>
  </si>
  <si>
    <t>TBENBV</t>
  </si>
  <si>
    <t>Technip Benelux BV</t>
  </si>
  <si>
    <t>TBOL</t>
  </si>
  <si>
    <t>Technip Bolivar</t>
  </si>
  <si>
    <t>TBRUN</t>
  </si>
  <si>
    <t>Technip Brunei Sdn Bhd</t>
  </si>
  <si>
    <t>TCB</t>
  </si>
  <si>
    <t>TECHCOMBANK</t>
  </si>
  <si>
    <t>TCBHAN</t>
  </si>
  <si>
    <t>TECHCOMBANK Hanoi</t>
  </si>
  <si>
    <t>TCBV</t>
  </si>
  <si>
    <t>TechnipFMC Cash B.V.</t>
  </si>
  <si>
    <t>TCN</t>
  </si>
  <si>
    <t>Technip Chartering Norge AS</t>
  </si>
  <si>
    <t>TCNOR</t>
  </si>
  <si>
    <t>Technip Coflexip Norge AS</t>
  </si>
  <si>
    <t>Technip Consultant (M) SDN Bhd</t>
  </si>
  <si>
    <t>TCS</t>
  </si>
  <si>
    <t>Technip Corporate Services</t>
  </si>
  <si>
    <t>TCUSA</t>
  </si>
  <si>
    <t>Technip USA - Treasury Center (Master Account)</t>
  </si>
  <si>
    <t>TDB</t>
  </si>
  <si>
    <t>The Toronto Dominion Bank</t>
  </si>
  <si>
    <t>TDBTOR</t>
  </si>
  <si>
    <t>The Toronto Dominion Bank - Toronto</t>
  </si>
  <si>
    <t>TDOJV</t>
  </si>
  <si>
    <t>Technip-Deepocean PRS JV DA</t>
  </si>
  <si>
    <t>TEB</t>
  </si>
  <si>
    <t>Turk Ekonomi Bankasi</t>
  </si>
  <si>
    <t>TEBIST</t>
  </si>
  <si>
    <t>Turk Ekonomi Bankasi AS, Istanbul</t>
  </si>
  <si>
    <t>TEBV</t>
  </si>
  <si>
    <t>Technip Energies N.V.</t>
  </si>
  <si>
    <t>TECHDAS</t>
  </si>
  <si>
    <t>Techdof Brasil AS</t>
  </si>
  <si>
    <t>TECII</t>
  </si>
  <si>
    <t>Technip Energy &amp; Chemicals International</t>
  </si>
  <si>
    <t>TECL</t>
  </si>
  <si>
    <t>Technip E &amp; C Ltd</t>
  </si>
  <si>
    <t>TECLK</t>
  </si>
  <si>
    <t>Technip E &amp; C Ltd - Kuwait Branch</t>
  </si>
  <si>
    <t>TECSHA</t>
  </si>
  <si>
    <t>Technip Engineering Consultant Shangai Ltd</t>
  </si>
  <si>
    <t>Technip Energies Singapore Pte. Ltd.</t>
  </si>
  <si>
    <t>TFEAST</t>
  </si>
  <si>
    <t>Technip Far East SDN Bhd</t>
  </si>
  <si>
    <t>TFEASTBB</t>
  </si>
  <si>
    <t xml:space="preserve">Technip Far East Sdn Bhd </t>
  </si>
  <si>
    <t>TFEASTBJS</t>
  </si>
  <si>
    <t>TPFE Beijing Representative Office</t>
  </si>
  <si>
    <t>TFEASTNA</t>
  </si>
  <si>
    <t>TPFE Nanjing Branch</t>
  </si>
  <si>
    <t>TFEASTSH</t>
  </si>
  <si>
    <t>TPFE Shanghai Representative Office</t>
  </si>
  <si>
    <t>TFGI</t>
  </si>
  <si>
    <t>TechnipFMC Guyana Inc.</t>
  </si>
  <si>
    <t>TFHOL</t>
  </si>
  <si>
    <t>TechnipFMC Holdings Limited</t>
  </si>
  <si>
    <t>TFIEPCI</t>
  </si>
  <si>
    <t>Technip-FMC iEPCI DA</t>
  </si>
  <si>
    <t>TFJV</t>
  </si>
  <si>
    <t>Technip Fluor JV</t>
  </si>
  <si>
    <t>TFMCCL</t>
  </si>
  <si>
    <t>TechnipFMC Canada Limited</t>
  </si>
  <si>
    <t>TFMCCS</t>
  </si>
  <si>
    <t>TechnipFMC Corporate Services SAS</t>
  </si>
  <si>
    <t>TFMCN</t>
  </si>
  <si>
    <t xml:space="preserve">TechnipFMC Nigeria Limited </t>
  </si>
  <si>
    <t>TFMCPBV</t>
  </si>
  <si>
    <t>TechnipFMC PLSV B.V.</t>
  </si>
  <si>
    <t>TFMCPCV</t>
  </si>
  <si>
    <t>TechnipFMC PLSV C.V.</t>
  </si>
  <si>
    <t>TFMCUSA</t>
  </si>
  <si>
    <t>TechnipFMC USA, Inc</t>
  </si>
  <si>
    <t>TFRAJ</t>
  </si>
  <si>
    <t>Technip France - Japan Branch</t>
  </si>
  <si>
    <t>TFRAK</t>
  </si>
  <si>
    <t>Technip France - Korea Branch</t>
  </si>
  <si>
    <t>TFRAQ</t>
  </si>
  <si>
    <t>Technip France - Qatar Branch</t>
  </si>
  <si>
    <t>TFUND</t>
  </si>
  <si>
    <t>TechnipFMC Relief And Development Fund</t>
  </si>
  <si>
    <t>TFUSHOL</t>
  </si>
  <si>
    <t>TechnipFMC US Holdings LLC</t>
  </si>
  <si>
    <t>TGBS</t>
  </si>
  <si>
    <t>Technip Global Business Services Private Limited</t>
  </si>
  <si>
    <t>Technip Geoproduction (M) SDN Bhd</t>
  </si>
  <si>
    <t>TGEOPHAN</t>
  </si>
  <si>
    <t>Technip Rep Office Hanoi</t>
  </si>
  <si>
    <t>TGEOPHCMC</t>
  </si>
  <si>
    <t>Technip Rep Office HCMC</t>
  </si>
  <si>
    <t>THBEN</t>
  </si>
  <si>
    <t>Technip Holding Benelux BV</t>
  </si>
  <si>
    <t>TIAG</t>
  </si>
  <si>
    <t>Technip International AG</t>
  </si>
  <si>
    <t>TIBAAR</t>
  </si>
  <si>
    <t>Technip Italy SPA - Baar Branch</t>
  </si>
  <si>
    <t>TIBE</t>
  </si>
  <si>
    <t>Technip Iberia, S.A.U.</t>
  </si>
  <si>
    <t>TIDL</t>
  </si>
  <si>
    <t>Technip Italy Direzione Lavori</t>
  </si>
  <si>
    <t>TINDIA</t>
  </si>
  <si>
    <t>Technip India Limited</t>
  </si>
  <si>
    <t>TINDND</t>
  </si>
  <si>
    <t>Technip India Ltd New Delhi</t>
  </si>
  <si>
    <t>TINDO</t>
  </si>
  <si>
    <t>PT Technip Indonesia</t>
  </si>
  <si>
    <t>TIOS</t>
  </si>
  <si>
    <t>TechnipFMC island Offshore Subsea UK LTD</t>
  </si>
  <si>
    <t>TIOSAS</t>
  </si>
  <si>
    <t>Tios AS</t>
  </si>
  <si>
    <t>TIOSCREW</t>
  </si>
  <si>
    <t>Tios Crewing AS</t>
  </si>
  <si>
    <t>TIPIEL</t>
  </si>
  <si>
    <t>Tipiel</t>
  </si>
  <si>
    <t>TIPS</t>
  </si>
  <si>
    <t>Consorzio Technip Italy Procurement Services</t>
  </si>
  <si>
    <t>TIRAQ</t>
  </si>
  <si>
    <t>Technip France SAP</t>
  </si>
  <si>
    <t>TITA</t>
  </si>
  <si>
    <t>Technip Italy S.p.A.</t>
  </si>
  <si>
    <t>TITIR</t>
  </si>
  <si>
    <t>Technip Italy SPA - Tirana Branch</t>
  </si>
  <si>
    <t>TKJV</t>
  </si>
  <si>
    <t>Technip Kazakhstan Joint Venture LLP</t>
  </si>
  <si>
    <t>TKTIS</t>
  </si>
  <si>
    <t>Technip KTI Spa</t>
  </si>
  <si>
    <t>TMAROPS</t>
  </si>
  <si>
    <t>TECHNIP MARINE OPERATION SERVICES</t>
  </si>
  <si>
    <t>TME</t>
  </si>
  <si>
    <t>Technip Middle East</t>
  </si>
  <si>
    <t>TMEQ</t>
  </si>
  <si>
    <t>Technip Middle East Qatar</t>
  </si>
  <si>
    <t>TMEX</t>
  </si>
  <si>
    <t>Technip de Mexico, S. de R.L. de C.V.</t>
  </si>
  <si>
    <t>TMHE</t>
  </si>
  <si>
    <t>Technip MHB Hull Engineering Sdn Bhd</t>
  </si>
  <si>
    <t>TMJV</t>
  </si>
  <si>
    <t>Technip MMHE JV</t>
  </si>
  <si>
    <t>TMJVKAS</t>
  </si>
  <si>
    <t>TMJV (Kasawari)</t>
  </si>
  <si>
    <t>TMMHE</t>
  </si>
  <si>
    <t>MMHE-TPGM Sdn Bhd</t>
  </si>
  <si>
    <t>TMMHEJV</t>
  </si>
  <si>
    <t>MMHE-TPGM JV</t>
  </si>
  <si>
    <t>TMMHEJVMAL</t>
  </si>
  <si>
    <t>TPGM MMHE (Malikai) JV</t>
  </si>
  <si>
    <t>TMSDN</t>
  </si>
  <si>
    <t>Technip Marine (M) SDN Bhd</t>
  </si>
  <si>
    <t>TMYA</t>
  </si>
  <si>
    <t>Technip Myanmar Company Ltd</t>
  </si>
  <si>
    <t>TNC</t>
  </si>
  <si>
    <t>Technip Nouvelle Caledonie SAS</t>
  </si>
  <si>
    <t>TNDIE</t>
  </si>
  <si>
    <t>Technip Normandie</t>
  </si>
  <si>
    <t>TNET</t>
  </si>
  <si>
    <t>Technipnet SAS</t>
  </si>
  <si>
    <t>TNOR</t>
  </si>
  <si>
    <t>Technip Norge AS</t>
  </si>
  <si>
    <t>TNP</t>
  </si>
  <si>
    <t>Technip N Power</t>
  </si>
  <si>
    <t>TNPABUD</t>
  </si>
  <si>
    <t>Technip N Power SAS Abu Dhabi Branch</t>
  </si>
  <si>
    <t>TNPV</t>
  </si>
  <si>
    <t>TPNPV Singapore Pte Ltd</t>
  </si>
  <si>
    <t>TOCBV</t>
  </si>
  <si>
    <t>Technip Offshore Contracting BV</t>
  </si>
  <si>
    <t>TOGBV</t>
  </si>
  <si>
    <t>Technip Oil and Gas BV</t>
  </si>
  <si>
    <t>TOIH</t>
  </si>
  <si>
    <t>Technip Offshore International Holding</t>
  </si>
  <si>
    <t>TOMS</t>
  </si>
  <si>
    <t>Technip Offshore Manning Services Ltd</t>
  </si>
  <si>
    <t>TONIG</t>
  </si>
  <si>
    <t>Technip Offshore Nigeria Ltd</t>
  </si>
  <si>
    <t>TONV</t>
  </si>
  <si>
    <t>Technip Offshore NV</t>
  </si>
  <si>
    <t>TOPL</t>
  </si>
  <si>
    <t>Technip Oceania Pty Ltd</t>
  </si>
  <si>
    <t>TOVER</t>
  </si>
  <si>
    <t>Technip Overseas</t>
  </si>
  <si>
    <t>TPBEL</t>
  </si>
  <si>
    <t>Technip Bel LLC</t>
  </si>
  <si>
    <t>TPBRA</t>
  </si>
  <si>
    <t>Technip Brasil Engenharia Instalacoes e Apoio Maritimo Ltda</t>
  </si>
  <si>
    <t>TPCORAL</t>
  </si>
  <si>
    <t>TP JGC Coral France SNC</t>
  </si>
  <si>
    <t>TPCORALK</t>
  </si>
  <si>
    <t>TP JGC Coral France SNC - Korea Branch</t>
  </si>
  <si>
    <t>TPEPG</t>
  </si>
  <si>
    <t>Technip EPG B.V.</t>
  </si>
  <si>
    <t>TP Energies Servicios Mexico S. de R.L. De C.V.</t>
  </si>
  <si>
    <t>Technip Eurocash SNC</t>
  </si>
  <si>
    <t>TPFMC</t>
  </si>
  <si>
    <t>TechnipFMC - French Branch</t>
  </si>
  <si>
    <t>TPFMCANGO</t>
  </si>
  <si>
    <t>TechnipFMC Angola Ltda</t>
  </si>
  <si>
    <t>TPFMCDSV3</t>
  </si>
  <si>
    <t>TECHNIPFMC DSV3 LIMITED</t>
  </si>
  <si>
    <t>TPFMCIHBV</t>
  </si>
  <si>
    <t>TechnipFMC International Holdings B.V</t>
  </si>
  <si>
    <t>TPFMCPBV</t>
  </si>
  <si>
    <t>TechnipFMC Pipelaying B.V.</t>
  </si>
  <si>
    <t>TPFMCUK</t>
  </si>
  <si>
    <t>TechnipFMC Plc</t>
  </si>
  <si>
    <t>TPGL</t>
  </si>
  <si>
    <t>TechnipFMC Ghana Ltd</t>
  </si>
  <si>
    <t>TPHOLTD</t>
  </si>
  <si>
    <t>Technip Offshore Holdings Ltd.</t>
  </si>
  <si>
    <t>TPHQC</t>
  </si>
  <si>
    <t>TP-HQC S.r.l</t>
  </si>
  <si>
    <t>TPID</t>
  </si>
  <si>
    <t>Technip Ingenierie Defense</t>
  </si>
  <si>
    <t>TPIDSN</t>
  </si>
  <si>
    <t>Technip Ingenierie Defense Senegal Branch</t>
  </si>
  <si>
    <t>TPL</t>
  </si>
  <si>
    <t>Tecnologie Progetti Lavori S.p.A.</t>
  </si>
  <si>
    <t>TPLA</t>
  </si>
  <si>
    <t>TPL Arabia</t>
  </si>
  <si>
    <t>TPLAG</t>
  </si>
  <si>
    <t>Technipetrol AG</t>
  </si>
  <si>
    <t>TPOGMX</t>
  </si>
  <si>
    <t>TP Oil &amp; Gas Mexico S. De R.L. De C.V</t>
  </si>
  <si>
    <t>TPOL</t>
  </si>
  <si>
    <t>Technip Polska Sp z o.o.</t>
  </si>
  <si>
    <t>TPPETTYCASH</t>
  </si>
  <si>
    <t xml:space="preserve">Technip Petty Cash </t>
  </si>
  <si>
    <t>TPSK</t>
  </si>
  <si>
    <t>TPSK JV</t>
  </si>
  <si>
    <t>TPTI</t>
  </si>
  <si>
    <t>Technip Process Technology, Inc.</t>
  </si>
  <si>
    <t>TPVELA</t>
  </si>
  <si>
    <t>Technip Velam S.A.</t>
  </si>
  <si>
    <t>TPZA</t>
  </si>
  <si>
    <t>Technip South Africa</t>
  </si>
  <si>
    <t>TPZI</t>
  </si>
  <si>
    <t>Technip Zimmer GmbH</t>
  </si>
  <si>
    <t>TRANSCO</t>
  </si>
  <si>
    <t>Transco</t>
  </si>
  <si>
    <t>TRUS</t>
  </si>
  <si>
    <t>Technip RUS</t>
  </si>
  <si>
    <t>TRVIET</t>
  </si>
  <si>
    <t>Technip Rep Office, Vietnam</t>
  </si>
  <si>
    <t>TS7BV</t>
  </si>
  <si>
    <t>Technip Subsea 7 Asia Pacific BV</t>
  </si>
  <si>
    <t>TSAAR</t>
  </si>
  <si>
    <t>Technip Saudi Arabia Ltd</t>
  </si>
  <si>
    <t>TSHIBV</t>
  </si>
  <si>
    <t>Technip Ships BV</t>
  </si>
  <si>
    <t>TSHIPSO</t>
  </si>
  <si>
    <t>Technip Ships One Ltd</t>
  </si>
  <si>
    <t>TSING</t>
  </si>
  <si>
    <t>Technip Singapore Pte Ltd</t>
  </si>
  <si>
    <t>TSINGTT</t>
  </si>
  <si>
    <t>Technip Singapore Pte Ltd - T&amp;T Branch</t>
  </si>
  <si>
    <t>TSKJI</t>
  </si>
  <si>
    <t>TSKJ I</t>
  </si>
  <si>
    <t>TSKJII</t>
  </si>
  <si>
    <t>TSKJ II</t>
  </si>
  <si>
    <t>TSL</t>
  </si>
  <si>
    <t>Technip Services Ltd</t>
  </si>
  <si>
    <t>TSLEG</t>
  </si>
  <si>
    <t>Technip Services Ltd- Egypt Branch</t>
  </si>
  <si>
    <t>TSLPBV</t>
  </si>
  <si>
    <t>TSLP BV</t>
  </si>
  <si>
    <t>TSWI</t>
  </si>
  <si>
    <t xml:space="preserve">Technip S&amp;W International, Inc. </t>
  </si>
  <si>
    <t>TSWPT</t>
  </si>
  <si>
    <t>Technip Stone &amp; Webster Process Technology, Inc</t>
  </si>
  <si>
    <t>TTHAI</t>
  </si>
  <si>
    <t>Technip Engineering (Thailand) Ltd</t>
  </si>
  <si>
    <t>TTHAILTD</t>
  </si>
  <si>
    <t>Technip Thailand Ltd</t>
  </si>
  <si>
    <t>TTIAN</t>
  </si>
  <si>
    <t>Technip Tianchen Chemical Engineering Co Ltd</t>
  </si>
  <si>
    <t>TUI</t>
  </si>
  <si>
    <t>TechnipFMC Umbilicals Inc</t>
  </si>
  <si>
    <t>TUK</t>
  </si>
  <si>
    <t>Technip UK Limited</t>
  </si>
  <si>
    <t>TUKCO</t>
  </si>
  <si>
    <t>Technip UK Limited - Congo Branch</t>
  </si>
  <si>
    <t>TUKEG</t>
  </si>
  <si>
    <t>Technip UK Limited - Egypt Branch</t>
  </si>
  <si>
    <t>TUKGH</t>
  </si>
  <si>
    <t>Technip UK Limited - Ghana Branch</t>
  </si>
  <si>
    <t>TUKH</t>
  </si>
  <si>
    <t>Technip Coflexip UK Holdings Limited</t>
  </si>
  <si>
    <t>TUL</t>
  </si>
  <si>
    <t>TechnipFMC Umbilicals Ltd</t>
  </si>
  <si>
    <t>TUSA</t>
  </si>
  <si>
    <t>Technip USA Inc</t>
  </si>
  <si>
    <t>TUSAK</t>
  </si>
  <si>
    <t>Technip USA Inc Korean Branch</t>
  </si>
  <si>
    <t>TUSAT</t>
  </si>
  <si>
    <t>Technip USA Inc Trinidad Branch</t>
  </si>
  <si>
    <t>TVIET</t>
  </si>
  <si>
    <t>Technip Vietnam Co Ltd</t>
  </si>
  <si>
    <t>UBAF</t>
  </si>
  <si>
    <t>Union des Banques Arabes et Françaises</t>
  </si>
  <si>
    <t>UBAFPAR</t>
  </si>
  <si>
    <t>UBAF Paris</t>
  </si>
  <si>
    <t>UBS</t>
  </si>
  <si>
    <t>UBSNY</t>
  </si>
  <si>
    <t>UBS New-York</t>
  </si>
  <si>
    <t>UBSPAR</t>
  </si>
  <si>
    <t xml:space="preserve">UBS Paris </t>
  </si>
  <si>
    <t>UBSZRH</t>
  </si>
  <si>
    <t>UBS Zurich</t>
  </si>
  <si>
    <t>UNIC</t>
  </si>
  <si>
    <t>UniCredit Bank AG</t>
  </si>
  <si>
    <t>UNICMOW</t>
  </si>
  <si>
    <t>UniCredit Bank Moscow</t>
  </si>
  <si>
    <t>UNICMUC</t>
  </si>
  <si>
    <t>Unicredit Munchen</t>
  </si>
  <si>
    <t>UNICMUCTHIRDP</t>
  </si>
  <si>
    <t>UNICPRG</t>
  </si>
  <si>
    <t>UniCredit Bank AG Czech Republic Praha</t>
  </si>
  <si>
    <t>UNICROM</t>
  </si>
  <si>
    <t>Unicredito Roma</t>
  </si>
  <si>
    <t>UOB</t>
  </si>
  <si>
    <t>United Overseas Bank</t>
  </si>
  <si>
    <t>UOBBKK</t>
  </si>
  <si>
    <t>United Overseas Bank Bangkok</t>
  </si>
  <si>
    <t>UOBSIN</t>
  </si>
  <si>
    <t>United Overseas Bank Singapore</t>
  </si>
  <si>
    <t>VCB</t>
  </si>
  <si>
    <t>Vietcombank</t>
  </si>
  <si>
    <t>VCBSGN</t>
  </si>
  <si>
    <t>Vietcombank Ho Chi Minh City</t>
  </si>
  <si>
    <t>VTBMOW</t>
  </si>
  <si>
    <t>VTB Bank (PJSC) Moscow</t>
  </si>
  <si>
    <t>VUB</t>
  </si>
  <si>
    <t>Vseobecna Uverova Banka AS</t>
  </si>
  <si>
    <t>VUBPRG</t>
  </si>
  <si>
    <t>Vseobecna Uverova Banka AS Prague</t>
  </si>
  <si>
    <t>WASSL</t>
  </si>
  <si>
    <t>West Africa Subsea Services Ltd</t>
  </si>
  <si>
    <t>WB</t>
  </si>
  <si>
    <t>Westpac Banking</t>
  </si>
  <si>
    <t>WBC</t>
  </si>
  <si>
    <t>Westpac Banking Corporation</t>
  </si>
  <si>
    <t>WBCSYD</t>
  </si>
  <si>
    <t>Westpac Banking Corporation, Sydney</t>
  </si>
  <si>
    <t>WBSYD</t>
  </si>
  <si>
    <t>Westpac Banking Sydney</t>
  </si>
  <si>
    <t>WBWLG</t>
  </si>
  <si>
    <t>Westpac Banking Wellington</t>
  </si>
  <si>
    <t>WFB</t>
  </si>
  <si>
    <t>Wells Fargo Bank N.A</t>
  </si>
  <si>
    <t>WFBCHA</t>
  </si>
  <si>
    <t>Wells Fargo Bank N.A Charlotte</t>
  </si>
  <si>
    <t>WFBNYC</t>
  </si>
  <si>
    <t>Wells Fargo Bank N.A New-York</t>
  </si>
  <si>
    <t>WFBSFR</t>
  </si>
  <si>
    <t>Wells Fargo Bank N.A San Francisco</t>
  </si>
  <si>
    <t>WNB</t>
  </si>
  <si>
    <t>Whitney National Bank</t>
  </si>
  <si>
    <t>WNBLCH</t>
  </si>
  <si>
    <t>Whitney National Bank Lake Charles</t>
  </si>
  <si>
    <t>YAMG</t>
  </si>
  <si>
    <t>Yamgaz</t>
  </si>
  <si>
    <t>YAMGS</t>
  </si>
  <si>
    <t>Yamal Services SAS</t>
  </si>
  <si>
    <t>TR</t>
  </si>
  <si>
    <t>TI</t>
  </si>
  <si>
    <t>Code ISO</t>
  </si>
  <si>
    <t>Country / Pays</t>
  </si>
  <si>
    <t>Currency / Devise                        (unité de monnaie)</t>
  </si>
  <si>
    <t xml:space="preserve">Closing Rates / Cours de clôture   </t>
  </si>
  <si>
    <t xml:space="preserve">Closing Rates / Cours de clôture                                        </t>
  </si>
  <si>
    <t xml:space="preserve">Average Monthly Rates / Cours moyen mensuel                      (Given and Calculated Averages)                        </t>
  </si>
  <si>
    <t>Quarterly Rates / Cours Trimestriels</t>
  </si>
  <si>
    <t>Anticipated average annual rates / Cours moyen annuel anticipé</t>
  </si>
  <si>
    <t>1 EUR = X Currencies</t>
  </si>
  <si>
    <t>1 USD = X Currencies</t>
  </si>
  <si>
    <t>1 Currency = X EUR</t>
  </si>
  <si>
    <t>United Arab Emirates</t>
  </si>
  <si>
    <t>UAE Dirham</t>
  </si>
  <si>
    <t xml:space="preserve"> </t>
  </si>
  <si>
    <t>AFN</t>
  </si>
  <si>
    <t>Afghanistan</t>
  </si>
  <si>
    <t>Afghani</t>
  </si>
  <si>
    <t>ALL</t>
  </si>
  <si>
    <t>Albania</t>
  </si>
  <si>
    <t>Lek</t>
  </si>
  <si>
    <t>AMD</t>
  </si>
  <si>
    <t>Armenia</t>
  </si>
  <si>
    <t>Armenian Dram</t>
  </si>
  <si>
    <t>ANG</t>
  </si>
  <si>
    <t>Netherlands Antillean Guilder</t>
  </si>
  <si>
    <t>AOA</t>
  </si>
  <si>
    <t>Angola</t>
  </si>
  <si>
    <t>Kwanza</t>
  </si>
  <si>
    <t>ARS</t>
  </si>
  <si>
    <t>Argentina</t>
  </si>
  <si>
    <t>Argentine Peso</t>
  </si>
  <si>
    <t>AUD</t>
  </si>
  <si>
    <t>Australia</t>
  </si>
  <si>
    <t>Australian Dollar</t>
  </si>
  <si>
    <t>AWG</t>
  </si>
  <si>
    <t>Aruba</t>
  </si>
  <si>
    <t>Aruban Florin</t>
  </si>
  <si>
    <t>AZN</t>
  </si>
  <si>
    <t>Azerbaijan</t>
  </si>
  <si>
    <t>Azerbaijan Manat</t>
  </si>
  <si>
    <t>BAM</t>
  </si>
  <si>
    <t>Bosnia and Herzegovina</t>
  </si>
  <si>
    <t>Convertible Mark</t>
  </si>
  <si>
    <t>BBD</t>
  </si>
  <si>
    <t>Barbados</t>
  </si>
  <si>
    <t>Barbados Dollar</t>
  </si>
  <si>
    <t>BDT</t>
  </si>
  <si>
    <t>Bangladesh</t>
  </si>
  <si>
    <t>Taka</t>
  </si>
  <si>
    <t>BGN</t>
  </si>
  <si>
    <t>Bulgaria</t>
  </si>
  <si>
    <t>Bulgarian Lev</t>
  </si>
  <si>
    <t>BHD</t>
  </si>
  <si>
    <t>Bahrain</t>
  </si>
  <si>
    <t>Bahraini Dinar</t>
  </si>
  <si>
    <t>BIF</t>
  </si>
  <si>
    <t>Burundi</t>
  </si>
  <si>
    <t>Burundi Franc</t>
  </si>
  <si>
    <t>BMD</t>
  </si>
  <si>
    <t>Bermuda</t>
  </si>
  <si>
    <t>Bermudian Dollar</t>
  </si>
  <si>
    <t>BND</t>
  </si>
  <si>
    <t>Brunei Darussalam</t>
  </si>
  <si>
    <t>Brunei Dollar</t>
  </si>
  <si>
    <t>BOB</t>
  </si>
  <si>
    <t>Bolivia</t>
  </si>
  <si>
    <t>Boliviano</t>
  </si>
  <si>
    <t>BRL</t>
  </si>
  <si>
    <t>Brazil</t>
  </si>
  <si>
    <t>Brazilian Real</t>
  </si>
  <si>
    <t>BSD</t>
  </si>
  <si>
    <t>Bahamas</t>
  </si>
  <si>
    <t>Bahamian Dollar</t>
  </si>
  <si>
    <t>BTN</t>
  </si>
  <si>
    <t>Bhutan</t>
  </si>
  <si>
    <t>Ngultrum</t>
  </si>
  <si>
    <t>BWP</t>
  </si>
  <si>
    <t>Botswana</t>
  </si>
  <si>
    <t>Pula</t>
  </si>
  <si>
    <t>BYN</t>
  </si>
  <si>
    <t>Belarusian Ruble</t>
  </si>
  <si>
    <t>BZD</t>
  </si>
  <si>
    <t>Belize</t>
  </si>
  <si>
    <t>Belize Dollar</t>
  </si>
  <si>
    <t>CAD</t>
  </si>
  <si>
    <t>Canada</t>
  </si>
  <si>
    <t>Canadian Dollar</t>
  </si>
  <si>
    <t>CDF</t>
  </si>
  <si>
    <t>Congo</t>
  </si>
  <si>
    <t>Congolese Franc</t>
  </si>
  <si>
    <t>CHF</t>
  </si>
  <si>
    <t>Switzerland and Liechtenstein</t>
  </si>
  <si>
    <t>Swiss Franc</t>
  </si>
  <si>
    <t>CLP</t>
  </si>
  <si>
    <t>Chile</t>
  </si>
  <si>
    <t>Chilean Peso</t>
  </si>
  <si>
    <t>CNY</t>
  </si>
  <si>
    <t>China</t>
  </si>
  <si>
    <t>Yuan Renminbi</t>
  </si>
  <si>
    <t>COP</t>
  </si>
  <si>
    <t>Colombia</t>
  </si>
  <si>
    <t>Colombian Peso</t>
  </si>
  <si>
    <t>CRC</t>
  </si>
  <si>
    <t>Costa Rica</t>
  </si>
  <si>
    <t>Costa Rican Colon</t>
  </si>
  <si>
    <t>CUP</t>
  </si>
  <si>
    <t>Cuba</t>
  </si>
  <si>
    <t>Cuban Peso</t>
  </si>
  <si>
    <t>CVE</t>
  </si>
  <si>
    <t>Cape Verde</t>
  </si>
  <si>
    <t>Cabo Verde Escudo</t>
  </si>
  <si>
    <t>CZK</t>
  </si>
  <si>
    <t>Czech Republic</t>
  </si>
  <si>
    <t>Czech Koruna</t>
  </si>
  <si>
    <t>DJF</t>
  </si>
  <si>
    <t>Djibouti</t>
  </si>
  <si>
    <t>Djibouti Franc</t>
  </si>
  <si>
    <t>DKK</t>
  </si>
  <si>
    <t>Denmark</t>
  </si>
  <si>
    <t>Danish Krone</t>
  </si>
  <si>
    <t>DOP</t>
  </si>
  <si>
    <t>Dominican Republic</t>
  </si>
  <si>
    <t>Dominican Peso</t>
  </si>
  <si>
    <t>DZD</t>
  </si>
  <si>
    <t>Algeria</t>
  </si>
  <si>
    <t>Algerian Dinar</t>
  </si>
  <si>
    <t>EGP</t>
  </si>
  <si>
    <t>Egypt</t>
  </si>
  <si>
    <t>Egyptian Pound</t>
  </si>
  <si>
    <t>ERN</t>
  </si>
  <si>
    <t>Eritrea</t>
  </si>
  <si>
    <t>Nakfa</t>
  </si>
  <si>
    <t>ETB</t>
  </si>
  <si>
    <t>Ethiopia</t>
  </si>
  <si>
    <t>Ethiopian Birr</t>
  </si>
  <si>
    <t>FJD</t>
  </si>
  <si>
    <t>Fiji</t>
  </si>
  <si>
    <t>Fiji Dollar</t>
  </si>
  <si>
    <t>FKP</t>
  </si>
  <si>
    <t>Falkland Islands (Malvinas)</t>
  </si>
  <si>
    <t>Falkland Islands Pound</t>
  </si>
  <si>
    <t>United Kingdom</t>
  </si>
  <si>
    <t>Pound Sterling</t>
  </si>
  <si>
    <t>GEL</t>
  </si>
  <si>
    <t>Georgia</t>
  </si>
  <si>
    <t>Lari</t>
  </si>
  <si>
    <t>GHS</t>
  </si>
  <si>
    <t>Ghana</t>
  </si>
  <si>
    <t>Ghana Cedi</t>
  </si>
  <si>
    <t>GIP</t>
  </si>
  <si>
    <t>Gibraltar</t>
  </si>
  <si>
    <t>Gibraltar Pound</t>
  </si>
  <si>
    <t>GMD</t>
  </si>
  <si>
    <t>Gambia</t>
  </si>
  <si>
    <t>Dalasi</t>
  </si>
  <si>
    <t>GNF</t>
  </si>
  <si>
    <t>Guinea</t>
  </si>
  <si>
    <t>Guinean Franc</t>
  </si>
  <si>
    <t>GTQ</t>
  </si>
  <si>
    <t>Guatemala</t>
  </si>
  <si>
    <t>Quetzal</t>
  </si>
  <si>
    <t>GYD</t>
  </si>
  <si>
    <t>Guyana</t>
  </si>
  <si>
    <t>Guyana Dollar</t>
  </si>
  <si>
    <t>HKD</t>
  </si>
  <si>
    <t>Hong Kong</t>
  </si>
  <si>
    <t>Hong Kong Dollar</t>
  </si>
  <si>
    <t>HNL</t>
  </si>
  <si>
    <t>Honduras</t>
  </si>
  <si>
    <t>Lempira</t>
  </si>
  <si>
    <t>HRK</t>
  </si>
  <si>
    <t>Croatia</t>
  </si>
  <si>
    <t>Kuna</t>
  </si>
  <si>
    <t>HTG</t>
  </si>
  <si>
    <t>Haiti</t>
  </si>
  <si>
    <t>Gourde</t>
  </si>
  <si>
    <t>HUF</t>
  </si>
  <si>
    <t>Hungary</t>
  </si>
  <si>
    <t>Forint</t>
  </si>
  <si>
    <t>IDR</t>
  </si>
  <si>
    <t>Indonesia</t>
  </si>
  <si>
    <t>Rupiah</t>
  </si>
  <si>
    <t>ILS</t>
  </si>
  <si>
    <t>Israel</t>
  </si>
  <si>
    <t>New Israeli Sheqel</t>
  </si>
  <si>
    <t>INR</t>
  </si>
  <si>
    <t>India</t>
  </si>
  <si>
    <t>Indian Rupee</t>
  </si>
  <si>
    <t>IQD</t>
  </si>
  <si>
    <t>Iraq</t>
  </si>
  <si>
    <t>Iraqi Dinar</t>
  </si>
  <si>
    <t>IRR</t>
  </si>
  <si>
    <t>Iran, Islamic Republic of</t>
  </si>
  <si>
    <t>Iranian Rial</t>
  </si>
  <si>
    <t>ISK</t>
  </si>
  <si>
    <t>Iceland</t>
  </si>
  <si>
    <t>Iceland Krona</t>
  </si>
  <si>
    <t>JMD</t>
  </si>
  <si>
    <t>Jamaica</t>
  </si>
  <si>
    <t>Jamaican Dollar</t>
  </si>
  <si>
    <t>JOD</t>
  </si>
  <si>
    <t>Jordan</t>
  </si>
  <si>
    <t>Jordanian Dinar</t>
  </si>
  <si>
    <t>Japan</t>
  </si>
  <si>
    <t>Yen</t>
  </si>
  <si>
    <t>KES</t>
  </si>
  <si>
    <t>Kenya</t>
  </si>
  <si>
    <t>Kenyan Shilling</t>
  </si>
  <si>
    <t>KGS</t>
  </si>
  <si>
    <t>Kyrgyzstan</t>
  </si>
  <si>
    <t>Som</t>
  </si>
  <si>
    <t>KHR</t>
  </si>
  <si>
    <t>Cambodia</t>
  </si>
  <si>
    <t>Riel</t>
  </si>
  <si>
    <t>KMF</t>
  </si>
  <si>
    <t>Comoros</t>
  </si>
  <si>
    <t>Comorian Franc</t>
  </si>
  <si>
    <t>KRW</t>
  </si>
  <si>
    <t>Korea, Republic of</t>
  </si>
  <si>
    <t>Won</t>
  </si>
  <si>
    <t>KWD</t>
  </si>
  <si>
    <t>Kuwait</t>
  </si>
  <si>
    <t>Kuwaiti Dinar</t>
  </si>
  <si>
    <t>KYD</t>
  </si>
  <si>
    <t>Cayman Islands</t>
  </si>
  <si>
    <t>Cayman Islands Dollar</t>
  </si>
  <si>
    <t>KZT</t>
  </si>
  <si>
    <t>Kazakhstan</t>
  </si>
  <si>
    <t>Tenge</t>
  </si>
  <si>
    <t>LAK</t>
  </si>
  <si>
    <t>Lao People's Democatric Republic</t>
  </si>
  <si>
    <t>Lao Kip</t>
  </si>
  <si>
    <t>LBP</t>
  </si>
  <si>
    <t>Lebanon</t>
  </si>
  <si>
    <t>Lebanese Pound</t>
  </si>
  <si>
    <t>LKR</t>
  </si>
  <si>
    <t>Sri Lanka</t>
  </si>
  <si>
    <t>Sri Lanka Rupee</t>
  </si>
  <si>
    <t>LRD</t>
  </si>
  <si>
    <t>Liberia</t>
  </si>
  <si>
    <t>Liberian Dollar</t>
  </si>
  <si>
    <t>LSL</t>
  </si>
  <si>
    <t>Lesotho</t>
  </si>
  <si>
    <t>Loti</t>
  </si>
  <si>
    <t>LYD</t>
  </si>
  <si>
    <t>Libyan Arab Jamahiriya</t>
  </si>
  <si>
    <t>Libyan Dinar</t>
  </si>
  <si>
    <t>MAD</t>
  </si>
  <si>
    <t>Morocco</t>
  </si>
  <si>
    <t>Moroccan Dirham</t>
  </si>
  <si>
    <t>MDL</t>
  </si>
  <si>
    <t>Moldova, Republic of</t>
  </si>
  <si>
    <t>Moldovan Leu</t>
  </si>
  <si>
    <t>MGA</t>
  </si>
  <si>
    <t>Madagascar</t>
  </si>
  <si>
    <t>Malagasy Ariary</t>
  </si>
  <si>
    <t>MKD</t>
  </si>
  <si>
    <t>Macedonia, the former Yugoslav Republic of</t>
  </si>
  <si>
    <t>Denar</t>
  </si>
  <si>
    <t>MMK</t>
  </si>
  <si>
    <t>Myanmar</t>
  </si>
  <si>
    <t>Kyat</t>
  </si>
  <si>
    <t>MNT</t>
  </si>
  <si>
    <t>Mongolia</t>
  </si>
  <si>
    <t>Tugrik</t>
  </si>
  <si>
    <t>MOP</t>
  </si>
  <si>
    <t>Macao</t>
  </si>
  <si>
    <t>Pataca</t>
  </si>
  <si>
    <t>MRU</t>
  </si>
  <si>
    <t>Mauritania</t>
  </si>
  <si>
    <t>Ouguiya</t>
  </si>
  <si>
    <t>MUR</t>
  </si>
  <si>
    <t>Mauritius</t>
  </si>
  <si>
    <t>Mauritius Rupee</t>
  </si>
  <si>
    <t>MVR</t>
  </si>
  <si>
    <t>Maldives</t>
  </si>
  <si>
    <t>Rufiyaa</t>
  </si>
  <si>
    <t>MWK</t>
  </si>
  <si>
    <t>Malawi</t>
  </si>
  <si>
    <t>Malawi Kwacha</t>
  </si>
  <si>
    <t>Mexico</t>
  </si>
  <si>
    <t>Mexican Peso</t>
  </si>
  <si>
    <t>MYR</t>
  </si>
  <si>
    <t>Malaysia</t>
  </si>
  <si>
    <t>Malaysian Ringgit</t>
  </si>
  <si>
    <t>MZN</t>
  </si>
  <si>
    <t>Mozambique</t>
  </si>
  <si>
    <t>Mozambique Metical</t>
  </si>
  <si>
    <t>NAD</t>
  </si>
  <si>
    <t>Namibia</t>
  </si>
  <si>
    <t>Namibia Dollar</t>
  </si>
  <si>
    <t>NGN</t>
  </si>
  <si>
    <t>Nigeria</t>
  </si>
  <si>
    <t>Naira</t>
  </si>
  <si>
    <t>NIO</t>
  </si>
  <si>
    <t>Nicaragua</t>
  </si>
  <si>
    <t>Cordoba Oro</t>
  </si>
  <si>
    <t>Norway</t>
  </si>
  <si>
    <t>Norwegian Krone</t>
  </si>
  <si>
    <t>NPR</t>
  </si>
  <si>
    <t>Nepal</t>
  </si>
  <si>
    <t>Nepalese Rupee</t>
  </si>
  <si>
    <t>NZD</t>
  </si>
  <si>
    <t>New Zealand</t>
  </si>
  <si>
    <t>New Zealand Dollar</t>
  </si>
  <si>
    <t>OMR</t>
  </si>
  <si>
    <t>Oman</t>
  </si>
  <si>
    <t>Rial Omani</t>
  </si>
  <si>
    <t>PAB</t>
  </si>
  <si>
    <t>Panama</t>
  </si>
  <si>
    <t>Balboa</t>
  </si>
  <si>
    <t>PEN</t>
  </si>
  <si>
    <t>Peru</t>
  </si>
  <si>
    <t>Sol</t>
  </si>
  <si>
    <t>PGK</t>
  </si>
  <si>
    <t>Papua New Guinea</t>
  </si>
  <si>
    <t>Kina</t>
  </si>
  <si>
    <t>PHP</t>
  </si>
  <si>
    <t>Philippines</t>
  </si>
  <si>
    <t>Philippine Peso</t>
  </si>
  <si>
    <t>PKR</t>
  </si>
  <si>
    <t>Pakistan</t>
  </si>
  <si>
    <t>Pakistan Rupee</t>
  </si>
  <si>
    <t>PLN</t>
  </si>
  <si>
    <t>Poland</t>
  </si>
  <si>
    <t>Zloty</t>
  </si>
  <si>
    <t>PYG</t>
  </si>
  <si>
    <t>Paraguay</t>
  </si>
  <si>
    <t>Guarani</t>
  </si>
  <si>
    <t>QAR</t>
  </si>
  <si>
    <t>Qatar</t>
  </si>
  <si>
    <t>Qatari Rial</t>
  </si>
  <si>
    <t>RON</t>
  </si>
  <si>
    <t>Romania</t>
  </si>
  <si>
    <t>Romanian Leu</t>
  </si>
  <si>
    <t>RSD</t>
  </si>
  <si>
    <t>Serbia</t>
  </si>
  <si>
    <t>Serbian Dinar</t>
  </si>
  <si>
    <t>RUB</t>
  </si>
  <si>
    <t>Russian Federation</t>
  </si>
  <si>
    <t>Russian Ruble</t>
  </si>
  <si>
    <t>RWF</t>
  </si>
  <si>
    <t>Rwanda</t>
  </si>
  <si>
    <t>Rwanda Franc</t>
  </si>
  <si>
    <t>SAR</t>
  </si>
  <si>
    <t>Saudi Arabia</t>
  </si>
  <si>
    <t>Saudi Riyal</t>
  </si>
  <si>
    <t>SBD</t>
  </si>
  <si>
    <t>Solomon Islands</t>
  </si>
  <si>
    <t>Solomon Islands Dollar</t>
  </si>
  <si>
    <t>SCR</t>
  </si>
  <si>
    <t>Seychelles</t>
  </si>
  <si>
    <t>Seychelles Rupee</t>
  </si>
  <si>
    <t>SDG</t>
  </si>
  <si>
    <t>Sudan</t>
  </si>
  <si>
    <t>Sudanese Pound</t>
  </si>
  <si>
    <t>SEK</t>
  </si>
  <si>
    <t>Sweden</t>
  </si>
  <si>
    <t>Swedish Krona</t>
  </si>
  <si>
    <t>Singapore</t>
  </si>
  <si>
    <t>Singapore Dollar</t>
  </si>
  <si>
    <t>SLL</t>
  </si>
  <si>
    <t>Sierra Leone</t>
  </si>
  <si>
    <t>Leone</t>
  </si>
  <si>
    <t>SRD</t>
  </si>
  <si>
    <t>Suriname</t>
  </si>
  <si>
    <t>Surinam Dollar</t>
  </si>
  <si>
    <t>STN</t>
  </si>
  <si>
    <t>Sao Tome and Principe</t>
  </si>
  <si>
    <t>Dobra</t>
  </si>
  <si>
    <t>SVC</t>
  </si>
  <si>
    <t>El Salvador</t>
  </si>
  <si>
    <t>El Salvador Colon</t>
  </si>
  <si>
    <t>SYP</t>
  </si>
  <si>
    <t>Syrian Arab Republic</t>
  </si>
  <si>
    <t>Syrian Pound</t>
  </si>
  <si>
    <t>SZL</t>
  </si>
  <si>
    <t>Swaziland</t>
  </si>
  <si>
    <t>Lilangeni</t>
  </si>
  <si>
    <t>THB</t>
  </si>
  <si>
    <t>Thailand</t>
  </si>
  <si>
    <t>Baht</t>
  </si>
  <si>
    <t>TJS</t>
  </si>
  <si>
    <t>Tajikistan</t>
  </si>
  <si>
    <t>Somoni</t>
  </si>
  <si>
    <t>TMT</t>
  </si>
  <si>
    <t>Turkmenistan</t>
  </si>
  <si>
    <t>Turkmenistan New Manat</t>
  </si>
  <si>
    <t>TND</t>
  </si>
  <si>
    <t>Tunisia</t>
  </si>
  <si>
    <t>Tunisian Dinar</t>
  </si>
  <si>
    <t>TOP</t>
  </si>
  <si>
    <t>Tonga</t>
  </si>
  <si>
    <t>Pa?anga</t>
  </si>
  <si>
    <t>TRY</t>
  </si>
  <si>
    <t>Turkey</t>
  </si>
  <si>
    <t>Turkish Lira</t>
  </si>
  <si>
    <t>TTD</t>
  </si>
  <si>
    <t>Trinidad and Tobago</t>
  </si>
  <si>
    <t>Trinidad and Tobago Dollar</t>
  </si>
  <si>
    <t>TWD</t>
  </si>
  <si>
    <t>Taiwan, Province of China</t>
  </si>
  <si>
    <t>New Taiwan Dollar</t>
  </si>
  <si>
    <t>TZS</t>
  </si>
  <si>
    <t>Tanzania, United Republic of</t>
  </si>
  <si>
    <t>Tanzanian Shilling</t>
  </si>
  <si>
    <t>UAH</t>
  </si>
  <si>
    <t>Ukraine</t>
  </si>
  <si>
    <t>Hryvnia</t>
  </si>
  <si>
    <t>UGX</t>
  </si>
  <si>
    <t>Uganda</t>
  </si>
  <si>
    <t>Uganda Shilling</t>
  </si>
  <si>
    <t>United States</t>
  </si>
  <si>
    <t>US Dollar</t>
  </si>
  <si>
    <t>UYU</t>
  </si>
  <si>
    <t>Uruguay</t>
  </si>
  <si>
    <t>Peso Uruguayo</t>
  </si>
  <si>
    <t>UZS</t>
  </si>
  <si>
    <t>Uzbekistan</t>
  </si>
  <si>
    <t>Uzbekistan Sum</t>
  </si>
  <si>
    <t>VES</t>
  </si>
  <si>
    <t>Venezuela</t>
  </si>
  <si>
    <t>Bolívar Soberano</t>
  </si>
  <si>
    <t>VND</t>
  </si>
  <si>
    <t>Viet Nam</t>
  </si>
  <si>
    <t>Dong</t>
  </si>
  <si>
    <t>VUV</t>
  </si>
  <si>
    <t>Vanuatu</t>
  </si>
  <si>
    <t>Vatu</t>
  </si>
  <si>
    <t>WST</t>
  </si>
  <si>
    <t>Samoa</t>
  </si>
  <si>
    <t>Tala</t>
  </si>
  <si>
    <t>XAF</t>
  </si>
  <si>
    <t>Zone BEAC</t>
  </si>
  <si>
    <t>CFA Franc BEAC</t>
  </si>
  <si>
    <t>XCD</t>
  </si>
  <si>
    <t>Zone OECO</t>
  </si>
  <si>
    <t>East Caribbean Dollar</t>
  </si>
  <si>
    <t>XDR</t>
  </si>
  <si>
    <t>SDR (Special Drawing Right)</t>
  </si>
  <si>
    <t>XOF</t>
  </si>
  <si>
    <t>Zone BCEAO</t>
  </si>
  <si>
    <t>CFA Franc BCEAO</t>
  </si>
  <si>
    <t>XPF</t>
  </si>
  <si>
    <t>New Caledonia</t>
  </si>
  <si>
    <t>CFP Franc</t>
  </si>
  <si>
    <t>YER</t>
  </si>
  <si>
    <t>Yemen</t>
  </si>
  <si>
    <t>Yemeni Rial</t>
  </si>
  <si>
    <t>ZAR</t>
  </si>
  <si>
    <t>South Africa</t>
  </si>
  <si>
    <t>Rand</t>
  </si>
  <si>
    <t>ZMW</t>
  </si>
  <si>
    <t>Zambia</t>
  </si>
  <si>
    <t>Zambian Kwacha</t>
  </si>
  <si>
    <t>ZWL</t>
  </si>
  <si>
    <t>Zimbabwe</t>
  </si>
  <si>
    <t>Zimbabwe Dollar</t>
  </si>
  <si>
    <t>Euroland</t>
  </si>
  <si>
    <t>Euro</t>
  </si>
  <si>
    <t>Rate</t>
  </si>
  <si>
    <t>RowTI</t>
  </si>
  <si>
    <t>RowTR</t>
  </si>
  <si>
    <t>TCS444</t>
  </si>
  <si>
    <t>ZBACashPoolingCredit</t>
  </si>
  <si>
    <t>jmacdonald</t>
  </si>
  <si>
    <t>Julien Macdonald</t>
  </si>
  <si>
    <t>TCS/TPEU - Trade Id 276220 - ZBA cash pooling - Credit on subsidiary bank account / Debit on pivot bank account : 6,000 USD - 2021-05-12</t>
  </si>
  <si>
    <t>com/mccsoft/diapason/transfer/transfer.swf?scope=503,3083,1&amp;title=ZBA cash pooling information&amp;tradeTypeFilter=14767&amp;isRequest=true&amp;settlementTypeFilter=14770&amp;nodeId=24082287&amp;swfGroup=cash&amp;swfGrant=|update|updateUserData|cancel|</t>
  </si>
  <si>
    <t>TFZBA</t>
  </si>
  <si>
    <t>BNPPPLDTCSUSD1</t>
  </si>
  <si>
    <t>BNPPPLDTPEUUSD1</t>
  </si>
  <si>
    <t>TCS443</t>
  </si>
  <si>
    <t>TCS/TPEU - Trade Id 276219 - ZBA cash pooling - Credit on subsidiary bank account / Debit on pivot bank account : 1,160,000 EUR - 2021-05-12</t>
  </si>
  <si>
    <t>BNPPPLDTCSEUR1</t>
  </si>
  <si>
    <t>BNPPPLDTPEUEUR1</t>
  </si>
  <si>
    <t>TEBV82</t>
  </si>
  <si>
    <t>ED</t>
  </si>
  <si>
    <t>rejected</t>
  </si>
  <si>
    <t>TEBV/TPEU - Trade Id 276218 - ZBA cash pooling - Credit on subsidiary bank account / Debit on pivot bank account : 1,770,000 EUR - 2021-05-11</t>
  </si>
  <si>
    <t>BNPPPLDTEBVEUR1</t>
  </si>
  <si>
    <t>TNET1426</t>
  </si>
  <si>
    <t>TNET/TPEU - Trade Id 276216 - ZBA cash pooling - Credit on subsidiary bank account / Debit on pivot bank account : 2,200,000 EUR - 2021-05-13</t>
  </si>
  <si>
    <t>com/mccsoft/diapason/transfer/transfer.swf?scope=503,3083,277,1603,2705,3484,321&amp;title=ZBA cash pooling information&amp;tradeTypeFilter=14767&amp;isRequest=true&amp;settlementTypeFilter=14770&amp;nodeId=24082287&amp;swfGroup=cash&amp;swfGrant=|update|updateUserData|cancel|</t>
  </si>
  <si>
    <t>BNPPPLDTNETEUR1</t>
  </si>
  <si>
    <t>TPEU envoi à TNET 2,2 M EUR</t>
  </si>
  <si>
    <t>TFRA8114</t>
  </si>
  <si>
    <t>TFRA/TPEU - Trade Id 276191 - ZBA cash pooling - Credit on subsidiary bank account / Debit on pivot bank account : 4,700,000 USD - 2021-05-13</t>
  </si>
  <si>
    <t>BNPPPLDTFRAONUSD1</t>
  </si>
  <si>
    <t>TPEU envoi à TFRA 4,7 MUSD / RAF</t>
  </si>
  <si>
    <t>TFRA8113</t>
  </si>
  <si>
    <t>TFRA/TPEU - Trade Id 276190 - ZBA cash pooling - Credit on subsidiary bank account / Debit on pivot bank account : 12,500,000 NOK - 2021-05-12</t>
  </si>
  <si>
    <t>CACIBPARTFRAOFNOK1</t>
  </si>
  <si>
    <t>CACIBPARTPEUNOK1</t>
  </si>
  <si>
    <t>TPEU envoi à TFRA 12,5 M NOK / RAF</t>
  </si>
  <si>
    <t>TFRA8112</t>
  </si>
  <si>
    <t>TFRA/TPEU - Trade Id 276189 - ZBA cash pooling - Credit on subsidiary bank account / Debit on pivot bank account : 1,300,000 GBP - 2021-05-11</t>
  </si>
  <si>
    <t>SGPLDTFRAONGBP1</t>
  </si>
  <si>
    <t>SGPLDTPEUGBP1</t>
  </si>
  <si>
    <t>TPEU envoi à TFRA 1,3 M GBP / RAF</t>
  </si>
  <si>
    <t>TFRA8111</t>
  </si>
  <si>
    <t>TFRA/TPEU - Trade Id 276188 - ZBA cash pooling - Credit on subsidiary bank account / Debit on pivot bank account : 1,500,000 EUR - 2021-05-11</t>
  </si>
  <si>
    <t>SGPLDTFRAONEUR3</t>
  </si>
  <si>
    <t>SGPLDTPEUEUR1</t>
  </si>
  <si>
    <t>TPEU envoi à TFRA 1,5 MEUR / RAF</t>
  </si>
  <si>
    <t>TFRA8110</t>
  </si>
  <si>
    <t>TFRA/TPEU - Trade Id 276187 - ZBA cash pooling - Credit on subsidiary bank account / Debit on pivot bank account : 7,000,000 EUR - 2021-05-12</t>
  </si>
  <si>
    <t>BNPPPLDTFRAONEUR2</t>
  </si>
  <si>
    <t>TPEU envoi à TFRA 7 MEUR</t>
  </si>
  <si>
    <t>FMCLSYSAS54</t>
  </si>
  <si>
    <t>iclergeaud</t>
  </si>
  <si>
    <t>Isabelle Clergeaud</t>
  </si>
  <si>
    <t>FMCLSYSAS/TPEU - Trade Id 276181 - ZBA cash pooling - Credit on subsidiary bank account / Debit on pivot bank account : 1,970,000 EUR - 2021-05-12</t>
  </si>
  <si>
    <t>com/mccsoft/diapason/transfer/transfer.swf?scope=503,3083,1603,3484,321&amp;title=ZBA cash pooling information&amp;tradeTypeFilter=14767&amp;isRequest=true&amp;settlementTypeFilter=14770&amp;nodeId=24082287&amp;swfGroup=cash&amp;swfGrant=|update|updateUserData|cancel|</t>
  </si>
  <si>
    <t>BNPPPLDFMCLSYSASEUR1</t>
  </si>
  <si>
    <t>TPEU A FMCLSYS BNP EUR EMAIL L.Pichon le 07.05</t>
  </si>
  <si>
    <t>TFRA8096</t>
  </si>
  <si>
    <t>TFRA/TPEU - Trade Id 275927 - ZBA cash pooling - Credit on subsidiary bank account / Debit on pivot bank account : 1,000,000 EUR - 2021-05-10</t>
  </si>
  <si>
    <t>SGPLDTFRAONEUR2</t>
  </si>
  <si>
    <t>TPEU envoi à TFRA 1 MEUR / PAS 04.2021</t>
  </si>
  <si>
    <t>Name</t>
  </si>
  <si>
    <t>FullName</t>
  </si>
  <si>
    <t>Montant1</t>
  </si>
  <si>
    <t>Montant2</t>
  </si>
  <si>
    <t>Devise1</t>
  </si>
  <si>
    <t>Applicative</t>
  </si>
  <si>
    <t>ValZba</t>
  </si>
  <si>
    <t>DateValeur</t>
  </si>
  <si>
    <t xml:space="preserve">FORECAST BASED ON LOCAL ENTITIES AP/AR/HR INFORMATION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</si>
</sst>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_(* #,##0.00_);_(* \(#,##0.00\);_(* &quot;-&quot;??_);_(@_)"/>
    <numFmt numFmtId="166" formatCode="[$-F800]dddd\,\ mmmm\ dd\,\ yyyy"/>
    <numFmt numFmtId="167" formatCode="_(* #,##0_);_(* \(#,##0\);_(* &quot;-&quot;??_);_(@_)"/>
    <numFmt numFmtId="168" formatCode="_(* #,##0.0_);_(* \(#,##0.0\);_(* &quot;-&quot;??_);_(@_)"/>
    <numFmt numFmtId="169" formatCode="0.0000"/>
    <numFmt numFmtId="170" formatCode="[$-40C]d\-mmm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lightUp">
        <bgColor theme="0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8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73">
    <xf numFmtId="0" fontId="0" fillId="0" borderId="0" xfId="0"/>
    <xf numFmtId="0" fontId="0" fillId="0" borderId="0" xfId="0" applyAlignment="1">
      <alignment wrapText="1"/>
    </xf>
    <xf numFmtId="165" fontId="0" fillId="0" borderId="0" xfId="1" applyFont="1" applyAlignment="1">
      <alignment vertical="center" wrapText="1"/>
    </xf>
    <xf numFmtId="165" fontId="0" fillId="0" borderId="0" xfId="1" applyFont="1"/>
    <xf numFmtId="165" fontId="0" fillId="2" borderId="1" xfId="1" applyFont="1" applyFill="1" applyBorder="1" applyAlignment="1">
      <alignment wrapText="1"/>
    </xf>
    <xf numFmtId="165" fontId="1" fillId="3" borderId="1" xfId="1" quotePrefix="1" applyFont="1" applyFill="1" applyBorder="1" applyAlignment="1">
      <alignment horizontal="left"/>
    </xf>
    <xf numFmtId="165" fontId="1" fillId="4" borderId="1" xfId="1" applyFont="1" applyFill="1" applyBorder="1" applyAlignment="1">
      <alignment horizontal="left"/>
    </xf>
    <xf numFmtId="165" fontId="0" fillId="7" borderId="1" xfId="1" applyFont="1" applyFill="1" applyBorder="1" applyAlignment="1">
      <alignment wrapText="1"/>
    </xf>
    <xf numFmtId="165" fontId="0" fillId="8" borderId="1" xfId="1" applyFont="1" applyFill="1" applyBorder="1" applyAlignment="1">
      <alignment wrapText="1"/>
    </xf>
    <xf numFmtId="165" fontId="1" fillId="3" borderId="1" xfId="1" applyFont="1" applyFill="1" applyBorder="1" applyAlignment="1">
      <alignment wrapText="1"/>
    </xf>
    <xf numFmtId="165" fontId="1" fillId="4" borderId="1" xfId="1" applyFont="1" applyFill="1" applyBorder="1" applyAlignment="1">
      <alignment wrapText="1"/>
    </xf>
    <xf numFmtId="165" fontId="1" fillId="0" borderId="1" xfId="1" applyFont="1" applyFill="1" applyBorder="1" applyAlignment="1">
      <alignment horizontal="right" vertical="center" wrapText="1"/>
    </xf>
    <xf numFmtId="165" fontId="0" fillId="7" borderId="1" xfId="1" applyFont="1" applyFill="1" applyBorder="1" applyAlignment="1">
      <alignment horizontal="right"/>
    </xf>
    <xf numFmtId="165" fontId="0" fillId="2" borderId="1" xfId="1" applyFont="1" applyFill="1" applyBorder="1" applyAlignment="1">
      <alignment horizontal="right"/>
    </xf>
    <xf numFmtId="165" fontId="1" fillId="0" borderId="1" xfId="1" applyFont="1" applyFill="1" applyBorder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0" fillId="0" borderId="0" xfId="0" applyAlignment="1">
      <alignment horizontal="right"/>
    </xf>
    <xf numFmtId="167" fontId="0" fillId="0" borderId="0" xfId="1" applyNumberFormat="1" applyFont="1"/>
    <xf numFmtId="165" fontId="1" fillId="0" borderId="1" xfId="1" applyFont="1" applyFill="1" applyBorder="1" applyAlignment="1">
      <alignment horizontal="left" vertical="center"/>
    </xf>
    <xf numFmtId="167" fontId="0" fillId="0" borderId="0" xfId="1" applyNumberFormat="1" applyFont="1" applyAlignment="1">
      <alignment horizontal="right"/>
    </xf>
    <xf numFmtId="165" fontId="1" fillId="3" borderId="1" xfId="1" applyFont="1" applyFill="1" applyBorder="1" applyAlignment="1">
      <alignment horizontal="right"/>
    </xf>
    <xf numFmtId="165" fontId="2" fillId="0" borderId="1" xfId="1" applyFont="1" applyFill="1" applyBorder="1" applyAlignment="1">
      <alignment horizontal="center" vertical="center" wrapText="1"/>
    </xf>
    <xf numFmtId="167" fontId="4" fillId="0" borderId="0" xfId="1" applyNumberFormat="1" applyFont="1" applyAlignment="1">
      <alignment vertical="center"/>
    </xf>
    <xf numFmtId="165" fontId="1" fillId="0" borderId="1" xfId="1" applyFont="1" applyFill="1" applyBorder="1" applyAlignment="1">
      <alignment horizontal="right" vertical="center"/>
    </xf>
    <xf numFmtId="165" fontId="0" fillId="9" borderId="1" xfId="1" applyFont="1" applyFill="1" applyBorder="1" applyAlignment="1">
      <alignment horizontal="right"/>
    </xf>
    <xf numFmtId="165" fontId="0" fillId="9" borderId="1" xfId="1" applyFont="1" applyFill="1" applyBorder="1" applyAlignment="1">
      <alignment wrapText="1"/>
    </xf>
    <xf numFmtId="165" fontId="0" fillId="6" borderId="1" xfId="1" applyFont="1" applyFill="1" applyBorder="1" applyAlignment="1">
      <alignment horizontal="right"/>
    </xf>
    <xf numFmtId="165" fontId="0" fillId="6" borderId="1" xfId="1" applyFont="1" applyFill="1" applyBorder="1" applyAlignment="1">
      <alignment wrapText="1"/>
    </xf>
    <xf numFmtId="165" fontId="1" fillId="10" borderId="1" xfId="1" applyFont="1" applyFill="1" applyBorder="1" applyAlignment="1">
      <alignment horizontal="left"/>
    </xf>
    <xf numFmtId="165" fontId="1" fillId="10" borderId="1" xfId="1" applyFont="1" applyFill="1" applyBorder="1" applyAlignment="1">
      <alignment wrapText="1"/>
    </xf>
    <xf numFmtId="0" fontId="1" fillId="0" borderId="0" xfId="0" applyFont="1" applyFill="1" applyBorder="1" applyAlignment="1"/>
    <xf numFmtId="0" fontId="0" fillId="0" borderId="0" xfId="0" applyFill="1" applyAlignment="1">
      <alignment wrapText="1"/>
    </xf>
    <xf numFmtId="165" fontId="2" fillId="0" borderId="1" xfId="1" applyFont="1" applyFill="1" applyBorder="1" applyAlignment="1">
      <alignment horizontal="right" vertical="center" wrapText="1"/>
    </xf>
    <xf numFmtId="165" fontId="0" fillId="0" borderId="1" xfId="0" applyNumberFormat="1" applyFont="1" applyBorder="1" applyAlignment="1">
      <alignment horizontal="right"/>
    </xf>
    <xf numFmtId="165" fontId="0" fillId="0" borderId="1" xfId="1" applyFont="1" applyBorder="1" applyAlignment="1">
      <alignment horizontal="center"/>
    </xf>
    <xf numFmtId="165" fontId="0" fillId="0" borderId="1" xfId="0" applyNumberFormat="1" applyFont="1" applyFill="1" applyBorder="1" applyAlignment="1">
      <alignment horizontal="right"/>
    </xf>
    <xf numFmtId="167" fontId="0" fillId="3" borderId="0" xfId="1" applyNumberFormat="1" applyFont="1" applyFill="1"/>
    <xf numFmtId="165" fontId="0" fillId="0" borderId="1" xfId="0" applyNumberFormat="1" applyBorder="1" applyAlignment="1">
      <alignment wrapText="1"/>
    </xf>
    <xf numFmtId="165" fontId="2" fillId="0" borderId="1" xfId="1" applyFont="1" applyFill="1" applyBorder="1" applyAlignment="1">
      <alignment vertical="center" wrapText="1"/>
    </xf>
    <xf numFmtId="165" fontId="0" fillId="0" borderId="1" xfId="1" applyFont="1" applyBorder="1" applyAlignment="1"/>
    <xf numFmtId="165" fontId="1" fillId="3" borderId="1" xfId="1" applyFont="1" applyFill="1" applyBorder="1" applyAlignment="1"/>
    <xf numFmtId="165" fontId="0" fillId="0" borderId="1" xfId="1" applyFont="1" applyFill="1" applyBorder="1" applyAlignment="1"/>
    <xf numFmtId="165" fontId="5" fillId="0" borderId="1" xfId="1" applyFont="1" applyFill="1" applyBorder="1" applyAlignment="1">
      <alignment wrapText="1"/>
    </xf>
    <xf numFmtId="0" fontId="0" fillId="0" borderId="0" xfId="0" applyFill="1"/>
    <xf numFmtId="166" fontId="1" fillId="14" borderId="1" xfId="0" applyNumberFormat="1" applyFont="1" applyFill="1" applyBorder="1" applyAlignment="1">
      <alignment horizontal="center" vertical="center" wrapText="1"/>
    </xf>
    <xf numFmtId="165" fontId="0" fillId="14" borderId="1" xfId="1" applyFont="1" applyFill="1" applyBorder="1" applyAlignment="1">
      <alignment wrapText="1"/>
    </xf>
    <xf numFmtId="0" fontId="5" fillId="0" borderId="1" xfId="0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wrapText="1"/>
    </xf>
    <xf numFmtId="165" fontId="5" fillId="0" borderId="1" xfId="1" applyFont="1" applyFill="1" applyBorder="1" applyAlignment="1">
      <alignment horizontal="right"/>
    </xf>
    <xf numFmtId="0" fontId="0" fillId="0" borderId="0" xfId="0" applyFont="1" applyAlignment="1">
      <alignment vertical="center"/>
    </xf>
    <xf numFmtId="168" fontId="0" fillId="0" borderId="0" xfId="1" applyNumberFormat="1" applyFont="1"/>
    <xf numFmtId="168" fontId="0" fillId="0" borderId="0" xfId="1" applyNumberFormat="1" applyFont="1" applyAlignment="1">
      <alignment horizontal="center"/>
    </xf>
    <xf numFmtId="165" fontId="1" fillId="0" borderId="0" xfId="1" quotePrefix="1" applyFont="1" applyFill="1" applyBorder="1" applyAlignment="1">
      <alignment horizontal="left"/>
    </xf>
    <xf numFmtId="165" fontId="1" fillId="0" borderId="0" xfId="1" applyFont="1" applyFill="1" applyBorder="1" applyAlignment="1">
      <alignment wrapText="1"/>
    </xf>
    <xf numFmtId="165" fontId="0" fillId="0" borderId="0" xfId="0" applyNumberFormat="1"/>
    <xf numFmtId="0" fontId="0" fillId="13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right" vertical="center"/>
    </xf>
    <xf numFmtId="0" fontId="0" fillId="13" borderId="0" xfId="0" applyFill="1" applyBorder="1" applyAlignment="1">
      <alignment horizontal="left" vertical="center" wrapText="1"/>
    </xf>
    <xf numFmtId="0" fontId="0" fillId="0" borderId="8" xfId="0" applyBorder="1" applyAlignment="1">
      <alignment horizontal="right" vertical="center"/>
    </xf>
    <xf numFmtId="165" fontId="6" fillId="15" borderId="1" xfId="1" applyFont="1" applyFill="1" applyBorder="1" applyAlignment="1">
      <alignment horizontal="right" vertical="center"/>
    </xf>
    <xf numFmtId="165" fontId="0" fillId="6" borderId="1" xfId="1" applyNumberFormat="1" applyFont="1" applyFill="1" applyBorder="1" applyAlignment="1">
      <alignment wrapText="1"/>
    </xf>
    <xf numFmtId="0" fontId="0" fillId="0" borderId="0" xfId="0" applyAlignment="1"/>
    <xf numFmtId="166" fontId="1" fillId="0" borderId="1" xfId="1" applyNumberFormat="1" applyFont="1" applyFill="1" applyBorder="1" applyAlignment="1">
      <alignment horizontal="center" vertical="center"/>
    </xf>
    <xf numFmtId="167" fontId="0" fillId="0" borderId="0" xfId="1" applyNumberFormat="1" applyFont="1" applyAlignment="1"/>
    <xf numFmtId="0" fontId="1" fillId="13" borderId="0" xfId="0" applyFont="1" applyFill="1" applyBorder="1" applyAlignment="1">
      <alignment vertical="center" wrapText="1"/>
    </xf>
    <xf numFmtId="0" fontId="0" fillId="0" borderId="7" xfId="0" applyFont="1" applyBorder="1" applyAlignment="1">
      <alignment horizontal="right" vertical="center"/>
    </xf>
    <xf numFmtId="165" fontId="1" fillId="0" borderId="6" xfId="1" applyFont="1" applyFill="1" applyBorder="1" applyAlignment="1">
      <alignment horizontal="center" wrapText="1"/>
    </xf>
    <xf numFmtId="168" fontId="0" fillId="0" borderId="0" xfId="1" applyNumberFormat="1" applyFont="1" applyAlignment="1"/>
    <xf numFmtId="0" fontId="0" fillId="0" borderId="0" xfId="0" applyFont="1" applyAlignment="1"/>
    <xf numFmtId="0" fontId="1" fillId="1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165" fontId="0" fillId="0" borderId="0" xfId="1" applyFont="1" applyAlignment="1">
      <alignment vertical="center"/>
    </xf>
    <xf numFmtId="165" fontId="1" fillId="0" borderId="0" xfId="0" applyNumberFormat="1" applyFont="1" applyAlignment="1">
      <alignment vertical="center"/>
    </xf>
    <xf numFmtId="0" fontId="0" fillId="0" borderId="1" xfId="1" applyNumberFormat="1" applyFont="1" applyFill="1" applyBorder="1" applyAlignment="1">
      <alignment horizontal="left" vertical="center" wrapText="1"/>
    </xf>
    <xf numFmtId="0" fontId="0" fillId="13" borderId="0" xfId="0" applyFill="1" applyAlignment="1">
      <alignment horizontal="left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165" fontId="2" fillId="14" borderId="1" xfId="1" applyFont="1" applyFill="1" applyBorder="1" applyAlignment="1">
      <alignment horizontal="center" vertical="center" wrapText="1"/>
    </xf>
    <xf numFmtId="165" fontId="5" fillId="16" borderId="1" xfId="1" applyFont="1" applyFill="1" applyBorder="1" applyAlignment="1">
      <alignment wrapText="1"/>
    </xf>
    <xf numFmtId="165" fontId="6" fillId="9" borderId="1" xfId="1" applyFont="1" applyFill="1" applyBorder="1" applyAlignment="1">
      <alignment horizontal="center" vertical="center" wrapText="1"/>
    </xf>
    <xf numFmtId="164" fontId="0" fillId="0" borderId="0" xfId="0" applyNumberFormat="1" applyAlignment="1">
      <alignment wrapText="1"/>
    </xf>
    <xf numFmtId="165" fontId="7" fillId="9" borderId="1" xfId="1" applyFont="1" applyFill="1" applyBorder="1" applyAlignment="1">
      <alignment horizontal="center" vertical="center" wrapText="1"/>
    </xf>
    <xf numFmtId="164" fontId="7" fillId="9" borderId="1" xfId="1" applyNumberFormat="1" applyFont="1" applyFill="1" applyBorder="1" applyAlignment="1">
      <alignment horizontal="center" vertical="center" wrapText="1"/>
    </xf>
    <xf numFmtId="165" fontId="7" fillId="17" borderId="1" xfId="1" applyFont="1" applyFill="1" applyBorder="1" applyAlignment="1">
      <alignment horizontal="right"/>
    </xf>
    <xf numFmtId="165" fontId="7" fillId="17" borderId="1" xfId="1" applyFont="1" applyFill="1" applyBorder="1" applyAlignment="1">
      <alignment wrapText="1"/>
    </xf>
    <xf numFmtId="165" fontId="7" fillId="15" borderId="1" xfId="1" applyFont="1" applyFill="1" applyBorder="1" applyAlignment="1">
      <alignment horizontal="right" vertical="center"/>
    </xf>
    <xf numFmtId="0" fontId="1" fillId="0" borderId="0" xfId="0" applyFont="1"/>
    <xf numFmtId="165" fontId="1" fillId="0" borderId="0" xfId="1" applyFont="1"/>
    <xf numFmtId="165" fontId="7" fillId="15" borderId="7" xfId="1" applyFont="1" applyFill="1" applyBorder="1" applyAlignment="1">
      <alignment vertical="center"/>
    </xf>
    <xf numFmtId="164" fontId="0" fillId="0" borderId="0" xfId="0" applyNumberFormat="1" applyAlignment="1">
      <alignment horizontal="left"/>
    </xf>
    <xf numFmtId="166" fontId="1" fillId="8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5" fontId="0" fillId="0" borderId="0" xfId="0" applyNumberFormat="1" applyFill="1" applyAlignment="1">
      <alignment horizontal="left" vertical="center"/>
    </xf>
    <xf numFmtId="0" fontId="0" fillId="0" borderId="0" xfId="0"/>
    <xf numFmtId="0" fontId="0" fillId="0" borderId="0" xfId="0" applyAlignment="1">
      <alignment wrapText="1"/>
    </xf>
    <xf numFmtId="0" fontId="1" fillId="11" borderId="1" xfId="0" applyFont="1" applyFill="1" applyBorder="1" applyAlignment="1">
      <alignment horizontal="left"/>
    </xf>
    <xf numFmtId="0" fontId="1" fillId="12" borderId="1" xfId="0" applyFont="1" applyFill="1" applyBorder="1" applyAlignment="1">
      <alignment horizontal="left"/>
    </xf>
    <xf numFmtId="0" fontId="1" fillId="14" borderId="1" xfId="0" applyFont="1" applyFill="1" applyBorder="1" applyAlignment="1">
      <alignment horizontal="center" wrapText="1"/>
    </xf>
    <xf numFmtId="0" fontId="0" fillId="13" borderId="0" xfId="0" applyFill="1"/>
    <xf numFmtId="0" fontId="0" fillId="0" borderId="0" xfId="0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2" fontId="0" fillId="0" borderId="0" xfId="0" applyNumberFormat="1"/>
    <xf numFmtId="0" fontId="12" fillId="0" borderId="1" xfId="0" applyFont="1" applyFill="1" applyBorder="1"/>
    <xf numFmtId="0" fontId="0" fillId="0" borderId="0" xfId="0" applyFill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Font="1"/>
    <xf numFmtId="0" fontId="0" fillId="0" borderId="0" xfId="0"/>
    <xf numFmtId="0" fontId="0" fillId="0" borderId="0" xfId="0" applyAlignment="1">
      <alignment horizontal="left"/>
    </xf>
    <xf numFmtId="0" fontId="1" fillId="8" borderId="1" xfId="0" applyFont="1" applyFill="1" applyBorder="1" applyAlignment="1">
      <alignment horizontal="center" wrapText="1"/>
    </xf>
    <xf numFmtId="0" fontId="1" fillId="14" borderId="1" xfId="0" applyFont="1" applyFill="1" applyBorder="1" applyAlignment="1">
      <alignment horizontal="center" wrapText="1"/>
    </xf>
    <xf numFmtId="166" fontId="1" fillId="14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ill="1" applyBorder="1"/>
    <xf numFmtId="0" fontId="15" fillId="0" borderId="13" xfId="0" applyFont="1" applyFill="1" applyBorder="1"/>
    <xf numFmtId="9" fontId="0" fillId="0" borderId="0" xfId="7" applyFont="1" applyAlignment="1">
      <alignment horizontal="left"/>
    </xf>
    <xf numFmtId="9" fontId="1" fillId="0" borderId="0" xfId="7" applyFont="1" applyFill="1" applyBorder="1" applyAlignment="1">
      <alignment wrapText="1"/>
    </xf>
    <xf numFmtId="4" fontId="5" fillId="0" borderId="1" xfId="0" applyNumberFormat="1" applyFont="1" applyFill="1" applyBorder="1"/>
    <xf numFmtId="0" fontId="0" fillId="0" borderId="0" xfId="0"/>
    <xf numFmtId="0" fontId="1" fillId="11" borderId="1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166" fontId="1" fillId="8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1" fillId="12" borderId="1" xfId="0" applyFont="1" applyFill="1" applyBorder="1" applyAlignment="1">
      <alignment horizontal="left"/>
    </xf>
    <xf numFmtId="0" fontId="0" fillId="13" borderId="0" xfId="0" applyFill="1" applyAlignment="1">
      <alignment wrapText="1"/>
    </xf>
    <xf numFmtId="0" fontId="1" fillId="14" borderId="1" xfId="0" applyFont="1" applyFill="1" applyBorder="1" applyAlignment="1">
      <alignment horizontal="center" wrapText="1"/>
    </xf>
    <xf numFmtId="0" fontId="0" fillId="13" borderId="0" xfId="0" applyFill="1"/>
    <xf numFmtId="0" fontId="0" fillId="0" borderId="1" xfId="0" applyBorder="1" applyAlignment="1">
      <alignment horizontal="right"/>
    </xf>
    <xf numFmtId="0" fontId="3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18" borderId="0" xfId="0" applyFont="1" applyFill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1" fillId="11" borderId="1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center" wrapText="1"/>
    </xf>
    <xf numFmtId="0" fontId="0" fillId="0" borderId="0" xfId="0" applyFont="1"/>
    <xf numFmtId="164" fontId="1" fillId="0" borderId="1" xfId="3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center" vertical="center" wrapText="1"/>
    </xf>
    <xf numFmtId="166" fontId="1" fillId="8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164" fontId="1" fillId="0" borderId="1" xfId="3" applyFont="1" applyFill="1" applyBorder="1" applyAlignment="1">
      <alignment horizontal="left" vertical="center"/>
    </xf>
    <xf numFmtId="164" fontId="1" fillId="0" borderId="1" xfId="3" applyFont="1" applyFill="1" applyBorder="1" applyAlignment="1">
      <alignment horizontal="center" vertical="center" wrapText="1"/>
    </xf>
    <xf numFmtId="164" fontId="0" fillId="0" borderId="0" xfId="3" applyFont="1" applyAlignment="1">
      <alignment vertical="center" wrapText="1"/>
    </xf>
    <xf numFmtId="164" fontId="0" fillId="7" borderId="1" xfId="3" applyFont="1" applyFill="1" applyBorder="1" applyAlignment="1">
      <alignment horizontal="right"/>
    </xf>
    <xf numFmtId="164" fontId="0" fillId="7" borderId="1" xfId="3" applyFont="1" applyFill="1" applyBorder="1" applyAlignment="1">
      <alignment wrapText="1"/>
    </xf>
    <xf numFmtId="164" fontId="0" fillId="8" borderId="1" xfId="3" applyFont="1" applyFill="1" applyBorder="1" applyAlignment="1">
      <alignment wrapText="1"/>
    </xf>
    <xf numFmtId="164" fontId="0" fillId="0" borderId="0" xfId="3" applyFont="1"/>
    <xf numFmtId="164" fontId="0" fillId="9" borderId="1" xfId="3" applyFont="1" applyFill="1" applyBorder="1" applyAlignment="1">
      <alignment horizontal="right"/>
    </xf>
    <xf numFmtId="164" fontId="0" fillId="9" borderId="1" xfId="3" applyFont="1" applyFill="1" applyBorder="1" applyAlignment="1">
      <alignment wrapText="1"/>
    </xf>
    <xf numFmtId="164" fontId="1" fillId="4" borderId="1" xfId="3" applyFont="1" applyFill="1" applyBorder="1" applyAlignment="1">
      <alignment horizontal="left"/>
    </xf>
    <xf numFmtId="164" fontId="1" fillId="4" borderId="1" xfId="3" applyFont="1" applyFill="1" applyBorder="1" applyAlignment="1">
      <alignment wrapText="1"/>
    </xf>
    <xf numFmtId="164" fontId="0" fillId="2" borderId="1" xfId="3" applyFont="1" applyFill="1" applyBorder="1" applyAlignment="1">
      <alignment horizontal="right"/>
    </xf>
    <xf numFmtId="164" fontId="0" fillId="2" borderId="1" xfId="3" applyFont="1" applyFill="1" applyBorder="1" applyAlignment="1">
      <alignment wrapText="1"/>
    </xf>
    <xf numFmtId="164" fontId="0" fillId="6" borderId="1" xfId="3" applyFont="1" applyFill="1" applyBorder="1" applyAlignment="1">
      <alignment horizontal="right"/>
    </xf>
    <xf numFmtId="164" fontId="0" fillId="6" borderId="1" xfId="3" applyFont="1" applyFill="1" applyBorder="1" applyAlignment="1">
      <alignment wrapText="1"/>
    </xf>
    <xf numFmtId="164" fontId="1" fillId="10" borderId="1" xfId="3" applyFont="1" applyFill="1" applyBorder="1" applyAlignment="1">
      <alignment horizontal="left"/>
    </xf>
    <xf numFmtId="164" fontId="1" fillId="10" borderId="1" xfId="3" applyFont="1" applyFill="1" applyBorder="1" applyAlignment="1">
      <alignment wrapText="1"/>
    </xf>
    <xf numFmtId="164" fontId="1" fillId="3" borderId="1" xfId="3" quotePrefix="1" applyFont="1" applyFill="1" applyBorder="1" applyAlignment="1">
      <alignment horizontal="left"/>
    </xf>
    <xf numFmtId="164" fontId="1" fillId="3" borderId="1" xfId="3" applyFont="1" applyFill="1" applyBorder="1" applyAlignment="1">
      <alignment wrapText="1"/>
    </xf>
    <xf numFmtId="0" fontId="1" fillId="12" borderId="1" xfId="0" applyFont="1" applyFill="1" applyBorder="1" applyAlignment="1">
      <alignment horizontal="left"/>
    </xf>
    <xf numFmtId="0" fontId="0" fillId="13" borderId="0" xfId="0" applyFill="1" applyAlignment="1">
      <alignment wrapText="1"/>
    </xf>
    <xf numFmtId="0" fontId="1" fillId="14" borderId="1" xfId="0" applyFont="1" applyFill="1" applyBorder="1" applyAlignment="1">
      <alignment horizontal="center" wrapText="1"/>
    </xf>
    <xf numFmtId="0" fontId="0" fillId="13" borderId="0" xfId="0" applyFill="1"/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wrapText="1"/>
    </xf>
    <xf numFmtId="0" fontId="0" fillId="0" borderId="0" xfId="0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164" fontId="0" fillId="6" borderId="1" xfId="3" applyNumberFormat="1" applyFont="1" applyFill="1" applyBorder="1" applyAlignment="1">
      <alignment wrapText="1"/>
    </xf>
    <xf numFmtId="164" fontId="7" fillId="17" borderId="1" xfId="3" applyFont="1" applyFill="1" applyBorder="1" applyAlignment="1">
      <alignment horizontal="right"/>
    </xf>
    <xf numFmtId="164" fontId="7" fillId="17" borderId="1" xfId="3" applyFont="1" applyFill="1" applyBorder="1" applyAlignment="1">
      <alignment wrapText="1"/>
    </xf>
    <xf numFmtId="0" fontId="1" fillId="18" borderId="0" xfId="0" applyFont="1" applyFill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1" fillId="11" borderId="1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center" wrapText="1"/>
    </xf>
    <xf numFmtId="0" fontId="0" fillId="0" borderId="0" xfId="0" applyFont="1"/>
    <xf numFmtId="164" fontId="1" fillId="0" borderId="1" xfId="3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center" vertical="center" wrapText="1"/>
    </xf>
    <xf numFmtId="166" fontId="1" fillId="8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164" fontId="1" fillId="0" borderId="1" xfId="3" applyFont="1" applyFill="1" applyBorder="1" applyAlignment="1">
      <alignment horizontal="left" vertical="center"/>
    </xf>
    <xf numFmtId="164" fontId="1" fillId="0" borderId="1" xfId="3" applyFont="1" applyFill="1" applyBorder="1" applyAlignment="1">
      <alignment horizontal="center" vertical="center" wrapText="1"/>
    </xf>
    <xf numFmtId="164" fontId="0" fillId="0" borderId="0" xfId="3" applyFont="1" applyAlignment="1">
      <alignment vertical="center" wrapText="1"/>
    </xf>
    <xf numFmtId="164" fontId="0" fillId="7" borderId="1" xfId="3" applyFont="1" applyFill="1" applyBorder="1" applyAlignment="1">
      <alignment horizontal="right"/>
    </xf>
    <xf numFmtId="164" fontId="0" fillId="7" borderId="1" xfId="3" applyFont="1" applyFill="1" applyBorder="1" applyAlignment="1">
      <alignment wrapText="1"/>
    </xf>
    <xf numFmtId="164" fontId="0" fillId="8" borderId="1" xfId="3" applyFont="1" applyFill="1" applyBorder="1" applyAlignment="1">
      <alignment wrapText="1"/>
    </xf>
    <xf numFmtId="164" fontId="0" fillId="0" borderId="0" xfId="3" applyFont="1"/>
    <xf numFmtId="164" fontId="0" fillId="9" borderId="1" xfId="3" applyFont="1" applyFill="1" applyBorder="1" applyAlignment="1">
      <alignment horizontal="right"/>
    </xf>
    <xf numFmtId="164" fontId="0" fillId="9" borderId="1" xfId="3" applyFont="1" applyFill="1" applyBorder="1" applyAlignment="1">
      <alignment wrapText="1"/>
    </xf>
    <xf numFmtId="164" fontId="1" fillId="4" borderId="1" xfId="3" applyFont="1" applyFill="1" applyBorder="1" applyAlignment="1">
      <alignment horizontal="left"/>
    </xf>
    <xf numFmtId="164" fontId="1" fillId="4" borderId="1" xfId="3" applyFont="1" applyFill="1" applyBorder="1" applyAlignment="1">
      <alignment wrapText="1"/>
    </xf>
    <xf numFmtId="164" fontId="0" fillId="2" borderId="1" xfId="3" applyFont="1" applyFill="1" applyBorder="1" applyAlignment="1">
      <alignment horizontal="right"/>
    </xf>
    <xf numFmtId="164" fontId="0" fillId="2" borderId="1" xfId="3" applyFont="1" applyFill="1" applyBorder="1" applyAlignment="1">
      <alignment wrapText="1"/>
    </xf>
    <xf numFmtId="164" fontId="0" fillId="6" borderId="1" xfId="3" applyFont="1" applyFill="1" applyBorder="1" applyAlignment="1">
      <alignment horizontal="right"/>
    </xf>
    <xf numFmtId="164" fontId="0" fillId="6" borderId="1" xfId="3" applyFont="1" applyFill="1" applyBorder="1" applyAlignment="1">
      <alignment wrapText="1"/>
    </xf>
    <xf numFmtId="164" fontId="1" fillId="10" borderId="1" xfId="3" applyFont="1" applyFill="1" applyBorder="1" applyAlignment="1">
      <alignment horizontal="left"/>
    </xf>
    <xf numFmtId="164" fontId="1" fillId="10" borderId="1" xfId="3" applyFont="1" applyFill="1" applyBorder="1" applyAlignment="1">
      <alignment wrapText="1"/>
    </xf>
    <xf numFmtId="164" fontId="1" fillId="3" borderId="1" xfId="3" quotePrefix="1" applyFont="1" applyFill="1" applyBorder="1" applyAlignment="1">
      <alignment horizontal="left"/>
    </xf>
    <xf numFmtId="164" fontId="1" fillId="3" borderId="1" xfId="3" applyFont="1" applyFill="1" applyBorder="1" applyAlignment="1">
      <alignment wrapText="1"/>
    </xf>
    <xf numFmtId="0" fontId="1" fillId="12" borderId="1" xfId="0" applyFont="1" applyFill="1" applyBorder="1" applyAlignment="1">
      <alignment horizontal="left"/>
    </xf>
    <xf numFmtId="0" fontId="0" fillId="13" borderId="0" xfId="0" applyFill="1" applyAlignment="1">
      <alignment wrapText="1"/>
    </xf>
    <xf numFmtId="0" fontId="1" fillId="14" borderId="1" xfId="0" applyFont="1" applyFill="1" applyBorder="1" applyAlignment="1">
      <alignment horizontal="center" wrapText="1"/>
    </xf>
    <xf numFmtId="0" fontId="0" fillId="13" borderId="0" xfId="0" applyFill="1"/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wrapText="1"/>
    </xf>
    <xf numFmtId="0" fontId="0" fillId="0" borderId="0" xfId="0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164" fontId="0" fillId="6" borderId="1" xfId="3" applyNumberFormat="1" applyFont="1" applyFill="1" applyBorder="1" applyAlignment="1">
      <alignment wrapText="1"/>
    </xf>
    <xf numFmtId="164" fontId="7" fillId="17" borderId="1" xfId="3" applyFont="1" applyFill="1" applyBorder="1" applyAlignment="1">
      <alignment horizontal="right"/>
    </xf>
    <xf numFmtId="164" fontId="7" fillId="17" borderId="1" xfId="3" applyFont="1" applyFill="1" applyBorder="1" applyAlignment="1">
      <alignment wrapText="1"/>
    </xf>
    <xf numFmtId="0" fontId="1" fillId="18" borderId="0" xfId="0" applyFont="1" applyFill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1" fillId="11" borderId="1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center" wrapText="1"/>
    </xf>
    <xf numFmtId="0" fontId="0" fillId="0" borderId="0" xfId="0" applyFont="1"/>
    <xf numFmtId="164" fontId="1" fillId="0" borderId="1" xfId="3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center" vertical="center" wrapText="1"/>
    </xf>
    <xf numFmtId="166" fontId="1" fillId="8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164" fontId="1" fillId="0" borderId="1" xfId="3" applyFont="1" applyFill="1" applyBorder="1" applyAlignment="1">
      <alignment horizontal="left" vertical="center"/>
    </xf>
    <xf numFmtId="164" fontId="1" fillId="0" borderId="1" xfId="3" applyFont="1" applyFill="1" applyBorder="1" applyAlignment="1">
      <alignment horizontal="center" vertical="center" wrapText="1"/>
    </xf>
    <xf numFmtId="164" fontId="0" fillId="0" borderId="0" xfId="3" applyFont="1" applyAlignment="1">
      <alignment vertical="center" wrapText="1"/>
    </xf>
    <xf numFmtId="164" fontId="0" fillId="7" borderId="1" xfId="3" applyFont="1" applyFill="1" applyBorder="1" applyAlignment="1">
      <alignment horizontal="right"/>
    </xf>
    <xf numFmtId="164" fontId="0" fillId="7" borderId="1" xfId="3" applyFont="1" applyFill="1" applyBorder="1" applyAlignment="1">
      <alignment wrapText="1"/>
    </xf>
    <xf numFmtId="164" fontId="0" fillId="8" borderId="1" xfId="3" applyFont="1" applyFill="1" applyBorder="1" applyAlignment="1">
      <alignment wrapText="1"/>
    </xf>
    <xf numFmtId="164" fontId="0" fillId="0" borderId="0" xfId="3" applyFont="1"/>
    <xf numFmtId="164" fontId="0" fillId="9" borderId="1" xfId="3" applyFont="1" applyFill="1" applyBorder="1" applyAlignment="1">
      <alignment horizontal="right"/>
    </xf>
    <xf numFmtId="164" fontId="0" fillId="9" borderId="1" xfId="3" applyFont="1" applyFill="1" applyBorder="1" applyAlignment="1">
      <alignment wrapText="1"/>
    </xf>
    <xf numFmtId="164" fontId="1" fillId="4" borderId="1" xfId="3" applyFont="1" applyFill="1" applyBorder="1" applyAlignment="1">
      <alignment horizontal="left"/>
    </xf>
    <xf numFmtId="164" fontId="1" fillId="4" borderId="1" xfId="3" applyFont="1" applyFill="1" applyBorder="1" applyAlignment="1">
      <alignment wrapText="1"/>
    </xf>
    <xf numFmtId="164" fontId="0" fillId="2" borderId="1" xfId="3" applyFont="1" applyFill="1" applyBorder="1" applyAlignment="1">
      <alignment horizontal="right"/>
    </xf>
    <xf numFmtId="164" fontId="0" fillId="2" borderId="1" xfId="3" applyFont="1" applyFill="1" applyBorder="1" applyAlignment="1">
      <alignment wrapText="1"/>
    </xf>
    <xf numFmtId="164" fontId="0" fillId="6" borderId="1" xfId="3" applyFont="1" applyFill="1" applyBorder="1" applyAlignment="1">
      <alignment horizontal="right"/>
    </xf>
    <xf numFmtId="164" fontId="0" fillId="6" borderId="1" xfId="3" applyFont="1" applyFill="1" applyBorder="1" applyAlignment="1">
      <alignment wrapText="1"/>
    </xf>
    <xf numFmtId="164" fontId="1" fillId="10" borderId="1" xfId="3" applyFont="1" applyFill="1" applyBorder="1" applyAlignment="1">
      <alignment horizontal="left"/>
    </xf>
    <xf numFmtId="164" fontId="1" fillId="10" borderId="1" xfId="3" applyFont="1" applyFill="1" applyBorder="1" applyAlignment="1">
      <alignment wrapText="1"/>
    </xf>
    <xf numFmtId="164" fontId="1" fillId="3" borderId="1" xfId="3" quotePrefix="1" applyFont="1" applyFill="1" applyBorder="1" applyAlignment="1">
      <alignment horizontal="left"/>
    </xf>
    <xf numFmtId="164" fontId="1" fillId="3" borderId="1" xfId="3" applyFont="1" applyFill="1" applyBorder="1" applyAlignment="1">
      <alignment wrapText="1"/>
    </xf>
    <xf numFmtId="0" fontId="1" fillId="12" borderId="1" xfId="0" applyFont="1" applyFill="1" applyBorder="1" applyAlignment="1">
      <alignment horizontal="left"/>
    </xf>
    <xf numFmtId="0" fontId="0" fillId="13" borderId="0" xfId="0" applyFill="1" applyAlignment="1">
      <alignment wrapText="1"/>
    </xf>
    <xf numFmtId="0" fontId="1" fillId="14" borderId="1" xfId="0" applyFont="1" applyFill="1" applyBorder="1" applyAlignment="1">
      <alignment horizontal="center" wrapText="1"/>
    </xf>
    <xf numFmtId="0" fontId="0" fillId="13" borderId="0" xfId="0" applyFill="1"/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wrapText="1"/>
    </xf>
    <xf numFmtId="0" fontId="0" fillId="0" borderId="0" xfId="0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164" fontId="0" fillId="6" borderId="1" xfId="3" applyNumberFormat="1" applyFont="1" applyFill="1" applyBorder="1" applyAlignment="1">
      <alignment wrapText="1"/>
    </xf>
    <xf numFmtId="164" fontId="7" fillId="17" borderId="1" xfId="3" applyFont="1" applyFill="1" applyBorder="1" applyAlignment="1">
      <alignment horizontal="right"/>
    </xf>
    <xf numFmtId="164" fontId="7" fillId="17" borderId="1" xfId="3" applyFont="1" applyFill="1" applyBorder="1" applyAlignment="1">
      <alignment wrapText="1"/>
    </xf>
    <xf numFmtId="0" fontId="1" fillId="18" borderId="0" xfId="0" applyFont="1" applyFill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1" fillId="11" borderId="1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center" wrapText="1"/>
    </xf>
    <xf numFmtId="0" fontId="0" fillId="0" borderId="0" xfId="0" applyFont="1"/>
    <xf numFmtId="164" fontId="1" fillId="0" borderId="1" xfId="3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center" vertical="center" wrapText="1"/>
    </xf>
    <xf numFmtId="166" fontId="1" fillId="8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164" fontId="1" fillId="0" borderId="1" xfId="3" applyFont="1" applyFill="1" applyBorder="1" applyAlignment="1">
      <alignment horizontal="left" vertical="center"/>
    </xf>
    <xf numFmtId="164" fontId="1" fillId="0" borderId="1" xfId="3" applyFont="1" applyFill="1" applyBorder="1" applyAlignment="1">
      <alignment horizontal="center" vertical="center" wrapText="1"/>
    </xf>
    <xf numFmtId="164" fontId="0" fillId="0" borderId="0" xfId="3" applyFont="1" applyAlignment="1">
      <alignment vertical="center" wrapText="1"/>
    </xf>
    <xf numFmtId="164" fontId="0" fillId="7" borderId="1" xfId="3" applyFont="1" applyFill="1" applyBorder="1" applyAlignment="1">
      <alignment horizontal="right"/>
    </xf>
    <xf numFmtId="164" fontId="0" fillId="7" borderId="1" xfId="3" applyFont="1" applyFill="1" applyBorder="1" applyAlignment="1">
      <alignment wrapText="1"/>
    </xf>
    <xf numFmtId="164" fontId="0" fillId="8" borderId="1" xfId="3" applyFont="1" applyFill="1" applyBorder="1" applyAlignment="1">
      <alignment wrapText="1"/>
    </xf>
    <xf numFmtId="164" fontId="0" fillId="0" borderId="0" xfId="3" applyFont="1"/>
    <xf numFmtId="164" fontId="0" fillId="9" borderId="1" xfId="3" applyFont="1" applyFill="1" applyBorder="1" applyAlignment="1">
      <alignment horizontal="right"/>
    </xf>
    <xf numFmtId="164" fontId="0" fillId="9" borderId="1" xfId="3" applyFont="1" applyFill="1" applyBorder="1" applyAlignment="1">
      <alignment wrapText="1"/>
    </xf>
    <xf numFmtId="164" fontId="1" fillId="4" borderId="1" xfId="3" applyFont="1" applyFill="1" applyBorder="1" applyAlignment="1">
      <alignment horizontal="left"/>
    </xf>
    <xf numFmtId="164" fontId="1" fillId="4" borderId="1" xfId="3" applyFont="1" applyFill="1" applyBorder="1" applyAlignment="1">
      <alignment wrapText="1"/>
    </xf>
    <xf numFmtId="164" fontId="0" fillId="2" borderId="1" xfId="3" applyFont="1" applyFill="1" applyBorder="1" applyAlignment="1">
      <alignment horizontal="right"/>
    </xf>
    <xf numFmtId="164" fontId="0" fillId="2" borderId="1" xfId="3" applyFont="1" applyFill="1" applyBorder="1" applyAlignment="1">
      <alignment wrapText="1"/>
    </xf>
    <xf numFmtId="164" fontId="0" fillId="6" borderId="1" xfId="3" applyFont="1" applyFill="1" applyBorder="1" applyAlignment="1">
      <alignment horizontal="right"/>
    </xf>
    <xf numFmtId="164" fontId="0" fillId="6" borderId="1" xfId="3" applyFont="1" applyFill="1" applyBorder="1" applyAlignment="1">
      <alignment wrapText="1"/>
    </xf>
    <xf numFmtId="164" fontId="1" fillId="10" borderId="1" xfId="3" applyFont="1" applyFill="1" applyBorder="1" applyAlignment="1">
      <alignment horizontal="left"/>
    </xf>
    <xf numFmtId="164" fontId="1" fillId="10" borderId="1" xfId="3" applyFont="1" applyFill="1" applyBorder="1" applyAlignment="1">
      <alignment wrapText="1"/>
    </xf>
    <xf numFmtId="164" fontId="1" fillId="3" borderId="1" xfId="3" quotePrefix="1" applyFont="1" applyFill="1" applyBorder="1" applyAlignment="1">
      <alignment horizontal="left"/>
    </xf>
    <xf numFmtId="164" fontId="1" fillId="3" borderId="1" xfId="3" applyFont="1" applyFill="1" applyBorder="1" applyAlignment="1">
      <alignment wrapText="1"/>
    </xf>
    <xf numFmtId="0" fontId="1" fillId="12" borderId="1" xfId="0" applyFont="1" applyFill="1" applyBorder="1" applyAlignment="1">
      <alignment horizontal="left"/>
    </xf>
    <xf numFmtId="0" fontId="0" fillId="13" borderId="0" xfId="0" applyFill="1" applyAlignment="1">
      <alignment wrapText="1"/>
    </xf>
    <xf numFmtId="0" fontId="1" fillId="14" borderId="1" xfId="0" applyFont="1" applyFill="1" applyBorder="1" applyAlignment="1">
      <alignment horizontal="center" wrapText="1"/>
    </xf>
    <xf numFmtId="0" fontId="0" fillId="13" borderId="0" xfId="0" applyFill="1"/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wrapText="1"/>
    </xf>
    <xf numFmtId="0" fontId="0" fillId="0" borderId="0" xfId="0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164" fontId="0" fillId="6" borderId="1" xfId="3" applyNumberFormat="1" applyFont="1" applyFill="1" applyBorder="1" applyAlignment="1">
      <alignment wrapText="1"/>
    </xf>
    <xf numFmtId="164" fontId="7" fillId="17" borderId="1" xfId="3" applyFont="1" applyFill="1" applyBorder="1" applyAlignment="1">
      <alignment horizontal="right"/>
    </xf>
    <xf numFmtId="164" fontId="7" fillId="17" borderId="1" xfId="3" applyFont="1" applyFill="1" applyBorder="1" applyAlignment="1">
      <alignment wrapText="1"/>
    </xf>
    <xf numFmtId="0" fontId="1" fillId="18" borderId="0" xfId="0" applyFont="1" applyFill="1" applyAlignment="1">
      <alignment horizontal="center" wrapText="1"/>
    </xf>
    <xf numFmtId="164" fontId="0" fillId="0" borderId="0" xfId="0" applyNumberFormat="1"/>
    <xf numFmtId="167" fontId="4" fillId="0" borderId="0" xfId="1" applyNumberFormat="1" applyFont="1" applyFill="1" applyAlignment="1">
      <alignment vertical="top" wrapText="1"/>
    </xf>
    <xf numFmtId="167" fontId="4" fillId="0" borderId="0" xfId="1" applyNumberFormat="1" applyFont="1" applyAlignment="1">
      <alignment vertical="center" wrapText="1"/>
    </xf>
    <xf numFmtId="165" fontId="1" fillId="0" borderId="1" xfId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right" wrapText="1"/>
    </xf>
    <xf numFmtId="0" fontId="1" fillId="3" borderId="1" xfId="0" applyFont="1" applyFill="1" applyBorder="1" applyAlignment="1">
      <alignment horizontal="right" wrapText="1"/>
    </xf>
    <xf numFmtId="0" fontId="0" fillId="0" borderId="0" xfId="0" applyAlignment="1">
      <alignment horizontal="right" wrapText="1"/>
    </xf>
    <xf numFmtId="14" fontId="1" fillId="8" borderId="4" xfId="0" applyNumberFormat="1" applyFont="1" applyFill="1" applyBorder="1" applyAlignment="1">
      <alignment horizontal="center" vertical="center" wrapText="1"/>
    </xf>
    <xf numFmtId="2" fontId="0" fillId="0" borderId="0" xfId="0" applyNumberFormat="1" applyFill="1"/>
    <xf numFmtId="0" fontId="11" fillId="0" borderId="1" xfId="0" applyFont="1" applyFill="1" applyBorder="1"/>
    <xf numFmtId="0" fontId="11" fillId="0" borderId="7" xfId="0" applyFont="1" applyFill="1" applyBorder="1"/>
    <xf numFmtId="0" fontId="0" fillId="0" borderId="1" xfId="0" applyFill="1" applyBorder="1"/>
    <xf numFmtId="16" fontId="0" fillId="0" borderId="7" xfId="0" applyNumberFormat="1" applyFill="1" applyBorder="1"/>
    <xf numFmtId="16" fontId="0" fillId="0" borderId="1" xfId="0" applyNumberFormat="1" applyFill="1" applyBorder="1"/>
    <xf numFmtId="0" fontId="0" fillId="0" borderId="9" xfId="0" applyFill="1" applyBorder="1"/>
    <xf numFmtId="2" fontId="12" fillId="0" borderId="1" xfId="0" applyNumberFormat="1" applyFont="1" applyFill="1" applyBorder="1"/>
    <xf numFmtId="0" fontId="0" fillId="0" borderId="0" xfId="0" applyFill="1" applyBorder="1"/>
    <xf numFmtId="4" fontId="0" fillId="0" borderId="0" xfId="0" applyNumberFormat="1" applyFill="1"/>
    <xf numFmtId="4" fontId="15" fillId="0" borderId="0" xfId="0" applyNumberFormat="1" applyFont="1" applyFill="1"/>
    <xf numFmtId="0" fontId="0" fillId="0" borderId="12" xfId="0" applyFill="1" applyBorder="1"/>
    <xf numFmtId="2" fontId="1" fillId="0" borderId="1" xfId="0" applyNumberFormat="1" applyFont="1" applyFill="1" applyBorder="1"/>
    <xf numFmtId="2" fontId="12" fillId="0" borderId="9" xfId="0" applyNumberFormat="1" applyFont="1" applyFill="1" applyBorder="1"/>
    <xf numFmtId="0" fontId="7" fillId="0" borderId="0" xfId="0" applyFont="1" applyFill="1" applyBorder="1"/>
    <xf numFmtId="0" fontId="0" fillId="0" borderId="0" xfId="0" applyFill="1" applyBorder="1" applyAlignment="1">
      <alignment horizontal="center"/>
    </xf>
    <xf numFmtId="0" fontId="11" fillId="0" borderId="0" xfId="0" applyFont="1" applyFill="1" applyBorder="1"/>
    <xf numFmtId="2" fontId="0" fillId="0" borderId="0" xfId="0" applyNumberFormat="1" applyFill="1" applyBorder="1"/>
    <xf numFmtId="16" fontId="0" fillId="0" borderId="0" xfId="0" applyNumberFormat="1" applyFill="1" applyBorder="1"/>
    <xf numFmtId="0" fontId="0" fillId="0" borderId="0" xfId="0" applyFill="1" applyAlignment="1">
      <alignment horizontal="left"/>
    </xf>
    <xf numFmtId="4" fontId="0" fillId="0" borderId="1" xfId="0" applyNumberFormat="1" applyFont="1" applyFill="1" applyBorder="1"/>
    <xf numFmtId="0" fontId="0" fillId="18" borderId="0" xfId="0" applyFill="1"/>
    <xf numFmtId="14" fontId="0" fillId="0" borderId="0" xfId="0" applyNumberFormat="1"/>
    <xf numFmtId="169" fontId="0" fillId="0" borderId="0" xfId="0" applyNumberFormat="1"/>
    <xf numFmtId="2" fontId="0" fillId="0" borderId="1" xfId="0" applyNumberFormat="1" applyFill="1" applyBorder="1"/>
    <xf numFmtId="170" fontId="0" fillId="0" borderId="1" xfId="0" applyNumberFormat="1" applyFill="1" applyBorder="1"/>
    <xf numFmtId="170" fontId="0" fillId="0" borderId="7" xfId="0" applyNumberFormat="1" applyFill="1" applyBorder="1"/>
    <xf numFmtId="0" fontId="0" fillId="0" borderId="14" xfId="0" applyFill="1" applyBorder="1"/>
    <xf numFmtId="4" fontId="0" fillId="0" borderId="0" xfId="0" applyNumberFormat="1" applyFill="1" applyBorder="1" applyAlignment="1"/>
    <xf numFmtId="4" fontId="14" fillId="0" borderId="0" xfId="0" applyNumberFormat="1" applyFont="1" applyFill="1" applyBorder="1" applyAlignment="1"/>
    <xf numFmtId="4" fontId="0" fillId="0" borderId="16" xfId="0" applyNumberFormat="1" applyFill="1" applyBorder="1" applyAlignment="1"/>
    <xf numFmtId="4" fontId="14" fillId="0" borderId="15" xfId="0" applyNumberFormat="1" applyFont="1" applyFill="1" applyBorder="1" applyAlignment="1"/>
    <xf numFmtId="0" fontId="14" fillId="0" borderId="17" xfId="0" applyFont="1" applyFill="1" applyBorder="1"/>
    <xf numFmtId="0" fontId="0" fillId="0" borderId="15" xfId="0" applyFill="1" applyBorder="1"/>
    <xf numFmtId="0" fontId="0" fillId="19" borderId="0" xfId="0" applyFill="1" applyAlignment="1">
      <alignment wrapText="1"/>
    </xf>
    <xf numFmtId="0" fontId="0" fillId="19" borderId="0" xfId="0" applyFill="1" applyBorder="1" applyAlignment="1">
      <alignment horizontal="left" vertical="center" wrapText="1"/>
    </xf>
    <xf numFmtId="0" fontId="1" fillId="19" borderId="0" xfId="0" applyFont="1" applyFill="1" applyBorder="1" applyAlignment="1">
      <alignment vertical="center" wrapText="1"/>
    </xf>
    <xf numFmtId="0" fontId="13" fillId="17" borderId="1" xfId="0" applyFont="1" applyFill="1" applyBorder="1"/>
    <xf numFmtId="2" fontId="13" fillId="17" borderId="10" xfId="0" applyNumberFormat="1" applyFont="1" applyFill="1" applyBorder="1" applyAlignment="1"/>
    <xf numFmtId="2" fontId="13" fillId="17" borderId="0" xfId="0" applyNumberFormat="1" applyFont="1" applyFill="1" applyBorder="1" applyAlignment="1"/>
    <xf numFmtId="0" fontId="19" fillId="20" borderId="1" xfId="0" applyFont="1" applyFill="1" applyBorder="1"/>
    <xf numFmtId="0" fontId="18" fillId="20" borderId="11" xfId="0" applyFont="1" applyFill="1" applyBorder="1" applyAlignment="1"/>
    <xf numFmtId="0" fontId="18" fillId="20" borderId="5" xfId="0" applyFont="1" applyFill="1" applyBorder="1" applyAlignment="1"/>
    <xf numFmtId="16" fontId="1" fillId="0" borderId="1" xfId="0" applyNumberFormat="1" applyFont="1" applyFill="1" applyBorder="1"/>
    <xf numFmtId="0" fontId="20" fillId="0" borderId="0" xfId="0" applyFont="1" applyFill="1"/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7" fontId="1" fillId="0" borderId="7" xfId="1" applyNumberFormat="1" applyFont="1" applyBorder="1" applyAlignment="1">
      <alignment horizontal="center"/>
    </xf>
    <xf numFmtId="167" fontId="1" fillId="0" borderId="9" xfId="1" applyNumberFormat="1" applyFont="1" applyBorder="1" applyAlignment="1">
      <alignment horizontal="center"/>
    </xf>
    <xf numFmtId="167" fontId="1" fillId="0" borderId="6" xfId="1" applyNumberFormat="1" applyFont="1" applyBorder="1" applyAlignment="1">
      <alignment horizontal="center"/>
    </xf>
    <xf numFmtId="167" fontId="1" fillId="0" borderId="7" xfId="1" applyNumberFormat="1" applyFont="1" applyBorder="1" applyAlignment="1">
      <alignment horizontal="center" vertical="center"/>
    </xf>
    <xf numFmtId="167" fontId="1" fillId="0" borderId="9" xfId="1" applyNumberFormat="1" applyFont="1" applyBorder="1" applyAlignment="1">
      <alignment horizontal="center" vertical="center"/>
    </xf>
    <xf numFmtId="167" fontId="1" fillId="0" borderId="6" xfId="1" applyNumberFormat="1" applyFont="1" applyBorder="1" applyAlignment="1">
      <alignment horizontal="center" vertical="center"/>
    </xf>
    <xf numFmtId="167" fontId="1" fillId="8" borderId="7" xfId="1" applyNumberFormat="1" applyFont="1" applyFill="1" applyBorder="1" applyAlignment="1">
      <alignment horizontal="center" vertical="center"/>
    </xf>
    <xf numFmtId="167" fontId="1" fillId="8" borderId="9" xfId="1" applyNumberFormat="1" applyFont="1" applyFill="1" applyBorder="1" applyAlignment="1">
      <alignment horizontal="center" vertical="center"/>
    </xf>
    <xf numFmtId="167" fontId="1" fillId="8" borderId="6" xfId="1" applyNumberFormat="1" applyFont="1" applyFill="1" applyBorder="1" applyAlignment="1">
      <alignment horizontal="center" vertical="center"/>
    </xf>
    <xf numFmtId="165" fontId="1" fillId="15" borderId="7" xfId="1" applyFont="1" applyFill="1" applyBorder="1" applyAlignment="1">
      <alignment horizontal="center" vertical="center"/>
    </xf>
    <xf numFmtId="165" fontId="1" fillId="15" borderId="9" xfId="1" applyFont="1" applyFill="1" applyBorder="1" applyAlignment="1">
      <alignment horizontal="center" vertical="center"/>
    </xf>
    <xf numFmtId="165" fontId="1" fillId="15" borderId="6" xfId="1" applyFont="1" applyFill="1" applyBorder="1" applyAlignment="1">
      <alignment horizontal="center" vertical="center"/>
    </xf>
    <xf numFmtId="165" fontId="7" fillId="15" borderId="7" xfId="1" applyFont="1" applyFill="1" applyBorder="1" applyAlignment="1">
      <alignment horizontal="center" vertical="center"/>
    </xf>
    <xf numFmtId="165" fontId="7" fillId="15" borderId="9" xfId="1" applyFont="1" applyFill="1" applyBorder="1" applyAlignment="1">
      <alignment horizontal="center" vertical="center"/>
    </xf>
    <xf numFmtId="165" fontId="7" fillId="15" borderId="6" xfId="1" applyFont="1" applyFill="1" applyBorder="1" applyAlignment="1">
      <alignment horizontal="center" vertical="center"/>
    </xf>
    <xf numFmtId="0" fontId="1" fillId="14" borderId="7" xfId="0" applyFont="1" applyFill="1" applyBorder="1" applyAlignment="1">
      <alignment horizontal="center" wrapText="1"/>
    </xf>
    <xf numFmtId="0" fontId="1" fillId="14" borderId="9" xfId="0" applyFont="1" applyFill="1" applyBorder="1" applyAlignment="1">
      <alignment horizontal="center" wrapText="1"/>
    </xf>
    <xf numFmtId="0" fontId="1" fillId="14" borderId="6" xfId="0" applyFont="1" applyFill="1" applyBorder="1" applyAlignment="1">
      <alignment horizontal="center" wrapText="1"/>
    </xf>
    <xf numFmtId="0" fontId="1" fillId="5" borderId="5" xfId="0" applyFont="1" applyFill="1" applyBorder="1" applyAlignment="1">
      <alignment horizontal="left"/>
    </xf>
    <xf numFmtId="0" fontId="1" fillId="0" borderId="1" xfId="0" applyFont="1" applyBorder="1" applyAlignment="1">
      <alignment horizontal="center" wrapText="1"/>
    </xf>
  </cellXfs>
  <cellStyles count="8">
    <cellStyle name="Comma" xfId="1" builtinId="3"/>
    <cellStyle name="Comma 2" xfId="2" xr:uid="{FA07658D-AAD5-42F1-86A9-9D078E364A38}"/>
    <cellStyle name="Comma 3" xfId="5" xr:uid="{1FA87BEC-4847-47B9-9A9D-0D1934726BBA}"/>
    <cellStyle name="Milliers 2" xfId="3" xr:uid="{00000000-0005-0000-0000-000030000000}"/>
    <cellStyle name="Milliers 2 2" xfId="6" xr:uid="{00000000-0005-0000-0000-000030000000}"/>
    <cellStyle name="Normal" xfId="0" builtinId="0"/>
    <cellStyle name="Normal 2" xfId="4" xr:uid="{00000000-0005-0000-0000-000002000000}"/>
    <cellStyle name="Percent" xfId="7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5D863-C42A-4D91-9D72-F3206CB2AB4B}">
  <dimension ref="B2:AI36"/>
  <sheetViews>
    <sheetView showGridLines="0" zoomScale="62" zoomScaleNormal="60" workbookViewId="0">
      <selection activeCell="D6" sqref="D6"/>
    </sheetView>
  </sheetViews>
  <sheetFormatPr defaultColWidth="9.1796875" defaultRowHeight="14.5" x14ac:dyDescent="0.35"/>
  <cols>
    <col min="1" max="1" width="1.26953125" customWidth="1"/>
    <col min="2" max="2" width="22.81640625" style="1" bestFit="1" customWidth="1"/>
    <col min="3" max="3" width="48.36328125" style="302" bestFit="1" customWidth="1"/>
    <col min="4" max="4" width="16.08984375" style="16" bestFit="1" customWidth="1"/>
    <col min="5" max="5" width="16.6328125" style="19" bestFit="1" customWidth="1"/>
    <col min="6" max="6" width="19.453125" style="19" bestFit="1" customWidth="1"/>
    <col min="7" max="7" width="16.08984375" style="19" bestFit="1" customWidth="1"/>
    <col min="8" max="8" width="19.6328125" style="19" bestFit="1" customWidth="1"/>
    <col min="9" max="9" width="12.36328125" style="17" customWidth="1"/>
    <col min="10" max="12" width="12.36328125" style="17" bestFit="1" customWidth="1"/>
    <col min="13" max="13" width="12.36328125" style="17" customWidth="1"/>
    <col min="14" max="14" width="5.54296875" style="17" customWidth="1"/>
    <col min="15" max="15" width="7.1796875" style="17" customWidth="1"/>
    <col min="16" max="16" width="8.453125" style="50" customWidth="1"/>
    <col min="17" max="17" width="21.7265625" style="17" customWidth="1"/>
    <col min="18" max="18" width="25.1796875" style="17" bestFit="1" customWidth="1"/>
    <col min="19" max="19" width="21.7265625" style="17" bestFit="1" customWidth="1"/>
    <col min="20" max="20" width="25.1796875" style="17" bestFit="1" customWidth="1"/>
    <col min="21" max="21" width="21.7265625" style="17" bestFit="1" customWidth="1"/>
    <col min="22" max="22" width="25.1796875" style="17" bestFit="1" customWidth="1"/>
    <col min="23" max="23" width="21.7265625" style="17" bestFit="1" customWidth="1"/>
    <col min="24" max="24" width="24.81640625" style="17" bestFit="1" customWidth="1"/>
    <col min="25" max="25" width="21.7265625" style="17" bestFit="1" customWidth="1"/>
    <col min="26" max="26" width="24.81640625" style="17" bestFit="1" customWidth="1"/>
    <col min="27" max="27" width="21.7265625" style="17" bestFit="1" customWidth="1"/>
    <col min="28" max="28" width="24.81640625" style="17" bestFit="1" customWidth="1"/>
    <col min="29" max="29" width="21.453125" style="17" bestFit="1" customWidth="1"/>
    <col min="30" max="30" width="25.1796875" style="17" bestFit="1" customWidth="1"/>
    <col min="31" max="31" width="21.7265625" style="17" bestFit="1" customWidth="1"/>
    <col min="32" max="32" width="4.453125" style="17" customWidth="1"/>
    <col min="33" max="33" width="24.81640625" style="17" bestFit="1" customWidth="1"/>
    <col min="34" max="34" width="21.453125" style="17" bestFit="1" customWidth="1"/>
    <col min="35" max="35" width="28.453125" style="17" bestFit="1" customWidth="1"/>
  </cols>
  <sheetData>
    <row r="2" spans="2:35" ht="18.5" x14ac:dyDescent="0.35">
      <c r="C2" s="297" t="s">
        <v>58</v>
      </c>
      <c r="E2" s="22"/>
      <c r="F2" s="22"/>
      <c r="G2" s="22"/>
      <c r="H2" s="22"/>
      <c r="I2" s="22"/>
      <c r="J2" s="22"/>
      <c r="K2" s="22"/>
      <c r="L2" s="22"/>
      <c r="M2" s="22"/>
    </row>
    <row r="3" spans="2:35" ht="18.5" x14ac:dyDescent="0.35">
      <c r="B3" s="1" t="s">
        <v>96</v>
      </c>
      <c r="C3" s="297" t="str">
        <f>D5</f>
        <v>Week 18</v>
      </c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2:35" x14ac:dyDescent="0.35">
      <c r="B4" s="1" t="s">
        <v>97</v>
      </c>
      <c r="C4" s="105" t="str">
        <f>M5</f>
        <v>Week 23</v>
      </c>
      <c r="D4" s="356" t="s">
        <v>29</v>
      </c>
      <c r="E4" s="357"/>
      <c r="F4" s="357"/>
      <c r="G4" s="357"/>
      <c r="H4" s="358"/>
      <c r="I4" s="359" t="s">
        <v>2716</v>
      </c>
      <c r="J4" s="360"/>
      <c r="K4" s="360"/>
      <c r="L4" s="360"/>
      <c r="M4" s="361"/>
    </row>
    <row r="5" spans="2:35" s="63" customFormat="1" ht="18.5" x14ac:dyDescent="0.35">
      <c r="C5" s="298"/>
      <c r="D5" s="353" t="str">
        <f>CONCATENATE("Week"," ",WEEKNUM(D6,21))</f>
        <v>Week 18</v>
      </c>
      <c r="E5" s="354"/>
      <c r="F5" s="354"/>
      <c r="G5" s="354"/>
      <c r="H5" s="355"/>
      <c r="I5" s="110" t="str">
        <f>CONCATENATE("Week"," ",WEEKNUM($D$6+7,21))</f>
        <v>Week 19</v>
      </c>
      <c r="J5" s="258" t="str">
        <f>CONCATENATE("Week"," ",WEEKNUM($D$6+14,21))</f>
        <v>Week 20</v>
      </c>
      <c r="K5" s="258" t="str">
        <f>CONCATENATE("Week"," ",WEEKNUM($D$6+22,21))</f>
        <v>Week 21</v>
      </c>
      <c r="L5" s="258" t="str">
        <f>CONCATENATE("Week"," ",WEEKNUM($D$6+29,21))</f>
        <v>Week 22</v>
      </c>
      <c r="M5" s="258" t="str">
        <f>CONCATENATE("Week"," ",WEEKNUM($D$6+36,21))</f>
        <v>Week 23</v>
      </c>
      <c r="N5" s="65"/>
      <c r="O5" s="65"/>
      <c r="P5" s="69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</row>
    <row r="6" spans="2:35" s="63" customFormat="1" x14ac:dyDescent="0.35">
      <c r="C6" s="299" t="s">
        <v>39</v>
      </c>
      <c r="D6" s="64">
        <v>44319</v>
      </c>
      <c r="E6" s="64">
        <f>DATE(YEAR(D6), MONTH(D6), DAY(D6)+1)</f>
        <v>44320</v>
      </c>
      <c r="F6" s="64">
        <f t="shared" ref="F6:H6" si="0">DATE(YEAR(E6), MONTH(E6), DAY(E6)+1)</f>
        <v>44321</v>
      </c>
      <c r="G6" s="64">
        <f t="shared" si="0"/>
        <v>44322</v>
      </c>
      <c r="H6" s="64">
        <f t="shared" si="0"/>
        <v>44323</v>
      </c>
      <c r="I6" s="303" t="str">
        <f>CONCATENATE(TEXT($D$6+7,"jj/mm")," - ",TEXT($D$6+11,"jj/mm"))</f>
        <v>10/05 - 14/05</v>
      </c>
      <c r="J6" s="303" t="str">
        <f>CONCATENATE(TEXT($D$6+14,"jj/mm")," - ",TEXT($D$6+18,"jj/mm"))</f>
        <v>17/05 - 21/05</v>
      </c>
      <c r="K6" s="303" t="str">
        <f>CONCATENATE(TEXT($D$6+21,"jj/mm")," - ",TEXT($D$6+25,"jj/mm"))</f>
        <v>24/05 - 28/05</v>
      </c>
      <c r="L6" s="303" t="str">
        <f>CONCATENATE(TEXT($D$6+28,"jj/mm")," - ",TEXT($D$6+32,"jj/mm"))</f>
        <v>31/05 - 04/06</v>
      </c>
      <c r="M6" s="303" t="str">
        <f>CONCATENATE(TEXT($D$6+35,"jj/mm")," - ",TEXT($D$6+39,"jj/mm"))</f>
        <v>07/06 - 11/06</v>
      </c>
      <c r="N6" s="65"/>
      <c r="O6" s="65"/>
      <c r="P6" s="51" t="s">
        <v>28</v>
      </c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</row>
    <row r="7" spans="2:35" x14ac:dyDescent="0.35">
      <c r="B7" s="352" t="s">
        <v>24</v>
      </c>
      <c r="C7" s="32" t="s">
        <v>19</v>
      </c>
      <c r="D7" s="21">
        <f>TABUD!C9</f>
        <v>4.3</v>
      </c>
      <c r="E7" s="38">
        <f>TABUD!D9</f>
        <v>0.94999999999999973</v>
      </c>
      <c r="F7" s="38">
        <f>TABUD!E9</f>
        <v>1.5742572494763172</v>
      </c>
      <c r="G7" s="38">
        <f>TABUD!F9</f>
        <v>1.5742572494763172</v>
      </c>
      <c r="H7" s="38">
        <f>TABUD!G9</f>
        <v>1.0195503489903115</v>
      </c>
      <c r="I7" s="38">
        <f>TABUD!H9</f>
        <v>1.0195503489903115</v>
      </c>
      <c r="J7" s="38">
        <f>TABUD!I9</f>
        <v>1.0118521263928695</v>
      </c>
      <c r="K7" s="38">
        <f>TABUD!J9</f>
        <v>0.98002274549421675</v>
      </c>
      <c r="L7" s="38">
        <f>TABUD!K9</f>
        <v>0.89749025739824706</v>
      </c>
      <c r="M7" s="38">
        <f>TABUD!L9</f>
        <v>0.95809296747038353</v>
      </c>
    </row>
    <row r="8" spans="2:35" x14ac:dyDescent="0.35">
      <c r="B8" s="352"/>
      <c r="C8" s="300" t="s">
        <v>15</v>
      </c>
      <c r="D8" s="34">
        <f>SUM(TABUD!C10:C13)</f>
        <v>0</v>
      </c>
      <c r="E8" s="39">
        <f>SUM(TABUD!D10:D13)</f>
        <v>0</v>
      </c>
      <c r="F8" s="39">
        <f>SUM(TABUD!E10:E13)</f>
        <v>0</v>
      </c>
      <c r="G8" s="39">
        <f>SUM(TABUD!F10:F13)</f>
        <v>0.45726165395802215</v>
      </c>
      <c r="H8" s="39">
        <f>SUM(TABUD!G10:G13)</f>
        <v>0</v>
      </c>
      <c r="I8" s="39">
        <f>SUM(TABUD!H10:H13)</f>
        <v>0.11162086776381805</v>
      </c>
      <c r="J8" s="39">
        <f>SUM(TABUD!I10:I13)</f>
        <v>0</v>
      </c>
      <c r="K8" s="39">
        <f>SUM(TABUD!J10:J13)</f>
        <v>1.941724926823178</v>
      </c>
      <c r="L8" s="39">
        <f>SUM(TABUD!K10:K13)</f>
        <v>1.2132176461339979</v>
      </c>
      <c r="M8" s="39">
        <f>SUM(TABUD!L10:L13)</f>
        <v>0.23070024554118476</v>
      </c>
    </row>
    <row r="9" spans="2:35" x14ac:dyDescent="0.35">
      <c r="B9" s="352"/>
      <c r="C9" s="300" t="s">
        <v>16</v>
      </c>
      <c r="D9" s="34">
        <f>SUM(TABUD!C16:C23)</f>
        <v>3.35</v>
      </c>
      <c r="E9" s="39">
        <f>SUM(TABUD!D16:D23)</f>
        <v>0</v>
      </c>
      <c r="F9" s="39">
        <f>SUM(TABUD!E16:E23)</f>
        <v>0</v>
      </c>
      <c r="G9" s="39">
        <f>SUM(TABUD!F16:F23)</f>
        <v>3.3119685544440283</v>
      </c>
      <c r="H9" s="39">
        <f>SUM(TABUD!G16:G23)</f>
        <v>0</v>
      </c>
      <c r="I9" s="39">
        <f>SUM(TABUD!H16:H23)</f>
        <v>0.91931909036126025</v>
      </c>
      <c r="J9" s="39">
        <f>SUM(TABUD!I16:I23)</f>
        <v>1.0318293808986529</v>
      </c>
      <c r="K9" s="39">
        <f>SUM(TABUD!J16:J23)</f>
        <v>0.52425741491914724</v>
      </c>
      <c r="L9" s="39">
        <f>SUM(TABUD!K16:K23)</f>
        <v>0.35261493606186167</v>
      </c>
      <c r="M9" s="39">
        <f>SUM(TABUD!L16:L23)</f>
        <v>0.82597285817800115</v>
      </c>
    </row>
    <row r="10" spans="2:35" x14ac:dyDescent="0.35">
      <c r="B10" s="352"/>
      <c r="C10" s="300" t="s">
        <v>18</v>
      </c>
      <c r="D10" s="34">
        <f>TABUD!C14-TABUD!C24</f>
        <v>0</v>
      </c>
      <c r="E10" s="39">
        <f>TABUD!D14-TABUD!D24</f>
        <v>0.62425724947631756</v>
      </c>
      <c r="F10" s="39">
        <f>TABUD!E14-TABUD!E24</f>
        <v>0</v>
      </c>
      <c r="G10" s="39">
        <f>TABUD!F14-TABUD!F24</f>
        <v>2.2999999999999998</v>
      </c>
      <c r="H10" s="39">
        <f>TABUD!G14-TABUD!G24</f>
        <v>0</v>
      </c>
      <c r="I10" s="39">
        <f>TABUD!H14-TABUD!H24</f>
        <v>0.8</v>
      </c>
      <c r="J10" s="39">
        <f>TABUD!I14-TABUD!I24</f>
        <v>1</v>
      </c>
      <c r="K10" s="39">
        <f>TABUD!J14-TABUD!J24</f>
        <v>-1.5</v>
      </c>
      <c r="L10" s="39">
        <f>TABUD!K14-TABUD!K24</f>
        <v>-0.8</v>
      </c>
      <c r="M10" s="39">
        <f>TABUD!L14-TABUD!L24</f>
        <v>0.6</v>
      </c>
    </row>
    <row r="11" spans="2:35" x14ac:dyDescent="0.35">
      <c r="B11" s="352"/>
      <c r="C11" s="301" t="s">
        <v>17</v>
      </c>
      <c r="D11" s="20">
        <f t="shared" ref="D11:M11" si="1">D7+D8-D9+D10</f>
        <v>0.94999999999999973</v>
      </c>
      <c r="E11" s="40">
        <f t="shared" si="1"/>
        <v>1.5742572494763172</v>
      </c>
      <c r="F11" s="40">
        <f t="shared" si="1"/>
        <v>1.5742572494763172</v>
      </c>
      <c r="G11" s="40">
        <f t="shared" si="1"/>
        <v>1.0195503489903111</v>
      </c>
      <c r="H11" s="40">
        <f t="shared" si="1"/>
        <v>1.0195503489903115</v>
      </c>
      <c r="I11" s="40">
        <f t="shared" si="1"/>
        <v>1.0118521263928693</v>
      </c>
      <c r="J11" s="40">
        <f t="shared" si="1"/>
        <v>0.98002274549421653</v>
      </c>
      <c r="K11" s="40">
        <f t="shared" si="1"/>
        <v>0.89749025739824706</v>
      </c>
      <c r="L11" s="40">
        <f t="shared" si="1"/>
        <v>0.95809296747038331</v>
      </c>
      <c r="M11" s="40">
        <f t="shared" si="1"/>
        <v>0.9628203548335672</v>
      </c>
      <c r="O11" s="36">
        <f t="shared" ref="O11:O21" si="2">SUM(D11:M11)</f>
        <v>10.947893648522539</v>
      </c>
      <c r="P11" s="50">
        <f>O11-TABUD!N26</f>
        <v>0</v>
      </c>
    </row>
    <row r="12" spans="2:35" x14ac:dyDescent="0.35">
      <c r="B12" s="349" t="s">
        <v>46</v>
      </c>
      <c r="C12" s="11" t="s">
        <v>19</v>
      </c>
      <c r="D12" s="32">
        <f>GEOP!C9</f>
        <v>64.176883642905324</v>
      </c>
      <c r="E12" s="38">
        <f>GEOP!D9</f>
        <v>60.176883642905324</v>
      </c>
      <c r="F12" s="38">
        <f>GEOP!E9</f>
        <v>60.176883642905324</v>
      </c>
      <c r="G12" s="38">
        <f>GEOP!F9</f>
        <v>60.176883642905324</v>
      </c>
      <c r="H12" s="38">
        <f>GEOP!G9</f>
        <v>60.176883642905324</v>
      </c>
      <c r="I12" s="38">
        <f>GEOP!H9</f>
        <v>60.044941642905322</v>
      </c>
      <c r="J12" s="38">
        <f>GEOP!I9</f>
        <v>44.979292642905321</v>
      </c>
      <c r="K12" s="38">
        <f>GEOP!J9</f>
        <v>44.993230642905317</v>
      </c>
      <c r="L12" s="38">
        <f>GEOP!K9</f>
        <v>49.343922642905312</v>
      </c>
      <c r="M12" s="38">
        <f>GEOP!L9</f>
        <v>66.30462464290531</v>
      </c>
    </row>
    <row r="13" spans="2:35" x14ac:dyDescent="0.35">
      <c r="B13" s="350"/>
      <c r="C13" s="300" t="s">
        <v>15</v>
      </c>
      <c r="D13" s="33">
        <f>SUM(GEOP!C10:C13)</f>
        <v>0</v>
      </c>
      <c r="E13" s="39">
        <f>SUM(GEOP!D10:D13)</f>
        <v>0</v>
      </c>
      <c r="F13" s="39">
        <f>SUM(GEOP!E10:E13)</f>
        <v>0</v>
      </c>
      <c r="G13" s="39">
        <f>SUM(GEOP!F10:F13)</f>
        <v>0</v>
      </c>
      <c r="H13" s="39">
        <f>SUM(GEOP!G10:G13)</f>
        <v>0</v>
      </c>
      <c r="I13" s="39">
        <f>SUM(GEOP!H10:H13)</f>
        <v>6.1207479999999999</v>
      </c>
      <c r="J13" s="39">
        <f>SUM(GEOP!I10:I13)</f>
        <v>0.69733100000000003</v>
      </c>
      <c r="K13" s="39">
        <f>SUM(GEOP!J10:J13)</f>
        <v>4.7229950000000001</v>
      </c>
      <c r="L13" s="39">
        <f>SUM(GEOP!K10:K13)</f>
        <v>0</v>
      </c>
      <c r="M13" s="39">
        <f>SUM(GEOP!L10:L13)</f>
        <v>7.3583999999999997E-2</v>
      </c>
    </row>
    <row r="14" spans="2:35" x14ac:dyDescent="0.35">
      <c r="B14" s="350"/>
      <c r="C14" s="300" t="s">
        <v>16</v>
      </c>
      <c r="D14" s="33">
        <f>SUM(GEOP!C16:C23)</f>
        <v>4</v>
      </c>
      <c r="E14" s="39">
        <f>SUM(GEOP!D16:D23)</f>
        <v>0</v>
      </c>
      <c r="F14" s="39">
        <f>SUM(GEOP!E16:E23)</f>
        <v>0</v>
      </c>
      <c r="G14" s="39">
        <f>SUM(GEOP!F16:F23)</f>
        <v>0</v>
      </c>
      <c r="H14" s="39">
        <f>SUM(GEOP!G16:G23)</f>
        <v>0.131942</v>
      </c>
      <c r="I14" s="39">
        <f>SUM(GEOP!H16:H23)</f>
        <v>0.18639700000000001</v>
      </c>
      <c r="J14" s="39">
        <f>SUM(GEOP!I16:I23)</f>
        <v>0.68339299999999992</v>
      </c>
      <c r="K14" s="39">
        <f>SUM(GEOP!J16:J23)</f>
        <v>0.372303</v>
      </c>
      <c r="L14" s="39">
        <f>SUM(GEOP!K16:K23)</f>
        <v>4.0392979999999996</v>
      </c>
      <c r="M14" s="39">
        <f>SUM(GEOP!L16:L23)</f>
        <v>0</v>
      </c>
    </row>
    <row r="15" spans="2:35" x14ac:dyDescent="0.35">
      <c r="B15" s="350"/>
      <c r="C15" s="300" t="s">
        <v>18</v>
      </c>
      <c r="D15" s="33">
        <f>GEOP!C14-GEOP!C24</f>
        <v>0</v>
      </c>
      <c r="E15" s="39">
        <f>GEOP!D14-GEOP!D24</f>
        <v>0</v>
      </c>
      <c r="F15" s="39">
        <f>GEOP!E14-GEOP!E24</f>
        <v>0</v>
      </c>
      <c r="G15" s="39">
        <f>GEOP!F14-GEOP!F24</f>
        <v>0</v>
      </c>
      <c r="H15" s="39">
        <f>GEOP!G14-GEOP!G24</f>
        <v>0</v>
      </c>
      <c r="I15" s="39">
        <f>GEOP!H14-GEOP!H24</f>
        <v>-21</v>
      </c>
      <c r="J15" s="39">
        <f>GEOP!I14-GEOP!I24</f>
        <v>0</v>
      </c>
      <c r="K15" s="39">
        <f>GEOP!J14-GEOP!J24</f>
        <v>0</v>
      </c>
      <c r="L15" s="39">
        <f>GEOP!K14-GEOP!K24</f>
        <v>21</v>
      </c>
      <c r="M15" s="39">
        <f>GEOP!L14-GEOP!L24</f>
        <v>0</v>
      </c>
    </row>
    <row r="16" spans="2:35" x14ac:dyDescent="0.35">
      <c r="B16" s="351"/>
      <c r="C16" s="301" t="s">
        <v>17</v>
      </c>
      <c r="D16" s="20">
        <f t="shared" ref="D16:M16" si="3">D12+D13-D14+D15</f>
        <v>60.176883642905324</v>
      </c>
      <c r="E16" s="40">
        <f t="shared" si="3"/>
        <v>60.176883642905324</v>
      </c>
      <c r="F16" s="40">
        <f t="shared" si="3"/>
        <v>60.176883642905324</v>
      </c>
      <c r="G16" s="40">
        <f t="shared" si="3"/>
        <v>60.176883642905324</v>
      </c>
      <c r="H16" s="40">
        <f t="shared" si="3"/>
        <v>60.044941642905322</v>
      </c>
      <c r="I16" s="40">
        <f t="shared" si="3"/>
        <v>44.979292642905321</v>
      </c>
      <c r="J16" s="40">
        <f t="shared" si="3"/>
        <v>44.993230642905317</v>
      </c>
      <c r="K16" s="40">
        <f t="shared" si="3"/>
        <v>49.343922642905312</v>
      </c>
      <c r="L16" s="40">
        <f t="shared" si="3"/>
        <v>66.30462464290531</v>
      </c>
      <c r="M16" s="40">
        <f t="shared" si="3"/>
        <v>66.378208642905307</v>
      </c>
      <c r="O16" s="36">
        <f t="shared" si="2"/>
        <v>572.75175542905311</v>
      </c>
      <c r="P16" s="50">
        <f>O16-GEOP!N26</f>
        <v>0</v>
      </c>
    </row>
    <row r="17" spans="2:35" x14ac:dyDescent="0.35">
      <c r="B17" s="349" t="s">
        <v>25</v>
      </c>
      <c r="C17" s="32" t="s">
        <v>19</v>
      </c>
      <c r="D17" s="32">
        <f>TITA!C9</f>
        <v>11.923999999999999</v>
      </c>
      <c r="E17" s="38">
        <f>TITA!D9</f>
        <v>13.748688335951762</v>
      </c>
      <c r="F17" s="38">
        <f>TITA!E9</f>
        <v>13.748688335951762</v>
      </c>
      <c r="G17" s="38">
        <f>TITA!F9</f>
        <v>2.9041175780195889</v>
      </c>
      <c r="H17" s="38">
        <f>TITA!G9</f>
        <v>2.9041175780195889</v>
      </c>
      <c r="I17" s="38">
        <f>TITA!H9</f>
        <v>7.423117578019589</v>
      </c>
      <c r="J17" s="38">
        <f>TITA!I9</f>
        <v>5.0531175780195881</v>
      </c>
      <c r="K17" s="38">
        <f>TITA!J9</f>
        <v>5.1231175780195883</v>
      </c>
      <c r="L17" s="38">
        <f>TITA!K9</f>
        <v>2.4331175780195871</v>
      </c>
      <c r="M17" s="38">
        <f>TITA!L9</f>
        <v>2.9831175780195878</v>
      </c>
    </row>
    <row r="18" spans="2:35" x14ac:dyDescent="0.35">
      <c r="B18" s="350"/>
      <c r="C18" s="300" t="s">
        <v>15</v>
      </c>
      <c r="D18" s="33">
        <f>SUM(TITA!C10:C13)</f>
        <v>1.05</v>
      </c>
      <c r="E18" s="39">
        <f>SUM(TITA!D10:D13)</f>
        <v>0</v>
      </c>
      <c r="F18" s="39">
        <f>SUM(TITA!E10:E13)</f>
        <v>0</v>
      </c>
      <c r="G18" s="39">
        <f>SUM(TITA!F10:F13)</f>
        <v>0</v>
      </c>
      <c r="H18" s="39">
        <f>SUM(TITA!G10:G13)</f>
        <v>4.59</v>
      </c>
      <c r="I18" s="39">
        <f>SUM(TITA!H10:H13)</f>
        <v>0.63</v>
      </c>
      <c r="J18" s="39">
        <f>SUM(TITA!I10:I13)</f>
        <v>5.87</v>
      </c>
      <c r="K18" s="39">
        <f>SUM(TITA!J10:J13)</f>
        <v>22.31</v>
      </c>
      <c r="L18" s="39">
        <f>SUM(TITA!K10:K13)</f>
        <v>5.55</v>
      </c>
      <c r="M18" s="39">
        <f>SUM(TITA!L10:L13)</f>
        <v>4.01</v>
      </c>
    </row>
    <row r="19" spans="2:35" x14ac:dyDescent="0.35">
      <c r="B19" s="350"/>
      <c r="C19" s="300" t="s">
        <v>16</v>
      </c>
      <c r="D19" s="33">
        <f>SUM(TITA!C16:C23)</f>
        <v>7.0650000000000004</v>
      </c>
      <c r="E19" s="39">
        <f>SUM(TITA!D16:D23)</f>
        <v>0</v>
      </c>
      <c r="F19" s="39">
        <f>SUM(TITA!E16:E23)</f>
        <v>10.844570757932173</v>
      </c>
      <c r="G19" s="39">
        <f>SUM(TITA!F16:F23)</f>
        <v>0</v>
      </c>
      <c r="H19" s="39">
        <f>SUM(TITA!G16:G23)</f>
        <v>7.0999999999999994E-2</v>
      </c>
      <c r="I19" s="39">
        <f>SUM(TITA!H16:H23)</f>
        <v>10</v>
      </c>
      <c r="J19" s="39">
        <f>SUM(TITA!I16:I23)</f>
        <v>15.8</v>
      </c>
      <c r="K19" s="39">
        <f>SUM(TITA!J16:J23)</f>
        <v>10</v>
      </c>
      <c r="L19" s="39">
        <f>SUM(TITA!K16:K23)</f>
        <v>15</v>
      </c>
      <c r="M19" s="39">
        <f>SUM(TITA!L16:L23)</f>
        <v>10</v>
      </c>
    </row>
    <row r="20" spans="2:35" x14ac:dyDescent="0.35">
      <c r="B20" s="350"/>
      <c r="C20" s="300" t="s">
        <v>18</v>
      </c>
      <c r="D20" s="33">
        <f>TITA!C14-TITA!C24</f>
        <v>7.839688335951764</v>
      </c>
      <c r="E20" s="39">
        <f>TITA!D14-TITA!D24</f>
        <v>0</v>
      </c>
      <c r="F20" s="39">
        <f>TITA!E14-TITA!E24</f>
        <v>0</v>
      </c>
      <c r="G20" s="39">
        <f>TITA!F14-TITA!F24</f>
        <v>0</v>
      </c>
      <c r="H20" s="39">
        <f>TITA!G14-TITA!G24</f>
        <v>0</v>
      </c>
      <c r="I20" s="39">
        <f>TITA!H14-TITA!H24</f>
        <v>7</v>
      </c>
      <c r="J20" s="39">
        <f>TITA!I14-TITA!I24</f>
        <v>10</v>
      </c>
      <c r="K20" s="39">
        <f>TITA!J14-TITA!J24</f>
        <v>-15</v>
      </c>
      <c r="L20" s="39">
        <f>TITA!K14-TITA!K24</f>
        <v>10</v>
      </c>
      <c r="M20" s="39">
        <f>TITA!L14-TITA!L24</f>
        <v>10</v>
      </c>
    </row>
    <row r="21" spans="2:35" x14ac:dyDescent="0.35">
      <c r="B21" s="351"/>
      <c r="C21" s="301" t="s">
        <v>17</v>
      </c>
      <c r="D21" s="20">
        <f>D17+D18-D19+D20</f>
        <v>13.748688335951764</v>
      </c>
      <c r="E21" s="40">
        <f t="shared" ref="E21:M21" si="4">E17+E18-E19+E20</f>
        <v>13.748688335951762</v>
      </c>
      <c r="F21" s="40">
        <f t="shared" si="4"/>
        <v>2.9041175780195889</v>
      </c>
      <c r="G21" s="40">
        <f t="shared" si="4"/>
        <v>2.9041175780195889</v>
      </c>
      <c r="H21" s="40">
        <f t="shared" si="4"/>
        <v>7.423117578019589</v>
      </c>
      <c r="I21" s="40">
        <f>I17+I18-I19+I20</f>
        <v>5.0531175780195898</v>
      </c>
      <c r="J21" s="40">
        <f t="shared" si="4"/>
        <v>5.1231175780195883</v>
      </c>
      <c r="K21" s="40">
        <f t="shared" si="4"/>
        <v>2.4331175780195871</v>
      </c>
      <c r="L21" s="40">
        <f t="shared" si="4"/>
        <v>2.9831175780195869</v>
      </c>
      <c r="M21" s="40">
        <f t="shared" si="4"/>
        <v>6.9931175780195876</v>
      </c>
      <c r="O21" s="36">
        <f t="shared" si="2"/>
        <v>63.314317296060217</v>
      </c>
      <c r="P21" s="50">
        <f>O21-TITA!N26</f>
        <v>0</v>
      </c>
    </row>
    <row r="22" spans="2:35" x14ac:dyDescent="0.35">
      <c r="B22" s="349" t="s">
        <v>26</v>
      </c>
      <c r="C22" s="32" t="s">
        <v>19</v>
      </c>
      <c r="D22" s="32">
        <f>TAP!C9</f>
        <v>7.3041079906621595</v>
      </c>
      <c r="E22" s="38">
        <f>TAP!D9</f>
        <v>7.3041079906621595</v>
      </c>
      <c r="F22" s="38">
        <f>TAP!E9</f>
        <v>7.3041079906621595</v>
      </c>
      <c r="G22" s="38">
        <f>TAP!F9</f>
        <v>7.3041079906621595</v>
      </c>
      <c r="H22" s="38">
        <f>TAP!G9</f>
        <v>7.3041079906621595</v>
      </c>
      <c r="I22" s="38">
        <f>TAP!H9</f>
        <v>15.524535990662159</v>
      </c>
      <c r="J22" s="38">
        <f>TAP!I9</f>
        <v>9.3313549906621596</v>
      </c>
      <c r="K22" s="38">
        <f>TAP!J9</f>
        <v>9.3068319906621593</v>
      </c>
      <c r="L22" s="38">
        <f>TAP!K9</f>
        <v>8.7181819906621598</v>
      </c>
      <c r="M22" s="38">
        <f>TAP!L9</f>
        <v>9.0137919906621597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2:35" x14ac:dyDescent="0.35">
      <c r="B23" s="350"/>
      <c r="C23" s="300" t="s">
        <v>15</v>
      </c>
      <c r="D23" s="35">
        <f>SUM(TAP!C10:C13)</f>
        <v>0</v>
      </c>
      <c r="E23" s="41">
        <f>SUM(TAP!D10:D13)</f>
        <v>0</v>
      </c>
      <c r="F23" s="41">
        <f>SUM(TAP!E10:E13)</f>
        <v>0</v>
      </c>
      <c r="G23" s="41">
        <f>SUM(TAP!F10:F13)</f>
        <v>0</v>
      </c>
      <c r="H23" s="41">
        <f>SUM(TAP!G10:G13)</f>
        <v>8.2204280000000001</v>
      </c>
      <c r="I23" s="41">
        <f>SUM(TAP!H10:H13)</f>
        <v>0</v>
      </c>
      <c r="J23" s="41">
        <f>SUM(TAP!I10:I13)</f>
        <v>0</v>
      </c>
      <c r="K23" s="41">
        <f>SUM(TAP!J10:J13)</f>
        <v>0</v>
      </c>
      <c r="L23" s="41">
        <f>SUM(TAP!K10:K13)</f>
        <v>5.2956099999999999</v>
      </c>
      <c r="M23" s="41">
        <f>SUM(TAP!L10:L13)</f>
        <v>0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2:35" x14ac:dyDescent="0.35">
      <c r="B24" s="350"/>
      <c r="C24" s="300" t="s">
        <v>16</v>
      </c>
      <c r="D24" s="35">
        <f>SUM(TAP!C16:C23)</f>
        <v>0</v>
      </c>
      <c r="E24" s="41">
        <f>SUM(TAP!D16:D23)</f>
        <v>0</v>
      </c>
      <c r="F24" s="41">
        <f>SUM(TAP!E16:E23)</f>
        <v>0</v>
      </c>
      <c r="G24" s="41">
        <f>SUM(TAP!F16:F23)</f>
        <v>0</v>
      </c>
      <c r="H24" s="41">
        <f>SUM(TAP!G16:G23)</f>
        <v>0</v>
      </c>
      <c r="I24" s="41">
        <f>SUM(TAP!H16:H23)</f>
        <v>1.193181</v>
      </c>
      <c r="J24" s="41">
        <f>SUM(TAP!I16:I23)</f>
        <v>2.4523E-2</v>
      </c>
      <c r="K24" s="41">
        <f>SUM(TAP!J16:J23)</f>
        <v>0.58865000000000001</v>
      </c>
      <c r="L24" s="41">
        <f>SUM(TAP!K16:K23)</f>
        <v>0</v>
      </c>
      <c r="M24" s="41">
        <f>SUM(TAP!L16:L23)</f>
        <v>0.52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2:35" x14ac:dyDescent="0.35">
      <c r="B25" s="350"/>
      <c r="C25" s="300" t="s">
        <v>18</v>
      </c>
      <c r="D25" s="35">
        <f>TAP!C14-TAP!C24</f>
        <v>0</v>
      </c>
      <c r="E25" s="41">
        <f>TAP!D14-TAP!D24</f>
        <v>0</v>
      </c>
      <c r="F25" s="41">
        <f>TAP!E14-TAP!E24</f>
        <v>0</v>
      </c>
      <c r="G25" s="41">
        <f>TAP!F14-TAP!F24</f>
        <v>0</v>
      </c>
      <c r="H25" s="41">
        <f>TAP!G14-TAP!G24</f>
        <v>0</v>
      </c>
      <c r="I25" s="41">
        <f>TAP!H14-TAP!H24</f>
        <v>-5</v>
      </c>
      <c r="J25" s="41">
        <f>TAP!I14-TAP!I24</f>
        <v>0</v>
      </c>
      <c r="K25" s="41">
        <f>TAP!J14-TAP!J24</f>
        <v>0</v>
      </c>
      <c r="L25" s="41">
        <f>TAP!K14-TAP!K24</f>
        <v>-5</v>
      </c>
      <c r="M25" s="41">
        <f>TAP!L14-TAP!L24</f>
        <v>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2:35" x14ac:dyDescent="0.35">
      <c r="B26" s="351"/>
      <c r="C26" s="301" t="s">
        <v>17</v>
      </c>
      <c r="D26" s="20">
        <f>D22+D23-D24+D25</f>
        <v>7.3041079906621595</v>
      </c>
      <c r="E26" s="40">
        <f t="shared" ref="E26:M26" si="5">E22+E23-E24+E25</f>
        <v>7.3041079906621595</v>
      </c>
      <c r="F26" s="40">
        <f t="shared" si="5"/>
        <v>7.3041079906621595</v>
      </c>
      <c r="G26" s="40">
        <f t="shared" si="5"/>
        <v>7.3041079906621595</v>
      </c>
      <c r="H26" s="40">
        <f t="shared" si="5"/>
        <v>15.524535990662159</v>
      </c>
      <c r="I26" s="40">
        <f t="shared" si="5"/>
        <v>9.3313549906621596</v>
      </c>
      <c r="J26" s="40">
        <f t="shared" si="5"/>
        <v>9.3068319906621593</v>
      </c>
      <c r="K26" s="40">
        <f t="shared" si="5"/>
        <v>8.7181819906621598</v>
      </c>
      <c r="L26" s="40">
        <f t="shared" si="5"/>
        <v>9.0137919906621597</v>
      </c>
      <c r="M26" s="40">
        <f t="shared" si="5"/>
        <v>8.4937919906621602</v>
      </c>
      <c r="O26" s="36">
        <f>SUM(D26:M26)</f>
        <v>89.604920906621601</v>
      </c>
      <c r="P26" s="50">
        <f>O26-TAP!N26</f>
        <v>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2:35" x14ac:dyDescent="0.35">
      <c r="B27" s="349" t="s">
        <v>14</v>
      </c>
      <c r="C27" s="32" t="s">
        <v>19</v>
      </c>
      <c r="D27" s="32">
        <f>TFRA!C9</f>
        <v>0</v>
      </c>
      <c r="E27" s="38">
        <f>TFRA!D9</f>
        <v>0</v>
      </c>
      <c r="F27" s="38">
        <f>TFRA!E9</f>
        <v>0</v>
      </c>
      <c r="G27" s="38">
        <f>TFRA!F9</f>
        <v>0</v>
      </c>
      <c r="H27" s="38">
        <f>TFRA!G9</f>
        <v>0</v>
      </c>
      <c r="I27" s="38">
        <f>TFRA!H9</f>
        <v>0</v>
      </c>
      <c r="J27" s="38">
        <f>TFRA!I9</f>
        <v>0</v>
      </c>
      <c r="K27" s="38">
        <f>TFRA!J9</f>
        <v>0</v>
      </c>
      <c r="L27" s="38">
        <f>TFRA!K9</f>
        <v>0</v>
      </c>
      <c r="M27" s="38">
        <f>TFRA!L9</f>
        <v>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2:35" x14ac:dyDescent="0.35">
      <c r="B28" s="350"/>
      <c r="C28" s="300" t="s">
        <v>15</v>
      </c>
      <c r="D28" s="35">
        <f>SUM(TFRA!C10:C13)</f>
        <v>3.1</v>
      </c>
      <c r="E28" s="41">
        <f>SUM(TFRA!D10:D13)</f>
        <v>1.3433948</v>
      </c>
      <c r="F28" s="41">
        <f>SUM(TFRA!E10:E13)</f>
        <v>0</v>
      </c>
      <c r="G28" s="41">
        <f>SUM(TFRA!F10:F13)</f>
        <v>1.5</v>
      </c>
      <c r="H28" s="41">
        <f>SUM(TFRA!G10:G13)</f>
        <v>0</v>
      </c>
      <c r="I28" s="41">
        <f>SUM(TFRA!H10:H13)</f>
        <v>27.7</v>
      </c>
      <c r="J28" s="41">
        <f>SUM(TFRA!I10:I13)</f>
        <v>21.4</v>
      </c>
      <c r="K28" s="41">
        <f>SUM(TFRA!J10:J13)</f>
        <v>5.3</v>
      </c>
      <c r="L28" s="41">
        <f>SUM(TFRA!K10:K13)</f>
        <v>10.6</v>
      </c>
      <c r="M28" s="41">
        <f>SUM(TFRA!L10:L13)</f>
        <v>53.7</v>
      </c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2:35" x14ac:dyDescent="0.35">
      <c r="B29" s="350"/>
      <c r="C29" s="300" t="s">
        <v>16</v>
      </c>
      <c r="D29" s="35">
        <f>SUM(TFRA!C16:C23)</f>
        <v>4.1429999999999998</v>
      </c>
      <c r="E29" s="41">
        <f>SUM(TFRA!D16:D23)</f>
        <v>9.5400150000000004</v>
      </c>
      <c r="F29" s="41">
        <f>SUM(TFRA!E16:E23)</f>
        <v>11.504999999999999</v>
      </c>
      <c r="G29" s="41">
        <f>SUM(TFRA!F16:F23)</f>
        <v>6.1559999999999997</v>
      </c>
      <c r="H29" s="41">
        <f>SUM(TFRA!G16:G23)</f>
        <v>0</v>
      </c>
      <c r="I29" s="41">
        <f>SUM(TFRA!H16:H23)</f>
        <v>5.4</v>
      </c>
      <c r="J29" s="41">
        <f>SUM(TFRA!I16:I23)</f>
        <v>1.0449999999999999</v>
      </c>
      <c r="K29" s="41">
        <f>SUM(TFRA!J16:J23)</f>
        <v>0</v>
      </c>
      <c r="L29" s="41">
        <f>SUM(TFRA!K16:K23)</f>
        <v>9.5</v>
      </c>
      <c r="M29" s="41">
        <f>SUM(TFRA!L16:L23)</f>
        <v>5.4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2:35" x14ac:dyDescent="0.35">
      <c r="B30" s="350"/>
      <c r="C30" s="300" t="s">
        <v>18</v>
      </c>
      <c r="D30" s="35">
        <f>TFRA!C14-TFRA!C24</f>
        <v>1.0429999999999999</v>
      </c>
      <c r="E30" s="41">
        <f>TFRA!D14-TFRA!D24</f>
        <v>8.1966201999999999</v>
      </c>
      <c r="F30" s="41">
        <f>TFRA!E14-TFRA!E24</f>
        <v>11.505000000000001</v>
      </c>
      <c r="G30" s="41">
        <f>TFRA!F14-TFRA!F24</f>
        <v>4.6559999999999997</v>
      </c>
      <c r="H30" s="41">
        <f>TFRA!G14-TFRA!G24</f>
        <v>0</v>
      </c>
      <c r="I30" s="41">
        <f>TFRA!H14-TFRA!H24</f>
        <v>-22.299999999999997</v>
      </c>
      <c r="J30" s="41">
        <f>TFRA!I14-TFRA!I24</f>
        <v>-20.354999999999997</v>
      </c>
      <c r="K30" s="41">
        <f>TFRA!J14-TFRA!J24</f>
        <v>-5.3</v>
      </c>
      <c r="L30" s="41">
        <f>TFRA!K14-TFRA!K24</f>
        <v>-1.0999999999999996</v>
      </c>
      <c r="M30" s="41">
        <f>TFRA!L14-TFRA!L24</f>
        <v>-48.300000000000004</v>
      </c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</row>
    <row r="31" spans="2:35" x14ac:dyDescent="0.35">
      <c r="B31" s="351"/>
      <c r="C31" s="301" t="s">
        <v>17</v>
      </c>
      <c r="D31" s="20">
        <f>D27+D28-D29+D30</f>
        <v>0</v>
      </c>
      <c r="E31" s="40">
        <f t="shared" ref="E31:M31" si="6">E27+E28-E29+E30</f>
        <v>0</v>
      </c>
      <c r="F31" s="40">
        <f t="shared" si="6"/>
        <v>0</v>
      </c>
      <c r="G31" s="40">
        <f t="shared" si="6"/>
        <v>0</v>
      </c>
      <c r="H31" s="40">
        <f t="shared" si="6"/>
        <v>0</v>
      </c>
      <c r="I31" s="40">
        <f t="shared" si="6"/>
        <v>0</v>
      </c>
      <c r="J31" s="40">
        <f t="shared" si="6"/>
        <v>0</v>
      </c>
      <c r="K31" s="40">
        <f t="shared" si="6"/>
        <v>0</v>
      </c>
      <c r="L31" s="40">
        <f t="shared" si="6"/>
        <v>0</v>
      </c>
      <c r="M31" s="40">
        <f t="shared" si="6"/>
        <v>0</v>
      </c>
      <c r="O31" s="36">
        <f>SUM(D31:M31)</f>
        <v>0</v>
      </c>
      <c r="P31" s="50">
        <f>O31-TFRA!N26</f>
        <v>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2:35" x14ac:dyDescent="0.35">
      <c r="B32" s="349" t="s">
        <v>27</v>
      </c>
      <c r="C32" s="32" t="s">
        <v>19</v>
      </c>
      <c r="D32" s="32">
        <f>TUSA!C9</f>
        <v>4.0977143442419335</v>
      </c>
      <c r="E32" s="38">
        <f>TUSA!D9</f>
        <v>13.131550593829257</v>
      </c>
      <c r="F32" s="38">
        <f>TUSA!E9</f>
        <v>4.0415505938292569</v>
      </c>
      <c r="G32" s="38">
        <f>TUSA!F9</f>
        <v>4.0502275499203773</v>
      </c>
      <c r="H32" s="38">
        <f>TUSA!G9</f>
        <v>4.0502275499203773</v>
      </c>
      <c r="I32" s="38">
        <f>TUSA!H9</f>
        <v>4.0469946347668611</v>
      </c>
      <c r="J32" s="38">
        <f>TUSA!I9</f>
        <v>3.992078820966924</v>
      </c>
      <c r="K32" s="38">
        <f>TUSA!J9</f>
        <v>3.942128342261082</v>
      </c>
      <c r="L32" s="38">
        <f>TUSA!K9</f>
        <v>3.9004735056813526</v>
      </c>
      <c r="M32" s="38">
        <f>TUSA!L9</f>
        <v>3.8465415149253293</v>
      </c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2:16" x14ac:dyDescent="0.35">
      <c r="B33" s="350"/>
      <c r="C33" s="300" t="s">
        <v>15</v>
      </c>
      <c r="D33" s="33">
        <f>SUM(TUSA!C10:C13)</f>
        <v>9.0338362495873241</v>
      </c>
      <c r="E33" s="39">
        <f>SUM(TUSA!D10:D13)</f>
        <v>0</v>
      </c>
      <c r="F33" s="39">
        <f>SUM(TUSA!E10:E13)</f>
        <v>0.18118933641465831</v>
      </c>
      <c r="G33" s="39">
        <f>SUM(TUSA!F10:F13)</f>
        <v>0</v>
      </c>
      <c r="H33" s="39">
        <f>SUM(TUSA!G10:G13)</f>
        <v>1.276767084846484</v>
      </c>
      <c r="I33" s="39">
        <f>SUM(TUSA!H10:H13)</f>
        <v>22.86453615054473</v>
      </c>
      <c r="J33" s="39">
        <f>SUM(TUSA!I10:I13)</f>
        <v>10.303981512050182</v>
      </c>
      <c r="K33" s="39">
        <f>SUM(TUSA!J10:J13)</f>
        <v>1.5377971277649389</v>
      </c>
      <c r="L33" s="39">
        <f>SUM(TUSA!K10:K13)</f>
        <v>0</v>
      </c>
      <c r="M33" s="39">
        <f>SUM(TUSA!L10:L13)</f>
        <v>0</v>
      </c>
    </row>
    <row r="34" spans="2:16" x14ac:dyDescent="0.35">
      <c r="B34" s="350"/>
      <c r="C34" s="300" t="s">
        <v>16</v>
      </c>
      <c r="D34" s="33">
        <f>SUM(TUSA!C16:C23)</f>
        <v>0</v>
      </c>
      <c r="E34" s="39">
        <f>SUM(TUSA!D16:D23)</f>
        <v>0</v>
      </c>
      <c r="F34" s="39">
        <f>SUM(TUSA!E16:E23)</f>
        <v>7.4125123803235393</v>
      </c>
      <c r="G34" s="39">
        <f>SUM(TUSA!F16:F23)</f>
        <v>0</v>
      </c>
      <c r="H34" s="39">
        <f>SUM(TUSA!G16:G23)</f>
        <v>0</v>
      </c>
      <c r="I34" s="39">
        <f>SUM(TUSA!H16:H23)</f>
        <v>4.5894519643446685</v>
      </c>
      <c r="J34" s="39">
        <f>SUM(TUSA!I16:I23)</f>
        <v>10.763931990756024</v>
      </c>
      <c r="K34" s="39">
        <f>SUM(TUSA!J16:J23)</f>
        <v>4.5894519643446685</v>
      </c>
      <c r="L34" s="39">
        <f>SUM(TUSA!K16:K23)</f>
        <v>10.763931990756024</v>
      </c>
      <c r="M34" s="39">
        <f>SUM(TUSA!L16:L23)</f>
        <v>4.5894519643446685</v>
      </c>
    </row>
    <row r="35" spans="2:16" x14ac:dyDescent="0.35">
      <c r="B35" s="350"/>
      <c r="C35" s="300" t="s">
        <v>18</v>
      </c>
      <c r="D35" s="33">
        <f>TUSA!C14-TUSA!C24</f>
        <v>0</v>
      </c>
      <c r="E35" s="39">
        <f>TUSA!D14-TUSA!D24</f>
        <v>-9.09</v>
      </c>
      <c r="F35" s="39">
        <f>TUSA!E14-TUSA!E24</f>
        <v>7.24</v>
      </c>
      <c r="G35" s="39">
        <f>TUSA!F14-TUSA!F24</f>
        <v>0</v>
      </c>
      <c r="H35" s="39">
        <f>TUSA!G14-TUSA!G24</f>
        <v>-1.28</v>
      </c>
      <c r="I35" s="39">
        <f>TUSA!H14-TUSA!H24</f>
        <v>-18.329999999999998</v>
      </c>
      <c r="J35" s="39">
        <f>TUSA!I14-TUSA!I24</f>
        <v>0.41</v>
      </c>
      <c r="K35" s="39">
        <f>TUSA!J14-TUSA!J24</f>
        <v>3.01</v>
      </c>
      <c r="L35" s="39">
        <f>TUSA!K14-TUSA!K24</f>
        <v>10.71</v>
      </c>
      <c r="M35" s="39">
        <f>TUSA!L14-TUSA!L24</f>
        <v>4.54</v>
      </c>
    </row>
    <row r="36" spans="2:16" x14ac:dyDescent="0.35">
      <c r="B36" s="351"/>
      <c r="C36" s="301" t="s">
        <v>17</v>
      </c>
      <c r="D36" s="20">
        <f>D32+D33-D34+D35</f>
        <v>13.131550593829257</v>
      </c>
      <c r="E36" s="40">
        <f t="shared" ref="E36:M36" si="7">E32+E33-E34+E35</f>
        <v>4.0415505938292569</v>
      </c>
      <c r="F36" s="40">
        <f t="shared" si="7"/>
        <v>4.0502275499203764</v>
      </c>
      <c r="G36" s="40">
        <f t="shared" si="7"/>
        <v>4.0502275499203773</v>
      </c>
      <c r="H36" s="40">
        <f t="shared" si="7"/>
        <v>4.0469946347668611</v>
      </c>
      <c r="I36" s="40">
        <f t="shared" si="7"/>
        <v>3.992078820966924</v>
      </c>
      <c r="J36" s="40">
        <f t="shared" si="7"/>
        <v>3.942128342261082</v>
      </c>
      <c r="K36" s="40">
        <f t="shared" si="7"/>
        <v>3.9004735056813526</v>
      </c>
      <c r="L36" s="40">
        <f t="shared" si="7"/>
        <v>3.8465415149253293</v>
      </c>
      <c r="M36" s="40">
        <f t="shared" si="7"/>
        <v>3.7970895505806608</v>
      </c>
      <c r="O36" s="36">
        <f>SUM(D36:M36)</f>
        <v>48.798862656681472</v>
      </c>
      <c r="P36" s="50">
        <f>O36-TUSA!N26</f>
        <v>0</v>
      </c>
    </row>
  </sheetData>
  <mergeCells count="9">
    <mergeCell ref="D5:H5"/>
    <mergeCell ref="D4:H4"/>
    <mergeCell ref="I4:M4"/>
    <mergeCell ref="B22:B26"/>
    <mergeCell ref="B32:B36"/>
    <mergeCell ref="B7:B11"/>
    <mergeCell ref="B12:B16"/>
    <mergeCell ref="B17:B21"/>
    <mergeCell ref="B27:B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EA6FD-2C0A-4211-BECB-86FF5A81829F}">
  <sheetPr>
    <tabColor theme="4" tint="-0.249977111117893"/>
  </sheetPr>
  <dimension ref="B1:P78"/>
  <sheetViews>
    <sheetView showGridLines="0" topLeftCell="A6" zoomScale="64" zoomScaleNormal="80" workbookViewId="0">
      <selection activeCell="G26" sqref="G26"/>
    </sheetView>
  </sheetViews>
  <sheetFormatPr defaultColWidth="9.1796875" defaultRowHeight="14.5" x14ac:dyDescent="0.35"/>
  <cols>
    <col min="1" max="1" width="9.7265625" style="95" customWidth="1"/>
    <col min="2" max="2" width="39.26953125" style="101" bestFit="1" customWidth="1"/>
    <col min="3" max="3" width="15.54296875" style="96" bestFit="1" customWidth="1"/>
    <col min="4" max="4" width="16.26953125" style="96" bestFit="1" customWidth="1"/>
    <col min="5" max="5" width="18.90625" style="96" bestFit="1" customWidth="1"/>
    <col min="6" max="6" width="15.54296875" style="96" bestFit="1" customWidth="1"/>
    <col min="7" max="8" width="19.453125" style="96" bestFit="1" customWidth="1"/>
    <col min="9" max="10" width="19.08984375" style="96" bestFit="1" customWidth="1"/>
    <col min="11" max="11" width="18.453125" style="96" bestFit="1" customWidth="1"/>
    <col min="12" max="12" width="25.54296875" style="95" hidden="1" customWidth="1"/>
    <col min="13" max="13" width="26.26953125" style="95" hidden="1" customWidth="1"/>
    <col min="14" max="14" width="26.26953125" style="3" hidden="1" customWidth="1"/>
    <col min="15" max="15" width="9.54296875" style="95" hidden="1" customWidth="1"/>
    <col min="16" max="16" width="26.26953125" style="95" bestFit="1" customWidth="1"/>
    <col min="17" max="17" width="9.1796875" style="95" customWidth="1"/>
    <col min="18" max="16384" width="9.1796875" style="95"/>
  </cols>
  <sheetData>
    <row r="1" spans="2:16" x14ac:dyDescent="0.35">
      <c r="B1" s="30"/>
      <c r="C1" s="30"/>
      <c r="D1" s="30"/>
      <c r="E1" s="30"/>
      <c r="F1" s="31"/>
    </row>
    <row r="2" spans="2:16" x14ac:dyDescent="0.35">
      <c r="B2" s="102" t="s">
        <v>35</v>
      </c>
    </row>
    <row r="3" spans="2:16" s="70" customFormat="1" x14ac:dyDescent="0.35">
      <c r="B3" s="97" t="s">
        <v>30</v>
      </c>
      <c r="C3" s="353" t="str">
        <f>'Detail Per Entity'!C3</f>
        <v>Week 18</v>
      </c>
      <c r="D3" s="354"/>
      <c r="E3" s="354"/>
      <c r="F3" s="354"/>
      <c r="G3" s="355"/>
      <c r="H3" s="110" t="str">
        <f>'Detail Per Entity'!I5</f>
        <v>Week 19</v>
      </c>
      <c r="I3" s="110" t="str">
        <f>'Detail Per Entity'!J5</f>
        <v>Week 20</v>
      </c>
      <c r="J3" s="110" t="str">
        <f>'Detail Per Entity'!K5</f>
        <v>Week 21</v>
      </c>
      <c r="K3" s="110" t="str">
        <f>'Detail Per Entity'!L5</f>
        <v>Week 22</v>
      </c>
      <c r="L3" s="110" t="str">
        <f>'Detail Per Entity'!M5</f>
        <v>Week 23</v>
      </c>
      <c r="M3" s="108"/>
      <c r="N3" s="108"/>
      <c r="O3" s="108"/>
      <c r="P3" s="108"/>
    </row>
    <row r="4" spans="2:16" s="49" customFormat="1" x14ac:dyDescent="0.35">
      <c r="B4" s="23" t="s">
        <v>13</v>
      </c>
      <c r="C4" s="64">
        <f>'Detail Per Entity'!D6</f>
        <v>44319</v>
      </c>
      <c r="D4" s="64">
        <f>'Detail Per Entity'!E6</f>
        <v>44320</v>
      </c>
      <c r="E4" s="64">
        <f>'Detail Per Entity'!F6</f>
        <v>44321</v>
      </c>
      <c r="F4" s="64">
        <f>'Detail Per Entity'!G6</f>
        <v>44322</v>
      </c>
      <c r="G4" s="92">
        <f>'Detail Per Entity'!H6</f>
        <v>44323</v>
      </c>
      <c r="H4" s="92" t="str">
        <f>'Detail Per Entity'!I6</f>
        <v>10/05 - 14/05</v>
      </c>
      <c r="I4" s="92" t="str">
        <f>'Detail Per Entity'!J6</f>
        <v>17/05 - 21/05</v>
      </c>
      <c r="J4" s="92" t="str">
        <f>'Detail Per Entity'!K6</f>
        <v>24/05 - 28/05</v>
      </c>
      <c r="K4" s="92" t="str">
        <f>'Detail Per Entity'!L6</f>
        <v>31/05 - 04/06</v>
      </c>
      <c r="L4" s="92" t="str">
        <f>'Detail Per Entity'!M6</f>
        <v>07/06 - 11/06</v>
      </c>
      <c r="M4" s="108"/>
      <c r="N4" s="108"/>
      <c r="O4" s="108"/>
      <c r="P4" s="108"/>
    </row>
    <row r="5" spans="2:16" s="2" customFormat="1" x14ac:dyDescent="0.35">
      <c r="B5" s="18" t="s">
        <v>20</v>
      </c>
      <c r="C5" s="14">
        <f>TABUD!C9+GEOP!C9+TITA!C9+TAP!C9+TFRA!C9+TUSA!C9</f>
        <v>91.80270597780941</v>
      </c>
      <c r="D5" s="14">
        <f>TABUD!D9+GEOP!D9+TITA!D9+TAP!D9+TFRA!D9+TUSA!D9</f>
        <v>95.311230563348516</v>
      </c>
      <c r="E5" s="14">
        <f>TABUD!E9+GEOP!E9+TITA!E9+TAP!E9+TFRA!E9+TUSA!E9</f>
        <v>86.845487812824814</v>
      </c>
      <c r="F5" s="14">
        <f>TABUD!F9+GEOP!F9+TITA!F9+TAP!F9+TFRA!F9+TUSA!F9</f>
        <v>76.009594010983776</v>
      </c>
      <c r="G5" s="14">
        <f>TABUD!G9+GEOP!G9+TITA!G9+TAP!G9+TFRA!G9+TUSA!G9</f>
        <v>75.454887110497765</v>
      </c>
      <c r="H5" s="14">
        <f>TABUD!H9+GEOP!H9+TITA!H9+TAP!H9+TFRA!H9+TUSA!H9</f>
        <v>88.059140195344241</v>
      </c>
      <c r="I5" s="14">
        <f>TABUD!I9+GEOP!I9+TITA!I9+TAP!I9+TFRA!I9+TUSA!I9</f>
        <v>64.367696158946856</v>
      </c>
      <c r="J5" s="14">
        <f>TABUD!J9+GEOP!J9+TITA!J9+TAP!J9+TFRA!J9+TUSA!J9</f>
        <v>64.345331299342362</v>
      </c>
      <c r="K5" s="14">
        <f>TABUD!K9+GEOP!K9+TITA!K9+TAP!K9+TFRA!K9+TUSA!K9</f>
        <v>65.293185974666656</v>
      </c>
      <c r="L5" s="14">
        <f>TABUD!L9+GEOP!L9+TITA!L9+TAP!L9+TFRA!L9+TUSA!L9</f>
        <v>83.106168693982767</v>
      </c>
      <c r="M5" s="108"/>
      <c r="N5" s="108"/>
      <c r="O5" s="108"/>
      <c r="P5" s="108"/>
    </row>
    <row r="6" spans="2:16" s="3" customFormat="1" x14ac:dyDescent="0.35">
      <c r="B6" s="12" t="s">
        <v>8</v>
      </c>
      <c r="C6" s="7">
        <f>TABUD!C10+GEOP!C10+TITA!C10+TAP!C10+TFRA!C10+TUSA!C10</f>
        <v>4.0150396170353257</v>
      </c>
      <c r="D6" s="7">
        <f>TABUD!D10+GEOP!D10+TITA!D10+TAP!D10+TFRA!D10+TUSA!D10</f>
        <v>1.3433948</v>
      </c>
      <c r="E6" s="7">
        <f>TABUD!E10+GEOP!E10+TITA!E10+TAP!E10+TFRA!E10+TUSA!E10</f>
        <v>0.18118933641465831</v>
      </c>
      <c r="F6" s="7">
        <f>TABUD!F10+GEOP!F10+TITA!F10+TAP!F10+TFRA!F10+TUSA!F10</f>
        <v>1.9572616539580221</v>
      </c>
      <c r="G6" s="7">
        <f>TABUD!G10+GEOP!G10+TITA!G10+TAP!G10+TFRA!G10+TUSA!G10</f>
        <v>13.527195084846483</v>
      </c>
      <c r="H6" s="7">
        <f>TABUD!H10+GEOP!H10+TITA!H10+TAP!H10+TFRA!H10+TUSA!H10</f>
        <v>36.912577324020006</v>
      </c>
      <c r="I6" s="7">
        <f>TABUD!I10+GEOP!I10+TITA!I10+TAP!I10+TFRA!I10+TUSA!I10</f>
        <v>28.068010952789699</v>
      </c>
      <c r="J6" s="7">
        <f>TABUD!J10+GEOP!J10+TITA!J10+TAP!J10+TFRA!J10+TUSA!J10</f>
        <v>29.430606425862447</v>
      </c>
      <c r="K6" s="7">
        <f>TABUD!K10+GEOP!K10+TITA!K10+TAP!K10+TFRA!K10+TUSA!K10</f>
        <v>22.658827646134</v>
      </c>
      <c r="L6" s="8">
        <f>TABUD!L10+GEOP!L10+TITA!L10+TAP!L10+TFRA!L10+TUSA!L10</f>
        <v>7.8628451653264406</v>
      </c>
      <c r="N6" s="108"/>
      <c r="O6" s="108"/>
      <c r="P6" s="108"/>
    </row>
    <row r="7" spans="2:16" s="3" customFormat="1" x14ac:dyDescent="0.35">
      <c r="B7" s="12" t="s">
        <v>9</v>
      </c>
      <c r="C7" s="7">
        <f>TABUD!C11+GEOP!C11+TITA!C11+TAP!C11+TFRA!C11+TUSA!C11</f>
        <v>9.1687966325519987</v>
      </c>
      <c r="D7" s="7">
        <f>TABUD!D11+GEOP!D11+TITA!D11+TAP!D11+TFRA!D11+TUSA!D11</f>
        <v>0</v>
      </c>
      <c r="E7" s="7">
        <f>TABUD!E11+GEOP!E11+TITA!E11+TAP!E11+TFRA!E11+TUSA!E11</f>
        <v>0</v>
      </c>
      <c r="F7" s="7">
        <f>TABUD!F11+GEOP!F11+TITA!F11+TAP!F11+TFRA!F11+TUSA!F11</f>
        <v>0</v>
      </c>
      <c r="G7" s="7">
        <f>TABUD!G11+GEOP!G11+TITA!G11+TAP!G11+TFRA!G11+TUSA!G11</f>
        <v>0.56000000000000005</v>
      </c>
      <c r="H7" s="7">
        <f>TABUD!H11+GEOP!H11+TITA!H11+TAP!H11+TFRA!H11+TUSA!H11</f>
        <v>20.514327694288539</v>
      </c>
      <c r="I7" s="7">
        <f>TABUD!I11+GEOP!I11+TITA!I11+TAP!I11+TFRA!I11+TUSA!I11</f>
        <v>10.203301559260483</v>
      </c>
      <c r="J7" s="7">
        <f>TABUD!J11+GEOP!J11+TITA!J11+TAP!J11+TFRA!J11+TUSA!J11</f>
        <v>6.3819106287256702</v>
      </c>
      <c r="K7" s="7">
        <f>TABUD!K11+GEOP!K11+TITA!K11+TAP!K11+TFRA!K11+TUSA!K11</f>
        <v>0</v>
      </c>
      <c r="L7" s="8">
        <f>TABUD!L11+GEOP!L11+TITA!L11+TAP!L11+TFRA!L11+TUSA!L11</f>
        <v>0.15143908021474448</v>
      </c>
    </row>
    <row r="8" spans="2:16" s="3" customFormat="1" x14ac:dyDescent="0.35">
      <c r="B8" s="12" t="s">
        <v>4</v>
      </c>
      <c r="C8" s="7">
        <f>TABUD!C12+GEOP!C12+TITA!C12+TAP!C12+TFRA!C12+TUSA!C12</f>
        <v>0</v>
      </c>
      <c r="D8" s="7">
        <f>TABUD!D12+GEOP!D12+TITA!D12+TAP!D12+TFRA!D12+TUSA!D12</f>
        <v>0</v>
      </c>
      <c r="E8" s="7">
        <f>TABUD!E12+GEOP!E12+TITA!E12+TAP!E12+TFRA!E12+TUSA!E12</f>
        <v>0</v>
      </c>
      <c r="F8" s="7">
        <f>TABUD!F12+GEOP!F12+TITA!F12+TAP!F12+TFRA!F12+TUSA!F12</f>
        <v>0</v>
      </c>
      <c r="G8" s="7">
        <f>TABUD!G12+GEOP!G12+TITA!G12+TAP!G12+TFRA!G12+TUSA!G12</f>
        <v>0</v>
      </c>
      <c r="H8" s="7">
        <f>TABUD!H12+GEOP!H12+TITA!H12+TAP!H12+TFRA!H12+TUSA!H12</f>
        <v>0</v>
      </c>
      <c r="I8" s="7">
        <f>TABUD!I12+GEOP!I12+TITA!I12+TAP!I12+TFRA!I12+TUSA!I12</f>
        <v>0</v>
      </c>
      <c r="J8" s="7">
        <f>TABUD!J12+GEOP!J12+TITA!J12+TAP!J12+TFRA!J12+TUSA!J12</f>
        <v>0</v>
      </c>
      <c r="K8" s="7">
        <f>TABUD!K12+GEOP!K12+TITA!K12+TAP!K12+TFRA!K12+TUSA!K12</f>
        <v>0</v>
      </c>
      <c r="L8" s="8">
        <f>TABUD!L12+GEOP!L12+TITA!L12+TAP!L12+TFRA!L12+TUSA!L12</f>
        <v>0</v>
      </c>
    </row>
    <row r="9" spans="2:16" s="3" customFormat="1" x14ac:dyDescent="0.35">
      <c r="B9" s="12" t="s">
        <v>2</v>
      </c>
      <c r="C9" s="7">
        <f>TABUD!C13+GEOP!C13+TITA!C13+TAP!C13+TFRA!C13+TUSA!C13</f>
        <v>0</v>
      </c>
      <c r="D9" s="7">
        <f>TABUD!D13+GEOP!D13+TITA!D13+TAP!D13+TFRA!D13+TUSA!D13</f>
        <v>0</v>
      </c>
      <c r="E9" s="7">
        <f>TABUD!E13+GEOP!E13+TITA!E13+TAP!E13+TFRA!E13+TUSA!E13</f>
        <v>0</v>
      </c>
      <c r="F9" s="7">
        <f>TABUD!F13+GEOP!F13+TITA!F13+TAP!F13+TFRA!F13+TUSA!F13</f>
        <v>0</v>
      </c>
      <c r="G9" s="7">
        <f>TABUD!G13+GEOP!G13+TITA!G13+TAP!G13+TFRA!G13+TUSA!G13</f>
        <v>0</v>
      </c>
      <c r="H9" s="7">
        <f>TABUD!H13+GEOP!H13+TITA!H13+TAP!H13+TFRA!H13+TUSA!H13</f>
        <v>0</v>
      </c>
      <c r="I9" s="7">
        <f>TABUD!I13+GEOP!I13+TITA!I13+TAP!I13+TFRA!I13+TUSA!I13</f>
        <v>0</v>
      </c>
      <c r="J9" s="7">
        <f>TABUD!J13+GEOP!J13+TITA!J13+TAP!J13+TFRA!J13+TUSA!J13</f>
        <v>0</v>
      </c>
      <c r="K9" s="7">
        <f>TABUD!K13+GEOP!K13+TITA!K13+TAP!K13+TFRA!K13+TUSA!K13</f>
        <v>0</v>
      </c>
      <c r="L9" s="8">
        <f>TABUD!L13+GEOP!L13+TITA!L13+TAP!L13+TFRA!L13+TUSA!L13</f>
        <v>50</v>
      </c>
    </row>
    <row r="10" spans="2:16" s="3" customFormat="1" x14ac:dyDescent="0.35">
      <c r="B10" s="24" t="s">
        <v>48</v>
      </c>
      <c r="C10" s="25">
        <f>TABUD!C14+GEOP!C14+TITA!C14+TAP!C14+TFRA!C14+TUSA!C14</f>
        <v>8.8826883359517641</v>
      </c>
      <c r="D10" s="25">
        <f>TABUD!D14+GEOP!D14+TITA!D14+TAP!D14+TFRA!D14+TUSA!D14</f>
        <v>8.8208774494763169</v>
      </c>
      <c r="E10" s="25">
        <f>TABUD!E14+GEOP!E14+TITA!E14+TAP!E14+TFRA!E14+TUSA!E14</f>
        <v>18.745000000000001</v>
      </c>
      <c r="F10" s="25">
        <f>TABUD!F14+GEOP!F14+TITA!F14+TAP!F14+TFRA!F14+TUSA!F14</f>
        <v>6.9559999999999995</v>
      </c>
      <c r="G10" s="25">
        <f>TABUD!G14+GEOP!G14+TITA!G14+TAP!G14+TFRA!G14+TUSA!G14</f>
        <v>0</v>
      </c>
      <c r="H10" s="25">
        <f>TABUD!H14+GEOP!H14+TITA!H14+TAP!H14+TFRA!H14+TUSA!H14</f>
        <v>7.8</v>
      </c>
      <c r="I10" s="25">
        <f>TABUD!I14+GEOP!I14+TITA!I14+TAP!I14+TFRA!I14+TUSA!I14</f>
        <v>11.41</v>
      </c>
      <c r="J10" s="25">
        <f>TABUD!J14+GEOP!J14+TITA!J14+TAP!J14+TFRA!J14+TUSA!J14</f>
        <v>3.01</v>
      </c>
      <c r="K10" s="25">
        <f>TABUD!K14+GEOP!K14+TITA!K14+TAP!K14+TFRA!K14+TUSA!K14</f>
        <v>41.71</v>
      </c>
      <c r="L10" s="25">
        <f>TABUD!L14+GEOP!L14+TITA!L14+TAP!L14+TFRA!L14+TUSA!L14</f>
        <v>15.14</v>
      </c>
    </row>
    <row r="11" spans="2:16" s="3" customFormat="1" x14ac:dyDescent="0.35">
      <c r="B11" s="6" t="s">
        <v>6</v>
      </c>
      <c r="C11" s="10">
        <f>TABUD!C15+GEOP!C15+TITA!C15+TAP!C15+TFRA!C15+TUSA!C15</f>
        <v>22.066524585539089</v>
      </c>
      <c r="D11" s="10">
        <f>TABUD!D15+GEOP!D15+TITA!D15+TAP!D15+TFRA!D15+TUSA!D15</f>
        <v>10.164272249476317</v>
      </c>
      <c r="E11" s="10">
        <f>TABUD!E15+GEOP!E15+TITA!E15+TAP!E15+TFRA!E15+TUSA!E15</f>
        <v>18.926189336414659</v>
      </c>
      <c r="F11" s="10">
        <f>TABUD!F15+GEOP!F15+TITA!F15+TAP!F15+TFRA!F15+TUSA!F15</f>
        <v>8.9132616539580223</v>
      </c>
      <c r="G11" s="10">
        <f>TABUD!G15+GEOP!G15+TITA!G15+TAP!G15+TFRA!G15+TUSA!G15</f>
        <v>14.087195084846485</v>
      </c>
      <c r="H11" s="10">
        <f>TABUD!H15+GEOP!H15+TITA!H15+TAP!H15+TFRA!H15+TUSA!H15</f>
        <v>65.226905018308543</v>
      </c>
      <c r="I11" s="10">
        <f>TABUD!I15+GEOP!I15+TITA!I15+TAP!I15+TFRA!I15+TUSA!I15</f>
        <v>49.681312512050184</v>
      </c>
      <c r="J11" s="10">
        <f>TABUD!J15+GEOP!J15+TITA!J15+TAP!J15+TFRA!J15+TUSA!J15</f>
        <v>38.822517054588111</v>
      </c>
      <c r="K11" s="10">
        <f>TABUD!K15+GEOP!K15+TITA!K15+TAP!K15+TFRA!K15+TUSA!K15</f>
        <v>64.368827646133994</v>
      </c>
      <c r="L11" s="10">
        <f>TABUD!L15+GEOP!L15+TITA!L15+TAP!L15+TFRA!L15+TUSA!L15</f>
        <v>73.154284245541191</v>
      </c>
    </row>
    <row r="12" spans="2:16" s="3" customFormat="1" x14ac:dyDescent="0.35">
      <c r="B12" s="13" t="s">
        <v>7</v>
      </c>
      <c r="C12" s="4">
        <f>TABUD!C16+GEOP!C16+TITA!C16+TAP!C16+TFRA!C16+TUSA!C16</f>
        <v>2.5000000000000001E-2</v>
      </c>
      <c r="D12" s="4">
        <f>TABUD!D16+GEOP!D16+TITA!D16+TAP!D16+TFRA!D16+TUSA!D16</f>
        <v>9.25</v>
      </c>
      <c r="E12" s="4">
        <f>TABUD!E16+GEOP!E16+TITA!E16+TAP!E16+TFRA!E16+TUSA!E16</f>
        <v>13.550583806691201</v>
      </c>
      <c r="F12" s="4">
        <f>TABUD!F16+GEOP!F16+TITA!F16+TAP!F16+TFRA!F16+TUSA!F16</f>
        <v>9.0605085327044783</v>
      </c>
      <c r="G12" s="4">
        <f>TABUD!G16+GEOP!G16+TITA!G16+TAP!G16+TFRA!G16+TUSA!G16</f>
        <v>0.131942</v>
      </c>
      <c r="H12" s="4">
        <f>TABUD!H16+GEOP!H16+TITA!H16+TAP!H16+TFRA!H16+TUSA!H16</f>
        <v>13.581231603401868</v>
      </c>
      <c r="I12" s="4">
        <f>TABUD!I16+GEOP!I16+TITA!I16+TAP!I16+TFRA!I16+TUSA!I16</f>
        <v>13.294084492638955</v>
      </c>
      <c r="J12" s="4">
        <f>TABUD!J16+GEOP!J16+TITA!J16+TAP!J16+TFRA!J16+TUSA!J16</f>
        <v>12.911855321389007</v>
      </c>
      <c r="K12" s="4">
        <f>TABUD!K16+GEOP!K16+TITA!K16+TAP!K16+TFRA!K16+TUSA!K16</f>
        <v>12.39868744910247</v>
      </c>
      <c r="L12" s="8">
        <f>TABUD!L16+GEOP!L16+TITA!L16+TAP!L16+TFRA!L16+TUSA!L16</f>
        <v>12.832747371218609</v>
      </c>
    </row>
    <row r="13" spans="2:16" s="3" customFormat="1" x14ac:dyDescent="0.35">
      <c r="B13" s="13" t="s">
        <v>10</v>
      </c>
      <c r="C13" s="4">
        <f>TABUD!C17+GEOP!C17+TITA!C17+TAP!C17+TFRA!C17+TUSA!C17</f>
        <v>0</v>
      </c>
      <c r="D13" s="4">
        <f>TABUD!D17+GEOP!D17+TITA!D17+TAP!D17+TFRA!D17+TUSA!D17</f>
        <v>0.29001500000000002</v>
      </c>
      <c r="E13" s="4">
        <f>TABUD!E17+GEOP!E17+TITA!E17+TAP!E17+TFRA!E17+TUSA!E17</f>
        <v>0.71334185384909343</v>
      </c>
      <c r="F13" s="4">
        <f>TABUD!F17+GEOP!F17+TITA!F17+TAP!F17+TFRA!F17+TUSA!F17</f>
        <v>0.25746002173954874</v>
      </c>
      <c r="G13" s="4">
        <f>TABUD!G17+GEOP!G17+TITA!G17+TAP!G17+TFRA!G17+TUSA!G17</f>
        <v>0</v>
      </c>
      <c r="H13" s="4">
        <f>TABUD!H17+GEOP!H17+TITA!H17+TAP!H17+TFRA!H17+TUSA!H17</f>
        <v>2.20444</v>
      </c>
      <c r="I13" s="4">
        <f>TABUD!I17+GEOP!I17+TITA!I17+TAP!I17+TFRA!I17+TUSA!I17</f>
        <v>2.4524354013003049</v>
      </c>
      <c r="J13" s="4">
        <f>TABUD!J17+GEOP!J17+TITA!J17+TAP!J17+TFRA!J17+TUSA!J17</f>
        <v>2.0601296065707468</v>
      </c>
      <c r="K13" s="4">
        <f>TABUD!K17+GEOP!K17+TITA!K17+TAP!K17+TFRA!K17+TUSA!K17</f>
        <v>2</v>
      </c>
      <c r="L13" s="8">
        <f>TABUD!L17+GEOP!L17+TITA!L17+TAP!L17+TFRA!L17+TUSA!L17</f>
        <v>2</v>
      </c>
    </row>
    <row r="14" spans="2:16" s="3" customFormat="1" x14ac:dyDescent="0.35">
      <c r="B14" s="13" t="s">
        <v>0</v>
      </c>
      <c r="C14" s="4">
        <f>TABUD!C18+GEOP!C18+TITA!C18+TAP!C18+TFRA!C18+TUSA!C18</f>
        <v>14.39</v>
      </c>
      <c r="D14" s="4">
        <f>TABUD!D18+GEOP!D18+TITA!D18+TAP!D18+TFRA!D18+TUSA!D18</f>
        <v>0</v>
      </c>
      <c r="E14" s="4">
        <f>TABUD!E18+GEOP!E18+TITA!E18+TAP!E18+TFRA!E18+TUSA!E18</f>
        <v>14.566331792670848</v>
      </c>
      <c r="F14" s="4">
        <f>TABUD!F18+GEOP!F18+TITA!F18+TAP!F18+TFRA!F18+TUSA!F18</f>
        <v>0</v>
      </c>
      <c r="G14" s="4">
        <f>TABUD!G18+GEOP!G18+TITA!G18+TAP!G18+TFRA!G18+TUSA!G18</f>
        <v>7.0999999999999994E-2</v>
      </c>
      <c r="H14" s="4">
        <f>TABUD!H18+GEOP!H18+TITA!H18+TAP!H18+TFRA!H18+TUSA!H18</f>
        <v>0.52</v>
      </c>
      <c r="I14" s="4">
        <f>TABUD!I18+GEOP!I18+TITA!I18+TAP!I18+TFRA!I18+TUSA!I18</f>
        <v>11.455331792670847</v>
      </c>
      <c r="J14" s="4">
        <f>TABUD!J18+GEOP!J18+TITA!J18+TAP!J18+TFRA!J18+TUSA!J18</f>
        <v>0.52</v>
      </c>
      <c r="K14" s="4">
        <f>TABUD!K18+GEOP!K18+TITA!K18+TAP!K18+TFRA!K18+TUSA!K18</f>
        <v>24.15533179267085</v>
      </c>
      <c r="L14" s="8">
        <f>TABUD!L18+GEOP!L18+TITA!L18+TAP!L18+TFRA!L18+TUSA!L18</f>
        <v>0.52</v>
      </c>
    </row>
    <row r="15" spans="2:16" s="3" customFormat="1" x14ac:dyDescent="0.35">
      <c r="B15" s="13" t="s">
        <v>12</v>
      </c>
      <c r="C15" s="4">
        <f>TABUD!C19+GEOP!C19+TITA!C19+TAP!C19+TFRA!C19+TUSA!C19</f>
        <v>4.1429999999999998</v>
      </c>
      <c r="D15" s="4">
        <f>TABUD!D19+GEOP!D19+TITA!D19+TAP!D19+TFRA!D19+TUSA!D19</f>
        <v>0</v>
      </c>
      <c r="E15" s="4">
        <f>TABUD!E19+GEOP!E19+TITA!E19+TAP!E19+TFRA!E19+TUSA!E19</f>
        <v>0.9318256850445692</v>
      </c>
      <c r="F15" s="4">
        <f>TABUD!F19+GEOP!F19+TITA!F19+TAP!F19+TFRA!F19+TUSA!F19</f>
        <v>0.15</v>
      </c>
      <c r="G15" s="4">
        <f>TABUD!G19+GEOP!G19+TITA!G19+TAP!G19+TFRA!G19+TUSA!G19</f>
        <v>0</v>
      </c>
      <c r="H15" s="4">
        <f>TABUD!H19+GEOP!H19+TITA!H19+TAP!H19+TFRA!H19+TUSA!H19</f>
        <v>5.9826774513040615</v>
      </c>
      <c r="I15" s="4">
        <f>TABUD!I19+GEOP!I19+TITA!I19+TAP!I19+TFRA!I19+TUSA!I19</f>
        <v>1.1018256850445691</v>
      </c>
      <c r="J15" s="4">
        <f>TABUD!J19+GEOP!J19+TITA!J19+TAP!J19+TFRA!J19+TUSA!J19</f>
        <v>0.58267745130406079</v>
      </c>
      <c r="K15" s="4">
        <f>TABUD!K19+GEOP!K19+TITA!K19+TAP!K19+TFRA!K19+TUSA!K19</f>
        <v>1.1018256850445691</v>
      </c>
      <c r="L15" s="8">
        <f>TABUD!L19+GEOP!L19+TITA!L19+TAP!L19+TFRA!L19+TUSA!L19</f>
        <v>5.9826774513040615</v>
      </c>
    </row>
    <row r="16" spans="2:16" s="3" customFormat="1" x14ac:dyDescent="0.35">
      <c r="B16" s="13" t="s">
        <v>11</v>
      </c>
      <c r="C16" s="4">
        <f>TABUD!C20+GEOP!C20+TITA!C20+TAP!C20+TFRA!C20+TUSA!C20</f>
        <v>0</v>
      </c>
      <c r="D16" s="4">
        <f>TABUD!D20+GEOP!D20+TITA!D20+TAP!D20+TFRA!D20+TUSA!D20</f>
        <v>0</v>
      </c>
      <c r="E16" s="4">
        <f>TABUD!E20+GEOP!E20+TITA!E20+TAP!E20+TFRA!E20+TUSA!E20</f>
        <v>0</v>
      </c>
      <c r="F16" s="4">
        <f>TABUD!F20+GEOP!F20+TITA!F20+TAP!F20+TFRA!F20+TUSA!F20</f>
        <v>0</v>
      </c>
      <c r="G16" s="4">
        <f>TABUD!G20+GEOP!G20+TITA!G20+TAP!G20+TFRA!G20+TUSA!G20</f>
        <v>0</v>
      </c>
      <c r="H16" s="4">
        <f>TABUD!H20+GEOP!H20+TITA!H20+TAP!H20+TFRA!H20+TUSA!H20</f>
        <v>0</v>
      </c>
      <c r="I16" s="4">
        <f>TABUD!I20+GEOP!I20+TITA!I20+TAP!I20+TFRA!I20+TUSA!I20</f>
        <v>0</v>
      </c>
      <c r="J16" s="4">
        <f>TABUD!J20+GEOP!J20+TITA!J20+TAP!J20+TFRA!J20+TUSA!J20</f>
        <v>0</v>
      </c>
      <c r="K16" s="4">
        <f>TABUD!K20+GEOP!K20+TITA!K20+TAP!K20+TFRA!K20+TUSA!K20</f>
        <v>0</v>
      </c>
      <c r="L16" s="8">
        <f>TABUD!L20+GEOP!L20+TITA!L20+TAP!L20+TFRA!L20+TUSA!L20</f>
        <v>0</v>
      </c>
    </row>
    <row r="17" spans="2:15" s="3" customFormat="1" x14ac:dyDescent="0.35">
      <c r="B17" s="13" t="s">
        <v>3</v>
      </c>
      <c r="C17" s="4">
        <f>TABUD!C21+GEOP!C21+TITA!C21+TAP!C21+TFRA!C21+TUSA!C21</f>
        <v>0</v>
      </c>
      <c r="D17" s="4">
        <f>TABUD!D21+GEOP!D21+TITA!D21+TAP!D21+TFRA!D21+TUSA!D21</f>
        <v>0</v>
      </c>
      <c r="E17" s="4">
        <f>TABUD!E21+GEOP!E21+TITA!E21+TAP!E21+TFRA!E21+TUSA!E21</f>
        <v>0</v>
      </c>
      <c r="F17" s="4">
        <f>TABUD!F21+GEOP!F21+TITA!F21+TAP!F21+TFRA!F21+TUSA!F21</f>
        <v>0</v>
      </c>
      <c r="G17" s="4">
        <f>TABUD!G21+GEOP!G21+TITA!G21+TAP!G21+TFRA!G21+TUSA!G21</f>
        <v>0</v>
      </c>
      <c r="H17" s="4">
        <f>TABUD!H21+GEOP!H21+TITA!H21+TAP!H21+TFRA!H21+TUSA!H21</f>
        <v>0</v>
      </c>
      <c r="I17" s="4">
        <f>TABUD!I21+GEOP!I21+TITA!I21+TAP!I21+TFRA!I21+TUSA!I21</f>
        <v>0</v>
      </c>
      <c r="J17" s="4">
        <f>TABUD!J21+GEOP!J21+TITA!J21+TAP!J21+TFRA!J21+TUSA!J21</f>
        <v>0</v>
      </c>
      <c r="K17" s="4">
        <f>TABUD!K21+GEOP!K21+TITA!K21+TAP!K21+TFRA!K21+TUSA!K21</f>
        <v>0</v>
      </c>
      <c r="L17" s="8">
        <f>TABUD!L21+GEOP!L21+TITA!L21+TAP!L21+TFRA!L21+TUSA!L21</f>
        <v>0</v>
      </c>
    </row>
    <row r="18" spans="2:15" s="3" customFormat="1" x14ac:dyDescent="0.35">
      <c r="B18" s="13" t="s">
        <v>1</v>
      </c>
      <c r="C18" s="4">
        <f>TABUD!C22+GEOP!C22+TITA!C22+TAP!C22+TFRA!C22+TUSA!C22</f>
        <v>0</v>
      </c>
      <c r="D18" s="4">
        <f>TABUD!D22+GEOP!D22+TITA!D22+TAP!D22+TFRA!D22+TUSA!D22</f>
        <v>0</v>
      </c>
      <c r="E18" s="4">
        <f>TABUD!E22+GEOP!E22+TITA!E22+TAP!E22+TFRA!E22+TUSA!E22</f>
        <v>0</v>
      </c>
      <c r="F18" s="4">
        <f>TABUD!F22+GEOP!F22+TITA!F22+TAP!F22+TFRA!F22+TUSA!F22</f>
        <v>0</v>
      </c>
      <c r="G18" s="4">
        <f>TABUD!G22+GEOP!G22+TITA!G22+TAP!G22+TFRA!G22+TUSA!G22</f>
        <v>0</v>
      </c>
      <c r="H18" s="4">
        <f>TABUD!H22+GEOP!H22+TITA!H22+TAP!H22+TFRA!H22+TUSA!H22</f>
        <v>0</v>
      </c>
      <c r="I18" s="4">
        <f>TABUD!I22+GEOP!I22+TITA!I22+TAP!I22+TFRA!I22+TUSA!I22</f>
        <v>1.0449999999999999</v>
      </c>
      <c r="J18" s="4">
        <f>TABUD!J22+GEOP!J22+TITA!J22+TAP!J22+TFRA!J22+TUSA!J22</f>
        <v>0</v>
      </c>
      <c r="K18" s="4">
        <f>TABUD!K22+GEOP!K22+TITA!K22+TAP!K22+TFRA!K22+TUSA!K22</f>
        <v>0</v>
      </c>
      <c r="L18" s="8">
        <f>TABUD!L22+GEOP!L22+TITA!L22+TAP!L22+TFRA!L22+TUSA!L22</f>
        <v>0</v>
      </c>
    </row>
    <row r="19" spans="2:15" s="3" customFormat="1" x14ac:dyDescent="0.35">
      <c r="B19" s="13" t="s">
        <v>2</v>
      </c>
      <c r="C19" s="4">
        <f>TABUD!C23+GEOP!C23+TITA!C23+TAP!C23+TFRA!C23+TUSA!C23</f>
        <v>0</v>
      </c>
      <c r="D19" s="4">
        <f>TABUD!D23+GEOP!D23+TITA!D23+TAP!D23+TFRA!D23+TUSA!D23</f>
        <v>0</v>
      </c>
      <c r="E19" s="4">
        <f>TABUD!E23+GEOP!E23+TITA!E23+TAP!E23+TFRA!E23+TUSA!E23</f>
        <v>0</v>
      </c>
      <c r="F19" s="4">
        <f>TABUD!F23+GEOP!F23+TITA!F23+TAP!F23+TFRA!F23+TUSA!F23</f>
        <v>0</v>
      </c>
      <c r="G19" s="4">
        <f>TABUD!G23+GEOP!G23+TITA!G23+TAP!G23+TFRA!G23+TUSA!G23</f>
        <v>0</v>
      </c>
      <c r="H19" s="4">
        <f>TABUD!H23+GEOP!H23+TITA!H23+TAP!H23+TFRA!H23+TUSA!H23</f>
        <v>0</v>
      </c>
      <c r="I19" s="4">
        <f>TABUD!I23+GEOP!I23+TITA!I23+TAP!I23+TFRA!I23+TUSA!I23</f>
        <v>0</v>
      </c>
      <c r="J19" s="4">
        <f>TABUD!J23+GEOP!J23+TITA!J23+TAP!J23+TFRA!J23+TUSA!J23</f>
        <v>0</v>
      </c>
      <c r="K19" s="4">
        <f>TABUD!K23+GEOP!K23+TITA!K23+TAP!K23+TFRA!K23+TUSA!K23</f>
        <v>0</v>
      </c>
      <c r="L19" s="8">
        <f>TABUD!L23+GEOP!L23+TITA!L23+TAP!L23+TFRA!L23+TUSA!L23</f>
        <v>0</v>
      </c>
    </row>
    <row r="20" spans="2:15" s="3" customFormat="1" x14ac:dyDescent="0.35">
      <c r="B20" s="26" t="s">
        <v>49</v>
      </c>
      <c r="C20" s="27">
        <f>TABUD!C24+GEOP!C24+TITA!C24+TAP!C24+TFRA!C24+TUSA!C24</f>
        <v>0</v>
      </c>
      <c r="D20" s="27">
        <f>TABUD!D24+GEOP!D24+TITA!D24+TAP!D24+TFRA!D24+TUSA!D24</f>
        <v>9.09</v>
      </c>
      <c r="E20" s="27">
        <f>TABUD!E24+GEOP!E24+TITA!E24+TAP!E24+TFRA!E24+TUSA!E24</f>
        <v>0</v>
      </c>
      <c r="F20" s="27">
        <f>TABUD!F24+GEOP!F24+TITA!F24+TAP!F24+TFRA!F24+TUSA!F24</f>
        <v>0</v>
      </c>
      <c r="G20" s="27">
        <f>TABUD!G24+GEOP!G24+TITA!G24+TAP!G24+TFRA!G24+TUSA!G24</f>
        <v>1.28</v>
      </c>
      <c r="H20" s="27">
        <f>TABUD!H24+GEOP!H24+TITA!H24+TAP!H24+TFRA!H24+TUSA!H24</f>
        <v>66.63</v>
      </c>
      <c r="I20" s="27">
        <f>TABUD!I24+GEOP!I24+TITA!I24+TAP!I24+TFRA!I24+TUSA!I24</f>
        <v>20.354999999999997</v>
      </c>
      <c r="J20" s="27">
        <f>TABUD!J24+GEOP!J24+TITA!J24+TAP!J24+TFRA!J24+TUSA!J24</f>
        <v>21.8</v>
      </c>
      <c r="K20" s="27">
        <f>TABUD!K24+GEOP!K24+TITA!K24+TAP!K24+TFRA!K24+TUSA!K24</f>
        <v>6.8999999999999995</v>
      </c>
      <c r="L20" s="27">
        <f>TABUD!L24+GEOP!L24+TITA!L24+TAP!L24+TFRA!L24+TUSA!L24</f>
        <v>48.300000000000004</v>
      </c>
    </row>
    <row r="21" spans="2:15" s="3" customFormat="1" x14ac:dyDescent="0.35">
      <c r="B21" s="28" t="s">
        <v>5</v>
      </c>
      <c r="C21" s="29">
        <f>TABUD!C25+GEOP!C25+TITA!C25+TAP!C25+TFRA!C25+TUSA!C25</f>
        <v>18.558</v>
      </c>
      <c r="D21" s="29">
        <f>TABUD!D25+GEOP!D25+TITA!D25+TAP!D25+TFRA!D25+TUSA!D25</f>
        <v>18.630015</v>
      </c>
      <c r="E21" s="29">
        <f>TABUD!E25+GEOP!E25+TITA!E25+TAP!E25+TFRA!E25+TUSA!E25</f>
        <v>29.762083138255711</v>
      </c>
      <c r="F21" s="29">
        <f>TABUD!F25+GEOP!F25+TITA!F25+TAP!F25+TFRA!F25+TUSA!F25</f>
        <v>9.4679685544440275</v>
      </c>
      <c r="G21" s="29">
        <f>TABUD!G25+GEOP!G25+TITA!G25+TAP!G25+TFRA!G25+TUSA!G25</f>
        <v>1.482942</v>
      </c>
      <c r="H21" s="29">
        <f>TABUD!H25+GEOP!H25+TITA!H25+TAP!H25+TFRA!H25+TUSA!H25</f>
        <v>88.918349054705914</v>
      </c>
      <c r="I21" s="29">
        <f>TABUD!I25+GEOP!I25+TITA!I25+TAP!I25+TFRA!I25+TUSA!I25</f>
        <v>49.703677371654678</v>
      </c>
      <c r="J21" s="29">
        <f>TABUD!J25+GEOP!J25+TITA!J25+TAP!J25+TFRA!J25+TUSA!J25</f>
        <v>37.874662379263818</v>
      </c>
      <c r="K21" s="29">
        <f>TABUD!K25+GEOP!K25+TITA!K25+TAP!K25+TFRA!K25+TUSA!K25</f>
        <v>46.555844926817883</v>
      </c>
      <c r="L21" s="29">
        <f>TABUD!L25+GEOP!L25+TITA!L25+TAP!L25+TFRA!L25+TUSA!L25</f>
        <v>69.63542482252268</v>
      </c>
    </row>
    <row r="22" spans="2:15" s="3" customFormat="1" x14ac:dyDescent="0.35">
      <c r="B22" s="5" t="s">
        <v>23</v>
      </c>
      <c r="C22" s="9">
        <f>TABUD!C26+GEOP!C26+TITA!C26+TAP!C26+TFRA!C26+TUSA!C26</f>
        <v>95.311230563348516</v>
      </c>
      <c r="D22" s="9">
        <f>TABUD!D26+GEOP!D26+TITA!D26+TAP!D26+TFRA!D26+TUSA!D26</f>
        <v>86.845487812824814</v>
      </c>
      <c r="E22" s="9">
        <f>TABUD!E26+GEOP!E26+TITA!E26+TAP!E26+TFRA!E26+TUSA!E26</f>
        <v>76.009594010983776</v>
      </c>
      <c r="F22" s="9">
        <f>TABUD!F26+GEOP!F26+TITA!F26+TAP!F26+TFRA!F26+TUSA!F26</f>
        <v>75.454887110497765</v>
      </c>
      <c r="G22" s="9">
        <f>TABUD!G26+GEOP!G26+TITA!G26+TAP!G26+TFRA!G26+TUSA!G26</f>
        <v>88.059140195344241</v>
      </c>
      <c r="H22" s="9">
        <f>TABUD!H26+GEOP!H26+TITA!H26+TAP!H26+TFRA!H26+TUSA!H26</f>
        <v>64.367696158946856</v>
      </c>
      <c r="I22" s="9">
        <f>TABUD!I26+GEOP!I26+TITA!I26+TAP!I26+TFRA!I26+TUSA!I26</f>
        <v>64.345331299342362</v>
      </c>
      <c r="J22" s="9">
        <f>TABUD!J26+GEOP!J26+TITA!J26+TAP!J26+TFRA!J26+TUSA!J26</f>
        <v>65.293185974666656</v>
      </c>
      <c r="K22" s="9">
        <f>TABUD!K26+GEOP!K26+TITA!K26+TAP!K26+TFRA!K26+TUSA!K26</f>
        <v>83.106168693982767</v>
      </c>
      <c r="L22" s="9">
        <f>TABUD!L26+GEOP!L26+TITA!L26+TAP!L26+TFRA!L26+TUSA!L26</f>
        <v>86.625028117001293</v>
      </c>
      <c r="M22" s="3">
        <f>SUM(C22:L22)</f>
        <v>785.41774993693912</v>
      </c>
      <c r="N22" s="3">
        <f>TABUD!N26+GEOP!N26+TITA!N26+TAP!N26+TFRA!N26+TUSA!N26</f>
        <v>785.41774993693889</v>
      </c>
      <c r="O22" s="3">
        <f>M22-N22</f>
        <v>0</v>
      </c>
    </row>
    <row r="23" spans="2:15" x14ac:dyDescent="0.35">
      <c r="G23" s="82"/>
      <c r="L23" s="3"/>
    </row>
    <row r="24" spans="2:15" x14ac:dyDescent="0.35">
      <c r="G24" s="82"/>
      <c r="H24" s="82"/>
    </row>
    <row r="25" spans="2:15" x14ac:dyDescent="0.35">
      <c r="B25" s="98"/>
      <c r="C25" s="338"/>
      <c r="D25" s="338"/>
      <c r="E25" s="338"/>
      <c r="F25" s="338"/>
      <c r="G25" s="99" t="str">
        <f>CONCATENATE("Week"," ",WEEKNUM('Detail Per Entity'!$D$6-6,21))</f>
        <v>Week 17</v>
      </c>
      <c r="H25" s="285" t="str">
        <f>'Detail Per Entity'!D5</f>
        <v>Week 18</v>
      </c>
      <c r="I25" s="285" t="str">
        <f>'Detail Per Entity'!I5</f>
        <v>Week 19</v>
      </c>
      <c r="J25" s="285" t="str">
        <f>'Detail Per Entity'!J5</f>
        <v>Week 20</v>
      </c>
      <c r="K25" s="285" t="str">
        <f>'Detail Per Entity'!K5</f>
        <v>Week 21</v>
      </c>
      <c r="L25" s="100"/>
    </row>
    <row r="26" spans="2:15" x14ac:dyDescent="0.35">
      <c r="B26" s="23" t="s">
        <v>13</v>
      </c>
      <c r="C26" s="338"/>
      <c r="D26" s="338"/>
      <c r="E26" s="338"/>
      <c r="F26" s="338"/>
      <c r="G26" s="112" t="str">
        <f>CONCATENATE(TEXT('Detail Per Entity'!$D$6-7,"jj/mm")," - ",TEXT('Detail Per Entity'!$D$6-3,"jj/mm"))</f>
        <v>26/04 - 30/04</v>
      </c>
      <c r="H26" s="44" t="str">
        <f>CONCATENATE(TEXT('Detail Per Entity'!$D$6,"jj/mm")," - ",TEXT('Detail Per Entity'!$D$6+5,"jj/mm"))</f>
        <v>03/05 - 08/05</v>
      </c>
      <c r="I26" s="112" t="str">
        <f>'Detail Per Entity'!I6</f>
        <v>10/05 - 14/05</v>
      </c>
      <c r="J26" s="112" t="str">
        <f>'Detail Per Entity'!J6</f>
        <v>17/05 - 21/05</v>
      </c>
      <c r="K26" s="112" t="str">
        <f>'Detail Per Entity'!K6</f>
        <v>24/05 - 28/05</v>
      </c>
      <c r="L26" s="100"/>
    </row>
    <row r="27" spans="2:15" x14ac:dyDescent="0.35">
      <c r="B27" s="18" t="s">
        <v>20</v>
      </c>
      <c r="C27" s="338"/>
      <c r="D27" s="338"/>
      <c r="E27" s="338"/>
      <c r="F27" s="338"/>
      <c r="G27" s="14">
        <f>TABUD!G31+GEOP!G31+TITA!G31+TAP!G31+TFRA!G31+TUSA!G31</f>
        <v>95.273052463809975</v>
      </c>
      <c r="H27" s="14">
        <f>TABUD!H31+GEOP!H31+TITA!H31+TAP!H31+TFRA!H31+TUSA!H31</f>
        <v>80.295447842638367</v>
      </c>
      <c r="I27" s="14">
        <f>TABUD!I31+GEOP!I31+TITA!I31+TAP!I31+TFRA!I31+TUSA!I31</f>
        <v>62.682952604695117</v>
      </c>
      <c r="J27" s="14">
        <f>TABUD!J31+GEOP!J31+TITA!J31+TAP!J31+TFRA!J31+TUSA!J31</f>
        <v>82.195587614684555</v>
      </c>
      <c r="K27" s="14">
        <f>TABUD!K31+GEOP!K31+TITA!K31+TAP!K31+TFRA!K31+TUSA!K31</f>
        <v>130.81988307193319</v>
      </c>
      <c r="L27" s="100"/>
    </row>
    <row r="28" spans="2:15" x14ac:dyDescent="0.35">
      <c r="B28" s="12" t="s">
        <v>8</v>
      </c>
      <c r="C28" s="338"/>
      <c r="D28" s="338"/>
      <c r="E28" s="338"/>
      <c r="F28" s="338"/>
      <c r="G28" s="79">
        <f>TABUD!G32+GEOP!G32+TITA!G32+TAP!G32+TFRA!G32+TUSA!G32</f>
        <v>21.462780845770499</v>
      </c>
      <c r="H28" s="79">
        <f>TABUD!H32+GEOP!H32+TITA!H32+TAP!H32+TFRA!H32+TUSA!H32</f>
        <v>35.976832708560714</v>
      </c>
      <c r="I28" s="79">
        <f>TABUD!I32+GEOP!I32+TITA!I32+TAP!I32+TFRA!I32+TUSA!I32</f>
        <v>26.930620724991748</v>
      </c>
      <c r="J28" s="79">
        <f>TABUD!J32+GEOP!J32+TITA!J32+TAP!J32+TFRA!J32+TUSA!J32</f>
        <v>72.794904527945917</v>
      </c>
      <c r="K28" s="79">
        <f>TABUD!K32+GEOP!K32+TITA!K32+TAP!K32+TFRA!K32+TUSA!K32</f>
        <v>15.558827646133999</v>
      </c>
      <c r="L28" s="100"/>
    </row>
    <row r="29" spans="2:15" x14ac:dyDescent="0.35">
      <c r="B29" s="12" t="s">
        <v>9</v>
      </c>
      <c r="C29" s="338"/>
      <c r="D29" s="338"/>
      <c r="E29" s="338"/>
      <c r="F29" s="338"/>
      <c r="G29" s="79">
        <f>TABUD!G33+GEOP!G33+TITA!G33+TAP!G33+TFRA!G33+TUSA!G33</f>
        <v>0.55000000000000004</v>
      </c>
      <c r="H29" s="79">
        <f>TABUD!H33+GEOP!H33+TITA!H33+TAP!H33+TFRA!H33+TUSA!H33</f>
        <v>20.514327694288539</v>
      </c>
      <c r="I29" s="79">
        <f>TABUD!I33+GEOP!I33+TITA!I33+TAP!I33+TFRA!I33+TUSA!I33</f>
        <v>9.8333015592604838</v>
      </c>
      <c r="J29" s="79">
        <f>TABUD!J33+GEOP!J33+TITA!J33+TAP!J33+TFRA!J33+TUSA!J33</f>
        <v>2.102716</v>
      </c>
      <c r="K29" s="79">
        <f>TABUD!K33+GEOP!K33+TITA!K33+TAP!K33+TFRA!K33+TUSA!K33</f>
        <v>0</v>
      </c>
      <c r="L29" s="100"/>
    </row>
    <row r="30" spans="2:15" x14ac:dyDescent="0.35">
      <c r="B30" s="12" t="s">
        <v>4</v>
      </c>
      <c r="C30" s="338"/>
      <c r="D30" s="338"/>
      <c r="E30" s="338"/>
      <c r="F30" s="338"/>
      <c r="G30" s="79">
        <f>TABUD!G34+GEOP!G34+TITA!G34+TAP!G34+TFRA!G34+TUSA!G34</f>
        <v>0</v>
      </c>
      <c r="H30" s="79">
        <f>TABUD!H34+GEOP!H34+TITA!H34+TAP!H34+TFRA!H34+TUSA!H34</f>
        <v>0</v>
      </c>
      <c r="I30" s="79">
        <f>TABUD!I34+GEOP!I34+TITA!I34+TAP!I34+TFRA!I34+TUSA!I34</f>
        <v>0</v>
      </c>
      <c r="J30" s="79">
        <f>TABUD!J34+GEOP!J34+TITA!J34+TAP!J34+TFRA!J34+TUSA!J34</f>
        <v>0</v>
      </c>
      <c r="K30" s="79">
        <f>TABUD!K34+GEOP!K34+TITA!K34+TAP!K34+TFRA!K34+TUSA!K34</f>
        <v>0</v>
      </c>
      <c r="L30" s="100"/>
    </row>
    <row r="31" spans="2:15" x14ac:dyDescent="0.35">
      <c r="B31" s="12" t="s">
        <v>2</v>
      </c>
      <c r="C31" s="338"/>
      <c r="D31" s="338"/>
      <c r="E31" s="338"/>
      <c r="F31" s="338"/>
      <c r="G31" s="79">
        <f>TABUD!G35+GEOP!G35+TITA!G35+TAP!G35+TFRA!G35+TUSA!G35</f>
        <v>0</v>
      </c>
      <c r="H31" s="79">
        <f>TABUD!H35+GEOP!H35+TITA!H35+TAP!H35+TFRA!H35+TUSA!H35</f>
        <v>0</v>
      </c>
      <c r="I31" s="79">
        <f>TABUD!I35+GEOP!I35+TITA!I35+TAP!I35+TFRA!I35+TUSA!I35</f>
        <v>0</v>
      </c>
      <c r="J31" s="79">
        <f>TABUD!J35+GEOP!J35+TITA!J35+TAP!J35+TFRA!J35+TUSA!J35</f>
        <v>0</v>
      </c>
      <c r="K31" s="79">
        <f>TABUD!K35+GEOP!K35+TITA!K35+TAP!K35+TFRA!K35+TUSA!K35</f>
        <v>0</v>
      </c>
      <c r="L31" s="100"/>
    </row>
    <row r="32" spans="2:15" x14ac:dyDescent="0.35">
      <c r="B32" s="24" t="s">
        <v>21</v>
      </c>
      <c r="C32" s="338"/>
      <c r="D32" s="338"/>
      <c r="E32" s="338"/>
      <c r="F32" s="338"/>
      <c r="G32" s="25">
        <f>TABUD!G36+GEOP!G36+TITA!G36+TAP!G36+TFRA!G36+TUSA!G36</f>
        <v>22.693895999999999</v>
      </c>
      <c r="H32" s="25">
        <f>TABUD!H36+GEOP!H36+TITA!H36+TAP!H36+TFRA!H36+TUSA!H36</f>
        <v>7.8</v>
      </c>
      <c r="I32" s="25">
        <f>TABUD!I36+GEOP!I36+TITA!I36+TAP!I36+TFRA!I36+TUSA!I36</f>
        <v>12.77</v>
      </c>
      <c r="J32" s="25">
        <f>TABUD!J36+GEOP!J36+TITA!J36+TAP!J36+TFRA!J36+TUSA!J36</f>
        <v>5.36</v>
      </c>
      <c r="K32" s="25">
        <f>TABUD!K36+GEOP!K36+TITA!K36+TAP!K36+TFRA!K36+TUSA!K36</f>
        <v>42.54</v>
      </c>
      <c r="L32" s="100"/>
    </row>
    <row r="33" spans="2:16" x14ac:dyDescent="0.35">
      <c r="B33" s="6" t="s">
        <v>6</v>
      </c>
      <c r="C33" s="338"/>
      <c r="D33" s="338"/>
      <c r="E33" s="338"/>
      <c r="F33" s="338"/>
      <c r="G33" s="10">
        <f>TABUD!G37+GEOP!G37+TITA!G37+TAP!G37+TFRA!G37+TUSA!G37</f>
        <v>44.706676845770502</v>
      </c>
      <c r="H33" s="10">
        <f>TABUD!H37+GEOP!H37+TITA!H37+TAP!H37+TFRA!H37+TUSA!H37</f>
        <v>64.291160402849243</v>
      </c>
      <c r="I33" s="10">
        <f>TABUD!I37+GEOP!I37+TITA!I37+TAP!I37+TFRA!I37+TUSA!I37</f>
        <v>49.533922284252228</v>
      </c>
      <c r="J33" s="10">
        <f>TABUD!J37+GEOP!J37+TITA!J37+TAP!J37+TFRA!J37+TUSA!J37</f>
        <v>80.257620527945917</v>
      </c>
      <c r="K33" s="10">
        <f>TABUD!K37+GEOP!K37+TITA!K37+TAP!K37+TFRA!K37+TUSA!K37</f>
        <v>58.098827646133991</v>
      </c>
      <c r="L33" s="100"/>
    </row>
    <row r="34" spans="2:16" x14ac:dyDescent="0.35">
      <c r="B34" s="13" t="s">
        <v>7</v>
      </c>
      <c r="C34" s="338"/>
      <c r="D34" s="338"/>
      <c r="E34" s="338"/>
      <c r="F34" s="338"/>
      <c r="G34" s="45">
        <f>TABUD!G38+GEOP!G38+TITA!G38+TAP!G38+TFRA!G38+TUSA!G38</f>
        <v>13.430735353150174</v>
      </c>
      <c r="H34" s="45">
        <f>TABUD!H38+GEOP!H38+TITA!H38+TAP!H38+TFRA!H38+TUSA!H38</f>
        <v>13.939692189488444</v>
      </c>
      <c r="I34" s="45">
        <f>TABUD!I38+GEOP!I38+TITA!I38+TAP!I38+TFRA!I38+TUSA!I38</f>
        <v>14.059741395247077</v>
      </c>
      <c r="J34" s="45">
        <f>TABUD!J38+GEOP!J38+TITA!J38+TAP!J38+TFRA!J38+TUSA!J38</f>
        <v>13.470518012822462</v>
      </c>
      <c r="K34" s="45">
        <f>TABUD!K38+GEOP!K38+TITA!K38+TAP!K38+TFRA!K38+TUSA!K38</f>
        <v>13.204367222026638</v>
      </c>
      <c r="L34" s="100"/>
    </row>
    <row r="35" spans="2:16" x14ac:dyDescent="0.35">
      <c r="B35" s="13" t="s">
        <v>10</v>
      </c>
      <c r="C35" s="338"/>
      <c r="D35" s="338"/>
      <c r="E35" s="338"/>
      <c r="F35" s="338"/>
      <c r="G35" s="45">
        <f>TABUD!G39+GEOP!G39+TITA!G39+TAP!G39+TFRA!G39+TUSA!G39</f>
        <v>2</v>
      </c>
      <c r="H35" s="45">
        <f>TABUD!H39+GEOP!H39+TITA!H39+TAP!H39+TFRA!H39+TUSA!H39</f>
        <v>2.1812860000000001</v>
      </c>
      <c r="I35" s="45">
        <f>TABUD!I39+GEOP!I39+TITA!I39+TAP!I39+TFRA!I39+TUSA!I39</f>
        <v>2.1043884013003047</v>
      </c>
      <c r="J35" s="45">
        <f>TABUD!J39+GEOP!J39+TITA!J39+TAP!J39+TFRA!J39+TUSA!J39</f>
        <v>2.0601296065707468</v>
      </c>
      <c r="K35" s="45">
        <f>TABUD!K39+GEOP!K39+TITA!K39+TAP!K39+TFRA!K39+TUSA!K39</f>
        <v>2</v>
      </c>
      <c r="L35" s="100"/>
    </row>
    <row r="36" spans="2:16" x14ac:dyDescent="0.35">
      <c r="B36" s="13" t="s">
        <v>0</v>
      </c>
      <c r="C36" s="338"/>
      <c r="D36" s="338"/>
      <c r="E36" s="338"/>
      <c r="F36" s="338"/>
      <c r="G36" s="45">
        <f>TABUD!G40+GEOP!G40+TITA!G40+TAP!G40+TFRA!G40+TUSA!G40</f>
        <v>29.007824428747369</v>
      </c>
      <c r="H36" s="45">
        <f>TABUD!H40+GEOP!H40+TITA!H40+TAP!H40+TFRA!H40+TUSA!H40</f>
        <v>0.52</v>
      </c>
      <c r="I36" s="45">
        <f>TABUD!I40+GEOP!I40+TITA!I40+TAP!I40+TFRA!I40+TUSA!I40</f>
        <v>11.455331792670847</v>
      </c>
      <c r="J36" s="45">
        <f>TABUD!J40+GEOP!J40+TITA!J40+TAP!J40+TFRA!J40+TUSA!J40</f>
        <v>0.52</v>
      </c>
      <c r="K36" s="45">
        <f>TABUD!K40+GEOP!K40+TITA!K40+TAP!K40+TFRA!K40+TUSA!K40</f>
        <v>10.655331792670848</v>
      </c>
      <c r="L36" s="100"/>
    </row>
    <row r="37" spans="2:16" x14ac:dyDescent="0.35">
      <c r="B37" s="13" t="s">
        <v>12</v>
      </c>
      <c r="C37" s="338"/>
      <c r="D37" s="338"/>
      <c r="E37" s="338"/>
      <c r="F37" s="338"/>
      <c r="G37" s="45">
        <f>TABUD!G41+GEOP!G41+TITA!G41+TAP!G41+TFRA!G41+TUSA!G41</f>
        <v>5.2457216850445691</v>
      </c>
      <c r="H37" s="45">
        <f>TABUD!H41+GEOP!H41+TITA!H41+TAP!H41+TFRA!H41+TUSA!H41</f>
        <v>5.9826774513040615</v>
      </c>
      <c r="I37" s="45">
        <f>TABUD!I41+GEOP!I41+TITA!I41+TAP!I41+TFRA!I41+TUSA!I41</f>
        <v>1.1018256850445691</v>
      </c>
      <c r="J37" s="45">
        <f>TABUD!J41+GEOP!J41+TITA!J41+TAP!J41+TFRA!J41+TUSA!J41</f>
        <v>0.58267745130406079</v>
      </c>
      <c r="K37" s="45">
        <f>TABUD!K41+GEOP!K41+TITA!K41+TAP!K41+TFRA!K41+TUSA!K41</f>
        <v>1.1018256850445691</v>
      </c>
      <c r="L37" s="100"/>
    </row>
    <row r="38" spans="2:16" x14ac:dyDescent="0.35">
      <c r="B38" s="13" t="s">
        <v>11</v>
      </c>
      <c r="C38" s="338"/>
      <c r="D38" s="338"/>
      <c r="E38" s="338"/>
      <c r="F38" s="338"/>
      <c r="G38" s="45">
        <f>TABUD!G42+GEOP!G42+TITA!G42+TAP!G42+TFRA!G42+TUSA!G42</f>
        <v>0</v>
      </c>
      <c r="H38" s="45">
        <f>TABUD!H42+GEOP!H42+TITA!H42+TAP!H42+TFRA!H42+TUSA!H42</f>
        <v>0</v>
      </c>
      <c r="I38" s="45">
        <f>TABUD!I42+GEOP!I42+TITA!I42+TAP!I42+TFRA!I42+TUSA!I42</f>
        <v>0</v>
      </c>
      <c r="J38" s="45">
        <f>TABUD!J42+GEOP!J42+TITA!J42+TAP!J42+TFRA!J42+TUSA!J42</f>
        <v>0</v>
      </c>
      <c r="K38" s="45">
        <f>TABUD!K42+GEOP!K42+TITA!K42+TAP!K42+TFRA!K42+TUSA!K42</f>
        <v>0</v>
      </c>
      <c r="L38" s="100"/>
    </row>
    <row r="39" spans="2:16" x14ac:dyDescent="0.35">
      <c r="B39" s="13" t="s">
        <v>3</v>
      </c>
      <c r="C39" s="338"/>
      <c r="D39" s="338"/>
      <c r="E39" s="338"/>
      <c r="F39" s="338"/>
      <c r="G39" s="45">
        <f>TABUD!G43+GEOP!G43+TITA!G43+TAP!G43+TFRA!G43+TUSA!G43</f>
        <v>0</v>
      </c>
      <c r="H39" s="45">
        <f>TABUD!H43+GEOP!H43+TITA!H43+TAP!H43+TFRA!H43+TUSA!H43</f>
        <v>0</v>
      </c>
      <c r="I39" s="45">
        <f>TABUD!I43+GEOP!I43+TITA!I43+TAP!I43+TFRA!I43+TUSA!I43</f>
        <v>0</v>
      </c>
      <c r="J39" s="45">
        <f>TABUD!J43+GEOP!J43+TITA!J43+TAP!J43+TFRA!J43+TUSA!J43</f>
        <v>0</v>
      </c>
      <c r="K39" s="45">
        <f>TABUD!K43+GEOP!K43+TITA!K43+TAP!K43+TFRA!K43+TUSA!K43</f>
        <v>0</v>
      </c>
      <c r="L39" s="100"/>
    </row>
    <row r="40" spans="2:16" x14ac:dyDescent="0.35">
      <c r="B40" s="13" t="s">
        <v>1</v>
      </c>
      <c r="C40" s="338"/>
      <c r="D40" s="338"/>
      <c r="E40" s="338"/>
      <c r="F40" s="338"/>
      <c r="G40" s="45">
        <f>TABUD!G44+GEOP!G44+TITA!G44+TAP!G44+TFRA!G44+TUSA!G44</f>
        <v>0</v>
      </c>
      <c r="H40" s="45">
        <f>TABUD!H44+GEOP!H44+TITA!H44+TAP!H44+TFRA!H44+TUSA!H44</f>
        <v>0</v>
      </c>
      <c r="I40" s="45">
        <f>TABUD!I44+GEOP!I44+TITA!I44+TAP!I44+TFRA!I44+TUSA!I44</f>
        <v>1.3</v>
      </c>
      <c r="J40" s="45">
        <f>TABUD!J44+GEOP!J44+TITA!J44+TAP!J44+TFRA!J44+TUSA!J44</f>
        <v>0</v>
      </c>
      <c r="K40" s="45">
        <f>TABUD!K44+GEOP!K44+TITA!K44+TAP!K44+TFRA!K44+TUSA!K44</f>
        <v>0</v>
      </c>
      <c r="L40" s="100"/>
    </row>
    <row r="41" spans="2:16" x14ac:dyDescent="0.35">
      <c r="B41" s="13" t="s">
        <v>2</v>
      </c>
      <c r="C41" s="338"/>
      <c r="D41" s="338"/>
      <c r="E41" s="338"/>
      <c r="F41" s="338"/>
      <c r="G41" s="45">
        <f>TABUD!G45+GEOP!G45+TITA!G45+TAP!G45+TFRA!G45+TUSA!G45</f>
        <v>0</v>
      </c>
      <c r="H41" s="45">
        <f>TABUD!H45+GEOP!H45+TITA!H45+TAP!H45+TFRA!H45+TUSA!H45</f>
        <v>0</v>
      </c>
      <c r="I41" s="45">
        <f>TABUD!I45+GEOP!I45+TITA!I45+TAP!I45+TFRA!I45+TUSA!I45</f>
        <v>0</v>
      </c>
      <c r="J41" s="45">
        <f>TABUD!J45+GEOP!J45+TITA!J45+TAP!J45+TFRA!J45+TUSA!J45</f>
        <v>0</v>
      </c>
      <c r="K41" s="45">
        <f>TABUD!K45+GEOP!K45+TITA!K45+TAP!K45+TFRA!K45+TUSA!K45</f>
        <v>0</v>
      </c>
      <c r="L41" s="100"/>
    </row>
    <row r="42" spans="2:16" x14ac:dyDescent="0.35">
      <c r="B42" s="26" t="s">
        <v>22</v>
      </c>
      <c r="C42" s="338"/>
      <c r="D42" s="338"/>
      <c r="E42" s="338"/>
      <c r="F42" s="338"/>
      <c r="G42" s="27">
        <f>TABUD!G46+GEOP!G46+TITA!G46+TAP!G46+TFRA!G46+TUSA!G46</f>
        <v>10</v>
      </c>
      <c r="H42" s="27">
        <f>TABUD!H46+GEOP!H46+TITA!H46+TAP!H46+TFRA!H46+TUSA!H46</f>
        <v>59.28</v>
      </c>
      <c r="I42" s="27">
        <f>TABUD!I46+GEOP!I46+TITA!I46+TAP!I46+TFRA!I46+TUSA!I46</f>
        <v>0</v>
      </c>
      <c r="J42" s="27">
        <f>TABUD!J46+GEOP!J46+TITA!J46+TAP!J46+TFRA!J46+TUSA!J46</f>
        <v>15</v>
      </c>
      <c r="K42" s="27">
        <f>TABUD!K46+GEOP!K46+TITA!K46+TAP!K46+TFRA!K46+TUSA!K46</f>
        <v>0.7</v>
      </c>
      <c r="L42" s="100"/>
      <c r="P42" s="296">
        <f>H42-H32</f>
        <v>51.480000000000004</v>
      </c>
    </row>
    <row r="43" spans="2:16" x14ac:dyDescent="0.35">
      <c r="B43" s="28" t="s">
        <v>5</v>
      </c>
      <c r="C43" s="338"/>
      <c r="D43" s="338"/>
      <c r="E43" s="338"/>
      <c r="F43" s="338"/>
      <c r="G43" s="29">
        <f>TABUD!G47+GEOP!G47+TITA!G47+TAP!G47+TFRA!G47+TUSA!G47</f>
        <v>59.68428146694211</v>
      </c>
      <c r="H43" s="29">
        <f>TABUD!H47+GEOP!H47+TITA!H47+TAP!H47+TFRA!H47+TUSA!H47</f>
        <v>81.903655640792493</v>
      </c>
      <c r="I43" s="29">
        <f>TABUD!I47+GEOP!I47+TITA!I47+TAP!I47+TFRA!I47+TUSA!I47</f>
        <v>30.021287274262797</v>
      </c>
      <c r="J43" s="29">
        <f>TABUD!J47+GEOP!J47+TITA!J47+TAP!J47+TFRA!J47+TUSA!J47</f>
        <v>31.633325070697268</v>
      </c>
      <c r="K43" s="29">
        <f>TABUD!K47+GEOP!K47+TITA!K47+TAP!K47+TFRA!K47+TUSA!K47</f>
        <v>27.661524699742053</v>
      </c>
      <c r="L43" s="100"/>
    </row>
    <row r="44" spans="2:16" x14ac:dyDescent="0.35">
      <c r="B44" s="5" t="s">
        <v>23</v>
      </c>
      <c r="C44" s="338"/>
      <c r="D44" s="338"/>
      <c r="E44" s="338"/>
      <c r="F44" s="338"/>
      <c r="G44" s="9">
        <f>TABUD!G48+GEOP!G48+TITA!G48+TAP!G48+TFRA!G48+TUSA!G48</f>
        <v>80.295447842638367</v>
      </c>
      <c r="H44" s="9">
        <f>TABUD!H48+GEOP!H48+TITA!H48+TAP!H48+TFRA!H48+TUSA!H48</f>
        <v>62.682952604695117</v>
      </c>
      <c r="I44" s="9">
        <f>TABUD!I48+GEOP!I48+TITA!I48+TAP!I48+TFRA!I48+TUSA!I48</f>
        <v>82.195587614684555</v>
      </c>
      <c r="J44" s="9">
        <f>TABUD!J48+GEOP!J48+TITA!J48+TAP!J48+TFRA!J48+TUSA!J48</f>
        <v>130.81988307193319</v>
      </c>
      <c r="K44" s="9">
        <f>TABUD!K48+GEOP!K48+TITA!K48+TAP!K48+TFRA!K48+TUSA!K48</f>
        <v>161.25718601832514</v>
      </c>
      <c r="L44" s="100"/>
      <c r="M44" s="54">
        <f>SUM(G44:L44)</f>
        <v>517.25105715227642</v>
      </c>
      <c r="N44" s="3">
        <f>TABUD!N48+GEOP!N48+TITA!N48+TAP!N48+TFRA!N48+TUSA!N48</f>
        <v>517.2510571522763</v>
      </c>
      <c r="O44" s="3">
        <f>M44-N44</f>
        <v>0</v>
      </c>
    </row>
    <row r="45" spans="2:16" s="43" customFormat="1" x14ac:dyDescent="0.35">
      <c r="B45" s="52"/>
      <c r="C45" s="31"/>
      <c r="D45" s="31"/>
      <c r="E45" s="31"/>
      <c r="F45" s="31"/>
      <c r="G45" s="53"/>
      <c r="H45" s="53"/>
      <c r="I45" s="116"/>
      <c r="J45" s="53"/>
      <c r="K45" s="53"/>
      <c r="M45" s="95"/>
      <c r="N45" s="3"/>
      <c r="O45" s="95"/>
    </row>
    <row r="46" spans="2:16" x14ac:dyDescent="0.35">
      <c r="C46" s="101"/>
      <c r="D46" s="101"/>
      <c r="E46" s="101"/>
      <c r="F46" s="101"/>
      <c r="G46" s="101"/>
      <c r="H46" s="91"/>
      <c r="I46" s="115"/>
      <c r="J46" s="91">
        <f>48-4</f>
        <v>44</v>
      </c>
      <c r="K46" s="91">
        <f>+J46+J47</f>
        <v>4.9148965266421953</v>
      </c>
      <c r="L46" s="101"/>
      <c r="M46" s="101"/>
    </row>
    <row r="47" spans="2:16" s="56" customFormat="1" x14ac:dyDescent="0.35">
      <c r="B47" s="57" t="s">
        <v>50</v>
      </c>
      <c r="C47" s="339"/>
      <c r="D47" s="339"/>
      <c r="E47" s="339"/>
      <c r="F47" s="339"/>
      <c r="G47" s="68">
        <f>-(TABUD!G51+GEOP!G51+TITA!G51+TAP!G51+TFRA!G51+TUSA!G51)</f>
        <v>8.7400962790359866</v>
      </c>
      <c r="H47" s="68">
        <f>-(TABUD!H51+GEOP!H51+TITA!H51+TAP!H51+TFRA!H51+TUSA!H51)</f>
        <v>0.93574461545929477</v>
      </c>
      <c r="I47" s="68">
        <f>-(TABUD!I51+GEOP!I51+TITA!I51+TAP!I51+TFRA!I51+TUSA!I51)</f>
        <v>1.5073902277979512</v>
      </c>
      <c r="J47" s="68">
        <f>-(TABUD!J51+GEOP!J51+TITA!J51+TAP!J51+TFRA!J51+TUSA!J51)</f>
        <v>-39.085103473357805</v>
      </c>
      <c r="K47" s="68">
        <f>-(TABUD!K51+GEOP!K51+TITA!K51+TAP!K51+TFRA!K51+TUSA!K51)</f>
        <v>7.1</v>
      </c>
      <c r="L47" s="55"/>
      <c r="N47" s="3"/>
      <c r="O47" s="95"/>
    </row>
    <row r="48" spans="2:16" s="72" customFormat="1" x14ac:dyDescent="0.35">
      <c r="B48" s="67"/>
      <c r="C48" s="340"/>
      <c r="D48" s="340"/>
      <c r="E48" s="340"/>
      <c r="F48" s="340"/>
      <c r="G48" s="75" t="str">
        <f>IF(G47&gt;=20,"MATERIAL",IF(G47&lt;=-20,"INFO NEEDED","NOT MATERIAL"))</f>
        <v>NOT MATERIAL</v>
      </c>
      <c r="H48" s="75" t="str">
        <f t="shared" ref="H48:K48" si="0">IF(H47&gt;=20,"MATERIAL",IF(H47&lt;=-20,"INFO NEEDED","NOT MATERIAL"))</f>
        <v>NOT MATERIAL</v>
      </c>
      <c r="I48" s="75" t="str">
        <f t="shared" si="0"/>
        <v>NOT MATERIAL</v>
      </c>
      <c r="J48" s="75" t="str">
        <f t="shared" si="0"/>
        <v>INFO NEEDED</v>
      </c>
      <c r="K48" s="75" t="str">
        <f t="shared" si="0"/>
        <v>NOT MATERIAL</v>
      </c>
      <c r="L48" s="71"/>
      <c r="N48" s="73"/>
      <c r="P48" s="74"/>
    </row>
    <row r="49" spans="2:15" s="93" customFormat="1" x14ac:dyDescent="0.35">
      <c r="B49" s="60" t="s">
        <v>51</v>
      </c>
      <c r="C49" s="339"/>
      <c r="D49" s="339"/>
      <c r="E49" s="339"/>
      <c r="F49" s="339"/>
      <c r="G49" s="68">
        <f>-(TABUD!G53+GEOP!G53+TITA!G53+TAP!G53+TFRA!G53+TUSA!G53)</f>
        <v>17.846727225757633</v>
      </c>
      <c r="H49" s="68">
        <f>-(TABUD!H53+GEOP!H53+TITA!H53+TAP!H53+TFRA!H53+TUSA!H53)</f>
        <v>-0.33530658608657538</v>
      </c>
      <c r="I49" s="68">
        <f>-(TABUD!I53+GEOP!I53+TITA!I53+TAP!I53+TFRA!I53+TUSA!I53)</f>
        <v>-0.67260990260812159</v>
      </c>
      <c r="J49" s="68">
        <f>-(TABUD!J53+GEOP!J53+TITA!J53+TAP!J53+TFRA!J53+TUSA!J53)</f>
        <v>-0.55866269143345426</v>
      </c>
      <c r="K49" s="68">
        <f>-(TABUD!K53+GEOP!K53+TITA!K53+TAP!K53+TFRA!K53+TUSA!K53)</f>
        <v>12.69432022707583</v>
      </c>
      <c r="L49" s="76"/>
      <c r="N49" s="73"/>
      <c r="O49" s="94"/>
    </row>
    <row r="50" spans="2:15" s="77" customFormat="1" x14ac:dyDescent="0.35">
      <c r="B50" s="58"/>
      <c r="C50" s="339"/>
      <c r="D50" s="339"/>
      <c r="E50" s="339"/>
      <c r="F50" s="339"/>
      <c r="G50" s="75" t="str">
        <f>IF(G49&gt;=20,"MATERIAL",IF(G49&lt;=-20,"INFO NEEDED","NOT MATERIAL"))</f>
        <v>NOT MATERIAL</v>
      </c>
      <c r="H50" s="75" t="str">
        <f t="shared" ref="H50:K50" si="1">IF(H49&gt;=20,"MATERIAL",IF(H49&lt;=-20,"INFO NEEDED","NOT MATERIAL"))</f>
        <v>NOT MATERIAL</v>
      </c>
      <c r="I50" s="75" t="str">
        <f t="shared" si="1"/>
        <v>NOT MATERIAL</v>
      </c>
      <c r="J50" s="75" t="str">
        <f t="shared" si="1"/>
        <v>NOT MATERIAL</v>
      </c>
      <c r="K50" s="75" t="str">
        <f t="shared" si="1"/>
        <v>NOT MATERIAL</v>
      </c>
      <c r="L50" s="76"/>
      <c r="N50" s="73"/>
      <c r="O50" s="78"/>
    </row>
    <row r="52" spans="2:15" x14ac:dyDescent="0.35">
      <c r="H52" s="82"/>
      <c r="J52" s="15"/>
    </row>
    <row r="55" spans="2:15" s="43" customFormat="1" x14ac:dyDescent="0.35">
      <c r="B55" s="46" t="s">
        <v>53</v>
      </c>
      <c r="C55" s="47">
        <f>C7-C13</f>
        <v>9.1687966325519987</v>
      </c>
      <c r="D55" s="47">
        <f t="shared" ref="D55:L55" si="2">D7-D13</f>
        <v>-0.29001500000000002</v>
      </c>
      <c r="E55" s="47">
        <f t="shared" si="2"/>
        <v>-0.71334185384909343</v>
      </c>
      <c r="F55" s="47">
        <f t="shared" si="2"/>
        <v>-0.25746002173954874</v>
      </c>
      <c r="G55" s="47">
        <f>SUM(C7:G7)-SUM(C13:G13)</f>
        <v>8.4679797569633575</v>
      </c>
      <c r="H55" s="47">
        <f>H7-H13</f>
        <v>18.309887694288541</v>
      </c>
      <c r="I55" s="47">
        <f>I7-I13</f>
        <v>7.7508661579601785</v>
      </c>
      <c r="J55" s="47">
        <f t="shared" si="2"/>
        <v>4.3217810221549229</v>
      </c>
      <c r="K55" s="47">
        <f t="shared" si="2"/>
        <v>-2</v>
      </c>
      <c r="L55" s="47">
        <f t="shared" si="2"/>
        <v>-1.8485609197852555</v>
      </c>
      <c r="M55" s="54">
        <f>SUM(C55:L55)</f>
        <v>42.909933468545091</v>
      </c>
      <c r="N55" s="3"/>
    </row>
    <row r="56" spans="2:15" x14ac:dyDescent="0.35">
      <c r="B56" s="48" t="s">
        <v>54</v>
      </c>
      <c r="C56" s="42">
        <f>C20-C10</f>
        <v>-8.8826883359517641</v>
      </c>
      <c r="D56" s="42">
        <f t="shared" ref="D56:K56" si="3">D20-D10</f>
        <v>0.26912255052368295</v>
      </c>
      <c r="E56" s="42">
        <f>E20-E10</f>
        <v>-18.745000000000001</v>
      </c>
      <c r="F56" s="42">
        <f>F20-F10</f>
        <v>-6.9559999999999995</v>
      </c>
      <c r="G56" s="80">
        <f>SUM(C20:G20)-SUM(C10:G10)</f>
        <v>-33.034565785428093</v>
      </c>
      <c r="H56" s="80">
        <f>H20-H10</f>
        <v>58.83</v>
      </c>
      <c r="I56" s="80">
        <f>I20-I10</f>
        <v>8.9449999999999967</v>
      </c>
      <c r="J56" s="80">
        <f t="shared" si="3"/>
        <v>18.79</v>
      </c>
      <c r="K56" s="80">
        <f t="shared" si="3"/>
        <v>-34.81</v>
      </c>
      <c r="L56" s="80">
        <f>L20-L10</f>
        <v>33.160000000000004</v>
      </c>
      <c r="M56" s="54">
        <f>SUM(C56:L56)</f>
        <v>17.565868429143823</v>
      </c>
    </row>
    <row r="57" spans="2:15" ht="39.75" customHeight="1" x14ac:dyDescent="0.35">
      <c r="B57" s="61" t="s">
        <v>55</v>
      </c>
      <c r="C57" s="362" t="s">
        <v>42</v>
      </c>
      <c r="D57" s="363"/>
      <c r="E57" s="363"/>
      <c r="F57" s="364"/>
      <c r="G57" s="81">
        <f>+G56</f>
        <v>-33.034565785428093</v>
      </c>
      <c r="H57" s="81">
        <f>+H56</f>
        <v>58.83</v>
      </c>
      <c r="I57" s="81">
        <f t="shared" ref="I57:J57" si="4">+I56</f>
        <v>8.9449999999999967</v>
      </c>
      <c r="J57" s="81">
        <f t="shared" si="4"/>
        <v>18.79</v>
      </c>
      <c r="K57" s="81">
        <f>+K56</f>
        <v>-34.81</v>
      </c>
      <c r="L57" s="81">
        <f>+L56</f>
        <v>33.160000000000004</v>
      </c>
    </row>
    <row r="58" spans="2:15" ht="24" customHeight="1" x14ac:dyDescent="0.35">
      <c r="B58" s="87" t="s">
        <v>52</v>
      </c>
      <c r="C58" s="365" t="s">
        <v>43</v>
      </c>
      <c r="D58" s="366"/>
      <c r="E58" s="366"/>
      <c r="F58" s="367"/>
      <c r="G58" s="83">
        <f>SUM(C8:G8)-SUM(C17:G17)</f>
        <v>0</v>
      </c>
      <c r="H58" s="84">
        <f>H8-H17</f>
        <v>0</v>
      </c>
      <c r="I58" s="84">
        <f>I8-I17</f>
        <v>0</v>
      </c>
      <c r="J58" s="84">
        <f t="shared" ref="J58" si="5">J8-J17</f>
        <v>0</v>
      </c>
      <c r="K58" s="84">
        <f>K8-K17</f>
        <v>0</v>
      </c>
      <c r="L58" s="84">
        <f>L8-L17</f>
        <v>0</v>
      </c>
    </row>
    <row r="59" spans="2:15" x14ac:dyDescent="0.35">
      <c r="J59" s="82"/>
    </row>
    <row r="62" spans="2:15" x14ac:dyDescent="0.35">
      <c r="B62" s="61" t="s">
        <v>56</v>
      </c>
      <c r="C62" s="365"/>
      <c r="D62" s="366"/>
      <c r="E62" s="366"/>
      <c r="F62" s="367"/>
      <c r="G62" s="81">
        <v>58.83</v>
      </c>
      <c r="H62" s="81">
        <v>8.9449999999999967</v>
      </c>
      <c r="I62" s="81">
        <v>18.79</v>
      </c>
      <c r="J62" s="81">
        <v>-34.81</v>
      </c>
      <c r="K62" s="81">
        <v>-17.650000000000002</v>
      </c>
      <c r="L62" s="90"/>
    </row>
    <row r="63" spans="2:15" s="88" customFormat="1" x14ac:dyDescent="0.35">
      <c r="B63" s="61" t="s">
        <v>57</v>
      </c>
      <c r="C63" s="365"/>
      <c r="D63" s="366"/>
      <c r="E63" s="366"/>
      <c r="F63" s="367"/>
      <c r="G63" s="80">
        <f>G57-G62</f>
        <v>-91.864565785428084</v>
      </c>
      <c r="H63" s="80">
        <f>H57-H62</f>
        <v>49.885000000000005</v>
      </c>
      <c r="I63" s="80">
        <f>I57-I62</f>
        <v>-9.8450000000000024</v>
      </c>
      <c r="J63" s="80">
        <f>J57-J62</f>
        <v>53.6</v>
      </c>
      <c r="K63" s="80">
        <f t="shared" ref="K63" si="6">K57-K62</f>
        <v>-17.16</v>
      </c>
      <c r="L63" s="80">
        <f>L57-L62</f>
        <v>33.160000000000004</v>
      </c>
      <c r="N63" s="89"/>
    </row>
    <row r="65" spans="6:11" x14ac:dyDescent="0.35">
      <c r="H65" s="82"/>
    </row>
    <row r="66" spans="6:11" hidden="1" x14ac:dyDescent="0.35"/>
    <row r="67" spans="6:11" hidden="1" x14ac:dyDescent="0.35">
      <c r="G67" s="15">
        <f>SUM(G28:G31)-SUM(C6:G9)</f>
        <v>-8.7400962790359884</v>
      </c>
      <c r="H67" s="15">
        <f>SUM(H28:H31)-SUM(H6:H9)</f>
        <v>-0.93574461545929211</v>
      </c>
      <c r="I67" s="15">
        <f>SUM(I28:I31)-SUM(I6:I9)</f>
        <v>-1.5073902277979485</v>
      </c>
      <c r="J67" s="15">
        <f>SUM(J28:J31)-SUM(J6:J9)</f>
        <v>39.085103473357805</v>
      </c>
      <c r="K67" s="15">
        <f>SUM(K28:K31)-SUM(K6:K9)</f>
        <v>-7.1000000000000014</v>
      </c>
    </row>
    <row r="68" spans="6:11" hidden="1" x14ac:dyDescent="0.35">
      <c r="F68" s="96" t="s">
        <v>34</v>
      </c>
      <c r="G68" s="15">
        <f>G47+G67</f>
        <v>0</v>
      </c>
      <c r="H68" s="15">
        <f>H47+H67</f>
        <v>2.6645352591003757E-15</v>
      </c>
      <c r="I68" s="15">
        <f>I47+I67</f>
        <v>2.6645352591003757E-15</v>
      </c>
      <c r="J68" s="15">
        <f>J47+J67</f>
        <v>0</v>
      </c>
      <c r="K68" s="15">
        <f>K47+K67</f>
        <v>0</v>
      </c>
    </row>
    <row r="69" spans="6:11" hidden="1" x14ac:dyDescent="0.35">
      <c r="G69" s="15">
        <f>SUM(G34:G41)-SUM(C12:G19)</f>
        <v>-17.846727225757625</v>
      </c>
      <c r="H69" s="15">
        <f>SUM(H34:H41)-SUM(H12:H19)</f>
        <v>0.33530658608657404</v>
      </c>
      <c r="I69" s="15">
        <f>SUM(I34:I41)-SUM(I12:I19)</f>
        <v>0.67260990260812648</v>
      </c>
      <c r="J69" s="15">
        <f>SUM(J34:J41)-SUM(J12:J19)</f>
        <v>0.55866269143345804</v>
      </c>
      <c r="K69" s="15">
        <f>SUM(K34:K41)-SUM(K12:K19)</f>
        <v>-12.694320227075828</v>
      </c>
    </row>
    <row r="70" spans="6:11" hidden="1" x14ac:dyDescent="0.35">
      <c r="F70" s="96" t="s">
        <v>34</v>
      </c>
      <c r="G70" s="15">
        <f>G49+G69</f>
        <v>0</v>
      </c>
      <c r="H70" s="15">
        <f>H49+H69</f>
        <v>-1.3322676295501878E-15</v>
      </c>
      <c r="I70" s="15">
        <f>I49+I69</f>
        <v>4.8849813083506888E-15</v>
      </c>
      <c r="J70" s="15">
        <f>J49+J69</f>
        <v>3.7747582837255322E-15</v>
      </c>
      <c r="K70" s="15">
        <f>K49+K69</f>
        <v>0</v>
      </c>
    </row>
    <row r="71" spans="6:11" hidden="1" x14ac:dyDescent="0.35"/>
    <row r="72" spans="6:11" hidden="1" x14ac:dyDescent="0.35"/>
    <row r="73" spans="6:11" hidden="1" x14ac:dyDescent="0.35"/>
    <row r="74" spans="6:11" hidden="1" x14ac:dyDescent="0.35"/>
    <row r="75" spans="6:11" hidden="1" x14ac:dyDescent="0.35"/>
    <row r="78" spans="6:11" x14ac:dyDescent="0.35">
      <c r="G78" s="82"/>
    </row>
  </sheetData>
  <mergeCells count="5">
    <mergeCell ref="C57:F57"/>
    <mergeCell ref="C58:F58"/>
    <mergeCell ref="C62:F62"/>
    <mergeCell ref="C63:F63"/>
    <mergeCell ref="C3:G3"/>
  </mergeCells>
  <conditionalFormatting sqref="G48:K48">
    <cfRule type="containsText" dxfId="1" priority="2" operator="containsText" text="INFO NEEDED">
      <formula>NOT(ISERROR(SEARCH("INFO NEEDED",G48)))</formula>
    </cfRule>
  </conditionalFormatting>
  <conditionalFormatting sqref="G50:K50">
    <cfRule type="containsText" dxfId="0" priority="1" operator="containsText" text="INFO NEEDED">
      <formula>NOT(ISERROR(SEARCH("INFO NEEDED",G50)))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F0BC7-DDC5-452C-B18A-F595B5905513}">
  <dimension ref="B1:K45"/>
  <sheetViews>
    <sheetView showGridLines="0" zoomScale="80" zoomScaleNormal="80" workbookViewId="0">
      <selection activeCell="J27" sqref="J27"/>
    </sheetView>
  </sheetViews>
  <sheetFormatPr defaultColWidth="11.54296875" defaultRowHeight="14.5" x14ac:dyDescent="0.35"/>
  <cols>
    <col min="2" max="2" width="39.1796875" bestFit="1" customWidth="1"/>
    <col min="3" max="4" width="11.90625" bestFit="1" customWidth="1"/>
    <col min="5" max="5" width="6.90625" bestFit="1" customWidth="1"/>
    <col min="6" max="6" width="5.90625" bestFit="1" customWidth="1"/>
    <col min="7" max="8" width="19.453125" bestFit="1" customWidth="1"/>
    <col min="9" max="10" width="19.1796875" bestFit="1" customWidth="1"/>
    <col min="11" max="11" width="18.453125" bestFit="1" customWidth="1"/>
  </cols>
  <sheetData>
    <row r="1" spans="2:11" s="108" customFormat="1" x14ac:dyDescent="0.35"/>
    <row r="2" spans="2:11" s="108" customFormat="1" x14ac:dyDescent="0.35">
      <c r="G2" s="368" t="s">
        <v>81</v>
      </c>
      <c r="H2" s="369"/>
      <c r="I2" s="369"/>
      <c r="J2" s="369"/>
      <c r="K2" s="370"/>
    </row>
    <row r="3" spans="2:11" s="108" customFormat="1" x14ac:dyDescent="0.35">
      <c r="G3" s="112">
        <f>+'Detail Per Entity'!D6</f>
        <v>44319</v>
      </c>
      <c r="H3" s="112">
        <f>+'Detail Per Entity'!E6</f>
        <v>44320</v>
      </c>
      <c r="I3" s="112">
        <f>+'Detail Per Entity'!F6</f>
        <v>44321</v>
      </c>
      <c r="J3" s="112">
        <f>+'Detail Per Entity'!G6</f>
        <v>44322</v>
      </c>
      <c r="K3" s="112">
        <f>+'Detail Per Entity'!H6</f>
        <v>44323</v>
      </c>
    </row>
    <row r="4" spans="2:11" s="108" customFormat="1" x14ac:dyDescent="0.35">
      <c r="B4" s="26" t="str">
        <f>+'Detail per Line+Variation TPEU'!B20</f>
        <v xml:space="preserve">Outflow to Technip EuroCash </v>
      </c>
      <c r="G4" s="27">
        <f>'Detail per Line+Variation TPEU'!C20</f>
        <v>0</v>
      </c>
      <c r="H4" s="27">
        <f>'Detail per Line+Variation TPEU'!D20</f>
        <v>9.09</v>
      </c>
      <c r="I4" s="27">
        <f>'Detail per Line+Variation TPEU'!E20</f>
        <v>0</v>
      </c>
      <c r="J4" s="27">
        <f>'Detail per Line+Variation TPEU'!F20</f>
        <v>0</v>
      </c>
      <c r="K4" s="27">
        <f>'Detail per Line+Variation TPEU'!G20</f>
        <v>1.28</v>
      </c>
    </row>
    <row r="5" spans="2:11" s="108" customFormat="1" x14ac:dyDescent="0.35"/>
    <row r="6" spans="2:11" s="108" customFormat="1" x14ac:dyDescent="0.35"/>
    <row r="7" spans="2:11" s="108" customFormat="1" x14ac:dyDescent="0.35"/>
    <row r="8" spans="2:11" s="108" customFormat="1" x14ac:dyDescent="0.35">
      <c r="G8" s="368" t="str">
        <f>+G2</f>
        <v>Week 18</v>
      </c>
      <c r="H8" s="369"/>
      <c r="I8" s="369"/>
      <c r="J8" s="369"/>
      <c r="K8" s="370"/>
    </row>
    <row r="9" spans="2:11" s="108" customFormat="1" x14ac:dyDescent="0.35">
      <c r="G9" s="112">
        <f>G3</f>
        <v>44319</v>
      </c>
      <c r="H9" s="112">
        <f t="shared" ref="H9:K9" si="0">H3</f>
        <v>44320</v>
      </c>
      <c r="I9" s="112">
        <f t="shared" si="0"/>
        <v>44321</v>
      </c>
      <c r="J9" s="112">
        <f t="shared" si="0"/>
        <v>44322</v>
      </c>
      <c r="K9" s="112">
        <f t="shared" si="0"/>
        <v>44323</v>
      </c>
    </row>
    <row r="10" spans="2:11" s="108" customFormat="1" x14ac:dyDescent="0.35">
      <c r="B10" s="24" t="str">
        <f>'Detail per Line+Variation TPEU'!B10</f>
        <v xml:space="preserve">Inflow From Technip EuroCash </v>
      </c>
      <c r="C10" s="108">
        <f>'Detail per Line+Variation TPEU'!C10</f>
        <v>8.8826883359517641</v>
      </c>
      <c r="D10" s="108">
        <f>'Detail per Line+Variation TPEU'!D10</f>
        <v>8.8208774494763169</v>
      </c>
      <c r="E10" s="108">
        <f>'Detail per Line+Variation TPEU'!E10</f>
        <v>18.745000000000001</v>
      </c>
      <c r="F10" s="108">
        <f>'Detail per Line+Variation TPEU'!F10</f>
        <v>6.9559999999999995</v>
      </c>
      <c r="G10" s="25">
        <f>'Detail per Line+Variation TPEU'!C10</f>
        <v>8.8826883359517641</v>
      </c>
      <c r="H10" s="25">
        <f>'Detail per Line+Variation TPEU'!D10</f>
        <v>8.8208774494763169</v>
      </c>
      <c r="I10" s="25">
        <f>'Detail per Line+Variation TPEU'!E10</f>
        <v>18.745000000000001</v>
      </c>
      <c r="J10" s="25">
        <f>'Detail per Line+Variation TPEU'!F10</f>
        <v>6.9559999999999995</v>
      </c>
      <c r="K10" s="25">
        <f>'Detail per Line+Variation TPEU'!G10</f>
        <v>0</v>
      </c>
    </row>
    <row r="11" spans="2:11" s="108" customFormat="1" x14ac:dyDescent="0.35"/>
    <row r="12" spans="2:11" s="108" customFormat="1" hidden="1" x14ac:dyDescent="0.35"/>
    <row r="13" spans="2:11" s="108" customFormat="1" hidden="1" x14ac:dyDescent="0.35"/>
    <row r="14" spans="2:11" s="108" customFormat="1" hidden="1" x14ac:dyDescent="0.35"/>
    <row r="15" spans="2:11" s="108" customFormat="1" hidden="1" x14ac:dyDescent="0.35"/>
    <row r="16" spans="2:11" s="108" customFormat="1" hidden="1" x14ac:dyDescent="0.35"/>
    <row r="17" spans="2:11" s="108" customFormat="1" hidden="1" x14ac:dyDescent="0.35"/>
    <row r="18" spans="2:11" s="108" customFormat="1" hidden="1" x14ac:dyDescent="0.35"/>
    <row r="19" spans="2:11" s="108" customFormat="1" hidden="1" x14ac:dyDescent="0.35"/>
    <row r="20" spans="2:11" s="108" customFormat="1" hidden="1" x14ac:dyDescent="0.35"/>
    <row r="21" spans="2:11" s="108" customFormat="1" hidden="1" x14ac:dyDescent="0.35"/>
    <row r="22" spans="2:11" s="108" customFormat="1" hidden="1" x14ac:dyDescent="0.35"/>
    <row r="23" spans="2:11" hidden="1" x14ac:dyDescent="0.35"/>
    <row r="24" spans="2:11" s="108" customFormat="1" x14ac:dyDescent="0.35"/>
    <row r="25" spans="2:11" x14ac:dyDescent="0.35">
      <c r="G25" s="99" t="str">
        <f>+'Detail per Line+Variation TPEU'!G25</f>
        <v>Week 17</v>
      </c>
      <c r="H25" s="111" t="str">
        <f>+'Detail per Line+Variation TPEU'!H25</f>
        <v>Week 18</v>
      </c>
      <c r="I25" s="111" t="str">
        <f>+'Detail per Line+Variation TPEU'!I25</f>
        <v>Week 19</v>
      </c>
      <c r="J25" s="111" t="str">
        <f>+'Detail per Line+Variation TPEU'!J25</f>
        <v>Week 20</v>
      </c>
      <c r="K25" s="111" t="str">
        <f>+'Detail per Line+Variation TPEU'!K25</f>
        <v>Week 21</v>
      </c>
    </row>
    <row r="26" spans="2:11" x14ac:dyDescent="0.35">
      <c r="G26" s="44" t="str">
        <f>+'Detail per Line+Variation TPEU'!G26</f>
        <v>26/04 - 30/04</v>
      </c>
      <c r="H26" s="112" t="str">
        <f>+'Detail per Line+Variation TPEU'!H26</f>
        <v>03/05 - 08/05</v>
      </c>
      <c r="I26" s="112" t="str">
        <f>+'Detail per Line+Variation TPEU'!I26</f>
        <v>10/05 - 14/05</v>
      </c>
      <c r="J26" s="112" t="str">
        <f>+'Detail per Line+Variation TPEU'!J26</f>
        <v>17/05 - 21/05</v>
      </c>
      <c r="K26" s="112" t="str">
        <f>+'Detail per Line+Variation TPEU'!K26</f>
        <v>24/05 - 28/05</v>
      </c>
    </row>
    <row r="27" spans="2:11" x14ac:dyDescent="0.35">
      <c r="B27" s="57" t="s">
        <v>50</v>
      </c>
      <c r="C27" s="59"/>
      <c r="D27" s="59"/>
      <c r="E27" s="59"/>
      <c r="F27" s="59"/>
      <c r="G27" s="68">
        <f>+'Detail per Line+Variation TPEU'!G47</f>
        <v>8.7400962790359866</v>
      </c>
      <c r="H27" s="68">
        <f>+'Detail per Line+Variation TPEU'!H47</f>
        <v>0.93574461545929477</v>
      </c>
      <c r="I27" s="68">
        <f>+'Detail per Line+Variation TPEU'!I47</f>
        <v>1.5073902277979512</v>
      </c>
      <c r="J27" s="68">
        <f>+'Detail per Line+Variation TPEU'!J47</f>
        <v>-39.085103473357805</v>
      </c>
      <c r="K27" s="68">
        <f>+'Detail per Line+Variation TPEU'!K47</f>
        <v>7.1</v>
      </c>
    </row>
    <row r="28" spans="2:11" x14ac:dyDescent="0.35">
      <c r="B28" s="67"/>
      <c r="C28" s="66"/>
      <c r="D28" s="66"/>
      <c r="E28" s="66"/>
      <c r="F28" s="66"/>
      <c r="G28" s="75" t="str">
        <f>+'Detail per Line+Variation TPEU'!G48</f>
        <v>NOT MATERIAL</v>
      </c>
      <c r="H28" s="75" t="str">
        <f>+'Detail per Line+Variation TPEU'!H48</f>
        <v>NOT MATERIAL</v>
      </c>
      <c r="I28" s="75" t="str">
        <f>+'Detail per Line+Variation TPEU'!I48</f>
        <v>NOT MATERIAL</v>
      </c>
      <c r="J28" s="75" t="str">
        <f>+'Detail per Line+Variation TPEU'!J48</f>
        <v>INFO NEEDED</v>
      </c>
      <c r="K28" s="75" t="str">
        <f>+'Detail per Line+Variation TPEU'!K48</f>
        <v>NOT MATERIAL</v>
      </c>
    </row>
    <row r="29" spans="2:11" x14ac:dyDescent="0.35">
      <c r="B29" s="60" t="s">
        <v>51</v>
      </c>
      <c r="C29" s="59"/>
      <c r="D29" s="59"/>
      <c r="E29" s="59"/>
      <c r="F29" s="59"/>
      <c r="G29" s="68">
        <f>+'Detail per Line+Variation TPEU'!G49</f>
        <v>17.846727225757633</v>
      </c>
      <c r="H29" s="68">
        <f>+'Detail per Line+Variation TPEU'!H49</f>
        <v>-0.33530658608657538</v>
      </c>
      <c r="I29" s="68">
        <f>+'Detail per Line+Variation TPEU'!I49</f>
        <v>-0.67260990260812159</v>
      </c>
      <c r="J29" s="68">
        <f>+'Detail per Line+Variation TPEU'!J49</f>
        <v>-0.55866269143345426</v>
      </c>
      <c r="K29" s="68">
        <f>+'Detail per Line+Variation TPEU'!K49</f>
        <v>12.69432022707583</v>
      </c>
    </row>
    <row r="30" spans="2:11" x14ac:dyDescent="0.35">
      <c r="B30" s="58"/>
      <c r="C30" s="59"/>
      <c r="D30" s="59"/>
      <c r="E30" s="59"/>
      <c r="F30" s="59"/>
      <c r="G30" s="75" t="str">
        <f>+'Detail per Line+Variation TPEU'!G50</f>
        <v>NOT MATERIAL</v>
      </c>
      <c r="H30" s="75" t="str">
        <f>+'Detail per Line+Variation TPEU'!H50</f>
        <v>NOT MATERIAL</v>
      </c>
      <c r="I30" s="75" t="str">
        <f>+'Detail per Line+Variation TPEU'!I50</f>
        <v>NOT MATERIAL</v>
      </c>
      <c r="J30" s="75" t="str">
        <f>+'Detail per Line+Variation TPEU'!J50</f>
        <v>NOT MATERIAL</v>
      </c>
      <c r="K30" s="75" t="str">
        <f>+'Detail per Line+Variation TPEU'!K50</f>
        <v>NOT MATERIAL</v>
      </c>
    </row>
    <row r="31" spans="2:11" hidden="1" x14ac:dyDescent="0.35">
      <c r="B31" s="101"/>
      <c r="C31" s="96"/>
      <c r="D31" s="96"/>
      <c r="E31" s="96"/>
      <c r="F31" s="96"/>
      <c r="G31" s="96"/>
      <c r="H31" s="96"/>
      <c r="I31" s="96"/>
      <c r="J31" s="96"/>
      <c r="K31" s="96"/>
    </row>
    <row r="32" spans="2:11" hidden="1" x14ac:dyDescent="0.35">
      <c r="B32" s="101"/>
      <c r="C32" s="96"/>
      <c r="D32" s="96"/>
      <c r="E32" s="96"/>
      <c r="F32" s="96"/>
      <c r="G32" s="96"/>
      <c r="H32" s="82"/>
      <c r="I32" s="96"/>
      <c r="J32" s="15"/>
      <c r="K32" s="96"/>
    </row>
    <row r="33" spans="2:11" hidden="1" x14ac:dyDescent="0.35">
      <c r="B33" s="101"/>
      <c r="C33" s="96"/>
      <c r="D33" s="96"/>
      <c r="E33" s="96"/>
      <c r="F33" s="96"/>
      <c r="G33" s="96"/>
      <c r="H33" s="96"/>
      <c r="I33" s="96"/>
      <c r="J33" s="96"/>
      <c r="K33" s="96"/>
    </row>
    <row r="34" spans="2:11" hidden="1" x14ac:dyDescent="0.35">
      <c r="B34" s="101"/>
      <c r="C34" s="96"/>
      <c r="D34" s="96"/>
      <c r="E34" s="96"/>
      <c r="F34" s="96"/>
      <c r="G34" s="96"/>
      <c r="H34" s="96"/>
      <c r="I34" s="96"/>
      <c r="J34" s="96"/>
      <c r="K34" s="96"/>
    </row>
    <row r="35" spans="2:11" hidden="1" x14ac:dyDescent="0.35">
      <c r="B35" s="46" t="str">
        <f>+'Detail per Line+Variation TPEU'!B55</f>
        <v>Interco Reconciliation TPEU</v>
      </c>
      <c r="C35" s="46"/>
      <c r="D35" s="46"/>
      <c r="E35" s="46"/>
      <c r="F35" s="46"/>
      <c r="G35" s="47">
        <f>+'Detail per Line+Variation TPEU'!G55</f>
        <v>8.4679797569633575</v>
      </c>
      <c r="H35" s="47">
        <f>+'Detail per Line+Variation TPEU'!H55</f>
        <v>18.309887694288541</v>
      </c>
      <c r="I35" s="47">
        <f>+'Detail per Line+Variation TPEU'!I55</f>
        <v>7.7508661579601785</v>
      </c>
      <c r="J35" s="47">
        <f>+'Detail per Line+Variation TPEU'!J55</f>
        <v>4.3217810221549229</v>
      </c>
      <c r="K35" s="47">
        <f>+'Detail per Line+Variation TPEU'!K55</f>
        <v>-2</v>
      </c>
    </row>
    <row r="36" spans="2:11" hidden="1" x14ac:dyDescent="0.35">
      <c r="B36" s="48" t="str">
        <f>+'Detail per Line+Variation TPEU'!B56</f>
        <v>Net Cash Pooling Main Entities Actual TPEU</v>
      </c>
      <c r="C36" s="42"/>
      <c r="D36" s="42"/>
      <c r="E36" s="42"/>
      <c r="F36" s="42"/>
      <c r="G36" s="80">
        <f>+'Detail per Line+Variation TPEU'!G56</f>
        <v>-33.034565785428093</v>
      </c>
      <c r="H36" s="80">
        <f>+'Detail per Line+Variation TPEU'!H56</f>
        <v>58.83</v>
      </c>
      <c r="I36" s="80">
        <f>+'Detail per Line+Variation TPEU'!I56</f>
        <v>8.9449999999999967</v>
      </c>
      <c r="J36" s="80">
        <f>+'Detail per Line+Variation TPEU'!J56</f>
        <v>18.79</v>
      </c>
      <c r="K36" s="80">
        <f>+'Detail per Line+Variation TPEU'!K56</f>
        <v>-34.81</v>
      </c>
    </row>
    <row r="37" spans="2:11" x14ac:dyDescent="0.35">
      <c r="B37" s="61" t="str">
        <f>+'Detail per Line+Variation TPEU'!B57</f>
        <v>Actual forecast TPEU</v>
      </c>
      <c r="C37" s="362"/>
      <c r="D37" s="363"/>
      <c r="E37" s="363"/>
      <c r="F37" s="364"/>
      <c r="G37" s="81">
        <f>+'Detail per Line+Variation TPEU'!G57</f>
        <v>-33.034565785428093</v>
      </c>
      <c r="H37" s="81">
        <f>+'Detail per Line+Variation TPEU'!H57</f>
        <v>58.83</v>
      </c>
      <c r="I37" s="81">
        <f>+'Detail per Line+Variation TPEU'!I57</f>
        <v>8.9449999999999967</v>
      </c>
      <c r="J37" s="81">
        <f>+'Detail per Line+Variation TPEU'!J57</f>
        <v>18.79</v>
      </c>
      <c r="K37" s="81">
        <f>+'Detail per Line+Variation TPEU'!K57</f>
        <v>-34.81</v>
      </c>
    </row>
    <row r="38" spans="2:11" hidden="1" x14ac:dyDescent="0.35">
      <c r="B38" s="87" t="str">
        <f>+'Detail per Line+Variation TPEU'!B58</f>
        <v>Net Dividend TP</v>
      </c>
      <c r="C38" s="365"/>
      <c r="D38" s="366"/>
      <c r="E38" s="366"/>
      <c r="F38" s="367"/>
      <c r="G38" s="83">
        <f>+'Detail per Line+Variation TPEU'!G58</f>
        <v>0</v>
      </c>
      <c r="H38" s="83">
        <f>+'Detail per Line+Variation TPEU'!H58</f>
        <v>0</v>
      </c>
      <c r="I38" s="83">
        <f>+'Detail per Line+Variation TPEU'!I58</f>
        <v>0</v>
      </c>
      <c r="J38" s="83">
        <f>+'Detail per Line+Variation TPEU'!J58</f>
        <v>0</v>
      </c>
      <c r="K38" s="83">
        <f>+'Detail per Line+Variation TPEU'!K58</f>
        <v>0</v>
      </c>
    </row>
    <row r="39" spans="2:11" hidden="1" x14ac:dyDescent="0.35">
      <c r="B39" s="101"/>
      <c r="C39" s="96"/>
      <c r="D39" s="96"/>
      <c r="E39" s="96"/>
      <c r="F39" s="96"/>
      <c r="G39" s="96"/>
      <c r="H39" s="96"/>
      <c r="I39" s="96"/>
      <c r="J39" s="82"/>
      <c r="K39" s="96"/>
    </row>
    <row r="40" spans="2:11" hidden="1" x14ac:dyDescent="0.35">
      <c r="B40" s="101"/>
      <c r="C40" s="96"/>
      <c r="D40" s="96"/>
      <c r="E40" s="96"/>
      <c r="F40" s="96"/>
      <c r="G40" s="96"/>
      <c r="H40" s="96"/>
      <c r="I40" s="96"/>
      <c r="J40" s="96"/>
      <c r="K40" s="96"/>
    </row>
    <row r="41" spans="2:11" hidden="1" x14ac:dyDescent="0.35">
      <c r="B41" s="101"/>
      <c r="C41" s="96"/>
      <c r="D41" s="96"/>
      <c r="E41" s="96"/>
      <c r="F41" s="96"/>
      <c r="G41" s="96"/>
      <c r="H41" s="96"/>
      <c r="I41" s="96"/>
      <c r="J41" s="96"/>
      <c r="K41" s="96"/>
    </row>
    <row r="42" spans="2:11" x14ac:dyDescent="0.35">
      <c r="B42" s="61" t="str">
        <f>+'Detail per Line+Variation TPEU'!B62</f>
        <v>Previous forecast TPEU</v>
      </c>
      <c r="C42" s="365"/>
      <c r="D42" s="366"/>
      <c r="E42" s="366"/>
      <c r="F42" s="367"/>
      <c r="G42" s="81">
        <f>+'Detail per Line+Variation TPEU'!G62</f>
        <v>58.83</v>
      </c>
      <c r="H42" s="81">
        <f>+'Detail per Line+Variation TPEU'!H62</f>
        <v>8.9449999999999967</v>
      </c>
      <c r="I42" s="81">
        <f>+'Detail per Line+Variation TPEU'!I62</f>
        <v>18.79</v>
      </c>
      <c r="J42" s="81">
        <f>+'Detail per Line+Variation TPEU'!J62</f>
        <v>-34.81</v>
      </c>
      <c r="K42" s="81">
        <f>+'Detail per Line+Variation TPEU'!K62</f>
        <v>-17.650000000000002</v>
      </c>
    </row>
    <row r="43" spans="2:11" x14ac:dyDescent="0.35">
      <c r="B43" s="61" t="str">
        <f>+'Detail per Line+Variation TPEU'!B63</f>
        <v>Difference on cash pooling forecasts TPEU</v>
      </c>
      <c r="C43" s="365"/>
      <c r="D43" s="366"/>
      <c r="E43" s="366"/>
      <c r="F43" s="367"/>
      <c r="G43" s="80">
        <f>+'Detail per Line+Variation TPEU'!G63</f>
        <v>-91.864565785428084</v>
      </c>
      <c r="H43" s="80">
        <f>+'Detail per Line+Variation TPEU'!H63</f>
        <v>49.885000000000005</v>
      </c>
      <c r="I43" s="80">
        <f>+'Detail per Line+Variation TPEU'!I63</f>
        <v>-9.8450000000000024</v>
      </c>
      <c r="J43" s="80">
        <f>+'Detail per Line+Variation TPEU'!J63</f>
        <v>53.6</v>
      </c>
      <c r="K43" s="80">
        <f>+'Detail per Line+Variation TPEU'!K63</f>
        <v>-17.16</v>
      </c>
    </row>
    <row r="45" spans="2:11" s="108" customFormat="1" x14ac:dyDescent="0.35"/>
  </sheetData>
  <mergeCells count="6">
    <mergeCell ref="C37:F37"/>
    <mergeCell ref="C38:F38"/>
    <mergeCell ref="C42:F42"/>
    <mergeCell ref="C43:F43"/>
    <mergeCell ref="G2:K2"/>
    <mergeCell ref="G8:K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200A7-440C-437E-BDFD-71AA40EF5658}">
  <dimension ref="B2:H54"/>
  <sheetViews>
    <sheetView showGridLines="0" view="pageBreakPreview" zoomScale="70" zoomScaleNormal="90" zoomScaleSheetLayoutView="70" workbookViewId="0">
      <selection activeCell="B8" sqref="B8"/>
    </sheetView>
  </sheetViews>
  <sheetFormatPr defaultColWidth="11.54296875" defaultRowHeight="14.5" x14ac:dyDescent="0.35"/>
  <cols>
    <col min="1" max="1" width="2.90625" style="43" customWidth="1"/>
    <col min="2" max="2" width="49.1796875" style="43" customWidth="1"/>
    <col min="3" max="3" width="14.36328125" style="43" bestFit="1" customWidth="1"/>
    <col min="4" max="4" width="9" style="43" bestFit="1" customWidth="1"/>
    <col min="5" max="5" width="3.81640625" style="43" customWidth="1"/>
    <col min="6" max="6" width="50" style="43" customWidth="1"/>
    <col min="7" max="7" width="13.54296875" style="43" bestFit="1" customWidth="1"/>
    <col min="8" max="8" width="9" style="43" bestFit="1" customWidth="1"/>
    <col min="9" max="16384" width="11.54296875" style="43"/>
  </cols>
  <sheetData>
    <row r="2" spans="2:8" x14ac:dyDescent="0.35">
      <c r="B2" s="43" t="str">
        <f>'Detail Per Entity'!C3</f>
        <v>Week 18</v>
      </c>
    </row>
    <row r="3" spans="2:8" x14ac:dyDescent="0.35">
      <c r="B3" s="348" t="s">
        <v>99</v>
      </c>
    </row>
    <row r="5" spans="2:8" x14ac:dyDescent="0.35">
      <c r="B5" s="341" t="s">
        <v>98</v>
      </c>
      <c r="C5" s="342">
        <f>SUM('Detail per Line+Variation TPEU'!C20:G20)</f>
        <v>10.37</v>
      </c>
      <c r="D5" s="343"/>
      <c r="F5" s="341" t="s">
        <v>101</v>
      </c>
      <c r="G5" s="342">
        <f>+SUM('Detail per Line+Variation TPEU'!C10:G10)</f>
        <v>43.40456578542809</v>
      </c>
      <c r="H5" s="343"/>
    </row>
    <row r="6" spans="2:8" x14ac:dyDescent="0.35">
      <c r="B6" s="344" t="s">
        <v>102</v>
      </c>
      <c r="C6" s="345"/>
      <c r="D6" s="346"/>
      <c r="F6" s="344" t="s">
        <v>103</v>
      </c>
      <c r="G6" s="345"/>
      <c r="H6" s="346"/>
    </row>
    <row r="7" spans="2:8" ht="15.5" x14ac:dyDescent="0.35">
      <c r="B7" s="305" t="s">
        <v>69</v>
      </c>
      <c r="C7" s="306" t="s">
        <v>44</v>
      </c>
      <c r="D7" s="305" t="s">
        <v>100</v>
      </c>
      <c r="F7" s="305" t="s">
        <v>69</v>
      </c>
      <c r="G7" s="347" t="s">
        <v>44</v>
      </c>
      <c r="H7" s="305" t="s">
        <v>100</v>
      </c>
    </row>
    <row r="8" spans="2:8" x14ac:dyDescent="0.35">
      <c r="B8" s="307" t="str">
        <f>IF(COUNT(BDDTransfer!CD:CD)&gt;COUNTA($B$5:B5),VLOOKUP(SMALL(BDDTransfer!CD:CD,COUNTA(B$5:B5)),BDDTransfer!CD:CN,4,0),"")</f>
        <v>Technip Abu Dhabi</v>
      </c>
      <c r="C8" s="329">
        <f>IF(COUNT(BDDTransfer!CD:CD)&gt;COUNTA($B$6:B6),VLOOKUP(SMALL(BDDTransfer!CD:CD,COUNTA(B$6:B6)+1),BDDTransfer!CD:CN,5,0),"")</f>
        <v>44322</v>
      </c>
      <c r="D8" s="328">
        <f>IF(COUNT(BDDTransfer!CD:CD)&gt;COUNTA($B$6:B6),VLOOKUP(SMALL(BDDTransfer!CD:CD,COUNTA(B$6:B6)+1),BDDTransfer!CD:CN,8,0),"")</f>
        <v>0.1</v>
      </c>
      <c r="F8" s="307" t="str">
        <f>IF(COUNT(BDDTransfer!CE:CE)&gt;COUNTA($F$5:F5),VLOOKUP(SMALL(BDDTransfer!CE:CE,COUNTA(F$5:F5)),BDDTransfer!CE:CN,3,0),VLOOKUP(SMALL(BDDZBA!CD:CD,COUNTA(F$5:F5)),BDDZBA!CD:CL,3,0))</f>
        <v>Technip Energies Singapore Pte. Ltd.</v>
      </c>
      <c r="G8" s="308">
        <f>IF(COUNT(BDDTransfer!CE:CE)&gt;COUNTA($F$5:F5),VLOOKUP(SMALL(BDDTransfer!CE:CE,COUNTA(F$5:F5)),BDDTransfer!CE:CN,4,0),VLOOKUP(SMALL(BDDZBA!CD:CD,COUNTA(F$5:F5)),BDDZBA!CD:CL,9,0))</f>
        <v>44322</v>
      </c>
      <c r="H8" s="117">
        <f>IF(COUNT(BDDTransfer!CE:CE)&gt;COUNTA($F$5:F5),VLOOKUP(SMALL(BDDTransfer!CE:CE,COUNTA(F$5:F5)),BDDTransfer!CE:CN,7,0),VLOOKUP(SMALL(BDDZBA!CD:CD,COUNTA(F$5:F5)),BDDZBA!CD:CL,6,0))</f>
        <v>0.1661405549094534</v>
      </c>
    </row>
    <row r="9" spans="2:8" x14ac:dyDescent="0.35">
      <c r="B9" s="307" t="str">
        <f>IF(COUNT(BDDTransfer!CD:CD)&gt;COUNTA($B$5:B6),VLOOKUP(SMALL(BDDTransfer!CD:CD,COUNTA(B$5:B6)),BDDTransfer!CD:CN,4,0),"")</f>
        <v>Technip Abu Dhabi</v>
      </c>
      <c r="C9" s="329">
        <f>IF(COUNT(BDDTransfer!CD:CD)&gt;COUNTA($B$6:B7),VLOOKUP(SMALL(BDDTransfer!CD:CD,COUNTA(B$6:B7)+1),BDDTransfer!CD:CN,5,0),"")</f>
        <v>44322</v>
      </c>
      <c r="D9" s="328">
        <f>IF(COUNT(BDDTransfer!CD:CD)&gt;COUNTA($B$6:B7),VLOOKUP(SMALL(BDDTransfer!CD:CD,COUNTA(B$6:B7)+1),BDDTransfer!CD:CN,8,0),"")</f>
        <v>0.33228110981890679</v>
      </c>
      <c r="F9" s="307" t="str">
        <f>IF(COUNT(BDDTransfer!CE:CE)&gt;COUNTA($F$5:F6),VLOOKUP(SMALL(BDDTransfer!CE:CE,COUNTA(F$5:F6)),BDDTransfer!CE:CN,3,0),VLOOKUP(SMALL(BDDZBA!CD:CD,COUNTA(F$5:F6)),BDDZBA!CD:CL,3,0))</f>
        <v>Technip Energies Singapore Pte. Ltd.</v>
      </c>
      <c r="G9" s="308">
        <f>IF(COUNT(BDDTransfer!CE:CE)&gt;COUNTA($F$5:F6),VLOOKUP(SMALL(BDDTransfer!CE:CE,COUNTA(F$5:F6)),BDDTransfer!CE:CN,4,0),VLOOKUP(SMALL(BDDZBA!CD:CD,COUNTA(F$5:F6)),BDDZBA!CD:CL,9,0))</f>
        <v>44322</v>
      </c>
      <c r="H9" s="117">
        <f>IF(COUNT(BDDTransfer!CE:CE)&gt;COUNTA($F$5:F6),VLOOKUP(SMALL(BDDTransfer!CE:CE,COUNTA(F$5:F6)),BDDTransfer!CE:CN,7,0),VLOOKUP(SMALL(BDDZBA!CD:CD,COUNTA(F$5:F6)),BDDZBA!CD:CL,6,0))</f>
        <v>1.5610365282547611</v>
      </c>
    </row>
    <row r="10" spans="2:8" x14ac:dyDescent="0.35">
      <c r="B10" s="307" t="str">
        <f>IF(COUNT(BDDTransfer!CD:CD)&gt;COUNTA($B$5:B7),VLOOKUP(SMALL(BDDTransfer!CD:CD,COUNTA(B$5:B7)),BDDTransfer!CD:CN,4,0),"")</f>
        <v>Technip Abu Dhabi</v>
      </c>
      <c r="C10" s="329">
        <f>IF(COUNT(BDDTransfer!CD:CD)&gt;COUNTA($B$6:B8),VLOOKUP(SMALL(BDDTransfer!CD:CD,COUNTA(B$6:B8)+1),BDDTransfer!CD:CN,5,0),"")</f>
        <v>44322</v>
      </c>
      <c r="D10" s="328">
        <f>IF(COUNT(BDDTransfer!CD:CD)&gt;COUNTA($B$6:B8),VLOOKUP(SMALL(BDDTransfer!CD:CD,COUNTA(B$6:B8)+1),BDDTransfer!CD:CN,8,0),"")</f>
        <v>16.61405549094534</v>
      </c>
      <c r="F10" s="307" t="str">
        <f>IF(COUNT(BDDTransfer!CE:CE)&gt;COUNTA($F$5:F7),VLOOKUP(SMALL(BDDTransfer!CE:CE,COUNTA(F$5:F7)),BDDTransfer!CE:CN,3,0),VLOOKUP(SMALL(BDDZBA!CD:CD,COUNTA(F$5:F7)),BDDZBA!CD:CL,3,0))</f>
        <v>Badger Licensing LLC</v>
      </c>
      <c r="G10" s="308">
        <f>IF(COUNT(BDDTransfer!CE:CE)&gt;COUNTA($F$5:F7),VLOOKUP(SMALL(BDDTransfer!CE:CE,COUNTA(F$5:F7)),BDDTransfer!CE:CN,4,0),VLOOKUP(SMALL(BDDZBA!CD:CD,COUNTA(F$5:F7)),BDDZBA!CD:CL,9,0))</f>
        <v>44321</v>
      </c>
      <c r="H10" s="117">
        <f>IF(COUNT(BDDTransfer!CE:CE)&gt;COUNTA($F$5:F7),VLOOKUP(SMALL(BDDTransfer!CE:CE,COUNTA(F$5:F7)),BDDTransfer!CE:CN,7,0),VLOOKUP(SMALL(BDDZBA!CD:CD,COUNTA(F$5:F7)),BDDZBA!CD:CL,6,0))</f>
        <v>1.1629838843661737</v>
      </c>
    </row>
    <row r="11" spans="2:8" x14ac:dyDescent="0.35">
      <c r="B11" s="307" t="str">
        <f>IF(COUNT(BDDTransfer!CD:CD)&gt;COUNTA($B$5:B8),VLOOKUP(SMALL(BDDTransfer!CD:CD,COUNTA(B$5:B8)),BDDTransfer!CD:CN,4,0),"")</f>
        <v>Technip Consultant (M) SDN Bhd</v>
      </c>
      <c r="C11" s="329">
        <f>IF(COUNT(BDDTransfer!CD:CD)&gt;COUNTA($B$6:B9),VLOOKUP(SMALL(BDDTransfer!CD:CD,COUNTA(B$6:B9)+1),BDDTransfer!CD:CN,5,0),"")</f>
        <v>44322</v>
      </c>
      <c r="D11" s="328">
        <f>IF(COUNT(BDDTransfer!CD:CD)&gt;COUNTA($B$6:B9),VLOOKUP(SMALL(BDDTransfer!CD:CD,COUNTA(B$6:B9)+1),BDDTransfer!CD:CN,8,0),"")</f>
        <v>20.767569363681673</v>
      </c>
      <c r="F11" s="307" t="str">
        <f>IF(COUNT(BDDTransfer!CE:CE)&gt;COUNTA($F$5:F8),VLOOKUP(SMALL(BDDTransfer!CE:CE,COUNTA(F$5:F8)),BDDTransfer!CE:CN,3,0),VLOOKUP(SMALL(BDDZBA!CD:CD,COUNTA(F$5:F8)),BDDZBA!CD:CL,3,0))</f>
        <v>Technip France</v>
      </c>
      <c r="G11" s="308">
        <f>IF(COUNT(BDDTransfer!CE:CE)&gt;COUNTA($F$5:F8),VLOOKUP(SMALL(BDDTransfer!CE:CE,COUNTA(F$5:F8)),BDDTransfer!CE:CN,4,0),VLOOKUP(SMALL(BDDZBA!CD:CD,COUNTA(F$5:F8)),BDDZBA!CD:CL,9,0))</f>
        <v>44322</v>
      </c>
      <c r="H11" s="117">
        <f>IF(COUNT(BDDTransfer!CE:CE)&gt;COUNTA($F$5:F8),VLOOKUP(SMALL(BDDTransfer!CE:CE,COUNTA(F$5:F8)),BDDTransfer!CE:CN,7,0),VLOOKUP(SMALL(BDDZBA!CD:CD,COUNTA(F$5:F8)),BDDZBA!CD:CL,6,0))</f>
        <v>1.5199722453068009E-4</v>
      </c>
    </row>
    <row r="12" spans="2:8" x14ac:dyDescent="0.35">
      <c r="B12" s="307" t="str">
        <f>IF(COUNT(BDDTransfer!CD:CD)&gt;COUNTA($B$5:B9),VLOOKUP(SMALL(BDDTransfer!CD:CD,COUNTA(B$5:B9)),BDDTransfer!CD:CN,4,0),"")</f>
        <v>Technip Geoproduction (M) SDN Bhd</v>
      </c>
      <c r="C12" s="329">
        <f>IF(COUNT(BDDTransfer!CD:CD)&gt;COUNTA($B$6:B10),VLOOKUP(SMALL(BDDTransfer!CD:CD,COUNTA(B$6:B10)+1),BDDTransfer!CD:CN,5,0),"")</f>
        <v>44322</v>
      </c>
      <c r="D12" s="328">
        <f>IF(COUNT(BDDTransfer!CD:CD)&gt;COUNTA($B$6:B10),VLOOKUP(SMALL(BDDTransfer!CD:CD,COUNTA(B$6:B10)+1),BDDTransfer!CD:CN,8,0),"")</f>
        <v>0.14439736330414607</v>
      </c>
      <c r="F12" s="307" t="str">
        <f>IF(COUNT(BDDTransfer!CE:CE)&gt;COUNTA($F$5:F9),VLOOKUP(SMALL(BDDTransfer!CE:CE,COUNTA(F$5:F9)),BDDTransfer!CE:CN,3,0),VLOOKUP(SMALL(BDDZBA!CD:CD,COUNTA(F$5:F9)),BDDZBA!CD:CL,3,0))</f>
        <v>Technip Abu Dhabi</v>
      </c>
      <c r="G12" s="308">
        <f>IF(COUNT(BDDTransfer!CE:CE)&gt;COUNTA($F$5:F9),VLOOKUP(SMALL(BDDTransfer!CE:CE,COUNTA(F$5:F9)),BDDTransfer!CE:CN,4,0),VLOOKUP(SMALL(BDDZBA!CD:CD,COUNTA(F$5:F9)),BDDZBA!CD:CL,9,0))</f>
        <v>44320</v>
      </c>
      <c r="H12" s="117">
        <f>IF(COUNT(BDDTransfer!CE:CE)&gt;COUNTA($F$5:F9),VLOOKUP(SMALL(BDDTransfer!CE:CE,COUNTA(F$5:F9)),BDDTransfer!CE:CN,7,0),VLOOKUP(SMALL(BDDZBA!CD:CD,COUNTA(F$5:F9)),BDDZBA!CD:CL,6,0))</f>
        <v>0.1</v>
      </c>
    </row>
    <row r="13" spans="2:8" x14ac:dyDescent="0.35">
      <c r="B13" s="307" t="str">
        <f>IF(COUNT(BDDTransfer!CD:CD)&gt;COUNTA($B$5:B10),VLOOKUP(SMALL(BDDTransfer!CD:CD,COUNTA(B$5:B10)),BDDTransfer!CD:CN,4,0),"")</f>
        <v>Technip France</v>
      </c>
      <c r="C13" s="329">
        <f>IF(COUNT(BDDTransfer!CD:CD)&gt;COUNTA($B$6:B11),VLOOKUP(SMALL(BDDTransfer!CD:CD,COUNTA(B$6:B11)+1),BDDTransfer!CD:CN,5,0),"")</f>
        <v>44319</v>
      </c>
      <c r="D13" s="328">
        <f>IF(COUNT(BDDTransfer!CD:CD)&gt;COUNTA($B$6:B11),VLOOKUP(SMALL(BDDTransfer!CD:CD,COUNTA(B$6:B11)+1),BDDTransfer!CD:CN,8,0),"")</f>
        <v>9.9986001959725637E-2</v>
      </c>
      <c r="F13" s="307" t="str">
        <f>IF(COUNT(BDDTransfer!CE:CE)&gt;COUNTA($F$5:F10),VLOOKUP(SMALL(BDDTransfer!CE:CE,COUNTA(F$5:F10)),BDDTransfer!CE:CN,3,0),VLOOKUP(SMALL(BDDZBA!CD:CD,COUNTA(F$5:F10)),BDDZBA!CD:CL,3,0))</f>
        <v>Technip Abu Dhabi</v>
      </c>
      <c r="G13" s="308">
        <f>IF(COUNT(BDDTransfer!CE:CE)&gt;COUNTA($F$5:F10),VLOOKUP(SMALL(BDDTransfer!CE:CE,COUNTA(F$5:F10)),BDDTransfer!CE:CN,4,0),VLOOKUP(SMALL(BDDZBA!CD:CD,COUNTA(F$5:F10)),BDDZBA!CD:CL,9,0))</f>
        <v>44320</v>
      </c>
      <c r="H13" s="117">
        <f>IF(COUNT(BDDTransfer!CE:CE)&gt;COUNTA($F$5:F10),VLOOKUP(SMALL(BDDTransfer!CE:CE,COUNTA(F$5:F10)),BDDTransfer!CE:CN,7,0),VLOOKUP(SMALL(BDDZBA!CD:CD,COUNTA(F$5:F10)),BDDZBA!CD:CL,6,0))</f>
        <v>0.33228110981890679</v>
      </c>
    </row>
    <row r="14" spans="2:8" x14ac:dyDescent="0.35">
      <c r="B14" s="307" t="str">
        <f>IF(COUNT(BDDTransfer!CD:CD)&gt;COUNTA($B$5:B11),VLOOKUP(SMALL(BDDTransfer!CD:CD,COUNTA(B$5:B11)),BDDTransfer!CD:CN,4,0),"")</f>
        <v/>
      </c>
      <c r="C14" s="329" t="str">
        <f>IF(COUNT(BDDTransfer!CD:CD)&gt;COUNTA($B$6:B12),VLOOKUP(SMALL(BDDTransfer!CD:CD,COUNTA(B$6:B12)+1),BDDTransfer!CD:CN,5,0),"")</f>
        <v/>
      </c>
      <c r="D14" s="328" t="str">
        <f>IF(COUNT(BDDTransfer!CD:CD)&gt;COUNTA($B$6:B12),VLOOKUP(SMALL(BDDTransfer!CD:CD,COUNTA(B$6:B12)+1),BDDTransfer!CD:CN,8,0),"")</f>
        <v/>
      </c>
      <c r="F14" s="307" t="str">
        <f>IF(COUNT(BDDTransfer!CE:CE)&gt;COUNTA($F$5:F11),VLOOKUP(SMALL(BDDTransfer!CE:CE,COUNTA(F$5:F11)),BDDTransfer!CE:CN,3,0),VLOOKUP(SMALL(BDDZBA!CD:CD,COUNTA(F$5:F11)),BDDZBA!CD:CL,3,0))</f>
        <v>Technip Abu Dhabi</v>
      </c>
      <c r="G14" s="308">
        <f>IF(COUNT(BDDTransfer!CE:CE)&gt;COUNTA($F$5:F11),VLOOKUP(SMALL(BDDTransfer!CE:CE,COUNTA(F$5:F11)),BDDTransfer!CE:CN,4,0),VLOOKUP(SMALL(BDDZBA!CD:CD,COUNTA(F$5:F11)),BDDZBA!CD:CL,9,0))</f>
        <v>44320</v>
      </c>
      <c r="H14" s="117">
        <f>IF(COUNT(BDDTransfer!CE:CE)&gt;COUNTA($F$5:F11),VLOOKUP(SMALL(BDDTransfer!CE:CE,COUNTA(F$5:F11)),BDDTransfer!CE:CN,7,0),VLOOKUP(SMALL(BDDZBA!CD:CD,COUNTA(F$5:F11)),BDDZBA!CD:CL,6,0))</f>
        <v>0.66456221963781359</v>
      </c>
    </row>
    <row r="15" spans="2:8" x14ac:dyDescent="0.35">
      <c r="B15" s="307" t="str">
        <f>IF(COUNT(BDDTransfer!CD:CD)&gt;COUNTA($B$5:B12),VLOOKUP(SMALL(BDDTransfer!CD:CD,COUNTA(B$5:B12)),BDDTransfer!CD:CN,4,0),"")</f>
        <v/>
      </c>
      <c r="C15" s="329" t="str">
        <f>IF(COUNT(BDDTransfer!CD:CD)&gt;COUNTA($B$6:B13),VLOOKUP(SMALL(BDDTransfer!CD:CD,COUNTA(B$6:B13)+1),BDDTransfer!CD:CN,5,0),"")</f>
        <v/>
      </c>
      <c r="D15" s="328" t="str">
        <f>IF(COUNT(BDDTransfer!CD:CD)&gt;COUNTA($B$6:B13),VLOOKUP(SMALL(BDDTransfer!CD:CD,COUNTA(B$6:B13)+1),BDDTransfer!CD:CN,8,0),"")</f>
        <v/>
      </c>
      <c r="F15" s="307" t="str">
        <f>IF(COUNT(BDDTransfer!CE:CE)&gt;COUNTA($F$5:F12),VLOOKUP(SMALL(BDDTransfer!CE:CE,COUNTA(F$5:F12)),BDDTransfer!CE:CN,3,0),VLOOKUP(SMALL(BDDZBA!CD:CD,COUNTA(F$5:F12)),BDDZBA!CD:CL,3,0))</f>
        <v>Technip Abu Dhabi</v>
      </c>
      <c r="G15" s="308">
        <f>IF(COUNT(BDDTransfer!CE:CE)&gt;COUNTA($F$5:F12),VLOOKUP(SMALL(BDDTransfer!CE:CE,COUNTA(F$5:F12)),BDDTransfer!CE:CN,4,0),VLOOKUP(SMALL(BDDZBA!CD:CD,COUNTA(F$5:F12)),BDDZBA!CD:CL,9,0))</f>
        <v>44320</v>
      </c>
      <c r="H15" s="117">
        <f>IF(COUNT(BDDTransfer!CE:CE)&gt;COUNTA($F$5:F12),VLOOKUP(SMALL(BDDTransfer!CE:CE,COUNTA(F$5:F12)),BDDTransfer!CE:CN,7,0),VLOOKUP(SMALL(BDDZBA!CD:CD,COUNTA(F$5:F12)),BDDZBA!CD:CL,6,0))</f>
        <v>8.0510667663465409E-3</v>
      </c>
    </row>
    <row r="16" spans="2:8" x14ac:dyDescent="0.35">
      <c r="B16" s="307" t="str">
        <f>IF(COUNT(BDDTransfer!CD:CD)&gt;COUNTA($B$5:B13),VLOOKUP(SMALL(BDDTransfer!CD:CD,COUNTA(B$5:B13)),BDDTransfer!CD:CN,4,0),"")</f>
        <v/>
      </c>
      <c r="C16" s="329" t="str">
        <f>IF(COUNT(BDDTransfer!CD:CD)&gt;COUNTA($B$6:B14),VLOOKUP(SMALL(BDDTransfer!CD:CD,COUNTA(B$6:B14)+1),BDDTransfer!CD:CN,5,0),"")</f>
        <v/>
      </c>
      <c r="D16" s="328" t="str">
        <f>IF(COUNT(BDDTransfer!CD:CD)&gt;COUNTA($B$6:B14),VLOOKUP(SMALL(BDDTransfer!CD:CD,COUNTA(B$6:B14)+1),BDDTransfer!CD:CN,8,0),"")</f>
        <v/>
      </c>
      <c r="F16" s="307" t="str">
        <f>IF(COUNT(BDDTransfer!CE:CE)&gt;COUNTA($F$5:F13),VLOOKUP(SMALL(BDDTransfer!CE:CE,COUNTA(F$5:F13)),BDDTransfer!CE:CN,3,0),VLOOKUP(SMALL(BDDZBA!CD:CD,COUNTA(F$5:F13)),BDDZBA!CD:CL,3,0))</f>
        <v>Technip Abu Dhabi</v>
      </c>
      <c r="G16" s="308">
        <f>IF(COUNT(BDDTransfer!CE:CE)&gt;COUNTA($F$5:F13),VLOOKUP(SMALL(BDDTransfer!CE:CE,COUNTA(F$5:F13)),BDDTransfer!CE:CN,4,0),VLOOKUP(SMALL(BDDZBA!CD:CD,COUNTA(F$5:F13)),BDDZBA!CD:CL,9,0))</f>
        <v>44320</v>
      </c>
      <c r="H16" s="117">
        <f>IF(COUNT(BDDTransfer!CE:CE)&gt;COUNTA($F$5:F13),VLOOKUP(SMALL(BDDTransfer!CE:CE,COUNTA(F$5:F13)),BDDTransfer!CE:CN,7,0),VLOOKUP(SMALL(BDDZBA!CD:CD,COUNTA(F$5:F13)),BDDZBA!CD:CL,6,0))</f>
        <v>1.2438548003784131</v>
      </c>
    </row>
    <row r="17" spans="2:8" x14ac:dyDescent="0.35">
      <c r="B17" s="307" t="str">
        <f>IF(COUNT(BDDTransfer!CD:CD)&gt;COUNTA($B$5:B14),VLOOKUP(SMALL(BDDTransfer!CD:CD,COUNTA(B$5:B14)),BDDTransfer!CD:CN,4,0),"")</f>
        <v/>
      </c>
      <c r="C17" s="329" t="str">
        <f>IF(COUNT(BDDTransfer!CD:CD)&gt;COUNTA($B$6:B15),VLOOKUP(SMALL(BDDTransfer!CD:CD,COUNTA(B$6:B15)+1),BDDTransfer!CD:CN,5,0),"")</f>
        <v/>
      </c>
      <c r="D17" s="328" t="str">
        <f>IF(COUNT(BDDTransfer!CD:CD)&gt;COUNTA($B$6:B15),VLOOKUP(SMALL(BDDTransfer!CD:CD,COUNTA(B$6:B15)+1),BDDTransfer!CD:CN,8,0),"")</f>
        <v/>
      </c>
      <c r="F17" s="307" t="str">
        <f>IF(COUNT(BDDTransfer!CE:CE)&gt;COUNTA($F$5:F14),VLOOKUP(SMALL(BDDTransfer!CE:CE,COUNTA(F$5:F14)),BDDTransfer!CE:CN,3,0),VLOOKUP(SMALL(BDDZBA!CD:CD,COUNTA(F$5:F14)),BDDZBA!CD:CL,3,0))</f>
        <v>Technip France</v>
      </c>
      <c r="G17" s="308">
        <f>IF(COUNT(BDDTransfer!CE:CE)&gt;COUNTA($F$5:F14),VLOOKUP(SMALL(BDDTransfer!CE:CE,COUNTA(F$5:F14)),BDDTransfer!CE:CN,4,0),VLOOKUP(SMALL(BDDZBA!CD:CD,COUNTA(F$5:F14)),BDDZBA!CD:CL,9,0))</f>
        <v>44326</v>
      </c>
      <c r="H17" s="117">
        <f>IF(COUNT(BDDTransfer!CE:CE)&gt;COUNTA($F$5:F14),VLOOKUP(SMALL(BDDTransfer!CE:CE,COUNTA(F$5:F14)),BDDTransfer!CE:CN,7,0),VLOOKUP(SMALL(BDDZBA!CD:CD,COUNTA(F$5:F14)),BDDZBA!CD:CL,6,0))</f>
        <v>1</v>
      </c>
    </row>
    <row r="18" spans="2:8" x14ac:dyDescent="0.35">
      <c r="B18" s="307" t="str">
        <f>IF(COUNT(BDDTransfer!CD:CD)&gt;COUNTA($B$5:B15),VLOOKUP(SMALL(BDDTransfer!CD:CD,COUNTA(B$5:B15)),BDDTransfer!CD:CN,4,0),"")</f>
        <v/>
      </c>
      <c r="C18" s="329" t="str">
        <f>IF(COUNT(BDDTransfer!CD:CD)&gt;COUNTA($B$6:B16),VLOOKUP(SMALL(BDDTransfer!CD:CD,COUNTA(B$6:B16)+1),BDDTransfer!CD:CN,5,0),"")</f>
        <v/>
      </c>
      <c r="D18" s="328" t="str">
        <f>IF(COUNT(BDDTransfer!CD:CD)&gt;COUNTA($B$6:B16),VLOOKUP(SMALL(BDDTransfer!CD:CD,COUNTA(B$6:B16)+1),BDDTransfer!CD:CN,8,0),"")</f>
        <v/>
      </c>
      <c r="F18" s="307"/>
      <c r="G18" s="308"/>
      <c r="H18" s="117"/>
    </row>
    <row r="19" spans="2:8" x14ac:dyDescent="0.35">
      <c r="B19" s="307" t="str">
        <f>IF(COUNT(BDDTransfer!CD:CD)&gt;COUNTA($B$6:B17),VLOOKUP(SMALL(BDDTransfer!CD:CD,COUNTA(B$6:B17)+1),BDDTransfer!CD:CN,4,0),"")</f>
        <v/>
      </c>
      <c r="C19" s="329" t="str">
        <f>IF(COUNT(BDDTransfer!CD:CD)&gt;COUNTA($B$6:B17),VLOOKUP(SMALL(BDDTransfer!CD:CD,COUNTA(B$6:B17)+1),BDDTransfer!CD:CN,5,0),"")</f>
        <v/>
      </c>
      <c r="D19" s="328" t="str">
        <f>IF(COUNT(BDDTransfer!CD:CD)&gt;COUNTA($B$6:B17),VLOOKUP(SMALL(BDDTransfer!CD:CD,COUNTA(B$6:B17)+1),BDDTransfer!CD:CN,8,0),"")</f>
        <v/>
      </c>
      <c r="F19" s="307" t="str">
        <f>IF(COUNT(BDDZBA!CD:CD)&gt;COUNTA($F$5:F15),VLOOKUP(SMALL(BDDZBA!CD:CD,COUNTA(F$5:F15)),BDDZBA!CD:CL,3,0),"")</f>
        <v/>
      </c>
      <c r="G19" s="308"/>
      <c r="H19" s="117"/>
    </row>
    <row r="20" spans="2:8" x14ac:dyDescent="0.35">
      <c r="B20" s="307" t="str">
        <f>IF(COUNT(BDDTransfer!CD:CD)&gt;COUNTA($B$6:B18),VLOOKUP(SMALL(BDDTransfer!CD:CD,COUNTA(B$6:B18)+1),BDDTransfer!CD:CN,4,0),"")</f>
        <v/>
      </c>
      <c r="C20" s="329" t="str">
        <f>IF(COUNT(BDDTransfer!CD:CD)&gt;COUNTA($B$6:B18),VLOOKUP(SMALL(BDDTransfer!CD:CD,COUNTA(B$6:B18)+1),BDDTransfer!CD:CN,5,0),"")</f>
        <v/>
      </c>
      <c r="D20" s="328" t="str">
        <f>IF(COUNT(BDDTransfer!CD:CD)&gt;COUNTA($B$6:B18),VLOOKUP(SMALL(BDDTransfer!CD:CD,COUNTA(B$6:B18)+1),BDDTransfer!CD:CN,8,0),"")</f>
        <v/>
      </c>
      <c r="F20" s="307" t="str">
        <f>IF(COUNT(BDDZBA!CD:CD)&gt;COUNTA($F$5:F16),VLOOKUP(SMALL(BDDZBA!CD:CD,COUNTA(F$5:F16)),BDDZBA!CD:CL,3,0),"")</f>
        <v/>
      </c>
      <c r="G20" s="308"/>
      <c r="H20" s="117"/>
    </row>
    <row r="21" spans="2:8" x14ac:dyDescent="0.35">
      <c r="B21" s="307" t="str">
        <f>IF(COUNT(BDDTransfer!CD:CD)&gt;COUNTA($B$6:B19),VLOOKUP(SMALL(BDDTransfer!CD:CD,COUNTA(B$6:B19)+1),BDDTransfer!CD:CN,4,0),"")</f>
        <v/>
      </c>
      <c r="C21" s="329" t="str">
        <f>IF(COUNT(BDDTransfer!CD:CD)&gt;COUNTA($B$6:B19),VLOOKUP(SMALL(BDDTransfer!CD:CD,COUNTA(B$6:B19)+1),BDDTransfer!CD:CN,5,0),"")</f>
        <v/>
      </c>
      <c r="D21" s="328" t="str">
        <f>IF(COUNT(BDDTransfer!CD:CD)&gt;COUNTA($B$6:B19),VLOOKUP(SMALL(BDDTransfer!CD:CD,COUNTA(B$6:B19)+1),BDDTransfer!CD:CN,8,0),"")</f>
        <v/>
      </c>
      <c r="E21" s="313"/>
      <c r="F21" s="307" t="str">
        <f>IF(COUNT(BDDZBA!CD:CD)&gt;COUNTA($F$5:F17),VLOOKUP(SMALL(BDDZBA!CD:CD,COUNTA(F$5:F17)),BDDZBA!CD:CL,3,0),"")</f>
        <v/>
      </c>
      <c r="G21" s="308"/>
      <c r="H21" s="117"/>
    </row>
    <row r="22" spans="2:8" x14ac:dyDescent="0.35">
      <c r="B22" s="307" t="str">
        <f>IF(COUNT(BDDTransfer!CD:CD)&gt;COUNTA($B$6:B20),VLOOKUP(SMALL(BDDTransfer!CD:CD,COUNTA(B$6:B20)+1),BDDTransfer!CD:CN,4,0),"")</f>
        <v/>
      </c>
      <c r="C22" s="329" t="str">
        <f>IF(COUNT(BDDTransfer!CD:CD)&gt;COUNTA($B$6:B20),VLOOKUP(SMALL(BDDTransfer!CD:CD,COUNTA(B$6:B20)+1),BDDTransfer!CD:CN,5,0),"")</f>
        <v/>
      </c>
      <c r="D22" s="328" t="str">
        <f>IF(COUNT(BDDTransfer!CD:CD)&gt;COUNTA($B$6:B20),VLOOKUP(SMALL(BDDTransfer!CD:CD,COUNTA(B$6:B20)+1),BDDTransfer!CD:CN,8,0),"")</f>
        <v/>
      </c>
      <c r="F22" s="307" t="str">
        <f>IF(COUNT(BDDZBA!CD:CD)&gt;COUNTA($F$5:F18),VLOOKUP(SMALL(BDDZBA!CD:CD,COUNTA(F$5:F18)),BDDZBA!CD:CL,3,0),"")</f>
        <v/>
      </c>
      <c r="G22" s="308"/>
      <c r="H22" s="117"/>
    </row>
    <row r="23" spans="2:8" x14ac:dyDescent="0.35">
      <c r="B23" s="307" t="str">
        <f>IF(COUNT(BDDTransfer!CD:CD)&gt;COUNTA($B$6:B21),VLOOKUP(SMALL(BDDTransfer!CD:CD,COUNTA(B$6:B21)+1),BDDTransfer!CD:CN,4,0),"")</f>
        <v/>
      </c>
      <c r="C23" s="329" t="str">
        <f>IF(COUNT(BDDTransfer!CD:CD)&gt;COUNTA($B$6:B21),VLOOKUP(SMALL(BDDTransfer!CD:CD,COUNTA(B$6:B21)+1),BDDTransfer!CD:CN,5,0),"")</f>
        <v/>
      </c>
      <c r="D23" s="328" t="str">
        <f>IF(COUNT(BDDTransfer!CD:CD)&gt;COUNTA($B$6:B21),VLOOKUP(SMALL(BDDTransfer!CD:CD,COUNTA(B$6:B21)+1),BDDTransfer!CD:CN,8,0),"")</f>
        <v/>
      </c>
      <c r="F23" s="307" t="str">
        <f>IF(COUNT(BDDZBA!CD:CD)&gt;COUNTA($F$5:F19),VLOOKUP(SMALL(BDDZBA!CD:CD,COUNTA(F$5:F19)),BDDZBA!CD:CL,3,0),"")</f>
        <v/>
      </c>
      <c r="G23" s="308"/>
      <c r="H23" s="113"/>
    </row>
    <row r="24" spans="2:8" x14ac:dyDescent="0.35">
      <c r="B24" s="307" t="str">
        <f>IF(COUNT(BDDTransfer!CD:CD)&gt;COUNTA($B$6:B22),VLOOKUP(SMALL(BDDTransfer!CD:CD,COUNTA(B$6:B22)+1),BDDTransfer!CD:CN,4,0),"")</f>
        <v/>
      </c>
      <c r="C24" s="329" t="str">
        <f>IF(COUNT(BDDTransfer!CD:CD)&gt;COUNTA($B$6:B22),VLOOKUP(SMALL(BDDTransfer!CD:CD,COUNTA(B$6:B22)+1),BDDTransfer!CD:CN,5,0),"")</f>
        <v/>
      </c>
      <c r="D24" s="328" t="str">
        <f>IF(COUNT(BDDTransfer!CD:CD)&gt;COUNTA($B$6:B22),VLOOKUP(SMALL(BDDTransfer!CD:CD,COUNTA(B$6:B22)+1),BDDTransfer!CD:CN,8,0),"")</f>
        <v/>
      </c>
      <c r="E24" s="313"/>
      <c r="F24" s="307" t="str">
        <f>IF(COUNT(BDDZBA!CD:CD)&gt;COUNTA($F$5:F20),VLOOKUP(SMALL(BDDZBA!CD:CD,COUNTA(F$5:F20)),BDDZBA!CD:CL,3,0),"")</f>
        <v/>
      </c>
      <c r="G24" s="308"/>
      <c r="H24" s="113"/>
    </row>
    <row r="25" spans="2:8" x14ac:dyDescent="0.35">
      <c r="B25" s="307" t="str">
        <f>IF(COUNT(BDDTransfer!CD:CD)&gt;COUNTA($B$6:B23),VLOOKUP(SMALL(BDDTransfer!CD:CD,COUNTA(B$6:B23)+1),BDDTransfer!CD:CN,4,0),"")</f>
        <v/>
      </c>
      <c r="C25" s="329" t="str">
        <f>IF(COUNT(BDDTransfer!CD:CD)&gt;COUNTA($B$6:B23),VLOOKUP(SMALL(BDDTransfer!CD:CD,COUNTA(B$6:B23)+1),BDDTransfer!CD:CN,5,0),"")</f>
        <v/>
      </c>
      <c r="D25" s="328" t="str">
        <f>IF(COUNT(BDDTransfer!CD:CD)&gt;COUNTA($B$6:B23),VLOOKUP(SMALL(BDDTransfer!CD:CD,COUNTA(B$6:B23)+1),BDDTransfer!CD:CN,8,0),"")</f>
        <v/>
      </c>
      <c r="F25" s="307" t="str">
        <f>IF(COUNT(BDDTransfer!CE:CE)&gt;COUNTA($F$5:F21),VLOOKUP(SMALL(BDDZBA!CD:CD,COUNTA(F$5:F21)),BDDZBA!CD:CL,3,0),"")</f>
        <v/>
      </c>
      <c r="G25" s="308"/>
      <c r="H25" s="113"/>
    </row>
    <row r="26" spans="2:8" x14ac:dyDescent="0.35">
      <c r="B26" s="307" t="str">
        <f>IF(COUNT(BDDTransfer!CD:CD)&gt;COUNTA($B$7:B25),VLOOKUP(SMALL(BDDTransfer!CD:CD,COUNTA(B$7:B25)+1),BDDTransfer!CD:CN,3,0),"")</f>
        <v/>
      </c>
      <c r="C26" s="330"/>
      <c r="D26" s="328"/>
      <c r="F26" s="307" t="str">
        <f>IF(COUNT(BDDTransfer!CE:CE)&gt;COUNTA($F$5:F22),VLOOKUP(SMALL(BDDZBA!CD:CD,COUNTA(F$5:F22)),BDDZBA!CD:CL,3,0),"")</f>
        <v/>
      </c>
      <c r="G26" s="308"/>
      <c r="H26" s="113"/>
    </row>
    <row r="27" spans="2:8" x14ac:dyDescent="0.35">
      <c r="B27" s="307" t="s">
        <v>60</v>
      </c>
      <c r="C27" s="308"/>
      <c r="D27" s="324">
        <f>SUM(D8:D26)</f>
        <v>38.058289329709794</v>
      </c>
      <c r="E27" s="313"/>
      <c r="F27" s="307" t="s">
        <v>59</v>
      </c>
      <c r="G27" s="308"/>
      <c r="H27" s="113">
        <f>SUM(H8:H26)</f>
        <v>6.239062161356399</v>
      </c>
    </row>
    <row r="28" spans="2:8" x14ac:dyDescent="0.35">
      <c r="B28" s="104" t="s">
        <v>83</v>
      </c>
      <c r="C28" s="310"/>
      <c r="D28" s="311">
        <f>C6-D27</f>
        <v>-38.058289329709794</v>
      </c>
      <c r="F28" s="104" t="s">
        <v>61</v>
      </c>
      <c r="G28" s="308"/>
      <c r="H28" s="113">
        <v>2.92</v>
      </c>
    </row>
    <row r="29" spans="2:8" x14ac:dyDescent="0.35">
      <c r="B29" s="114"/>
      <c r="C29" s="114"/>
      <c r="D29" s="314"/>
      <c r="E29" s="313"/>
    </row>
    <row r="30" spans="2:8" ht="15" thickBot="1" x14ac:dyDescent="0.4"/>
    <row r="31" spans="2:8" ht="15" thickBot="1" x14ac:dyDescent="0.4">
      <c r="B31" s="331" t="s">
        <v>66</v>
      </c>
      <c r="C31" s="334">
        <f>D28-H28</f>
        <v>-40.978289329709796</v>
      </c>
      <c r="D31" s="332"/>
    </row>
    <row r="32" spans="2:8" ht="15" thickBot="1" x14ac:dyDescent="0.4">
      <c r="B32" s="337" t="s">
        <v>62</v>
      </c>
      <c r="C32" s="315">
        <f>C5-G5</f>
        <v>-33.034565785428093</v>
      </c>
      <c r="D32" s="312"/>
    </row>
    <row r="33" spans="2:4" ht="15" thickBot="1" x14ac:dyDescent="0.4">
      <c r="B33" s="336" t="s">
        <v>70</v>
      </c>
      <c r="C33" s="335">
        <f>D27-H27</f>
        <v>31.819227168353393</v>
      </c>
      <c r="D33" s="333"/>
    </row>
    <row r="35" spans="2:4" x14ac:dyDescent="0.35">
      <c r="D35" s="313"/>
    </row>
    <row r="37" spans="2:4" x14ac:dyDescent="0.35">
      <c r="D37" s="304"/>
    </row>
    <row r="39" spans="2:4" ht="15.75" hidden="1" customHeight="1" thickBot="1" x14ac:dyDescent="0.4">
      <c r="B39" s="307" t="s">
        <v>47</v>
      </c>
      <c r="C39" s="309"/>
      <c r="D39" s="316"/>
    </row>
    <row r="40" spans="2:4" ht="15.75" hidden="1" customHeight="1" thickBot="1" x14ac:dyDescent="0.4">
      <c r="B40" s="104" t="s">
        <v>45</v>
      </c>
      <c r="C40" s="310"/>
      <c r="D40" s="317"/>
    </row>
    <row r="41" spans="2:4" hidden="1" x14ac:dyDescent="0.35">
      <c r="B41" s="318"/>
      <c r="C41" s="319"/>
      <c r="D41" s="319"/>
    </row>
    <row r="42" spans="2:4" ht="15.5" hidden="1" x14ac:dyDescent="0.35">
      <c r="B42" s="320"/>
      <c r="C42" s="320"/>
      <c r="D42" s="320"/>
    </row>
    <row r="43" spans="2:4" x14ac:dyDescent="0.35">
      <c r="B43" s="312"/>
      <c r="C43" s="321"/>
      <c r="D43" s="312"/>
    </row>
    <row r="44" spans="2:4" x14ac:dyDescent="0.35">
      <c r="B44" s="312"/>
      <c r="C44" s="322"/>
      <c r="D44" s="312"/>
    </row>
    <row r="45" spans="2:4" x14ac:dyDescent="0.35">
      <c r="B45" s="43" t="s">
        <v>87</v>
      </c>
      <c r="C45" s="43">
        <v>7.6940999999999997</v>
      </c>
    </row>
    <row r="46" spans="2:4" x14ac:dyDescent="0.35">
      <c r="B46" s="304" t="s">
        <v>64</v>
      </c>
      <c r="C46" s="43">
        <v>1.1775</v>
      </c>
    </row>
    <row r="47" spans="2:4" x14ac:dyDescent="0.35">
      <c r="B47" s="323" t="s">
        <v>63</v>
      </c>
      <c r="C47" s="43">
        <v>10.202199999999999</v>
      </c>
    </row>
    <row r="48" spans="2:4" x14ac:dyDescent="0.35">
      <c r="B48" s="43" t="s">
        <v>65</v>
      </c>
      <c r="C48" s="43">
        <v>4.3250999999999999</v>
      </c>
    </row>
    <row r="49" spans="2:4" x14ac:dyDescent="0.35">
      <c r="B49" s="43" t="s">
        <v>72</v>
      </c>
      <c r="C49" s="43">
        <v>0.8518</v>
      </c>
    </row>
    <row r="50" spans="2:4" x14ac:dyDescent="0.35">
      <c r="B50" s="43" t="s">
        <v>73</v>
      </c>
      <c r="C50" s="43">
        <v>1.5430999999999999</v>
      </c>
    </row>
    <row r="51" spans="2:4" x14ac:dyDescent="0.35">
      <c r="B51" s="43" t="s">
        <v>88</v>
      </c>
      <c r="C51" s="43">
        <v>1.5790999999999999</v>
      </c>
    </row>
    <row r="52" spans="2:4" x14ac:dyDescent="0.35">
      <c r="B52" s="43" t="s">
        <v>89</v>
      </c>
      <c r="C52" s="43">
        <v>88.757199999999997</v>
      </c>
    </row>
    <row r="54" spans="2:4" x14ac:dyDescent="0.35">
      <c r="B54" s="312"/>
      <c r="C54" s="322"/>
      <c r="D54" s="312"/>
    </row>
  </sheetData>
  <pageMargins left="0.7" right="0.7" top="0.75" bottom="0.75" header="0.3" footer="0.3"/>
  <pageSetup scale="27" orientation="portrait" r:id="rId1"/>
  <rowBreaks count="1" manualBreakCount="1">
    <brk id="94" max="3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81CF9-3DB9-49A9-B4ED-3B6F8A3C788F}">
  <sheetPr>
    <tabColor theme="4" tint="-0.249977111117893"/>
  </sheetPr>
  <dimension ref="A2:N53"/>
  <sheetViews>
    <sheetView showGridLines="0" topLeftCell="F10" zoomScale="60" zoomScaleNormal="60" workbookViewId="0">
      <selection activeCell="K51" sqref="K51"/>
    </sheetView>
  </sheetViews>
  <sheetFormatPr defaultColWidth="9.1796875" defaultRowHeight="14.5" x14ac:dyDescent="0.35"/>
  <cols>
    <col min="1" max="1" width="13.1796875" style="118" bestFit="1" customWidth="1"/>
    <col min="2" max="2" width="51.54296875" style="109" bestFit="1" customWidth="1"/>
    <col min="3" max="3" width="36.26953125" style="106" bestFit="1" customWidth="1"/>
    <col min="4" max="4" width="38.26953125" style="106" bestFit="1" customWidth="1"/>
    <col min="5" max="5" width="40.1796875" style="106" bestFit="1" customWidth="1"/>
    <col min="6" max="6" width="37.7265625" style="106" bestFit="1" customWidth="1"/>
    <col min="7" max="7" width="40.81640625" style="106" bestFit="1" customWidth="1"/>
    <col min="8" max="8" width="42.54296875" style="106" bestFit="1" customWidth="1"/>
    <col min="9" max="9" width="39.81640625" style="106" bestFit="1" customWidth="1"/>
    <col min="10" max="10" width="43" style="106" bestFit="1" customWidth="1"/>
    <col min="11" max="12" width="42" style="118" bestFit="1" customWidth="1"/>
    <col min="13" max="13" width="9.1796875" style="118"/>
    <col min="14" max="14" width="0" style="118" hidden="1" customWidth="1"/>
    <col min="15" max="16384" width="9.1796875" style="118"/>
  </cols>
  <sheetData>
    <row r="2" spans="1:12" x14ac:dyDescent="0.35">
      <c r="A2" s="132"/>
      <c r="B2" s="371" t="s">
        <v>76</v>
      </c>
      <c r="C2" s="371"/>
      <c r="D2" s="371"/>
      <c r="E2" s="371"/>
      <c r="F2" s="132"/>
      <c r="G2" s="132"/>
      <c r="H2" s="132"/>
      <c r="I2" s="132"/>
      <c r="J2" s="132"/>
      <c r="K2" s="132"/>
      <c r="L2" s="132"/>
    </row>
    <row r="4" spans="1:12" ht="29" x14ac:dyDescent="0.35">
      <c r="A4" s="132"/>
      <c r="B4" s="167" t="s">
        <v>86</v>
      </c>
      <c r="C4" s="172" t="s">
        <v>77</v>
      </c>
      <c r="D4" s="132"/>
      <c r="E4" s="132"/>
      <c r="F4" s="296">
        <f>F14+D14</f>
        <v>2.9242572494763173</v>
      </c>
      <c r="G4" s="132"/>
      <c r="H4" s="132"/>
      <c r="I4" s="132"/>
      <c r="J4" s="132"/>
      <c r="K4" s="132"/>
      <c r="L4" s="132"/>
    </row>
    <row r="7" spans="1:12" s="107" customFormat="1" x14ac:dyDescent="0.35">
      <c r="A7" s="168" t="s">
        <v>36</v>
      </c>
      <c r="B7" s="134" t="s">
        <v>30</v>
      </c>
      <c r="C7" s="372" t="s">
        <v>74</v>
      </c>
      <c r="D7" s="372"/>
      <c r="E7" s="372"/>
      <c r="F7" s="372"/>
      <c r="G7" s="372"/>
      <c r="H7" s="135" t="s">
        <v>81</v>
      </c>
      <c r="I7" s="135" t="s">
        <v>84</v>
      </c>
      <c r="J7" s="135" t="s">
        <v>90</v>
      </c>
      <c r="K7" s="135" t="s">
        <v>92</v>
      </c>
      <c r="L7" s="135" t="s">
        <v>94</v>
      </c>
    </row>
    <row r="8" spans="1:12" s="123" customFormat="1" x14ac:dyDescent="0.35">
      <c r="A8" s="140"/>
      <c r="B8" s="137" t="s">
        <v>67</v>
      </c>
      <c r="C8" s="138">
        <v>44312</v>
      </c>
      <c r="D8" s="138">
        <v>44313</v>
      </c>
      <c r="E8" s="138">
        <v>44314</v>
      </c>
      <c r="F8" s="138">
        <v>44315</v>
      </c>
      <c r="G8" s="138">
        <v>44316</v>
      </c>
      <c r="H8" s="139" t="s">
        <v>82</v>
      </c>
      <c r="I8" s="139" t="s">
        <v>85</v>
      </c>
      <c r="J8" s="139" t="s">
        <v>91</v>
      </c>
      <c r="K8" s="139" t="s">
        <v>93</v>
      </c>
      <c r="L8" s="139" t="s">
        <v>95</v>
      </c>
    </row>
    <row r="9" spans="1:12" s="2" customFormat="1" x14ac:dyDescent="0.35">
      <c r="A9" s="143"/>
      <c r="B9" s="141" t="s">
        <v>20</v>
      </c>
      <c r="C9" s="142">
        <v>4.3</v>
      </c>
      <c r="D9" s="142">
        <v>0.94999999999999973</v>
      </c>
      <c r="E9" s="142">
        <v>1.5742572494763172</v>
      </c>
      <c r="F9" s="142">
        <v>1.5742572494763172</v>
      </c>
      <c r="G9" s="142">
        <v>1.0195503489903115</v>
      </c>
      <c r="H9" s="142">
        <v>1.0195503489903115</v>
      </c>
      <c r="I9" s="142">
        <v>1.0118521263928695</v>
      </c>
      <c r="J9" s="142">
        <v>0.98002274549421675</v>
      </c>
      <c r="K9" s="142">
        <v>0.89749025739824706</v>
      </c>
      <c r="L9" s="142">
        <v>0.95809296747038353</v>
      </c>
    </row>
    <row r="10" spans="1:12" s="3" customFormat="1" x14ac:dyDescent="0.35">
      <c r="A10" s="147"/>
      <c r="B10" s="144" t="s">
        <v>8</v>
      </c>
      <c r="C10" s="145"/>
      <c r="D10" s="145"/>
      <c r="E10" s="145"/>
      <c r="F10" s="145">
        <v>0.45726165395802215</v>
      </c>
      <c r="G10" s="145"/>
      <c r="H10" s="146">
        <v>0.11162086776381805</v>
      </c>
      <c r="I10" s="146">
        <v>0</v>
      </c>
      <c r="J10" s="146">
        <v>0.86055772992319324</v>
      </c>
      <c r="K10" s="146">
        <v>1.2132176461339979</v>
      </c>
      <c r="L10" s="146">
        <v>0.12607116532644028</v>
      </c>
    </row>
    <row r="11" spans="1:12" s="3" customFormat="1" x14ac:dyDescent="0.35">
      <c r="A11" s="147"/>
      <c r="B11" s="144" t="s">
        <v>9</v>
      </c>
      <c r="C11" s="145"/>
      <c r="D11" s="145"/>
      <c r="E11" s="145"/>
      <c r="F11" s="145"/>
      <c r="G11" s="145"/>
      <c r="H11" s="146">
        <v>0</v>
      </c>
      <c r="I11" s="146">
        <v>0</v>
      </c>
      <c r="J11" s="146">
        <v>1.0811671968999848</v>
      </c>
      <c r="K11" s="146">
        <v>0</v>
      </c>
      <c r="L11" s="146">
        <v>0.10462908021474449</v>
      </c>
    </row>
    <row r="12" spans="1:12" s="3" customFormat="1" x14ac:dyDescent="0.35">
      <c r="A12" s="147"/>
      <c r="B12" s="170" t="s">
        <v>4</v>
      </c>
      <c r="C12" s="171"/>
      <c r="D12" s="171"/>
      <c r="E12" s="171"/>
      <c r="F12" s="171"/>
      <c r="G12" s="171"/>
      <c r="H12" s="171"/>
      <c r="I12" s="171"/>
      <c r="J12" s="171"/>
      <c r="K12" s="171"/>
      <c r="L12" s="171"/>
    </row>
    <row r="13" spans="1:12" s="3" customFormat="1" x14ac:dyDescent="0.35">
      <c r="A13" s="147"/>
      <c r="B13" s="144" t="s">
        <v>2</v>
      </c>
      <c r="C13" s="145"/>
      <c r="D13" s="145"/>
      <c r="E13" s="145"/>
      <c r="F13" s="145"/>
      <c r="G13" s="145"/>
      <c r="H13" s="146"/>
      <c r="I13" s="146"/>
      <c r="J13" s="146"/>
      <c r="K13" s="146"/>
      <c r="L13" s="146"/>
    </row>
    <row r="14" spans="1:12" s="3" customFormat="1" x14ac:dyDescent="0.35">
      <c r="A14" s="147"/>
      <c r="B14" s="148" t="s">
        <v>78</v>
      </c>
      <c r="C14" s="149"/>
      <c r="D14" s="149">
        <v>0.62425724947631756</v>
      </c>
      <c r="E14" s="149"/>
      <c r="F14" s="149">
        <v>2.2999999999999998</v>
      </c>
      <c r="G14" s="149"/>
      <c r="H14" s="149">
        <v>0.8</v>
      </c>
      <c r="I14" s="149">
        <v>1</v>
      </c>
      <c r="J14" s="149"/>
      <c r="K14" s="149"/>
      <c r="L14" s="149">
        <v>0.6</v>
      </c>
    </row>
    <row r="15" spans="1:12" s="3" customFormat="1" x14ac:dyDescent="0.35">
      <c r="A15" s="147"/>
      <c r="B15" s="150" t="s">
        <v>6</v>
      </c>
      <c r="C15" s="151">
        <v>0</v>
      </c>
      <c r="D15" s="151">
        <v>0.62425724947631756</v>
      </c>
      <c r="E15" s="151">
        <v>0</v>
      </c>
      <c r="F15" s="151">
        <v>2.7572616539580221</v>
      </c>
      <c r="G15" s="151">
        <v>0</v>
      </c>
      <c r="H15" s="151">
        <v>0.91162086776381812</v>
      </c>
      <c r="I15" s="151">
        <v>1</v>
      </c>
      <c r="J15" s="151">
        <v>1.941724926823178</v>
      </c>
      <c r="K15" s="151">
        <v>1.2132176461339979</v>
      </c>
      <c r="L15" s="151">
        <v>0.83070024554118471</v>
      </c>
    </row>
    <row r="16" spans="1:12" s="3" customFormat="1" x14ac:dyDescent="0.35">
      <c r="A16" s="147"/>
      <c r="B16" s="152" t="s">
        <v>7</v>
      </c>
      <c r="C16" s="153"/>
      <c r="D16" s="153"/>
      <c r="E16" s="153"/>
      <c r="F16" s="153">
        <v>2.9045085327044795</v>
      </c>
      <c r="G16" s="153"/>
      <c r="H16" s="146">
        <v>0.74931909036126021</v>
      </c>
      <c r="I16" s="146">
        <v>0.75744097959834822</v>
      </c>
      <c r="J16" s="146">
        <v>0.29412780834840035</v>
      </c>
      <c r="K16" s="146">
        <v>0.18261493606186163</v>
      </c>
      <c r="L16" s="146">
        <v>0.65597285817800111</v>
      </c>
    </row>
    <row r="17" spans="1:14" s="3" customFormat="1" x14ac:dyDescent="0.35">
      <c r="A17" s="147"/>
      <c r="B17" s="152" t="s">
        <v>10</v>
      </c>
      <c r="C17" s="153"/>
      <c r="D17" s="153"/>
      <c r="E17" s="153"/>
      <c r="F17" s="153">
        <v>0.25746002173954874</v>
      </c>
      <c r="G17" s="153"/>
      <c r="H17" s="146">
        <v>0</v>
      </c>
      <c r="I17" s="146">
        <v>0.10438840130030475</v>
      </c>
      <c r="J17" s="146">
        <v>6.012960657074682E-2</v>
      </c>
      <c r="K17" s="146">
        <v>0</v>
      </c>
      <c r="L17" s="146">
        <v>0</v>
      </c>
      <c r="M17" s="147"/>
      <c r="N17" s="147"/>
    </row>
    <row r="18" spans="1:14" s="3" customFormat="1" x14ac:dyDescent="0.35">
      <c r="A18" s="147"/>
      <c r="B18" s="152" t="s">
        <v>0</v>
      </c>
      <c r="C18" s="153">
        <v>3.35</v>
      </c>
      <c r="D18" s="153"/>
      <c r="E18" s="153"/>
      <c r="F18" s="153"/>
      <c r="G18" s="153"/>
      <c r="H18" s="146"/>
      <c r="I18" s="146"/>
      <c r="J18" s="146"/>
      <c r="K18" s="146"/>
      <c r="L18" s="146"/>
      <c r="M18" s="147"/>
      <c r="N18" s="147"/>
    </row>
    <row r="19" spans="1:14" s="3" customFormat="1" x14ac:dyDescent="0.35">
      <c r="A19" s="147"/>
      <c r="B19" s="152" t="s">
        <v>12</v>
      </c>
      <c r="C19" s="153"/>
      <c r="D19" s="153"/>
      <c r="E19" s="153"/>
      <c r="F19" s="153">
        <v>0.15</v>
      </c>
      <c r="G19" s="153"/>
      <c r="H19" s="146">
        <v>0.17</v>
      </c>
      <c r="I19" s="146">
        <v>0.17</v>
      </c>
      <c r="J19" s="146">
        <v>0.17</v>
      </c>
      <c r="K19" s="146">
        <v>0.17</v>
      </c>
      <c r="L19" s="146">
        <v>0.17</v>
      </c>
      <c r="M19" s="147"/>
      <c r="N19" s="147"/>
    </row>
    <row r="20" spans="1:14" s="3" customFormat="1" x14ac:dyDescent="0.35">
      <c r="A20" s="147"/>
      <c r="B20" s="152" t="s">
        <v>11</v>
      </c>
      <c r="C20" s="153"/>
      <c r="D20" s="153"/>
      <c r="E20" s="153"/>
      <c r="F20" s="153"/>
      <c r="G20" s="153"/>
      <c r="H20" s="146"/>
      <c r="I20" s="146"/>
      <c r="J20" s="146"/>
      <c r="K20" s="146"/>
      <c r="L20" s="146"/>
      <c r="M20" s="147"/>
      <c r="N20" s="147"/>
    </row>
    <row r="21" spans="1:14" s="3" customFormat="1" x14ac:dyDescent="0.35">
      <c r="A21" s="147"/>
      <c r="B21" s="170" t="s">
        <v>3</v>
      </c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47"/>
      <c r="N21" s="147"/>
    </row>
    <row r="22" spans="1:14" s="3" customFormat="1" x14ac:dyDescent="0.35">
      <c r="A22" s="147"/>
      <c r="B22" s="152" t="s">
        <v>1</v>
      </c>
      <c r="C22" s="153"/>
      <c r="D22" s="153"/>
      <c r="E22" s="153"/>
      <c r="F22" s="153"/>
      <c r="G22" s="153"/>
      <c r="H22" s="146"/>
      <c r="I22" s="146"/>
      <c r="J22" s="146"/>
      <c r="K22" s="146"/>
      <c r="L22" s="146"/>
      <c r="M22" s="147"/>
      <c r="N22" s="147"/>
    </row>
    <row r="23" spans="1:14" s="3" customFormat="1" x14ac:dyDescent="0.35">
      <c r="A23" s="147"/>
      <c r="B23" s="152" t="s">
        <v>2</v>
      </c>
      <c r="C23" s="153"/>
      <c r="D23" s="153"/>
      <c r="E23" s="153"/>
      <c r="F23" s="153"/>
      <c r="G23" s="153"/>
      <c r="H23" s="146"/>
      <c r="I23" s="146"/>
      <c r="J23" s="146"/>
      <c r="K23" s="146"/>
      <c r="L23" s="146"/>
      <c r="M23" s="147"/>
      <c r="N23" s="147"/>
    </row>
    <row r="24" spans="1:14" s="3" customFormat="1" x14ac:dyDescent="0.35">
      <c r="A24" s="147"/>
      <c r="B24" s="154" t="s">
        <v>79</v>
      </c>
      <c r="C24" s="169"/>
      <c r="D24" s="155"/>
      <c r="E24" s="155"/>
      <c r="F24" s="155"/>
      <c r="G24" s="155"/>
      <c r="H24" s="155"/>
      <c r="I24" s="155"/>
      <c r="J24" s="155">
        <v>1.5</v>
      </c>
      <c r="K24" s="155">
        <v>0.8</v>
      </c>
      <c r="L24" s="155"/>
      <c r="M24" s="147"/>
      <c r="N24" s="147"/>
    </row>
    <row r="25" spans="1:14" s="3" customFormat="1" x14ac:dyDescent="0.35">
      <c r="A25" s="147"/>
      <c r="B25" s="156" t="s">
        <v>5</v>
      </c>
      <c r="C25" s="157">
        <v>3.35</v>
      </c>
      <c r="D25" s="157">
        <v>0</v>
      </c>
      <c r="E25" s="157">
        <v>0</v>
      </c>
      <c r="F25" s="157">
        <v>3.3119685544440283</v>
      </c>
      <c r="G25" s="157">
        <v>0</v>
      </c>
      <c r="H25" s="157">
        <v>0.91931909036126025</v>
      </c>
      <c r="I25" s="157">
        <v>1.0318293808986529</v>
      </c>
      <c r="J25" s="157">
        <v>2.0242574149191475</v>
      </c>
      <c r="K25" s="157">
        <v>1.1526149360618616</v>
      </c>
      <c r="L25" s="157">
        <v>0.82597285817800115</v>
      </c>
      <c r="M25" s="147"/>
      <c r="N25" s="147"/>
    </row>
    <row r="26" spans="1:14" s="3" customFormat="1" x14ac:dyDescent="0.35">
      <c r="A26" s="147"/>
      <c r="B26" s="158" t="s">
        <v>23</v>
      </c>
      <c r="C26" s="159">
        <v>0.94999999999999973</v>
      </c>
      <c r="D26" s="159">
        <v>1.5742572494763172</v>
      </c>
      <c r="E26" s="159">
        <v>1.5742572494763172</v>
      </c>
      <c r="F26" s="159">
        <v>1.0195503489903115</v>
      </c>
      <c r="G26" s="159">
        <v>1.0195503489903115</v>
      </c>
      <c r="H26" s="159">
        <v>1.0118521263928695</v>
      </c>
      <c r="I26" s="159">
        <v>0.98002274549421675</v>
      </c>
      <c r="J26" s="159">
        <v>0.89749025739824706</v>
      </c>
      <c r="K26" s="159">
        <v>0.95809296747038353</v>
      </c>
      <c r="L26" s="159">
        <v>0.96282035483356709</v>
      </c>
      <c r="M26" s="147"/>
      <c r="N26" s="147">
        <v>10.947893648522539</v>
      </c>
    </row>
    <row r="27" spans="1:14" s="3" customFormat="1" x14ac:dyDescent="0.35">
      <c r="A27" s="147"/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</row>
    <row r="29" spans="1:14" x14ac:dyDescent="0.35">
      <c r="A29" s="168" t="s">
        <v>37</v>
      </c>
      <c r="B29" s="160" t="s">
        <v>31</v>
      </c>
      <c r="C29" s="161"/>
      <c r="D29" s="161"/>
      <c r="E29" s="161"/>
      <c r="F29" s="161"/>
      <c r="G29" s="162" t="s">
        <v>74</v>
      </c>
      <c r="H29" s="162" t="s">
        <v>81</v>
      </c>
      <c r="I29" s="162" t="s">
        <v>84</v>
      </c>
      <c r="J29" s="162" t="s">
        <v>90</v>
      </c>
      <c r="K29" s="162" t="s">
        <v>92</v>
      </c>
      <c r="L29" s="163"/>
      <c r="M29" s="132"/>
      <c r="N29" s="132"/>
    </row>
    <row r="30" spans="1:14" x14ac:dyDescent="0.35">
      <c r="A30" s="132"/>
      <c r="B30" s="137" t="s">
        <v>67</v>
      </c>
      <c r="C30" s="161"/>
      <c r="D30" s="161"/>
      <c r="E30" s="161"/>
      <c r="F30" s="161"/>
      <c r="G30" s="162" t="s">
        <v>75</v>
      </c>
      <c r="H30" s="162" t="s">
        <v>82</v>
      </c>
      <c r="I30" s="162" t="s">
        <v>85</v>
      </c>
      <c r="J30" s="162" t="s">
        <v>91</v>
      </c>
      <c r="K30" s="162" t="s">
        <v>93</v>
      </c>
      <c r="L30" s="163"/>
      <c r="M30" s="132"/>
      <c r="N30" s="132"/>
    </row>
    <row r="31" spans="1:14" x14ac:dyDescent="0.35">
      <c r="A31" s="132"/>
      <c r="B31" s="141" t="s">
        <v>20</v>
      </c>
      <c r="C31" s="161"/>
      <c r="D31" s="161"/>
      <c r="E31" s="161"/>
      <c r="F31" s="161"/>
      <c r="G31" s="142">
        <v>4.2743857288773306</v>
      </c>
      <c r="H31" s="142">
        <v>0.86261880925738765</v>
      </c>
      <c r="I31" s="142">
        <v>0.98014206850793184</v>
      </c>
      <c r="J31" s="142">
        <v>0.94831268760927889</v>
      </c>
      <c r="K31" s="142">
        <v>0.882086011810715</v>
      </c>
      <c r="L31" s="163"/>
      <c r="M31" s="132"/>
      <c r="N31" s="132"/>
    </row>
    <row r="32" spans="1:14" x14ac:dyDescent="0.35">
      <c r="A32" s="132"/>
      <c r="B32" s="144" t="s">
        <v>8</v>
      </c>
      <c r="C32" s="161"/>
      <c r="D32" s="161"/>
      <c r="E32" s="161"/>
      <c r="F32" s="161"/>
      <c r="G32" s="146">
        <v>0.45726165395802215</v>
      </c>
      <c r="H32" s="146">
        <v>0.23769203309025835</v>
      </c>
      <c r="I32" s="146">
        <v>0</v>
      </c>
      <c r="J32" s="146">
        <v>0.47490452794591614</v>
      </c>
      <c r="K32" s="146">
        <v>1.2132176461339979</v>
      </c>
      <c r="L32" s="163"/>
      <c r="M32" s="132"/>
      <c r="N32" s="132"/>
    </row>
    <row r="33" spans="2:14" x14ac:dyDescent="0.35">
      <c r="B33" s="144" t="s">
        <v>9</v>
      </c>
      <c r="C33" s="161"/>
      <c r="D33" s="161"/>
      <c r="E33" s="161"/>
      <c r="F33" s="161"/>
      <c r="G33" s="146"/>
      <c r="H33" s="146"/>
      <c r="I33" s="146"/>
      <c r="J33" s="146"/>
      <c r="K33" s="146"/>
      <c r="L33" s="163"/>
      <c r="M33" s="132"/>
      <c r="N33" s="132"/>
    </row>
    <row r="34" spans="2:14" x14ac:dyDescent="0.35">
      <c r="B34" s="144" t="s">
        <v>4</v>
      </c>
      <c r="C34" s="161"/>
      <c r="D34" s="161"/>
      <c r="E34" s="161"/>
      <c r="F34" s="161"/>
      <c r="G34" s="146"/>
      <c r="H34" s="146"/>
      <c r="I34" s="146"/>
      <c r="J34" s="146"/>
      <c r="K34" s="146"/>
      <c r="L34" s="163"/>
      <c r="M34" s="132"/>
      <c r="N34" s="132"/>
    </row>
    <row r="35" spans="2:14" x14ac:dyDescent="0.35">
      <c r="B35" s="144" t="s">
        <v>2</v>
      </c>
      <c r="C35" s="161"/>
      <c r="D35" s="161"/>
      <c r="E35" s="161"/>
      <c r="F35" s="161"/>
      <c r="G35" s="146"/>
      <c r="H35" s="146"/>
      <c r="I35" s="146"/>
      <c r="J35" s="146"/>
      <c r="K35" s="146"/>
      <c r="L35" s="163"/>
      <c r="M35" s="132"/>
      <c r="N35" s="132"/>
    </row>
    <row r="36" spans="2:14" x14ac:dyDescent="0.35">
      <c r="B36" s="148" t="s">
        <v>80</v>
      </c>
      <c r="C36" s="161"/>
      <c r="D36" s="161"/>
      <c r="E36" s="161"/>
      <c r="F36" s="161"/>
      <c r="G36" s="149"/>
      <c r="H36" s="149">
        <v>0.8</v>
      </c>
      <c r="I36" s="149">
        <v>1</v>
      </c>
      <c r="J36" s="149"/>
      <c r="K36" s="149"/>
      <c r="L36" s="163"/>
      <c r="M36" s="132"/>
      <c r="N36" s="132"/>
    </row>
    <row r="37" spans="2:14" x14ac:dyDescent="0.35">
      <c r="B37" s="150" t="s">
        <v>6</v>
      </c>
      <c r="C37" s="161"/>
      <c r="D37" s="161"/>
      <c r="E37" s="161"/>
      <c r="F37" s="161"/>
      <c r="G37" s="151">
        <v>0.45726165395802215</v>
      </c>
      <c r="H37" s="151">
        <v>1.0376920330902584</v>
      </c>
      <c r="I37" s="151">
        <v>1</v>
      </c>
      <c r="J37" s="151">
        <v>0.47490452794591614</v>
      </c>
      <c r="K37" s="151">
        <v>1.2132176461339979</v>
      </c>
      <c r="L37" s="163"/>
      <c r="M37" s="132"/>
      <c r="N37" s="132"/>
    </row>
    <row r="38" spans="2:14" x14ac:dyDescent="0.35">
      <c r="B38" s="152" t="s">
        <v>7</v>
      </c>
      <c r="C38" s="161"/>
      <c r="D38" s="161"/>
      <c r="E38" s="161"/>
      <c r="F38" s="161"/>
      <c r="G38" s="146">
        <v>0.34653593750144512</v>
      </c>
      <c r="H38" s="146">
        <v>0.75016877383971414</v>
      </c>
      <c r="I38" s="146">
        <v>0.75744097959834822</v>
      </c>
      <c r="J38" s="146">
        <v>0.31100159717373316</v>
      </c>
      <c r="K38" s="146">
        <v>0.20293980637790923</v>
      </c>
      <c r="L38" s="163"/>
      <c r="M38" s="132"/>
      <c r="N38" s="132"/>
    </row>
    <row r="39" spans="2:14" x14ac:dyDescent="0.35">
      <c r="B39" s="152" t="s">
        <v>10</v>
      </c>
      <c r="C39" s="161"/>
      <c r="D39" s="161"/>
      <c r="E39" s="161"/>
      <c r="F39" s="161"/>
      <c r="G39" s="146">
        <v>0</v>
      </c>
      <c r="H39" s="146">
        <v>0</v>
      </c>
      <c r="I39" s="146">
        <v>0.10438840130030475</v>
      </c>
      <c r="J39" s="146">
        <v>6.012960657074682E-2</v>
      </c>
      <c r="K39" s="146">
        <v>0</v>
      </c>
      <c r="L39" s="163"/>
      <c r="M39" s="132"/>
      <c r="N39" s="132"/>
    </row>
    <row r="40" spans="2:14" x14ac:dyDescent="0.35">
      <c r="B40" s="152" t="s">
        <v>0</v>
      </c>
      <c r="C40" s="161"/>
      <c r="D40" s="161"/>
      <c r="E40" s="161"/>
      <c r="F40" s="161"/>
      <c r="G40" s="146">
        <v>3.3524926360765197</v>
      </c>
      <c r="H40" s="146"/>
      <c r="I40" s="146"/>
      <c r="J40" s="146"/>
      <c r="K40" s="146"/>
      <c r="L40" s="163"/>
      <c r="M40" s="132"/>
      <c r="N40" s="132"/>
    </row>
    <row r="41" spans="2:14" x14ac:dyDescent="0.35">
      <c r="B41" s="152" t="s">
        <v>12</v>
      </c>
      <c r="C41" s="161"/>
      <c r="D41" s="161"/>
      <c r="E41" s="161"/>
      <c r="F41" s="161"/>
      <c r="G41" s="146">
        <v>0.17</v>
      </c>
      <c r="H41" s="146">
        <v>0.17</v>
      </c>
      <c r="I41" s="146">
        <v>0.17</v>
      </c>
      <c r="J41" s="146">
        <v>0.17</v>
      </c>
      <c r="K41" s="146">
        <v>0.17</v>
      </c>
      <c r="L41" s="163"/>
      <c r="M41" s="132"/>
      <c r="N41" s="132"/>
    </row>
    <row r="42" spans="2:14" x14ac:dyDescent="0.35">
      <c r="B42" s="152" t="s">
        <v>11</v>
      </c>
      <c r="C42" s="161"/>
      <c r="D42" s="161"/>
      <c r="E42" s="161"/>
      <c r="F42" s="161"/>
      <c r="G42" s="146"/>
      <c r="H42" s="146"/>
      <c r="I42" s="146"/>
      <c r="J42" s="146"/>
      <c r="K42" s="146"/>
      <c r="L42" s="163"/>
      <c r="M42" s="132"/>
      <c r="N42" s="132"/>
    </row>
    <row r="43" spans="2:14" x14ac:dyDescent="0.35">
      <c r="B43" s="152" t="s">
        <v>3</v>
      </c>
      <c r="C43" s="161"/>
      <c r="D43" s="161"/>
      <c r="E43" s="161"/>
      <c r="F43" s="161"/>
      <c r="G43" s="146"/>
      <c r="H43" s="146"/>
      <c r="I43" s="146"/>
      <c r="J43" s="146"/>
      <c r="K43" s="146"/>
      <c r="L43" s="163"/>
      <c r="M43" s="132"/>
      <c r="N43" s="132"/>
    </row>
    <row r="44" spans="2:14" x14ac:dyDescent="0.35">
      <c r="B44" s="152" t="s">
        <v>1</v>
      </c>
      <c r="C44" s="161"/>
      <c r="D44" s="161"/>
      <c r="E44" s="161"/>
      <c r="F44" s="161"/>
      <c r="G44" s="146"/>
      <c r="H44" s="146"/>
      <c r="I44" s="146"/>
      <c r="J44" s="146"/>
      <c r="K44" s="146"/>
      <c r="L44" s="163"/>
      <c r="M44" s="132"/>
      <c r="N44" s="132"/>
    </row>
    <row r="45" spans="2:14" x14ac:dyDescent="0.35">
      <c r="B45" s="152" t="s">
        <v>2</v>
      </c>
      <c r="C45" s="161"/>
      <c r="D45" s="161"/>
      <c r="E45" s="161"/>
      <c r="F45" s="161"/>
      <c r="G45" s="146"/>
      <c r="H45" s="146"/>
      <c r="I45" s="146"/>
      <c r="J45" s="146"/>
      <c r="K45" s="146"/>
      <c r="L45" s="163"/>
      <c r="M45" s="132"/>
      <c r="N45" s="132"/>
    </row>
    <row r="46" spans="2:14" x14ac:dyDescent="0.35">
      <c r="B46" s="154" t="s">
        <v>79</v>
      </c>
      <c r="C46" s="161"/>
      <c r="D46" s="161"/>
      <c r="E46" s="161"/>
      <c r="F46" s="161"/>
      <c r="G46" s="155"/>
      <c r="H46" s="155"/>
      <c r="I46" s="155"/>
      <c r="J46" s="155"/>
      <c r="K46" s="155">
        <v>0.7</v>
      </c>
      <c r="L46" s="163"/>
      <c r="M46" s="132"/>
      <c r="N46" s="132"/>
    </row>
    <row r="47" spans="2:14" x14ac:dyDescent="0.35">
      <c r="B47" s="156" t="s">
        <v>5</v>
      </c>
      <c r="C47" s="161"/>
      <c r="D47" s="161"/>
      <c r="E47" s="161"/>
      <c r="F47" s="161"/>
      <c r="G47" s="157">
        <v>3.8690285735779648</v>
      </c>
      <c r="H47" s="157">
        <v>0.92016877383971418</v>
      </c>
      <c r="I47" s="157">
        <v>1.0318293808986529</v>
      </c>
      <c r="J47" s="157">
        <v>0.54113120374447998</v>
      </c>
      <c r="K47" s="157">
        <v>1.0729398063779092</v>
      </c>
      <c r="L47" s="163"/>
      <c r="M47" s="132"/>
      <c r="N47" s="132"/>
    </row>
    <row r="48" spans="2:14" x14ac:dyDescent="0.35">
      <c r="B48" s="158" t="s">
        <v>23</v>
      </c>
      <c r="C48" s="161"/>
      <c r="D48" s="161"/>
      <c r="E48" s="161"/>
      <c r="F48" s="161"/>
      <c r="G48" s="159">
        <v>0.86261880925738765</v>
      </c>
      <c r="H48" s="159">
        <v>0.98014206850793184</v>
      </c>
      <c r="I48" s="159">
        <v>0.94831268760927889</v>
      </c>
      <c r="J48" s="159">
        <v>0.882086011810715</v>
      </c>
      <c r="K48" s="159">
        <v>1.0223638515668036</v>
      </c>
      <c r="L48" s="163"/>
      <c r="M48" s="132"/>
      <c r="N48" s="147">
        <v>4.6955234287521179</v>
      </c>
    </row>
    <row r="49" spans="1:12" x14ac:dyDescent="0.35">
      <c r="A49" s="132"/>
      <c r="B49" s="132"/>
      <c r="C49" s="132"/>
      <c r="D49" s="132"/>
      <c r="E49" s="132"/>
      <c r="F49" s="132"/>
      <c r="G49" s="132"/>
      <c r="H49" s="132"/>
      <c r="I49" s="132"/>
      <c r="J49" s="132"/>
      <c r="K49" s="132"/>
      <c r="L49" s="132"/>
    </row>
    <row r="51" spans="1:12" x14ac:dyDescent="0.35">
      <c r="A51" s="168" t="s">
        <v>38</v>
      </c>
      <c r="B51" s="164" t="s">
        <v>32</v>
      </c>
      <c r="C51" s="161"/>
      <c r="D51" s="161"/>
      <c r="E51" s="161"/>
      <c r="F51" s="161"/>
      <c r="G51" s="165">
        <v>0</v>
      </c>
      <c r="H51" s="165">
        <v>0.1260711653264403</v>
      </c>
      <c r="I51" s="165">
        <v>0</v>
      </c>
      <c r="J51" s="165">
        <v>-1.4668203988772619</v>
      </c>
      <c r="K51" s="165">
        <v>0</v>
      </c>
      <c r="L51" s="163"/>
    </row>
    <row r="52" spans="1:12" x14ac:dyDescent="0.35">
      <c r="A52" s="132"/>
      <c r="B52" s="132"/>
      <c r="C52" s="161"/>
      <c r="D52" s="161"/>
      <c r="E52" s="161"/>
      <c r="F52" s="161"/>
      <c r="G52" s="132"/>
      <c r="H52" s="132"/>
      <c r="I52" s="132"/>
      <c r="J52" s="132"/>
      <c r="K52" s="132"/>
      <c r="L52" s="163"/>
    </row>
    <row r="53" spans="1:12" x14ac:dyDescent="0.35">
      <c r="A53" s="132"/>
      <c r="B53" s="164" t="s">
        <v>33</v>
      </c>
      <c r="C53" s="161"/>
      <c r="D53" s="161"/>
      <c r="E53" s="161"/>
      <c r="F53" s="161"/>
      <c r="G53" s="165">
        <v>-2.7929399808660635</v>
      </c>
      <c r="H53" s="165">
        <v>8.4968347845393311E-4</v>
      </c>
      <c r="I53" s="165">
        <v>0</v>
      </c>
      <c r="J53" s="165">
        <v>1.6873788825332747E-2</v>
      </c>
      <c r="K53" s="165">
        <v>2.0324870316047572E-2</v>
      </c>
      <c r="L53" s="163"/>
    </row>
  </sheetData>
  <mergeCells count="2">
    <mergeCell ref="B2:E2"/>
    <mergeCell ref="C7:G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41BBA-241F-4D28-8B17-ED5898D2E81F}">
  <sheetPr>
    <tabColor theme="4" tint="-0.249977111117893"/>
  </sheetPr>
  <dimension ref="A1:N53"/>
  <sheetViews>
    <sheetView showGridLines="0" topLeftCell="E15" zoomScale="56" zoomScaleNormal="50" workbookViewId="0">
      <selection activeCell="G29" sqref="G29"/>
    </sheetView>
  </sheetViews>
  <sheetFormatPr defaultColWidth="9.1796875" defaultRowHeight="14.5" x14ac:dyDescent="0.35"/>
  <cols>
    <col min="1" max="1" width="13.1796875" style="118" bestFit="1" customWidth="1"/>
    <col min="2" max="2" width="51.54296875" style="109" bestFit="1" customWidth="1"/>
    <col min="3" max="3" width="36.26953125" style="106" bestFit="1" customWidth="1"/>
    <col min="4" max="4" width="38.26953125" style="106" bestFit="1" customWidth="1"/>
    <col min="5" max="5" width="40.1796875" style="106" bestFit="1" customWidth="1"/>
    <col min="6" max="6" width="37.7265625" style="106" bestFit="1" customWidth="1"/>
    <col min="7" max="7" width="40.81640625" style="106" bestFit="1" customWidth="1"/>
    <col min="8" max="8" width="42.54296875" style="106" bestFit="1" customWidth="1"/>
    <col min="9" max="9" width="39.81640625" style="106" bestFit="1" customWidth="1"/>
    <col min="10" max="10" width="43" style="106" bestFit="1" customWidth="1"/>
    <col min="11" max="12" width="42" style="118" bestFit="1" customWidth="1"/>
    <col min="13" max="13" width="9.1796875" style="118"/>
    <col min="14" max="14" width="0" style="118" hidden="1" customWidth="1"/>
    <col min="15" max="16384" width="9.1796875" style="118"/>
  </cols>
  <sheetData>
    <row r="1" spans="1:14" x14ac:dyDescent="0.35">
      <c r="A1" s="173"/>
      <c r="B1" s="207"/>
      <c r="C1" s="174"/>
      <c r="D1" s="174"/>
      <c r="E1" s="174"/>
      <c r="F1" s="174"/>
      <c r="G1" s="174"/>
      <c r="H1" s="174"/>
      <c r="I1" s="174"/>
      <c r="J1" s="174"/>
      <c r="K1" s="173"/>
      <c r="L1" s="173"/>
      <c r="M1" s="173"/>
      <c r="N1" s="173"/>
    </row>
    <row r="2" spans="1:14" x14ac:dyDescent="0.35">
      <c r="A2" s="214"/>
      <c r="B2" s="371" t="s">
        <v>76</v>
      </c>
      <c r="C2" s="371"/>
      <c r="D2" s="371"/>
      <c r="E2" s="371"/>
      <c r="F2" s="214"/>
      <c r="G2" s="214"/>
      <c r="H2" s="214"/>
      <c r="I2" s="214"/>
      <c r="J2" s="214"/>
      <c r="K2" s="214"/>
      <c r="L2" s="214"/>
      <c r="M2" s="173"/>
      <c r="N2" s="173"/>
    </row>
    <row r="3" spans="1:14" x14ac:dyDescent="0.35">
      <c r="A3" s="173"/>
      <c r="B3" s="207"/>
      <c r="C3" s="174"/>
      <c r="D3" s="174"/>
      <c r="E3" s="174"/>
      <c r="F3" s="174"/>
      <c r="G3" s="174"/>
      <c r="H3" s="174"/>
      <c r="I3" s="174"/>
      <c r="J3" s="174"/>
      <c r="K3" s="173"/>
      <c r="L3" s="173"/>
      <c r="M3" s="173"/>
      <c r="N3" s="173"/>
    </row>
    <row r="4" spans="1:14" ht="29" x14ac:dyDescent="0.35">
      <c r="A4" s="214"/>
      <c r="B4" s="249" t="s">
        <v>68</v>
      </c>
      <c r="C4" s="254" t="s">
        <v>77</v>
      </c>
      <c r="D4" s="214"/>
      <c r="E4" s="214"/>
      <c r="F4" s="214"/>
      <c r="G4" s="214"/>
      <c r="H4" s="214"/>
      <c r="I4" s="214"/>
      <c r="J4" s="214"/>
      <c r="K4" s="214"/>
      <c r="L4" s="214"/>
      <c r="M4" s="173"/>
      <c r="N4" s="173"/>
    </row>
    <row r="5" spans="1:14" x14ac:dyDescent="0.35">
      <c r="A5" s="173"/>
      <c r="B5" s="207"/>
      <c r="C5" s="174"/>
      <c r="D5" s="174"/>
      <c r="E5" s="174"/>
      <c r="F5" s="174"/>
      <c r="G5" s="174"/>
      <c r="H5" s="174"/>
      <c r="I5" s="174"/>
      <c r="J5" s="174"/>
      <c r="K5" s="173"/>
      <c r="L5" s="173"/>
      <c r="M5" s="173"/>
      <c r="N5" s="173"/>
    </row>
    <row r="6" spans="1:14" x14ac:dyDescent="0.35">
      <c r="A6" s="173"/>
      <c r="B6" s="207"/>
      <c r="C6" s="174"/>
      <c r="D6" s="174"/>
      <c r="E6" s="174"/>
      <c r="F6" s="174"/>
      <c r="G6" s="174"/>
      <c r="H6" s="174"/>
      <c r="I6" s="174"/>
      <c r="J6" s="174"/>
      <c r="K6" s="173"/>
      <c r="L6" s="173"/>
      <c r="M6" s="173"/>
      <c r="N6" s="173"/>
    </row>
    <row r="7" spans="1:14" s="107" customFormat="1" x14ac:dyDescent="0.35">
      <c r="A7" s="250" t="s">
        <v>36</v>
      </c>
      <c r="B7" s="216" t="s">
        <v>30</v>
      </c>
      <c r="C7" s="372" t="s">
        <v>74</v>
      </c>
      <c r="D7" s="372"/>
      <c r="E7" s="372"/>
      <c r="F7" s="372"/>
      <c r="G7" s="372"/>
      <c r="H7" s="217" t="s">
        <v>81</v>
      </c>
      <c r="I7" s="217" t="s">
        <v>84</v>
      </c>
      <c r="J7" s="217" t="s">
        <v>90</v>
      </c>
      <c r="K7" s="217" t="s">
        <v>92</v>
      </c>
      <c r="L7" s="217" t="s">
        <v>94</v>
      </c>
      <c r="M7" s="177"/>
      <c r="N7" s="177"/>
    </row>
    <row r="8" spans="1:14" s="123" customFormat="1" x14ac:dyDescent="0.35">
      <c r="A8" s="222"/>
      <c r="B8" s="219" t="s">
        <v>67</v>
      </c>
      <c r="C8" s="220">
        <v>44312</v>
      </c>
      <c r="D8" s="220">
        <v>44313</v>
      </c>
      <c r="E8" s="220">
        <v>44314</v>
      </c>
      <c r="F8" s="220">
        <v>44315</v>
      </c>
      <c r="G8" s="220">
        <v>44316</v>
      </c>
      <c r="H8" s="221" t="s">
        <v>82</v>
      </c>
      <c r="I8" s="221" t="s">
        <v>85</v>
      </c>
      <c r="J8" s="221" t="s">
        <v>91</v>
      </c>
      <c r="K8" s="221" t="s">
        <v>93</v>
      </c>
      <c r="L8" s="221" t="s">
        <v>95</v>
      </c>
      <c r="M8" s="181"/>
      <c r="N8" s="181"/>
    </row>
    <row r="9" spans="1:14" s="2" customFormat="1" x14ac:dyDescent="0.35">
      <c r="A9" s="225"/>
      <c r="B9" s="223" t="s">
        <v>20</v>
      </c>
      <c r="C9" s="224">
        <v>64.176883642905324</v>
      </c>
      <c r="D9" s="224">
        <v>60.176883642905324</v>
      </c>
      <c r="E9" s="224">
        <v>60.176883642905324</v>
      </c>
      <c r="F9" s="224">
        <v>60.176883642905324</v>
      </c>
      <c r="G9" s="224">
        <v>60.176883642905324</v>
      </c>
      <c r="H9" s="224">
        <v>60.044941642905322</v>
      </c>
      <c r="I9" s="224">
        <v>44.979292642905321</v>
      </c>
      <c r="J9" s="224">
        <v>44.993230642905317</v>
      </c>
      <c r="K9" s="224">
        <v>49.343922642905312</v>
      </c>
      <c r="L9" s="224">
        <v>66.30462464290531</v>
      </c>
    </row>
    <row r="10" spans="1:14" s="3" customFormat="1" x14ac:dyDescent="0.35">
      <c r="A10" s="229"/>
      <c r="B10" s="226" t="s">
        <v>8</v>
      </c>
      <c r="C10" s="227"/>
      <c r="D10" s="227"/>
      <c r="E10" s="227"/>
      <c r="F10" s="227"/>
      <c r="G10" s="227"/>
      <c r="H10" s="228">
        <v>5.7468139999999996</v>
      </c>
      <c r="I10" s="228">
        <v>0.65864400000000001</v>
      </c>
      <c r="J10" s="228"/>
      <c r="K10" s="228"/>
      <c r="L10" s="228">
        <v>2.6773999999999999E-2</v>
      </c>
    </row>
    <row r="11" spans="1:14" s="3" customFormat="1" x14ac:dyDescent="0.35">
      <c r="A11" s="229"/>
      <c r="B11" s="226" t="s">
        <v>9</v>
      </c>
      <c r="C11" s="227"/>
      <c r="D11" s="227"/>
      <c r="E11" s="227"/>
      <c r="F11" s="227"/>
      <c r="G11" s="227"/>
      <c r="H11" s="228">
        <v>0.37393399999999999</v>
      </c>
      <c r="I11" s="228">
        <v>3.8686999999999999E-2</v>
      </c>
      <c r="J11" s="228">
        <v>4.7229950000000001</v>
      </c>
      <c r="K11" s="228"/>
      <c r="L11" s="228">
        <v>4.6809999999999997E-2</v>
      </c>
    </row>
    <row r="12" spans="1:14" s="3" customFormat="1" x14ac:dyDescent="0.35">
      <c r="A12" s="229"/>
      <c r="B12" s="252" t="s">
        <v>4</v>
      </c>
      <c r="C12" s="253"/>
      <c r="D12" s="253"/>
      <c r="E12" s="253"/>
      <c r="F12" s="253"/>
      <c r="G12" s="253"/>
      <c r="H12" s="253"/>
      <c r="I12" s="253"/>
      <c r="J12" s="253"/>
      <c r="K12" s="253"/>
      <c r="L12" s="253"/>
    </row>
    <row r="13" spans="1:14" s="3" customFormat="1" x14ac:dyDescent="0.35">
      <c r="A13" s="229"/>
      <c r="B13" s="226" t="s">
        <v>2</v>
      </c>
      <c r="C13" s="227"/>
      <c r="D13" s="227"/>
      <c r="E13" s="227"/>
      <c r="F13" s="227"/>
      <c r="G13" s="227"/>
      <c r="H13" s="228"/>
      <c r="I13" s="228"/>
      <c r="J13" s="228"/>
      <c r="K13" s="228"/>
      <c r="L13" s="228"/>
    </row>
    <row r="14" spans="1:14" s="3" customFormat="1" x14ac:dyDescent="0.35">
      <c r="A14" s="229"/>
      <c r="B14" s="230" t="s">
        <v>78</v>
      </c>
      <c r="C14" s="231"/>
      <c r="D14" s="231"/>
      <c r="E14" s="231"/>
      <c r="F14" s="231"/>
      <c r="G14" s="231"/>
      <c r="H14" s="231"/>
      <c r="I14" s="231"/>
      <c r="J14" s="231"/>
      <c r="K14" s="231">
        <v>21</v>
      </c>
      <c r="L14" s="231"/>
    </row>
    <row r="15" spans="1:14" s="3" customFormat="1" x14ac:dyDescent="0.35">
      <c r="A15" s="229"/>
      <c r="B15" s="232" t="s">
        <v>6</v>
      </c>
      <c r="C15" s="233">
        <v>0</v>
      </c>
      <c r="D15" s="233">
        <v>0</v>
      </c>
      <c r="E15" s="233">
        <v>0</v>
      </c>
      <c r="F15" s="233">
        <v>0</v>
      </c>
      <c r="G15" s="233">
        <v>0</v>
      </c>
      <c r="H15" s="233">
        <v>6.1207479999999999</v>
      </c>
      <c r="I15" s="233">
        <v>0.69733100000000003</v>
      </c>
      <c r="J15" s="233">
        <v>4.7229950000000001</v>
      </c>
      <c r="K15" s="233">
        <v>21</v>
      </c>
      <c r="L15" s="233">
        <v>7.3583999999999997E-2</v>
      </c>
    </row>
    <row r="16" spans="1:14" s="3" customFormat="1" x14ac:dyDescent="0.35">
      <c r="A16" s="229"/>
      <c r="B16" s="234" t="s">
        <v>7</v>
      </c>
      <c r="C16" s="235"/>
      <c r="D16" s="235"/>
      <c r="E16" s="235"/>
      <c r="F16" s="235"/>
      <c r="G16" s="235">
        <v>0.131942</v>
      </c>
      <c r="H16" s="228">
        <v>0.18639700000000001</v>
      </c>
      <c r="I16" s="228">
        <v>0.33534599999999998</v>
      </c>
      <c r="J16" s="228">
        <v>0.372303</v>
      </c>
      <c r="K16" s="228">
        <v>3.9298E-2</v>
      </c>
      <c r="L16" s="228"/>
    </row>
    <row r="17" spans="1:14" s="3" customFormat="1" x14ac:dyDescent="0.35">
      <c r="A17" s="229"/>
      <c r="B17" s="234" t="s">
        <v>10</v>
      </c>
      <c r="C17" s="235"/>
      <c r="D17" s="235"/>
      <c r="E17" s="235"/>
      <c r="F17" s="235"/>
      <c r="G17" s="235"/>
      <c r="H17" s="228"/>
      <c r="I17" s="228">
        <v>0.348047</v>
      </c>
      <c r="J17" s="228"/>
      <c r="K17" s="228"/>
      <c r="L17" s="228"/>
      <c r="M17" s="229"/>
      <c r="N17" s="229"/>
    </row>
    <row r="18" spans="1:14" s="3" customFormat="1" x14ac:dyDescent="0.35">
      <c r="A18" s="229"/>
      <c r="B18" s="234" t="s">
        <v>0</v>
      </c>
      <c r="C18" s="235">
        <v>4</v>
      </c>
      <c r="D18" s="235"/>
      <c r="E18" s="235"/>
      <c r="F18" s="235"/>
      <c r="G18" s="235"/>
      <c r="H18" s="228"/>
      <c r="I18" s="228"/>
      <c r="J18" s="228"/>
      <c r="K18" s="228">
        <v>4</v>
      </c>
      <c r="L18" s="228"/>
      <c r="M18" s="229"/>
      <c r="N18" s="229"/>
    </row>
    <row r="19" spans="1:14" s="3" customFormat="1" x14ac:dyDescent="0.35">
      <c r="A19" s="229"/>
      <c r="B19" s="234" t="s">
        <v>12</v>
      </c>
      <c r="C19" s="235"/>
      <c r="D19" s="235"/>
      <c r="E19" s="235"/>
      <c r="F19" s="235"/>
      <c r="G19" s="235"/>
      <c r="H19" s="228"/>
      <c r="I19" s="228"/>
      <c r="J19" s="228"/>
      <c r="K19" s="228"/>
      <c r="L19" s="228"/>
      <c r="M19" s="229"/>
      <c r="N19" s="229"/>
    </row>
    <row r="20" spans="1:14" s="3" customFormat="1" x14ac:dyDescent="0.35">
      <c r="A20" s="229"/>
      <c r="B20" s="234" t="s">
        <v>11</v>
      </c>
      <c r="C20" s="235"/>
      <c r="D20" s="235"/>
      <c r="E20" s="235"/>
      <c r="F20" s="235"/>
      <c r="G20" s="235"/>
      <c r="H20" s="228"/>
      <c r="I20" s="228"/>
      <c r="J20" s="228"/>
      <c r="K20" s="228"/>
      <c r="L20" s="228"/>
      <c r="M20" s="229"/>
      <c r="N20" s="229"/>
    </row>
    <row r="21" spans="1:14" s="3" customFormat="1" x14ac:dyDescent="0.35">
      <c r="A21" s="229"/>
      <c r="B21" s="252" t="s">
        <v>3</v>
      </c>
      <c r="C21" s="253"/>
      <c r="D21" s="253"/>
      <c r="E21" s="253"/>
      <c r="F21" s="253"/>
      <c r="G21" s="253"/>
      <c r="H21" s="253"/>
      <c r="I21" s="253"/>
      <c r="J21" s="253"/>
      <c r="K21" s="253"/>
      <c r="L21" s="253"/>
      <c r="M21" s="229"/>
      <c r="N21" s="229"/>
    </row>
    <row r="22" spans="1:14" s="3" customFormat="1" x14ac:dyDescent="0.35">
      <c r="A22" s="229"/>
      <c r="B22" s="234" t="s">
        <v>1</v>
      </c>
      <c r="C22" s="235"/>
      <c r="D22" s="235"/>
      <c r="E22" s="235"/>
      <c r="F22" s="235"/>
      <c r="G22" s="235"/>
      <c r="H22" s="228"/>
      <c r="I22" s="228"/>
      <c r="J22" s="228"/>
      <c r="K22" s="228"/>
      <c r="L22" s="228"/>
      <c r="M22" s="229"/>
      <c r="N22" s="229"/>
    </row>
    <row r="23" spans="1:14" s="3" customFormat="1" x14ac:dyDescent="0.35">
      <c r="A23" s="229"/>
      <c r="B23" s="234" t="s">
        <v>2</v>
      </c>
      <c r="C23" s="235"/>
      <c r="D23" s="235"/>
      <c r="E23" s="235"/>
      <c r="F23" s="235"/>
      <c r="G23" s="235"/>
      <c r="H23" s="228"/>
      <c r="I23" s="228"/>
      <c r="J23" s="228"/>
      <c r="K23" s="228"/>
      <c r="L23" s="228"/>
      <c r="M23" s="229"/>
      <c r="N23" s="229"/>
    </row>
    <row r="24" spans="1:14" s="3" customFormat="1" x14ac:dyDescent="0.35">
      <c r="A24" s="229"/>
      <c r="B24" s="236" t="s">
        <v>79</v>
      </c>
      <c r="C24" s="251"/>
      <c r="D24" s="237"/>
      <c r="E24" s="237"/>
      <c r="F24" s="237"/>
      <c r="G24" s="237"/>
      <c r="H24" s="237">
        <v>21</v>
      </c>
      <c r="I24" s="237"/>
      <c r="J24" s="237"/>
      <c r="K24" s="237"/>
      <c r="L24" s="237"/>
      <c r="M24" s="229"/>
      <c r="N24" s="229"/>
    </row>
    <row r="25" spans="1:14" s="3" customFormat="1" x14ac:dyDescent="0.35">
      <c r="A25" s="229"/>
      <c r="B25" s="238" t="s">
        <v>5</v>
      </c>
      <c r="C25" s="239">
        <v>4</v>
      </c>
      <c r="D25" s="239">
        <v>0</v>
      </c>
      <c r="E25" s="239">
        <v>0</v>
      </c>
      <c r="F25" s="239">
        <v>0</v>
      </c>
      <c r="G25" s="239">
        <v>0.131942</v>
      </c>
      <c r="H25" s="239">
        <v>21.186396999999999</v>
      </c>
      <c r="I25" s="239">
        <v>0.68339299999999992</v>
      </c>
      <c r="J25" s="239">
        <v>0.372303</v>
      </c>
      <c r="K25" s="239">
        <v>4.0392979999999996</v>
      </c>
      <c r="L25" s="239">
        <v>0</v>
      </c>
      <c r="M25" s="229"/>
      <c r="N25" s="229"/>
    </row>
    <row r="26" spans="1:14" s="3" customFormat="1" x14ac:dyDescent="0.35">
      <c r="A26" s="229"/>
      <c r="B26" s="240" t="s">
        <v>23</v>
      </c>
      <c r="C26" s="241">
        <v>60.176883642905324</v>
      </c>
      <c r="D26" s="241">
        <v>60.176883642905324</v>
      </c>
      <c r="E26" s="241">
        <v>60.176883642905324</v>
      </c>
      <c r="F26" s="241">
        <v>60.176883642905324</v>
      </c>
      <c r="G26" s="241">
        <v>60.044941642905322</v>
      </c>
      <c r="H26" s="241">
        <v>44.979292642905321</v>
      </c>
      <c r="I26" s="241">
        <v>44.993230642905317</v>
      </c>
      <c r="J26" s="241">
        <v>49.343922642905312</v>
      </c>
      <c r="K26" s="241">
        <v>66.30462464290531</v>
      </c>
      <c r="L26" s="241">
        <v>66.378208642905307</v>
      </c>
      <c r="M26" s="229"/>
      <c r="N26" s="229">
        <v>572.75175542905311</v>
      </c>
    </row>
    <row r="27" spans="1:14" s="3" customFormat="1" x14ac:dyDescent="0.35">
      <c r="A27" s="229"/>
      <c r="B27" s="229"/>
      <c r="C27" s="229"/>
      <c r="D27" s="229"/>
      <c r="E27" s="229"/>
      <c r="F27" s="229"/>
      <c r="G27" s="229"/>
      <c r="H27" s="229"/>
      <c r="I27" s="229"/>
      <c r="J27" s="229"/>
      <c r="K27" s="229"/>
      <c r="L27" s="229"/>
      <c r="M27" s="229"/>
      <c r="N27" s="229"/>
    </row>
    <row r="28" spans="1:14" x14ac:dyDescent="0.35">
      <c r="A28" s="173"/>
      <c r="B28" s="207"/>
      <c r="C28" s="174"/>
      <c r="D28" s="174"/>
      <c r="E28" s="174"/>
      <c r="F28" s="174"/>
      <c r="G28" s="174"/>
      <c r="H28" s="174"/>
      <c r="I28" s="174"/>
      <c r="J28" s="174"/>
      <c r="K28" s="173"/>
      <c r="L28" s="173"/>
      <c r="M28" s="173"/>
      <c r="N28" s="173"/>
    </row>
    <row r="29" spans="1:14" x14ac:dyDescent="0.35">
      <c r="A29" s="250" t="s">
        <v>37</v>
      </c>
      <c r="B29" s="242" t="s">
        <v>31</v>
      </c>
      <c r="C29" s="243"/>
      <c r="D29" s="243"/>
      <c r="E29" s="243"/>
      <c r="F29" s="243"/>
      <c r="G29" s="244" t="s">
        <v>74</v>
      </c>
      <c r="H29" s="244" t="s">
        <v>81</v>
      </c>
      <c r="I29" s="244" t="s">
        <v>84</v>
      </c>
      <c r="J29" s="244" t="s">
        <v>90</v>
      </c>
      <c r="K29" s="244" t="s">
        <v>92</v>
      </c>
      <c r="L29" s="245"/>
      <c r="M29" s="214"/>
      <c r="N29" s="214"/>
    </row>
    <row r="30" spans="1:14" x14ac:dyDescent="0.35">
      <c r="A30" s="214"/>
      <c r="B30" s="219" t="s">
        <v>67</v>
      </c>
      <c r="C30" s="243"/>
      <c r="D30" s="243"/>
      <c r="E30" s="243"/>
      <c r="F30" s="243"/>
      <c r="G30" s="244" t="s">
        <v>75</v>
      </c>
      <c r="H30" s="244" t="s">
        <v>82</v>
      </c>
      <c r="I30" s="244" t="s">
        <v>85</v>
      </c>
      <c r="J30" s="244" t="s">
        <v>91</v>
      </c>
      <c r="K30" s="244" t="s">
        <v>93</v>
      </c>
      <c r="L30" s="245"/>
      <c r="M30" s="214"/>
      <c r="N30" s="214"/>
    </row>
    <row r="31" spans="1:14" x14ac:dyDescent="0.35">
      <c r="A31" s="214"/>
      <c r="B31" s="223" t="s">
        <v>20</v>
      </c>
      <c r="C31" s="243"/>
      <c r="D31" s="243"/>
      <c r="E31" s="243"/>
      <c r="F31" s="243"/>
      <c r="G31" s="224">
        <v>65.959387611213756</v>
      </c>
      <c r="H31" s="224">
        <v>61.837317611213756</v>
      </c>
      <c r="I31" s="224">
        <v>46.783157611213753</v>
      </c>
      <c r="J31" s="224">
        <v>47.140317611213753</v>
      </c>
      <c r="K31" s="224">
        <v>47.626677611213751</v>
      </c>
      <c r="L31" s="245"/>
      <c r="M31" s="214"/>
      <c r="N31" s="214"/>
    </row>
    <row r="32" spans="1:14" x14ac:dyDescent="0.35">
      <c r="A32" s="214"/>
      <c r="B32" s="226" t="s">
        <v>8</v>
      </c>
      <c r="C32" s="243"/>
      <c r="D32" s="243"/>
      <c r="E32" s="243"/>
      <c r="F32" s="243"/>
      <c r="G32" s="228"/>
      <c r="H32" s="228">
        <v>5.7468139999999996</v>
      </c>
      <c r="I32" s="228">
        <v>0.65864400000000001</v>
      </c>
      <c r="J32" s="228"/>
      <c r="K32" s="228"/>
      <c r="L32" s="245"/>
      <c r="M32" s="214"/>
      <c r="N32" s="214"/>
    </row>
    <row r="33" spans="1:14" x14ac:dyDescent="0.35">
      <c r="A33" s="173"/>
      <c r="B33" s="226" t="s">
        <v>9</v>
      </c>
      <c r="C33" s="243"/>
      <c r="D33" s="243"/>
      <c r="E33" s="243"/>
      <c r="F33" s="243"/>
      <c r="G33" s="228"/>
      <c r="H33" s="228">
        <v>0.37393399999999999</v>
      </c>
      <c r="I33" s="228">
        <v>3.8686999999999999E-2</v>
      </c>
      <c r="J33" s="228">
        <v>0.68271599999999999</v>
      </c>
      <c r="K33" s="228"/>
      <c r="L33" s="245"/>
      <c r="M33" s="214"/>
      <c r="N33" s="214"/>
    </row>
    <row r="34" spans="1:14" x14ac:dyDescent="0.35">
      <c r="A34" s="173"/>
      <c r="B34" s="226" t="s">
        <v>4</v>
      </c>
      <c r="C34" s="243"/>
      <c r="D34" s="243"/>
      <c r="E34" s="243"/>
      <c r="F34" s="243"/>
      <c r="G34" s="228"/>
      <c r="H34" s="228"/>
      <c r="I34" s="228"/>
      <c r="J34" s="228"/>
      <c r="K34" s="228"/>
      <c r="L34" s="245"/>
      <c r="M34" s="214"/>
      <c r="N34" s="214"/>
    </row>
    <row r="35" spans="1:14" x14ac:dyDescent="0.35">
      <c r="A35" s="173"/>
      <c r="B35" s="226" t="s">
        <v>2</v>
      </c>
      <c r="C35" s="243"/>
      <c r="D35" s="243"/>
      <c r="E35" s="243"/>
      <c r="F35" s="243"/>
      <c r="G35" s="228"/>
      <c r="H35" s="228"/>
      <c r="I35" s="228"/>
      <c r="J35" s="228"/>
      <c r="K35" s="228"/>
      <c r="L35" s="245"/>
      <c r="M35" s="214"/>
      <c r="N35" s="214"/>
    </row>
    <row r="36" spans="1:14" x14ac:dyDescent="0.35">
      <c r="A36" s="173"/>
      <c r="B36" s="230" t="s">
        <v>80</v>
      </c>
      <c r="C36" s="243"/>
      <c r="D36" s="243"/>
      <c r="E36" s="243"/>
      <c r="F36" s="243"/>
      <c r="G36" s="231"/>
      <c r="H36" s="231"/>
      <c r="I36" s="231"/>
      <c r="J36" s="231"/>
      <c r="K36" s="231">
        <v>21</v>
      </c>
      <c r="L36" s="245"/>
      <c r="M36" s="214"/>
      <c r="N36" s="214"/>
    </row>
    <row r="37" spans="1:14" x14ac:dyDescent="0.35">
      <c r="A37" s="173"/>
      <c r="B37" s="232" t="s">
        <v>6</v>
      </c>
      <c r="C37" s="243"/>
      <c r="D37" s="243"/>
      <c r="E37" s="243"/>
      <c r="F37" s="243"/>
      <c r="G37" s="233">
        <v>0</v>
      </c>
      <c r="H37" s="233">
        <v>6.1207479999999999</v>
      </c>
      <c r="I37" s="233">
        <v>0.69733100000000003</v>
      </c>
      <c r="J37" s="233">
        <v>0.68271599999999999</v>
      </c>
      <c r="K37" s="233">
        <v>21</v>
      </c>
      <c r="L37" s="245"/>
      <c r="M37" s="214"/>
      <c r="N37" s="214"/>
    </row>
    <row r="38" spans="1:14" x14ac:dyDescent="0.35">
      <c r="A38" s="173"/>
      <c r="B38" s="234" t="s">
        <v>7</v>
      </c>
      <c r="C38" s="243"/>
      <c r="D38" s="243"/>
      <c r="E38" s="243"/>
      <c r="F38" s="243"/>
      <c r="G38" s="228">
        <v>0.12207</v>
      </c>
      <c r="H38" s="228">
        <v>0.17490800000000001</v>
      </c>
      <c r="I38" s="228">
        <v>0.340171</v>
      </c>
      <c r="J38" s="228">
        <v>0.196356</v>
      </c>
      <c r="K38" s="228">
        <v>3.9298E-2</v>
      </c>
      <c r="L38" s="245"/>
      <c r="M38" s="214"/>
      <c r="N38" s="214"/>
    </row>
    <row r="39" spans="1:14" x14ac:dyDescent="0.35">
      <c r="A39" s="173"/>
      <c r="B39" s="234" t="s">
        <v>10</v>
      </c>
      <c r="C39" s="243"/>
      <c r="D39" s="243"/>
      <c r="E39" s="243"/>
      <c r="F39" s="243"/>
      <c r="G39" s="228"/>
      <c r="H39" s="228"/>
      <c r="I39" s="228"/>
      <c r="J39" s="228"/>
      <c r="K39" s="228"/>
      <c r="L39" s="245"/>
      <c r="M39" s="214"/>
      <c r="N39" s="214"/>
    </row>
    <row r="40" spans="1:14" x14ac:dyDescent="0.35">
      <c r="A40" s="173"/>
      <c r="B40" s="234" t="s">
        <v>0</v>
      </c>
      <c r="C40" s="243"/>
      <c r="D40" s="243"/>
      <c r="E40" s="243"/>
      <c r="F40" s="243"/>
      <c r="G40" s="228">
        <v>4</v>
      </c>
      <c r="H40" s="228"/>
      <c r="I40" s="228"/>
      <c r="J40" s="228"/>
      <c r="K40" s="228"/>
      <c r="L40" s="245"/>
      <c r="M40" s="214"/>
      <c r="N40" s="214"/>
    </row>
    <row r="41" spans="1:14" x14ac:dyDescent="0.35">
      <c r="A41" s="173"/>
      <c r="B41" s="234" t="s">
        <v>12</v>
      </c>
      <c r="C41" s="243"/>
      <c r="D41" s="243"/>
      <c r="E41" s="243"/>
      <c r="F41" s="243"/>
      <c r="G41" s="228"/>
      <c r="H41" s="228"/>
      <c r="I41" s="228"/>
      <c r="J41" s="228"/>
      <c r="K41" s="228"/>
      <c r="L41" s="245"/>
      <c r="M41" s="214"/>
      <c r="N41" s="214"/>
    </row>
    <row r="42" spans="1:14" x14ac:dyDescent="0.35">
      <c r="A42" s="173"/>
      <c r="B42" s="234" t="s">
        <v>11</v>
      </c>
      <c r="C42" s="243"/>
      <c r="D42" s="243"/>
      <c r="E42" s="243"/>
      <c r="F42" s="243"/>
      <c r="G42" s="228"/>
      <c r="H42" s="228"/>
      <c r="I42" s="228"/>
      <c r="J42" s="228"/>
      <c r="K42" s="228"/>
      <c r="L42" s="245"/>
      <c r="M42" s="214"/>
      <c r="N42" s="214"/>
    </row>
    <row r="43" spans="1:14" x14ac:dyDescent="0.35">
      <c r="A43" s="173"/>
      <c r="B43" s="234" t="s">
        <v>3</v>
      </c>
      <c r="C43" s="243"/>
      <c r="D43" s="243"/>
      <c r="E43" s="243"/>
      <c r="F43" s="243"/>
      <c r="G43" s="228"/>
      <c r="H43" s="228"/>
      <c r="I43" s="228"/>
      <c r="J43" s="228"/>
      <c r="K43" s="228"/>
      <c r="L43" s="245"/>
      <c r="M43" s="214"/>
      <c r="N43" s="214"/>
    </row>
    <row r="44" spans="1:14" x14ac:dyDescent="0.35">
      <c r="A44" s="173"/>
      <c r="B44" s="234" t="s">
        <v>1</v>
      </c>
      <c r="C44" s="243"/>
      <c r="D44" s="243"/>
      <c r="E44" s="243"/>
      <c r="F44" s="243"/>
      <c r="G44" s="228"/>
      <c r="H44" s="228"/>
      <c r="I44" s="228"/>
      <c r="J44" s="228"/>
      <c r="K44" s="228"/>
      <c r="L44" s="245"/>
      <c r="M44" s="214"/>
      <c r="N44" s="214"/>
    </row>
    <row r="45" spans="1:14" x14ac:dyDescent="0.35">
      <c r="A45" s="173"/>
      <c r="B45" s="234" t="s">
        <v>2</v>
      </c>
      <c r="C45" s="243"/>
      <c r="D45" s="243"/>
      <c r="E45" s="243"/>
      <c r="F45" s="243"/>
      <c r="G45" s="228"/>
      <c r="H45" s="228"/>
      <c r="I45" s="228"/>
      <c r="J45" s="228"/>
      <c r="K45" s="228"/>
      <c r="L45" s="245"/>
      <c r="M45" s="214"/>
      <c r="N45" s="214"/>
    </row>
    <row r="46" spans="1:14" x14ac:dyDescent="0.35">
      <c r="A46" s="173"/>
      <c r="B46" s="236" t="s">
        <v>79</v>
      </c>
      <c r="C46" s="243"/>
      <c r="D46" s="243"/>
      <c r="E46" s="243"/>
      <c r="F46" s="243"/>
      <c r="G46" s="237"/>
      <c r="H46" s="237">
        <v>21</v>
      </c>
      <c r="I46" s="237"/>
      <c r="J46" s="237"/>
      <c r="K46" s="237"/>
      <c r="L46" s="245"/>
      <c r="M46" s="214"/>
      <c r="N46" s="214"/>
    </row>
    <row r="47" spans="1:14" x14ac:dyDescent="0.35">
      <c r="A47" s="173"/>
      <c r="B47" s="238" t="s">
        <v>5</v>
      </c>
      <c r="C47" s="243"/>
      <c r="D47" s="243"/>
      <c r="E47" s="243"/>
      <c r="F47" s="243"/>
      <c r="G47" s="239">
        <v>4.1220699999999999</v>
      </c>
      <c r="H47" s="239">
        <v>21.174907999999999</v>
      </c>
      <c r="I47" s="239">
        <v>0.340171</v>
      </c>
      <c r="J47" s="239">
        <v>0.196356</v>
      </c>
      <c r="K47" s="239">
        <v>3.9298E-2</v>
      </c>
      <c r="L47" s="245"/>
      <c r="M47" s="214"/>
      <c r="N47" s="214"/>
    </row>
    <row r="48" spans="1:14" x14ac:dyDescent="0.35">
      <c r="A48" s="173"/>
      <c r="B48" s="240" t="s">
        <v>23</v>
      </c>
      <c r="C48" s="243"/>
      <c r="D48" s="243"/>
      <c r="E48" s="243"/>
      <c r="F48" s="243"/>
      <c r="G48" s="241">
        <v>61.837317611213756</v>
      </c>
      <c r="H48" s="241">
        <v>46.783157611213753</v>
      </c>
      <c r="I48" s="241">
        <v>47.140317611213753</v>
      </c>
      <c r="J48" s="241">
        <v>47.626677611213751</v>
      </c>
      <c r="K48" s="241">
        <v>68.587379611213748</v>
      </c>
      <c r="L48" s="245"/>
      <c r="M48" s="214"/>
      <c r="N48" s="229">
        <v>271.97485005606876</v>
      </c>
    </row>
    <row r="49" spans="1:14" x14ac:dyDescent="0.35">
      <c r="A49" s="214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173"/>
      <c r="N49" s="173"/>
    </row>
    <row r="50" spans="1:14" x14ac:dyDescent="0.35">
      <c r="A50" s="173"/>
      <c r="B50" s="207"/>
      <c r="C50" s="174"/>
      <c r="D50" s="174"/>
      <c r="E50" s="174"/>
      <c r="F50" s="174"/>
      <c r="G50" s="174"/>
      <c r="H50" s="174"/>
      <c r="I50" s="174"/>
      <c r="J50" s="174"/>
      <c r="K50" s="173"/>
      <c r="L50" s="173"/>
      <c r="M50" s="173"/>
      <c r="N50" s="173"/>
    </row>
    <row r="51" spans="1:14" x14ac:dyDescent="0.35">
      <c r="A51" s="250" t="s">
        <v>38</v>
      </c>
      <c r="B51" s="246" t="s">
        <v>32</v>
      </c>
      <c r="C51" s="243"/>
      <c r="D51" s="243"/>
      <c r="E51" s="243"/>
      <c r="F51" s="243"/>
      <c r="G51" s="247">
        <v>0</v>
      </c>
      <c r="H51" s="247">
        <v>0</v>
      </c>
      <c r="I51" s="247">
        <v>0</v>
      </c>
      <c r="J51" s="247">
        <v>-4.040279</v>
      </c>
      <c r="K51" s="247">
        <v>0</v>
      </c>
      <c r="L51" s="245"/>
      <c r="M51" s="173"/>
      <c r="N51" s="173"/>
    </row>
    <row r="52" spans="1:14" x14ac:dyDescent="0.35">
      <c r="A52" s="214"/>
      <c r="B52" s="214"/>
      <c r="C52" s="243"/>
      <c r="D52" s="243"/>
      <c r="E52" s="243"/>
      <c r="F52" s="243"/>
      <c r="G52" s="214"/>
      <c r="H52" s="214"/>
      <c r="I52" s="214"/>
      <c r="J52" s="214"/>
      <c r="K52" s="214"/>
      <c r="L52" s="245"/>
      <c r="M52" s="173"/>
      <c r="N52" s="173"/>
    </row>
    <row r="53" spans="1:14" x14ac:dyDescent="0.35">
      <c r="A53" s="214"/>
      <c r="B53" s="246" t="s">
        <v>33</v>
      </c>
      <c r="C53" s="243"/>
      <c r="D53" s="243"/>
      <c r="E53" s="243"/>
      <c r="F53" s="243"/>
      <c r="G53" s="247">
        <v>-9.872000000000547E-3</v>
      </c>
      <c r="H53" s="247">
        <v>-1.1488999999999999E-2</v>
      </c>
      <c r="I53" s="247">
        <v>-0.34322199999999992</v>
      </c>
      <c r="J53" s="247">
        <v>-0.17594699999999999</v>
      </c>
      <c r="K53" s="247">
        <v>-3.9999999999999996</v>
      </c>
      <c r="L53" s="245"/>
      <c r="M53" s="173"/>
      <c r="N53" s="173"/>
    </row>
  </sheetData>
  <mergeCells count="2">
    <mergeCell ref="B2:E2"/>
    <mergeCell ref="C7:G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062B2-5833-4136-A94B-0C142B872CBC}">
  <sheetPr>
    <tabColor theme="4" tint="-0.249977111117893"/>
  </sheetPr>
  <dimension ref="A1:N53"/>
  <sheetViews>
    <sheetView showGridLines="0" topLeftCell="E21" zoomScale="55" zoomScaleNormal="50" workbookViewId="0">
      <selection activeCell="K25" sqref="K25"/>
    </sheetView>
  </sheetViews>
  <sheetFormatPr defaultColWidth="9.1796875" defaultRowHeight="14.5" x14ac:dyDescent="0.35"/>
  <cols>
    <col min="1" max="1" width="13.1796875" style="118" bestFit="1" customWidth="1"/>
    <col min="2" max="2" width="51.54296875" style="109" bestFit="1" customWidth="1"/>
    <col min="3" max="3" width="36.26953125" style="106" bestFit="1" customWidth="1"/>
    <col min="4" max="4" width="38.26953125" style="106" bestFit="1" customWidth="1"/>
    <col min="5" max="5" width="40.1796875" style="106" bestFit="1" customWidth="1"/>
    <col min="6" max="6" width="37.7265625" style="106" bestFit="1" customWidth="1"/>
    <col min="7" max="7" width="40.81640625" style="106" bestFit="1" customWidth="1"/>
    <col min="8" max="8" width="42.54296875" style="106" bestFit="1" customWidth="1"/>
    <col min="9" max="9" width="39.81640625" style="106" bestFit="1" customWidth="1"/>
    <col min="10" max="10" width="43" style="106" bestFit="1" customWidth="1"/>
    <col min="11" max="12" width="42" style="118" bestFit="1" customWidth="1"/>
    <col min="13" max="13" width="9.1796875" style="118"/>
    <col min="14" max="14" width="0" style="118" hidden="1" customWidth="1"/>
    <col min="15" max="16384" width="9.1796875" style="118"/>
  </cols>
  <sheetData>
    <row r="1" spans="1:14" x14ac:dyDescent="0.35">
      <c r="A1" s="132"/>
      <c r="B1" s="166"/>
      <c r="C1" s="133"/>
      <c r="D1" s="133"/>
      <c r="E1" s="133"/>
      <c r="F1" s="133"/>
      <c r="G1" s="133"/>
      <c r="H1" s="133"/>
      <c r="I1" s="133"/>
      <c r="J1" s="133"/>
      <c r="K1" s="132"/>
      <c r="L1" s="132"/>
      <c r="M1" s="132"/>
      <c r="N1" s="132"/>
    </row>
    <row r="2" spans="1:14" x14ac:dyDescent="0.35">
      <c r="A2" s="173"/>
      <c r="B2" s="371" t="s">
        <v>76</v>
      </c>
      <c r="C2" s="371"/>
      <c r="D2" s="371"/>
      <c r="E2" s="371"/>
      <c r="F2" s="173"/>
      <c r="G2" s="173"/>
      <c r="H2" s="173"/>
      <c r="I2" s="173"/>
      <c r="J2" s="173"/>
      <c r="K2" s="173"/>
      <c r="L2" s="173"/>
      <c r="M2" s="132"/>
      <c r="N2" s="132"/>
    </row>
    <row r="3" spans="1:14" x14ac:dyDescent="0.35">
      <c r="A3" s="132"/>
      <c r="B3" s="166"/>
      <c r="C3" s="133"/>
      <c r="D3" s="133"/>
      <c r="E3" s="133"/>
      <c r="F3" s="133"/>
      <c r="G3" s="133"/>
      <c r="H3" s="133"/>
      <c r="I3" s="133"/>
      <c r="J3" s="133"/>
      <c r="K3" s="132"/>
      <c r="L3" s="132"/>
      <c r="M3" s="132"/>
      <c r="N3" s="132"/>
    </row>
    <row r="4" spans="1:14" ht="29" x14ac:dyDescent="0.35">
      <c r="A4" s="173"/>
      <c r="B4" s="208" t="s">
        <v>41</v>
      </c>
      <c r="C4" s="213" t="s">
        <v>77</v>
      </c>
      <c r="D4" s="173"/>
      <c r="E4" s="173"/>
      <c r="F4" s="173"/>
      <c r="G4" s="173"/>
      <c r="H4" s="173"/>
      <c r="I4" s="173"/>
      <c r="J4" s="173"/>
      <c r="K4" s="173"/>
      <c r="L4" s="173"/>
      <c r="M4" s="132"/>
      <c r="N4" s="132"/>
    </row>
    <row r="5" spans="1:14" x14ac:dyDescent="0.35">
      <c r="A5" s="132"/>
      <c r="B5" s="166"/>
      <c r="C5" s="133"/>
      <c r="D5" s="133"/>
      <c r="E5" s="133"/>
      <c r="F5" s="133"/>
      <c r="G5" s="133"/>
      <c r="H5" s="133"/>
      <c r="I5" s="133"/>
      <c r="J5" s="133"/>
      <c r="K5" s="132"/>
      <c r="L5" s="132"/>
      <c r="M5" s="132"/>
      <c r="N5" s="132"/>
    </row>
    <row r="6" spans="1:14" x14ac:dyDescent="0.35">
      <c r="A6" s="132"/>
      <c r="B6" s="166"/>
      <c r="C6" s="133"/>
      <c r="D6" s="133"/>
      <c r="E6" s="133"/>
      <c r="F6" s="133"/>
      <c r="G6" s="133"/>
      <c r="H6" s="133"/>
      <c r="I6" s="133"/>
      <c r="J6" s="133"/>
      <c r="K6" s="132"/>
      <c r="L6" s="132"/>
      <c r="M6" s="132"/>
      <c r="N6" s="132"/>
    </row>
    <row r="7" spans="1:14" s="107" customFormat="1" x14ac:dyDescent="0.35">
      <c r="A7" s="209" t="s">
        <v>36</v>
      </c>
      <c r="B7" s="175" t="s">
        <v>30</v>
      </c>
      <c r="C7" s="372" t="s">
        <v>74</v>
      </c>
      <c r="D7" s="372"/>
      <c r="E7" s="372"/>
      <c r="F7" s="372"/>
      <c r="G7" s="372"/>
      <c r="H7" s="176" t="s">
        <v>81</v>
      </c>
      <c r="I7" s="176" t="s">
        <v>84</v>
      </c>
      <c r="J7" s="176" t="s">
        <v>90</v>
      </c>
      <c r="K7" s="176" t="s">
        <v>92</v>
      </c>
      <c r="L7" s="176" t="s">
        <v>94</v>
      </c>
      <c r="M7" s="136"/>
      <c r="N7" s="136"/>
    </row>
    <row r="8" spans="1:14" s="123" customFormat="1" x14ac:dyDescent="0.35">
      <c r="A8" s="181"/>
      <c r="B8" s="178" t="s">
        <v>67</v>
      </c>
      <c r="C8" s="179">
        <v>44312</v>
      </c>
      <c r="D8" s="179">
        <v>44313</v>
      </c>
      <c r="E8" s="179">
        <v>44314</v>
      </c>
      <c r="F8" s="179">
        <v>44315</v>
      </c>
      <c r="G8" s="179">
        <v>44316</v>
      </c>
      <c r="H8" s="180" t="s">
        <v>82</v>
      </c>
      <c r="I8" s="180" t="s">
        <v>85</v>
      </c>
      <c r="J8" s="180" t="s">
        <v>91</v>
      </c>
      <c r="K8" s="180" t="s">
        <v>93</v>
      </c>
      <c r="L8" s="180" t="s">
        <v>95</v>
      </c>
      <c r="M8" s="140"/>
      <c r="N8" s="140"/>
    </row>
    <row r="9" spans="1:14" s="2" customFormat="1" x14ac:dyDescent="0.35">
      <c r="A9" s="184"/>
      <c r="B9" s="182" t="s">
        <v>20</v>
      </c>
      <c r="C9" s="183">
        <v>11.923999999999999</v>
      </c>
      <c r="D9" s="183">
        <v>13.748688335951762</v>
      </c>
      <c r="E9" s="183">
        <v>13.748688335951762</v>
      </c>
      <c r="F9" s="183">
        <v>2.9041175780195889</v>
      </c>
      <c r="G9" s="183">
        <v>2.9041175780195889</v>
      </c>
      <c r="H9" s="183">
        <v>7.423117578019589</v>
      </c>
      <c r="I9" s="183">
        <v>5.0531175780195881</v>
      </c>
      <c r="J9" s="183">
        <v>5.1231175780195883</v>
      </c>
      <c r="K9" s="183">
        <v>2.4331175780195871</v>
      </c>
      <c r="L9" s="183">
        <v>2.9831175780195878</v>
      </c>
    </row>
    <row r="10" spans="1:14" s="3" customFormat="1" x14ac:dyDescent="0.35">
      <c r="A10" s="188"/>
      <c r="B10" s="185" t="s">
        <v>8</v>
      </c>
      <c r="C10" s="186"/>
      <c r="D10" s="186"/>
      <c r="E10" s="186"/>
      <c r="F10" s="186"/>
      <c r="G10" s="186">
        <v>4.03</v>
      </c>
      <c r="H10" s="187">
        <v>0.63</v>
      </c>
      <c r="I10" s="187">
        <v>4.9000000000000004</v>
      </c>
      <c r="J10" s="187">
        <v>22.31</v>
      </c>
      <c r="K10" s="187">
        <v>5.55</v>
      </c>
      <c r="L10" s="187">
        <v>4.01</v>
      </c>
    </row>
    <row r="11" spans="1:14" s="3" customFormat="1" x14ac:dyDescent="0.35">
      <c r="A11" s="188"/>
      <c r="B11" s="185" t="s">
        <v>9</v>
      </c>
      <c r="C11" s="186">
        <v>1.05</v>
      </c>
      <c r="D11" s="186"/>
      <c r="E11" s="186"/>
      <c r="F11" s="186"/>
      <c r="G11" s="186">
        <v>0.56000000000000005</v>
      </c>
      <c r="H11" s="187"/>
      <c r="I11" s="187">
        <v>0.97</v>
      </c>
      <c r="J11" s="187"/>
      <c r="K11" s="187"/>
      <c r="L11" s="187"/>
    </row>
    <row r="12" spans="1:14" s="3" customFormat="1" x14ac:dyDescent="0.35">
      <c r="A12" s="188"/>
      <c r="B12" s="211" t="s">
        <v>4</v>
      </c>
      <c r="C12" s="212"/>
      <c r="D12" s="212"/>
      <c r="E12" s="212"/>
      <c r="F12" s="212"/>
      <c r="G12" s="212"/>
      <c r="H12" s="212"/>
      <c r="I12" s="212"/>
      <c r="J12" s="212"/>
      <c r="K12" s="212"/>
      <c r="L12" s="212"/>
    </row>
    <row r="13" spans="1:14" s="3" customFormat="1" x14ac:dyDescent="0.35">
      <c r="A13" s="188"/>
      <c r="B13" s="185" t="s">
        <v>2</v>
      </c>
      <c r="C13" s="186"/>
      <c r="D13" s="186"/>
      <c r="E13" s="186"/>
      <c r="F13" s="186"/>
      <c r="G13" s="186"/>
      <c r="H13" s="187"/>
      <c r="I13" s="187"/>
      <c r="J13" s="187"/>
      <c r="K13" s="187"/>
      <c r="L13" s="187"/>
    </row>
    <row r="14" spans="1:14" s="3" customFormat="1" x14ac:dyDescent="0.35">
      <c r="A14" s="188"/>
      <c r="B14" s="189" t="s">
        <v>78</v>
      </c>
      <c r="C14" s="190">
        <v>7.839688335951764</v>
      </c>
      <c r="D14" s="190"/>
      <c r="E14" s="190"/>
      <c r="F14" s="190"/>
      <c r="G14" s="190"/>
      <c r="H14" s="190">
        <v>7</v>
      </c>
      <c r="I14" s="190">
        <v>10</v>
      </c>
      <c r="J14" s="190"/>
      <c r="K14" s="190">
        <v>10</v>
      </c>
      <c r="L14" s="190">
        <v>10</v>
      </c>
    </row>
    <row r="15" spans="1:14" s="3" customFormat="1" x14ac:dyDescent="0.35">
      <c r="A15" s="188"/>
      <c r="B15" s="191" t="s">
        <v>6</v>
      </c>
      <c r="C15" s="192">
        <v>8.8896883359517638</v>
      </c>
      <c r="D15" s="192">
        <v>0</v>
      </c>
      <c r="E15" s="192">
        <v>0</v>
      </c>
      <c r="F15" s="192">
        <v>0</v>
      </c>
      <c r="G15" s="192">
        <v>4.59</v>
      </c>
      <c r="H15" s="192">
        <v>7.63</v>
      </c>
      <c r="I15" s="192">
        <v>15.870000000000001</v>
      </c>
      <c r="J15" s="192">
        <v>22.31</v>
      </c>
      <c r="K15" s="192">
        <v>15.55</v>
      </c>
      <c r="L15" s="192">
        <v>14.01</v>
      </c>
    </row>
    <row r="16" spans="1:14" s="3" customFormat="1" x14ac:dyDescent="0.35">
      <c r="A16" s="188"/>
      <c r="B16" s="193" t="s">
        <v>7</v>
      </c>
      <c r="C16" s="194">
        <v>2.5000000000000001E-2</v>
      </c>
      <c r="D16" s="194">
        <v>0</v>
      </c>
      <c r="E16" s="194">
        <v>10.195228904083079</v>
      </c>
      <c r="F16" s="194">
        <v>0</v>
      </c>
      <c r="G16" s="194">
        <v>0</v>
      </c>
      <c r="H16" s="187">
        <v>8</v>
      </c>
      <c r="I16" s="187">
        <v>8</v>
      </c>
      <c r="J16" s="187">
        <v>8</v>
      </c>
      <c r="K16" s="187">
        <v>8</v>
      </c>
      <c r="L16" s="187">
        <v>8</v>
      </c>
    </row>
    <row r="17" spans="1:14" s="3" customFormat="1" x14ac:dyDescent="0.35">
      <c r="A17" s="188"/>
      <c r="B17" s="193" t="s">
        <v>10</v>
      </c>
      <c r="C17" s="194"/>
      <c r="D17" s="194"/>
      <c r="E17" s="194">
        <v>0.64934185384909349</v>
      </c>
      <c r="F17" s="194"/>
      <c r="G17" s="194"/>
      <c r="H17" s="187">
        <v>2</v>
      </c>
      <c r="I17" s="187">
        <v>2</v>
      </c>
      <c r="J17" s="187">
        <v>2</v>
      </c>
      <c r="K17" s="187">
        <v>2</v>
      </c>
      <c r="L17" s="187">
        <v>2</v>
      </c>
      <c r="M17" s="188"/>
      <c r="N17" s="188"/>
    </row>
    <row r="18" spans="1:14" s="3" customFormat="1" x14ac:dyDescent="0.35">
      <c r="A18" s="188"/>
      <c r="B18" s="193" t="s">
        <v>0</v>
      </c>
      <c r="C18" s="194">
        <v>7.04</v>
      </c>
      <c r="D18" s="194"/>
      <c r="E18" s="194"/>
      <c r="F18" s="194"/>
      <c r="G18" s="194">
        <v>7.0999999999999994E-2</v>
      </c>
      <c r="H18" s="187"/>
      <c r="I18" s="187">
        <v>5.8</v>
      </c>
      <c r="J18" s="187"/>
      <c r="K18" s="187">
        <v>5</v>
      </c>
      <c r="L18" s="187"/>
      <c r="M18" s="188"/>
      <c r="N18" s="188"/>
    </row>
    <row r="19" spans="1:14" s="3" customFormat="1" x14ac:dyDescent="0.35">
      <c r="A19" s="188"/>
      <c r="B19" s="193" t="s">
        <v>12</v>
      </c>
      <c r="C19" s="194"/>
      <c r="D19" s="194"/>
      <c r="E19" s="194"/>
      <c r="F19" s="194"/>
      <c r="G19" s="194"/>
      <c r="H19" s="187"/>
      <c r="I19" s="187"/>
      <c r="J19" s="187"/>
      <c r="K19" s="187"/>
      <c r="L19" s="187"/>
      <c r="M19" s="188"/>
      <c r="N19" s="188"/>
    </row>
    <row r="20" spans="1:14" s="3" customFormat="1" x14ac:dyDescent="0.35">
      <c r="A20" s="188"/>
      <c r="B20" s="193" t="s">
        <v>11</v>
      </c>
      <c r="C20" s="194"/>
      <c r="D20" s="194"/>
      <c r="E20" s="194"/>
      <c r="F20" s="194"/>
      <c r="G20" s="194"/>
      <c r="H20" s="187"/>
      <c r="I20" s="187"/>
      <c r="J20" s="187"/>
      <c r="K20" s="187"/>
      <c r="L20" s="187"/>
      <c r="M20" s="188"/>
      <c r="N20" s="188"/>
    </row>
    <row r="21" spans="1:14" s="3" customFormat="1" x14ac:dyDescent="0.35">
      <c r="A21" s="188"/>
      <c r="B21" s="211" t="s">
        <v>3</v>
      </c>
      <c r="C21" s="212"/>
      <c r="D21" s="212"/>
      <c r="E21" s="212"/>
      <c r="F21" s="212"/>
      <c r="G21" s="212"/>
      <c r="H21" s="212"/>
      <c r="I21" s="212"/>
      <c r="J21" s="212"/>
      <c r="K21" s="212"/>
      <c r="L21" s="212"/>
      <c r="M21" s="188"/>
      <c r="N21" s="188"/>
    </row>
    <row r="22" spans="1:14" s="3" customFormat="1" x14ac:dyDescent="0.35">
      <c r="A22" s="188"/>
      <c r="B22" s="193" t="s">
        <v>1</v>
      </c>
      <c r="C22" s="194"/>
      <c r="D22" s="194"/>
      <c r="E22" s="194"/>
      <c r="F22" s="194"/>
      <c r="G22" s="194"/>
      <c r="H22" s="187"/>
      <c r="I22" s="187"/>
      <c r="J22" s="187"/>
      <c r="K22" s="187"/>
      <c r="L22" s="187"/>
      <c r="M22" s="188"/>
      <c r="N22" s="188"/>
    </row>
    <row r="23" spans="1:14" s="3" customFormat="1" x14ac:dyDescent="0.35">
      <c r="A23" s="188"/>
      <c r="B23" s="193" t="s">
        <v>2</v>
      </c>
      <c r="C23" s="194"/>
      <c r="D23" s="194"/>
      <c r="E23" s="194"/>
      <c r="F23" s="194"/>
      <c r="G23" s="194"/>
      <c r="H23" s="187"/>
      <c r="I23" s="187"/>
      <c r="J23" s="187"/>
      <c r="K23" s="187"/>
      <c r="L23" s="187"/>
      <c r="M23" s="188"/>
      <c r="N23" s="188"/>
    </row>
    <row r="24" spans="1:14" s="3" customFormat="1" x14ac:dyDescent="0.35">
      <c r="A24" s="188"/>
      <c r="B24" s="195" t="s">
        <v>79</v>
      </c>
      <c r="C24" s="210"/>
      <c r="D24" s="196"/>
      <c r="E24" s="196"/>
      <c r="F24" s="196"/>
      <c r="G24" s="196"/>
      <c r="H24" s="196"/>
      <c r="I24" s="196"/>
      <c r="J24" s="196">
        <v>15</v>
      </c>
      <c r="K24" s="196"/>
      <c r="L24" s="196"/>
      <c r="M24" s="188"/>
      <c r="N24" s="188"/>
    </row>
    <row r="25" spans="1:14" s="3" customFormat="1" x14ac:dyDescent="0.35">
      <c r="A25" s="188"/>
      <c r="B25" s="197" t="s">
        <v>5</v>
      </c>
      <c r="C25" s="198">
        <v>7.0650000000000004</v>
      </c>
      <c r="D25" s="198">
        <v>0</v>
      </c>
      <c r="E25" s="198">
        <v>10.844570757932173</v>
      </c>
      <c r="F25" s="198">
        <v>0</v>
      </c>
      <c r="G25" s="198">
        <v>7.0999999999999994E-2</v>
      </c>
      <c r="H25" s="198">
        <v>10</v>
      </c>
      <c r="I25" s="198">
        <v>15.8</v>
      </c>
      <c r="J25" s="198">
        <v>25</v>
      </c>
      <c r="K25" s="198">
        <v>15</v>
      </c>
      <c r="L25" s="198">
        <v>10</v>
      </c>
      <c r="M25" s="188"/>
      <c r="N25" s="188"/>
    </row>
    <row r="26" spans="1:14" s="3" customFormat="1" x14ac:dyDescent="0.35">
      <c r="A26" s="188"/>
      <c r="B26" s="199" t="s">
        <v>23</v>
      </c>
      <c r="C26" s="200">
        <v>13.748688335951762</v>
      </c>
      <c r="D26" s="200">
        <v>13.748688335951762</v>
      </c>
      <c r="E26" s="200">
        <v>2.9041175780195889</v>
      </c>
      <c r="F26" s="200">
        <v>2.9041175780195889</v>
      </c>
      <c r="G26" s="200">
        <v>7.423117578019589</v>
      </c>
      <c r="H26" s="200">
        <v>5.0531175780195881</v>
      </c>
      <c r="I26" s="200">
        <v>5.1231175780195883</v>
      </c>
      <c r="J26" s="200">
        <v>2.4331175780195871</v>
      </c>
      <c r="K26" s="200">
        <v>2.9831175780195878</v>
      </c>
      <c r="L26" s="200">
        <v>6.9931175780195858</v>
      </c>
      <c r="M26" s="188"/>
      <c r="N26" s="188">
        <v>63.314317296060217</v>
      </c>
    </row>
    <row r="27" spans="1:14" s="3" customFormat="1" x14ac:dyDescent="0.35">
      <c r="A27" s="188"/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</row>
    <row r="28" spans="1:14" x14ac:dyDescent="0.35">
      <c r="A28" s="132"/>
      <c r="B28" s="166"/>
      <c r="C28" s="133"/>
      <c r="D28" s="133"/>
      <c r="E28" s="133"/>
      <c r="F28" s="133"/>
      <c r="G28" s="133"/>
      <c r="H28" s="133"/>
      <c r="I28" s="133"/>
      <c r="J28" s="133"/>
      <c r="K28" s="132"/>
      <c r="L28" s="132"/>
      <c r="M28" s="132"/>
      <c r="N28" s="132"/>
    </row>
    <row r="29" spans="1:14" x14ac:dyDescent="0.35">
      <c r="A29" s="209" t="s">
        <v>37</v>
      </c>
      <c r="B29" s="201" t="s">
        <v>31</v>
      </c>
      <c r="C29" s="202"/>
      <c r="D29" s="202"/>
      <c r="E29" s="202"/>
      <c r="F29" s="202"/>
      <c r="G29" s="203" t="s">
        <v>74</v>
      </c>
      <c r="H29" s="203" t="s">
        <v>81</v>
      </c>
      <c r="I29" s="203" t="s">
        <v>84</v>
      </c>
      <c r="J29" s="203" t="s">
        <v>90</v>
      </c>
      <c r="K29" s="203" t="s">
        <v>92</v>
      </c>
      <c r="L29" s="204"/>
      <c r="M29" s="173"/>
      <c r="N29" s="173"/>
    </row>
    <row r="30" spans="1:14" x14ac:dyDescent="0.35">
      <c r="A30" s="173"/>
      <c r="B30" s="178" t="s">
        <v>67</v>
      </c>
      <c r="C30" s="202"/>
      <c r="D30" s="202"/>
      <c r="E30" s="202"/>
      <c r="F30" s="202"/>
      <c r="G30" s="203" t="s">
        <v>75</v>
      </c>
      <c r="H30" s="203" t="s">
        <v>82</v>
      </c>
      <c r="I30" s="203" t="s">
        <v>85</v>
      </c>
      <c r="J30" s="203" t="s">
        <v>91</v>
      </c>
      <c r="K30" s="203" t="s">
        <v>93</v>
      </c>
      <c r="L30" s="204"/>
      <c r="M30" s="173"/>
      <c r="N30" s="173"/>
    </row>
    <row r="31" spans="1:14" x14ac:dyDescent="0.35">
      <c r="A31" s="173"/>
      <c r="B31" s="182" t="s">
        <v>20</v>
      </c>
      <c r="C31" s="202"/>
      <c r="D31" s="202"/>
      <c r="E31" s="202"/>
      <c r="F31" s="202"/>
      <c r="G31" s="183">
        <v>12.491289032312849</v>
      </c>
      <c r="H31" s="183">
        <v>7.0312890323128485</v>
      </c>
      <c r="I31" s="183">
        <v>5.1112890323128486</v>
      </c>
      <c r="J31" s="183">
        <v>4.8112890323128461</v>
      </c>
      <c r="K31" s="183">
        <v>3.5512890323128481</v>
      </c>
      <c r="L31" s="204"/>
      <c r="M31" s="173"/>
      <c r="N31" s="173"/>
    </row>
    <row r="32" spans="1:14" x14ac:dyDescent="0.35">
      <c r="A32" s="173"/>
      <c r="B32" s="185" t="s">
        <v>8</v>
      </c>
      <c r="C32" s="202"/>
      <c r="D32" s="202"/>
      <c r="E32" s="202"/>
      <c r="F32" s="202"/>
      <c r="G32" s="187">
        <v>5.49</v>
      </c>
      <c r="H32" s="187">
        <v>1.08</v>
      </c>
      <c r="I32" s="187">
        <v>4.9000000000000004</v>
      </c>
      <c r="J32" s="187">
        <v>22.32</v>
      </c>
      <c r="K32" s="187">
        <v>5.55</v>
      </c>
      <c r="L32" s="204"/>
      <c r="M32" s="173"/>
      <c r="N32" s="173"/>
    </row>
    <row r="33" spans="1:14" x14ac:dyDescent="0.35">
      <c r="A33" s="132"/>
      <c r="B33" s="185" t="s">
        <v>9</v>
      </c>
      <c r="C33" s="202"/>
      <c r="D33" s="202"/>
      <c r="E33" s="202"/>
      <c r="F33" s="202"/>
      <c r="G33" s="187">
        <v>0.55000000000000004</v>
      </c>
      <c r="H33" s="187"/>
      <c r="I33" s="187">
        <v>0.6</v>
      </c>
      <c r="J33" s="187">
        <v>1.42</v>
      </c>
      <c r="K33" s="187"/>
      <c r="L33" s="204"/>
      <c r="M33" s="173"/>
      <c r="N33" s="173"/>
    </row>
    <row r="34" spans="1:14" x14ac:dyDescent="0.35">
      <c r="A34" s="132"/>
      <c r="B34" s="185" t="s">
        <v>4</v>
      </c>
      <c r="C34" s="202"/>
      <c r="D34" s="202"/>
      <c r="E34" s="202"/>
      <c r="F34" s="202"/>
      <c r="G34" s="187"/>
      <c r="H34" s="187"/>
      <c r="I34" s="187"/>
      <c r="J34" s="187"/>
      <c r="K34" s="187"/>
      <c r="L34" s="204"/>
      <c r="M34" s="173"/>
      <c r="N34" s="173"/>
    </row>
    <row r="35" spans="1:14" x14ac:dyDescent="0.35">
      <c r="A35" s="132"/>
      <c r="B35" s="185" t="s">
        <v>2</v>
      </c>
      <c r="C35" s="202"/>
      <c r="D35" s="202"/>
      <c r="E35" s="202"/>
      <c r="F35" s="202"/>
      <c r="G35" s="187"/>
      <c r="H35" s="187"/>
      <c r="I35" s="187"/>
      <c r="J35" s="187"/>
      <c r="K35" s="187"/>
      <c r="L35" s="204"/>
      <c r="M35" s="173"/>
      <c r="N35" s="173"/>
    </row>
    <row r="36" spans="1:14" x14ac:dyDescent="0.35">
      <c r="A36" s="132"/>
      <c r="B36" s="189" t="s">
        <v>80</v>
      </c>
      <c r="C36" s="202"/>
      <c r="D36" s="202"/>
      <c r="E36" s="202"/>
      <c r="F36" s="202"/>
      <c r="G36" s="190">
        <v>5</v>
      </c>
      <c r="H36" s="190">
        <v>7</v>
      </c>
      <c r="I36" s="190">
        <v>10</v>
      </c>
      <c r="J36" s="190"/>
      <c r="K36" s="190">
        <v>10</v>
      </c>
      <c r="L36" s="204"/>
      <c r="M36" s="173"/>
      <c r="N36" s="173"/>
    </row>
    <row r="37" spans="1:14" x14ac:dyDescent="0.35">
      <c r="A37" s="132"/>
      <c r="B37" s="191" t="s">
        <v>6</v>
      </c>
      <c r="C37" s="202"/>
      <c r="D37" s="202"/>
      <c r="E37" s="202"/>
      <c r="F37" s="202"/>
      <c r="G37" s="192">
        <v>11.04</v>
      </c>
      <c r="H37" s="192">
        <v>8.08</v>
      </c>
      <c r="I37" s="192">
        <v>15.5</v>
      </c>
      <c r="J37" s="192">
        <v>23.740000000000002</v>
      </c>
      <c r="K37" s="192">
        <v>15.55</v>
      </c>
      <c r="L37" s="204"/>
      <c r="M37" s="173"/>
      <c r="N37" s="173"/>
    </row>
    <row r="38" spans="1:14" x14ac:dyDescent="0.35">
      <c r="A38" s="132"/>
      <c r="B38" s="193" t="s">
        <v>7</v>
      </c>
      <c r="C38" s="202"/>
      <c r="D38" s="202"/>
      <c r="E38" s="202"/>
      <c r="F38" s="202"/>
      <c r="G38" s="187">
        <v>8</v>
      </c>
      <c r="H38" s="187">
        <v>8</v>
      </c>
      <c r="I38" s="187">
        <v>8</v>
      </c>
      <c r="J38" s="187">
        <v>8</v>
      </c>
      <c r="K38" s="187">
        <v>8</v>
      </c>
      <c r="L38" s="204"/>
      <c r="M38" s="173"/>
      <c r="N38" s="173"/>
    </row>
    <row r="39" spans="1:14" x14ac:dyDescent="0.35">
      <c r="A39" s="132"/>
      <c r="B39" s="193" t="s">
        <v>10</v>
      </c>
      <c r="C39" s="202"/>
      <c r="D39" s="202"/>
      <c r="E39" s="202"/>
      <c r="F39" s="202"/>
      <c r="G39" s="187">
        <v>2</v>
      </c>
      <c r="H39" s="187">
        <v>2</v>
      </c>
      <c r="I39" s="187">
        <v>2</v>
      </c>
      <c r="J39" s="187">
        <v>2</v>
      </c>
      <c r="K39" s="187">
        <v>2</v>
      </c>
      <c r="L39" s="204"/>
      <c r="M39" s="173"/>
      <c r="N39" s="173"/>
    </row>
    <row r="40" spans="1:14" x14ac:dyDescent="0.35">
      <c r="A40" s="132"/>
      <c r="B40" s="193" t="s">
        <v>0</v>
      </c>
      <c r="C40" s="202"/>
      <c r="D40" s="202"/>
      <c r="E40" s="202"/>
      <c r="F40" s="202"/>
      <c r="G40" s="187">
        <v>6.5</v>
      </c>
      <c r="H40" s="187"/>
      <c r="I40" s="187">
        <v>5.8</v>
      </c>
      <c r="J40" s="187"/>
      <c r="K40" s="187">
        <v>5</v>
      </c>
      <c r="L40" s="204"/>
      <c r="M40" s="173"/>
      <c r="N40" s="173"/>
    </row>
    <row r="41" spans="1:14" x14ac:dyDescent="0.35">
      <c r="A41" s="132"/>
      <c r="B41" s="193" t="s">
        <v>12</v>
      </c>
      <c r="C41" s="202"/>
      <c r="D41" s="202"/>
      <c r="E41" s="202"/>
      <c r="F41" s="202"/>
      <c r="G41" s="187"/>
      <c r="H41" s="187"/>
      <c r="I41" s="187"/>
      <c r="J41" s="187"/>
      <c r="K41" s="187"/>
      <c r="L41" s="204"/>
      <c r="M41" s="173"/>
      <c r="N41" s="173"/>
    </row>
    <row r="42" spans="1:14" x14ac:dyDescent="0.35">
      <c r="A42" s="132"/>
      <c r="B42" s="193" t="s">
        <v>11</v>
      </c>
      <c r="C42" s="202"/>
      <c r="D42" s="202"/>
      <c r="E42" s="202"/>
      <c r="F42" s="202"/>
      <c r="G42" s="187"/>
      <c r="H42" s="187"/>
      <c r="I42" s="187"/>
      <c r="J42" s="187"/>
      <c r="K42" s="187"/>
      <c r="L42" s="204"/>
      <c r="M42" s="173"/>
      <c r="N42" s="173"/>
    </row>
    <row r="43" spans="1:14" x14ac:dyDescent="0.35">
      <c r="A43" s="132"/>
      <c r="B43" s="193" t="s">
        <v>3</v>
      </c>
      <c r="C43" s="202"/>
      <c r="D43" s="202"/>
      <c r="E43" s="202"/>
      <c r="F43" s="202"/>
      <c r="G43" s="187"/>
      <c r="H43" s="187"/>
      <c r="I43" s="187"/>
      <c r="J43" s="187"/>
      <c r="K43" s="187"/>
      <c r="L43" s="204"/>
      <c r="M43" s="173"/>
      <c r="N43" s="173"/>
    </row>
    <row r="44" spans="1:14" x14ac:dyDescent="0.35">
      <c r="A44" s="132"/>
      <c r="B44" s="193" t="s">
        <v>1</v>
      </c>
      <c r="C44" s="202"/>
      <c r="D44" s="202"/>
      <c r="E44" s="202"/>
      <c r="F44" s="202"/>
      <c r="G44" s="187"/>
      <c r="H44" s="187"/>
      <c r="I44" s="187"/>
      <c r="J44" s="187"/>
      <c r="K44" s="187"/>
      <c r="L44" s="204"/>
      <c r="M44" s="173"/>
      <c r="N44" s="173"/>
    </row>
    <row r="45" spans="1:14" x14ac:dyDescent="0.35">
      <c r="A45" s="132"/>
      <c r="B45" s="193" t="s">
        <v>2</v>
      </c>
      <c r="C45" s="202"/>
      <c r="D45" s="202"/>
      <c r="E45" s="202"/>
      <c r="F45" s="202"/>
      <c r="G45" s="187"/>
      <c r="H45" s="187"/>
      <c r="I45" s="187"/>
      <c r="J45" s="187"/>
      <c r="K45" s="187"/>
      <c r="L45" s="204"/>
      <c r="M45" s="173"/>
      <c r="N45" s="173"/>
    </row>
    <row r="46" spans="1:14" x14ac:dyDescent="0.35">
      <c r="A46" s="132"/>
      <c r="B46" s="195" t="s">
        <v>79</v>
      </c>
      <c r="C46" s="202"/>
      <c r="D46" s="202"/>
      <c r="E46" s="202"/>
      <c r="F46" s="202"/>
      <c r="G46" s="196"/>
      <c r="H46" s="196"/>
      <c r="I46" s="196"/>
      <c r="J46" s="196">
        <v>15</v>
      </c>
      <c r="K46" s="196"/>
      <c r="L46" s="204"/>
      <c r="M46" s="173"/>
      <c r="N46" s="173"/>
    </row>
    <row r="47" spans="1:14" x14ac:dyDescent="0.35">
      <c r="A47" s="132"/>
      <c r="B47" s="197" t="s">
        <v>5</v>
      </c>
      <c r="C47" s="202"/>
      <c r="D47" s="202"/>
      <c r="E47" s="202"/>
      <c r="F47" s="202"/>
      <c r="G47" s="198">
        <v>16.5</v>
      </c>
      <c r="H47" s="198">
        <v>10</v>
      </c>
      <c r="I47" s="198">
        <v>15.8</v>
      </c>
      <c r="J47" s="198">
        <v>25</v>
      </c>
      <c r="K47" s="198">
        <v>15</v>
      </c>
      <c r="L47" s="204"/>
      <c r="M47" s="173"/>
      <c r="N47" s="173"/>
    </row>
    <row r="48" spans="1:14" x14ac:dyDescent="0.35">
      <c r="A48" s="132"/>
      <c r="B48" s="199" t="s">
        <v>23</v>
      </c>
      <c r="C48" s="202"/>
      <c r="D48" s="202"/>
      <c r="E48" s="202"/>
      <c r="F48" s="202"/>
      <c r="G48" s="200">
        <v>7.0312890323128485</v>
      </c>
      <c r="H48" s="200">
        <v>5.1112890323128486</v>
      </c>
      <c r="I48" s="200">
        <v>4.8112890323128461</v>
      </c>
      <c r="J48" s="200">
        <v>3.5512890323128481</v>
      </c>
      <c r="K48" s="200">
        <v>4.1012890323128488</v>
      </c>
      <c r="L48" s="204"/>
      <c r="M48" s="173"/>
      <c r="N48" s="188">
        <v>24.606445161564242</v>
      </c>
    </row>
    <row r="49" spans="1:14" x14ac:dyDescent="0.35">
      <c r="A49" s="173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32"/>
      <c r="N49" s="132"/>
    </row>
    <row r="50" spans="1:14" x14ac:dyDescent="0.35">
      <c r="A50" s="132"/>
      <c r="B50" s="166"/>
      <c r="C50" s="133"/>
      <c r="D50" s="133"/>
      <c r="E50" s="133"/>
      <c r="F50" s="133"/>
      <c r="G50" s="133"/>
      <c r="H50" s="133"/>
      <c r="I50" s="133"/>
      <c r="J50" s="133"/>
      <c r="K50" s="132"/>
      <c r="L50" s="132"/>
      <c r="M50" s="132"/>
      <c r="N50" s="132"/>
    </row>
    <row r="51" spans="1:14" x14ac:dyDescent="0.35">
      <c r="A51" s="209" t="s">
        <v>38</v>
      </c>
      <c r="B51" s="205" t="s">
        <v>32</v>
      </c>
      <c r="C51" s="202"/>
      <c r="D51" s="202"/>
      <c r="E51" s="202"/>
      <c r="F51" s="202"/>
      <c r="G51" s="206">
        <v>0.39999999999999947</v>
      </c>
      <c r="H51" s="206">
        <v>0.45000000000000007</v>
      </c>
      <c r="I51" s="206">
        <v>-0.37000000000000011</v>
      </c>
      <c r="J51" s="206">
        <v>1.4300000000000033</v>
      </c>
      <c r="K51" s="206">
        <v>0</v>
      </c>
      <c r="L51" s="204"/>
      <c r="M51" s="132"/>
      <c r="N51" s="132"/>
    </row>
    <row r="52" spans="1:14" x14ac:dyDescent="0.35">
      <c r="A52" s="173"/>
      <c r="B52" s="173"/>
      <c r="C52" s="202"/>
      <c r="D52" s="202"/>
      <c r="E52" s="202"/>
      <c r="F52" s="202"/>
      <c r="G52" s="173"/>
      <c r="H52" s="173"/>
      <c r="I52" s="173"/>
      <c r="J52" s="173"/>
      <c r="K52" s="173"/>
      <c r="L52" s="204"/>
      <c r="M52" s="132"/>
      <c r="N52" s="132"/>
    </row>
    <row r="53" spans="1:14" x14ac:dyDescent="0.35">
      <c r="A53" s="173"/>
      <c r="B53" s="205" t="s">
        <v>33</v>
      </c>
      <c r="C53" s="202"/>
      <c r="D53" s="202"/>
      <c r="E53" s="202"/>
      <c r="F53" s="202"/>
      <c r="G53" s="206">
        <v>-1.4805707579321741</v>
      </c>
      <c r="H53" s="206">
        <v>0</v>
      </c>
      <c r="I53" s="206">
        <v>0</v>
      </c>
      <c r="J53" s="206">
        <v>0</v>
      </c>
      <c r="K53" s="206">
        <v>0</v>
      </c>
      <c r="L53" s="204"/>
      <c r="M53" s="132"/>
      <c r="N53" s="132"/>
    </row>
  </sheetData>
  <mergeCells count="2">
    <mergeCell ref="B2:E2"/>
    <mergeCell ref="C7:G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312EC-9F80-4A03-823B-8F376C378025}">
  <sheetPr>
    <tabColor theme="4" tint="-0.249977111117893"/>
  </sheetPr>
  <dimension ref="A1:N53"/>
  <sheetViews>
    <sheetView showGridLines="0" topLeftCell="E17" zoomScale="53" zoomScaleNormal="60" workbookViewId="0">
      <selection sqref="A1:N53"/>
    </sheetView>
  </sheetViews>
  <sheetFormatPr defaultColWidth="9.1796875" defaultRowHeight="14.5" x14ac:dyDescent="0.35"/>
  <cols>
    <col min="1" max="1" width="13.1796875" style="118" bestFit="1" customWidth="1"/>
    <col min="2" max="2" width="51.54296875" style="109" bestFit="1" customWidth="1"/>
    <col min="3" max="3" width="36.26953125" style="106" bestFit="1" customWidth="1"/>
    <col min="4" max="4" width="38.26953125" style="106" bestFit="1" customWidth="1"/>
    <col min="5" max="5" width="40.1796875" style="106" bestFit="1" customWidth="1"/>
    <col min="6" max="6" width="37.7265625" style="106" bestFit="1" customWidth="1"/>
    <col min="7" max="7" width="40.81640625" style="106" bestFit="1" customWidth="1"/>
    <col min="8" max="8" width="42.54296875" style="106" bestFit="1" customWidth="1"/>
    <col min="9" max="9" width="39.81640625" style="106" bestFit="1" customWidth="1"/>
    <col min="10" max="10" width="43" style="106" bestFit="1" customWidth="1"/>
    <col min="11" max="12" width="42" style="118" bestFit="1" customWidth="1"/>
    <col min="13" max="13" width="9.1796875" style="118"/>
    <col min="14" max="14" width="0" style="118" hidden="1" customWidth="1"/>
    <col min="15" max="16384" width="9.1796875" style="118"/>
  </cols>
  <sheetData>
    <row r="1" spans="1:14" x14ac:dyDescent="0.35">
      <c r="A1" s="214"/>
      <c r="B1" s="248"/>
      <c r="C1" s="215"/>
      <c r="D1" s="215"/>
      <c r="E1" s="215"/>
      <c r="F1" s="215"/>
      <c r="G1" s="215"/>
      <c r="H1" s="215"/>
      <c r="I1" s="215"/>
      <c r="J1" s="215"/>
      <c r="K1" s="214"/>
      <c r="L1" s="214"/>
      <c r="M1" s="214"/>
      <c r="N1" s="214"/>
    </row>
    <row r="2" spans="1:14" x14ac:dyDescent="0.35">
      <c r="A2" s="255"/>
      <c r="B2" s="371" t="s">
        <v>76</v>
      </c>
      <c r="C2" s="371"/>
      <c r="D2" s="371"/>
      <c r="E2" s="371"/>
      <c r="F2" s="255"/>
      <c r="G2" s="255"/>
      <c r="H2" s="255"/>
      <c r="I2" s="255"/>
      <c r="J2" s="255"/>
      <c r="K2" s="255"/>
      <c r="L2" s="255"/>
      <c r="M2" s="214"/>
      <c r="N2" s="214"/>
    </row>
    <row r="3" spans="1:14" x14ac:dyDescent="0.35">
      <c r="A3" s="214"/>
      <c r="B3" s="248"/>
      <c r="C3" s="215"/>
      <c r="D3" s="215"/>
      <c r="E3" s="215"/>
      <c r="F3" s="215"/>
      <c r="G3" s="215"/>
      <c r="H3" s="215"/>
      <c r="I3" s="215"/>
      <c r="J3" s="215"/>
      <c r="K3" s="214"/>
      <c r="L3" s="214"/>
      <c r="M3" s="214"/>
      <c r="N3" s="214"/>
    </row>
    <row r="4" spans="1:14" ht="29" x14ac:dyDescent="0.35">
      <c r="A4" s="255"/>
      <c r="B4" s="290" t="s">
        <v>40</v>
      </c>
      <c r="C4" s="295" t="s">
        <v>77</v>
      </c>
      <c r="D4" s="255"/>
      <c r="E4" s="255"/>
      <c r="F4" s="255"/>
      <c r="G4" s="255"/>
      <c r="H4" s="255"/>
      <c r="I4" s="255"/>
      <c r="J4" s="255"/>
      <c r="K4" s="255"/>
      <c r="L4" s="255"/>
      <c r="M4" s="214"/>
      <c r="N4" s="214"/>
    </row>
    <row r="5" spans="1:14" x14ac:dyDescent="0.35">
      <c r="A5" s="214"/>
      <c r="B5" s="248"/>
      <c r="C5" s="215"/>
      <c r="D5" s="215"/>
      <c r="E5" s="215"/>
      <c r="F5" s="215"/>
      <c r="G5" s="215"/>
      <c r="H5" s="215"/>
      <c r="I5" s="215"/>
      <c r="J5" s="215"/>
      <c r="K5" s="214"/>
      <c r="L5" s="214"/>
      <c r="M5" s="214"/>
      <c r="N5" s="214"/>
    </row>
    <row r="6" spans="1:14" x14ac:dyDescent="0.35">
      <c r="A6" s="214"/>
      <c r="B6" s="248"/>
      <c r="C6" s="215"/>
      <c r="D6" s="215"/>
      <c r="E6" s="215"/>
      <c r="F6" s="215"/>
      <c r="G6" s="215"/>
      <c r="H6" s="215"/>
      <c r="I6" s="215"/>
      <c r="J6" s="215"/>
      <c r="K6" s="214"/>
      <c r="L6" s="214"/>
      <c r="M6" s="214"/>
      <c r="N6" s="214"/>
    </row>
    <row r="7" spans="1:14" s="107" customFormat="1" x14ac:dyDescent="0.35">
      <c r="A7" s="291" t="s">
        <v>36</v>
      </c>
      <c r="B7" s="257" t="s">
        <v>30</v>
      </c>
      <c r="C7" s="372" t="s">
        <v>74</v>
      </c>
      <c r="D7" s="372"/>
      <c r="E7" s="372"/>
      <c r="F7" s="372"/>
      <c r="G7" s="372"/>
      <c r="H7" s="258" t="s">
        <v>81</v>
      </c>
      <c r="I7" s="258" t="s">
        <v>84</v>
      </c>
      <c r="J7" s="258" t="s">
        <v>90</v>
      </c>
      <c r="K7" s="258" t="s">
        <v>92</v>
      </c>
      <c r="L7" s="258" t="s">
        <v>94</v>
      </c>
      <c r="M7" s="218"/>
      <c r="N7" s="218"/>
    </row>
    <row r="8" spans="1:14" s="123" customFormat="1" ht="30" customHeight="1" x14ac:dyDescent="0.35">
      <c r="A8" s="263"/>
      <c r="B8" s="260" t="s">
        <v>67</v>
      </c>
      <c r="C8" s="261">
        <v>44312</v>
      </c>
      <c r="D8" s="261">
        <v>44313</v>
      </c>
      <c r="E8" s="261">
        <v>44314</v>
      </c>
      <c r="F8" s="261">
        <v>44315</v>
      </c>
      <c r="G8" s="261">
        <v>44316</v>
      </c>
      <c r="H8" s="262" t="s">
        <v>82</v>
      </c>
      <c r="I8" s="262" t="s">
        <v>85</v>
      </c>
      <c r="J8" s="262" t="s">
        <v>91</v>
      </c>
      <c r="K8" s="262" t="s">
        <v>93</v>
      </c>
      <c r="L8" s="262" t="s">
        <v>95</v>
      </c>
      <c r="M8" s="222"/>
      <c r="N8" s="222"/>
    </row>
    <row r="9" spans="1:14" s="2" customFormat="1" x14ac:dyDescent="0.35">
      <c r="A9" s="266"/>
      <c r="B9" s="264" t="s">
        <v>20</v>
      </c>
      <c r="C9" s="265">
        <v>7.3041079906621595</v>
      </c>
      <c r="D9" s="265">
        <v>7.3041079906621595</v>
      </c>
      <c r="E9" s="265">
        <v>7.3041079906621595</v>
      </c>
      <c r="F9" s="265">
        <v>7.3041079906621595</v>
      </c>
      <c r="G9" s="265">
        <v>7.3041079906621595</v>
      </c>
      <c r="H9" s="265">
        <v>15.524535990662159</v>
      </c>
      <c r="I9" s="265">
        <v>9.3313549906621596</v>
      </c>
      <c r="J9" s="265">
        <v>9.3068319906621593</v>
      </c>
      <c r="K9" s="265">
        <v>8.7181819906621598</v>
      </c>
      <c r="L9" s="265">
        <v>9.0137919906621597</v>
      </c>
    </row>
    <row r="10" spans="1:14" s="3" customFormat="1" x14ac:dyDescent="0.35">
      <c r="A10" s="270"/>
      <c r="B10" s="267" t="s">
        <v>8</v>
      </c>
      <c r="C10" s="268"/>
      <c r="D10" s="268"/>
      <c r="E10" s="268"/>
      <c r="F10" s="268"/>
      <c r="G10" s="268">
        <v>8.2204280000000001</v>
      </c>
      <c r="H10" s="269"/>
      <c r="I10" s="269"/>
      <c r="J10" s="269"/>
      <c r="K10" s="269">
        <v>5.2956099999999999</v>
      </c>
      <c r="L10" s="269"/>
    </row>
    <row r="11" spans="1:14" s="3" customFormat="1" x14ac:dyDescent="0.35">
      <c r="A11" s="270"/>
      <c r="B11" s="267" t="s">
        <v>9</v>
      </c>
      <c r="C11" s="268"/>
      <c r="D11" s="268"/>
      <c r="E11" s="268"/>
      <c r="F11" s="268"/>
      <c r="G11" s="268"/>
      <c r="H11" s="269"/>
      <c r="I11" s="269"/>
      <c r="J11" s="269"/>
      <c r="K11" s="269"/>
      <c r="L11" s="269"/>
    </row>
    <row r="12" spans="1:14" s="3" customFormat="1" x14ac:dyDescent="0.35">
      <c r="A12" s="270"/>
      <c r="B12" s="293" t="s">
        <v>4</v>
      </c>
      <c r="C12" s="294"/>
      <c r="D12" s="294"/>
      <c r="E12" s="294"/>
      <c r="F12" s="294"/>
      <c r="G12" s="294"/>
      <c r="H12" s="294"/>
      <c r="I12" s="294"/>
      <c r="J12" s="294"/>
      <c r="K12" s="294"/>
      <c r="L12" s="294"/>
    </row>
    <row r="13" spans="1:14" s="3" customFormat="1" x14ac:dyDescent="0.35">
      <c r="A13" s="270"/>
      <c r="B13" s="267" t="s">
        <v>2</v>
      </c>
      <c r="C13" s="268"/>
      <c r="D13" s="268"/>
      <c r="E13" s="268"/>
      <c r="F13" s="268"/>
      <c r="G13" s="268"/>
      <c r="H13" s="269"/>
      <c r="I13" s="269"/>
      <c r="J13" s="269"/>
      <c r="K13" s="269"/>
      <c r="L13" s="269"/>
    </row>
    <row r="14" spans="1:14" s="3" customFormat="1" x14ac:dyDescent="0.35">
      <c r="A14" s="270"/>
      <c r="B14" s="271" t="s">
        <v>78</v>
      </c>
      <c r="C14" s="272"/>
      <c r="D14" s="272"/>
      <c r="E14" s="272"/>
      <c r="F14" s="272"/>
      <c r="G14" s="272"/>
      <c r="H14" s="272"/>
      <c r="I14" s="272"/>
      <c r="J14" s="272"/>
      <c r="K14" s="272"/>
      <c r="L14" s="272"/>
    </row>
    <row r="15" spans="1:14" s="3" customFormat="1" x14ac:dyDescent="0.35">
      <c r="A15" s="270"/>
      <c r="B15" s="273" t="s">
        <v>6</v>
      </c>
      <c r="C15" s="274">
        <v>0</v>
      </c>
      <c r="D15" s="274">
        <v>0</v>
      </c>
      <c r="E15" s="274">
        <v>0</v>
      </c>
      <c r="F15" s="274">
        <v>0</v>
      </c>
      <c r="G15" s="274">
        <v>8.2204280000000001</v>
      </c>
      <c r="H15" s="274">
        <v>0</v>
      </c>
      <c r="I15" s="274">
        <v>0</v>
      </c>
      <c r="J15" s="274">
        <v>0</v>
      </c>
      <c r="K15" s="274">
        <v>5.2956099999999999</v>
      </c>
      <c r="L15" s="274">
        <v>0</v>
      </c>
    </row>
    <row r="16" spans="1:14" s="3" customFormat="1" x14ac:dyDescent="0.35">
      <c r="A16" s="270"/>
      <c r="B16" s="275" t="s">
        <v>7</v>
      </c>
      <c r="C16" s="276"/>
      <c r="D16" s="276"/>
      <c r="E16" s="276"/>
      <c r="F16" s="276"/>
      <c r="G16" s="276"/>
      <c r="H16" s="269">
        <v>0.46874100000000002</v>
      </c>
      <c r="I16" s="269">
        <v>2.4523E-2</v>
      </c>
      <c r="J16" s="269">
        <v>6.8650000000000003E-2</v>
      </c>
      <c r="K16" s="269"/>
      <c r="L16" s="269"/>
    </row>
    <row r="17" spans="1:14" s="3" customFormat="1" x14ac:dyDescent="0.35">
      <c r="A17" s="270"/>
      <c r="B17" s="275" t="s">
        <v>10</v>
      </c>
      <c r="C17" s="276"/>
      <c r="D17" s="276"/>
      <c r="E17" s="276"/>
      <c r="F17" s="276"/>
      <c r="G17" s="276"/>
      <c r="H17" s="269">
        <v>0.20444000000000001</v>
      </c>
      <c r="I17" s="269"/>
      <c r="J17" s="269"/>
      <c r="K17" s="269"/>
      <c r="L17" s="269"/>
      <c r="M17" s="270"/>
      <c r="N17" s="270"/>
    </row>
    <row r="18" spans="1:14" s="3" customFormat="1" x14ac:dyDescent="0.35">
      <c r="A18" s="270"/>
      <c r="B18" s="275" t="s">
        <v>0</v>
      </c>
      <c r="C18" s="276"/>
      <c r="D18" s="276"/>
      <c r="E18" s="276"/>
      <c r="F18" s="276"/>
      <c r="G18" s="276"/>
      <c r="H18" s="269">
        <v>0.52</v>
      </c>
      <c r="I18" s="269"/>
      <c r="J18" s="269">
        <v>0.52</v>
      </c>
      <c r="K18" s="269"/>
      <c r="L18" s="269">
        <v>0.52</v>
      </c>
      <c r="M18" s="270"/>
      <c r="N18" s="270"/>
    </row>
    <row r="19" spans="1:14" s="3" customFormat="1" x14ac:dyDescent="0.35">
      <c r="A19" s="270"/>
      <c r="B19" s="275" t="s">
        <v>12</v>
      </c>
      <c r="C19" s="276"/>
      <c r="D19" s="276"/>
      <c r="E19" s="276"/>
      <c r="F19" s="276"/>
      <c r="G19" s="276"/>
      <c r="H19" s="269"/>
      <c r="I19" s="269"/>
      <c r="J19" s="269"/>
      <c r="K19" s="269"/>
      <c r="L19" s="269"/>
      <c r="M19" s="270"/>
      <c r="N19" s="270"/>
    </row>
    <row r="20" spans="1:14" s="3" customFormat="1" x14ac:dyDescent="0.35">
      <c r="A20" s="270"/>
      <c r="B20" s="275" t="s">
        <v>11</v>
      </c>
      <c r="C20" s="276"/>
      <c r="D20" s="276"/>
      <c r="E20" s="276"/>
      <c r="F20" s="276"/>
      <c r="G20" s="276"/>
      <c r="H20" s="269"/>
      <c r="I20" s="269"/>
      <c r="J20" s="269"/>
      <c r="K20" s="269"/>
      <c r="L20" s="269"/>
      <c r="M20" s="270"/>
      <c r="N20" s="270"/>
    </row>
    <row r="21" spans="1:14" s="3" customFormat="1" x14ac:dyDescent="0.35">
      <c r="A21" s="270"/>
      <c r="B21" s="293" t="s">
        <v>3</v>
      </c>
      <c r="C21" s="294"/>
      <c r="D21" s="294"/>
      <c r="E21" s="294"/>
      <c r="F21" s="294"/>
      <c r="G21" s="294"/>
      <c r="H21" s="294"/>
      <c r="I21" s="294"/>
      <c r="J21" s="294"/>
      <c r="K21" s="294"/>
      <c r="L21" s="294"/>
      <c r="M21" s="270"/>
      <c r="N21" s="270"/>
    </row>
    <row r="22" spans="1:14" s="3" customFormat="1" x14ac:dyDescent="0.35">
      <c r="A22" s="270"/>
      <c r="B22" s="275" t="s">
        <v>1</v>
      </c>
      <c r="C22" s="276"/>
      <c r="D22" s="276"/>
      <c r="E22" s="276"/>
      <c r="F22" s="276"/>
      <c r="G22" s="276"/>
      <c r="H22" s="269"/>
      <c r="I22" s="269"/>
      <c r="J22" s="269"/>
      <c r="K22" s="269"/>
      <c r="L22" s="269"/>
      <c r="M22" s="270"/>
      <c r="N22" s="270"/>
    </row>
    <row r="23" spans="1:14" s="3" customFormat="1" x14ac:dyDescent="0.35">
      <c r="A23" s="270"/>
      <c r="B23" s="275" t="s">
        <v>2</v>
      </c>
      <c r="C23" s="276"/>
      <c r="D23" s="276"/>
      <c r="E23" s="276"/>
      <c r="F23" s="276"/>
      <c r="G23" s="276"/>
      <c r="H23" s="269"/>
      <c r="I23" s="269"/>
      <c r="J23" s="269"/>
      <c r="K23" s="269"/>
      <c r="L23" s="269"/>
      <c r="M23" s="270"/>
      <c r="N23" s="270"/>
    </row>
    <row r="24" spans="1:14" s="3" customFormat="1" x14ac:dyDescent="0.35">
      <c r="A24" s="270"/>
      <c r="B24" s="277" t="s">
        <v>79</v>
      </c>
      <c r="C24" s="292"/>
      <c r="D24" s="278"/>
      <c r="E24" s="278"/>
      <c r="F24" s="278"/>
      <c r="G24" s="278"/>
      <c r="H24" s="278">
        <v>5</v>
      </c>
      <c r="I24" s="278"/>
      <c r="J24" s="278"/>
      <c r="K24" s="278">
        <v>5</v>
      </c>
      <c r="L24" s="278"/>
      <c r="M24" s="270"/>
      <c r="N24" s="270"/>
    </row>
    <row r="25" spans="1:14" s="3" customFormat="1" x14ac:dyDescent="0.35">
      <c r="A25" s="270"/>
      <c r="B25" s="279" t="s">
        <v>5</v>
      </c>
      <c r="C25" s="280">
        <v>0</v>
      </c>
      <c r="D25" s="280">
        <v>0</v>
      </c>
      <c r="E25" s="280">
        <v>0</v>
      </c>
      <c r="F25" s="280">
        <v>0</v>
      </c>
      <c r="G25" s="280">
        <v>0</v>
      </c>
      <c r="H25" s="280">
        <v>6.193181</v>
      </c>
      <c r="I25" s="280">
        <v>2.4523E-2</v>
      </c>
      <c r="J25" s="280">
        <v>0.58865000000000001</v>
      </c>
      <c r="K25" s="280">
        <v>5</v>
      </c>
      <c r="L25" s="280">
        <v>0.52</v>
      </c>
      <c r="M25" s="270"/>
      <c r="N25" s="270"/>
    </row>
    <row r="26" spans="1:14" s="3" customFormat="1" x14ac:dyDescent="0.35">
      <c r="A26" s="270"/>
      <c r="B26" s="281" t="s">
        <v>23</v>
      </c>
      <c r="C26" s="282">
        <v>7.3041079906621595</v>
      </c>
      <c r="D26" s="282">
        <v>7.3041079906621595</v>
      </c>
      <c r="E26" s="282">
        <v>7.3041079906621595</v>
      </c>
      <c r="F26" s="282">
        <v>7.3041079906621595</v>
      </c>
      <c r="G26" s="282">
        <v>15.524535990662159</v>
      </c>
      <c r="H26" s="282">
        <v>9.3313549906621596</v>
      </c>
      <c r="I26" s="282">
        <v>9.3068319906621593</v>
      </c>
      <c r="J26" s="282">
        <v>8.7181819906621598</v>
      </c>
      <c r="K26" s="282">
        <v>9.0137919906621597</v>
      </c>
      <c r="L26" s="282">
        <v>8.4937919906621602</v>
      </c>
      <c r="M26" s="270"/>
      <c r="N26" s="270">
        <v>89.604920906621601</v>
      </c>
    </row>
    <row r="27" spans="1:14" s="3" customFormat="1" x14ac:dyDescent="0.35">
      <c r="A27" s="270"/>
      <c r="B27" s="270"/>
      <c r="C27" s="270"/>
      <c r="D27" s="270"/>
      <c r="E27" s="270"/>
      <c r="F27" s="270"/>
      <c r="G27" s="270"/>
      <c r="H27" s="270"/>
      <c r="I27" s="270"/>
      <c r="J27" s="270"/>
      <c r="K27" s="270"/>
      <c r="L27" s="270"/>
      <c r="M27" s="270"/>
      <c r="N27" s="270"/>
    </row>
    <row r="28" spans="1:14" x14ac:dyDescent="0.35">
      <c r="A28" s="214"/>
      <c r="B28" s="248"/>
      <c r="C28" s="215"/>
      <c r="D28" s="215"/>
      <c r="E28" s="215"/>
      <c r="F28" s="215"/>
      <c r="G28" s="215"/>
      <c r="H28" s="215"/>
      <c r="I28" s="215"/>
      <c r="J28" s="215"/>
      <c r="K28" s="214"/>
      <c r="L28" s="214"/>
      <c r="M28" s="214"/>
      <c r="N28" s="214"/>
    </row>
    <row r="29" spans="1:14" x14ac:dyDescent="0.35">
      <c r="A29" s="291" t="s">
        <v>37</v>
      </c>
      <c r="B29" s="283" t="s">
        <v>31</v>
      </c>
      <c r="C29" s="284"/>
      <c r="D29" s="284"/>
      <c r="E29" s="284"/>
      <c r="F29" s="284"/>
      <c r="G29" s="285" t="s">
        <v>74</v>
      </c>
      <c r="H29" s="285" t="s">
        <v>81</v>
      </c>
      <c r="I29" s="285" t="s">
        <v>84</v>
      </c>
      <c r="J29" s="285" t="s">
        <v>90</v>
      </c>
      <c r="K29" s="285" t="s">
        <v>92</v>
      </c>
      <c r="L29" s="286"/>
      <c r="M29" s="255"/>
      <c r="N29" s="255"/>
    </row>
    <row r="30" spans="1:14" x14ac:dyDescent="0.35">
      <c r="A30" s="255"/>
      <c r="B30" s="260" t="s">
        <v>67</v>
      </c>
      <c r="C30" s="284"/>
      <c r="D30" s="284"/>
      <c r="E30" s="284"/>
      <c r="F30" s="284"/>
      <c r="G30" s="285" t="s">
        <v>75</v>
      </c>
      <c r="H30" s="285" t="s">
        <v>82</v>
      </c>
      <c r="I30" s="285" t="s">
        <v>85</v>
      </c>
      <c r="J30" s="285" t="s">
        <v>91</v>
      </c>
      <c r="K30" s="285" t="s">
        <v>93</v>
      </c>
      <c r="L30" s="286"/>
      <c r="M30" s="255"/>
      <c r="N30" s="255"/>
    </row>
    <row r="31" spans="1:14" x14ac:dyDescent="0.35">
      <c r="A31" s="255"/>
      <c r="B31" s="264" t="s">
        <v>20</v>
      </c>
      <c r="C31" s="284"/>
      <c r="D31" s="284"/>
      <c r="E31" s="284"/>
      <c r="F31" s="284"/>
      <c r="G31" s="265">
        <v>8.2842363901942271</v>
      </c>
      <c r="H31" s="265">
        <v>6.311344390194229</v>
      </c>
      <c r="I31" s="265">
        <v>5.5575723901942293</v>
      </c>
      <c r="J31" s="265">
        <v>5.5575723901942293</v>
      </c>
      <c r="K31" s="265">
        <v>5.0365413901942295</v>
      </c>
      <c r="L31" s="286"/>
      <c r="M31" s="255"/>
      <c r="N31" s="255"/>
    </row>
    <row r="32" spans="1:14" x14ac:dyDescent="0.35">
      <c r="A32" s="255"/>
      <c r="B32" s="267" t="s">
        <v>8</v>
      </c>
      <c r="C32" s="284"/>
      <c r="D32" s="284"/>
      <c r="E32" s="284"/>
      <c r="F32" s="284"/>
      <c r="G32" s="269">
        <v>8.0271080000000001</v>
      </c>
      <c r="H32" s="269"/>
      <c r="I32" s="269"/>
      <c r="J32" s="269"/>
      <c r="K32" s="269">
        <v>5.2956099999999999</v>
      </c>
      <c r="L32" s="286"/>
      <c r="M32" s="255"/>
      <c r="N32" s="255"/>
    </row>
    <row r="33" spans="1:14" x14ac:dyDescent="0.35">
      <c r="A33" s="214"/>
      <c r="B33" s="267" t="s">
        <v>9</v>
      </c>
      <c r="C33" s="284"/>
      <c r="D33" s="284"/>
      <c r="E33" s="284"/>
      <c r="F33" s="284"/>
      <c r="G33" s="269"/>
      <c r="H33" s="269"/>
      <c r="I33" s="269"/>
      <c r="J33" s="269"/>
      <c r="K33" s="269"/>
      <c r="L33" s="286"/>
      <c r="M33" s="255"/>
      <c r="N33" s="255"/>
    </row>
    <row r="34" spans="1:14" x14ac:dyDescent="0.35">
      <c r="A34" s="214"/>
      <c r="B34" s="267" t="s">
        <v>4</v>
      </c>
      <c r="C34" s="284"/>
      <c r="D34" s="284"/>
      <c r="E34" s="284"/>
      <c r="F34" s="284"/>
      <c r="G34" s="269"/>
      <c r="H34" s="269"/>
      <c r="I34" s="269"/>
      <c r="J34" s="269"/>
      <c r="K34" s="269"/>
      <c r="L34" s="286"/>
      <c r="M34" s="255"/>
      <c r="N34" s="255"/>
    </row>
    <row r="35" spans="1:14" x14ac:dyDescent="0.35">
      <c r="A35" s="214"/>
      <c r="B35" s="267" t="s">
        <v>2</v>
      </c>
      <c r="C35" s="284"/>
      <c r="D35" s="284"/>
      <c r="E35" s="284"/>
      <c r="F35" s="284"/>
      <c r="G35" s="269"/>
      <c r="H35" s="269"/>
      <c r="I35" s="269"/>
      <c r="J35" s="269"/>
      <c r="K35" s="269"/>
      <c r="L35" s="286"/>
      <c r="M35" s="255"/>
      <c r="N35" s="255"/>
    </row>
    <row r="36" spans="1:14" x14ac:dyDescent="0.35">
      <c r="A36" s="214"/>
      <c r="B36" s="271" t="s">
        <v>80</v>
      </c>
      <c r="C36" s="284"/>
      <c r="D36" s="284"/>
      <c r="E36" s="284"/>
      <c r="F36" s="284"/>
      <c r="G36" s="272"/>
      <c r="H36" s="272"/>
      <c r="I36" s="272"/>
      <c r="J36" s="272"/>
      <c r="K36" s="272"/>
      <c r="L36" s="286"/>
      <c r="M36" s="255"/>
      <c r="N36" s="255"/>
    </row>
    <row r="37" spans="1:14" x14ac:dyDescent="0.35">
      <c r="A37" s="214"/>
      <c r="B37" s="273" t="s">
        <v>6</v>
      </c>
      <c r="C37" s="284"/>
      <c r="D37" s="284"/>
      <c r="E37" s="284"/>
      <c r="F37" s="284"/>
      <c r="G37" s="274">
        <v>8.0271080000000001</v>
      </c>
      <c r="H37" s="274">
        <v>0</v>
      </c>
      <c r="I37" s="274">
        <v>0</v>
      </c>
      <c r="J37" s="274">
        <v>0</v>
      </c>
      <c r="K37" s="274">
        <v>5.2956099999999999</v>
      </c>
      <c r="L37" s="286"/>
      <c r="M37" s="255"/>
      <c r="N37" s="255"/>
    </row>
    <row r="38" spans="1:14" x14ac:dyDescent="0.35">
      <c r="A38" s="214"/>
      <c r="B38" s="275" t="s">
        <v>7</v>
      </c>
      <c r="C38" s="284"/>
      <c r="D38" s="284"/>
      <c r="E38" s="284"/>
      <c r="F38" s="284"/>
      <c r="G38" s="269"/>
      <c r="H38" s="269">
        <v>5.2485999999999998E-2</v>
      </c>
      <c r="I38" s="269"/>
      <c r="J38" s="269">
        <v>1.031E-3</v>
      </c>
      <c r="K38" s="269"/>
      <c r="L38" s="286"/>
      <c r="M38" s="255"/>
      <c r="N38" s="255"/>
    </row>
    <row r="39" spans="1:14" x14ac:dyDescent="0.35">
      <c r="A39" s="214"/>
      <c r="B39" s="275" t="s">
        <v>10</v>
      </c>
      <c r="C39" s="284"/>
      <c r="D39" s="284"/>
      <c r="E39" s="284"/>
      <c r="F39" s="284"/>
      <c r="G39" s="269"/>
      <c r="H39" s="269">
        <v>0.181286</v>
      </c>
      <c r="I39" s="269"/>
      <c r="J39" s="269"/>
      <c r="K39" s="269"/>
      <c r="L39" s="286"/>
      <c r="M39" s="255"/>
      <c r="N39" s="255"/>
    </row>
    <row r="40" spans="1:14" x14ac:dyDescent="0.35">
      <c r="A40" s="214"/>
      <c r="B40" s="275" t="s">
        <v>0</v>
      </c>
      <c r="C40" s="284"/>
      <c r="D40" s="284"/>
      <c r="E40" s="284"/>
      <c r="F40" s="284"/>
      <c r="G40" s="269"/>
      <c r="H40" s="269">
        <v>0.52</v>
      </c>
      <c r="I40" s="269"/>
      <c r="J40" s="269">
        <v>0.52</v>
      </c>
      <c r="K40" s="269"/>
      <c r="L40" s="286"/>
      <c r="M40" s="255"/>
      <c r="N40" s="255"/>
    </row>
    <row r="41" spans="1:14" x14ac:dyDescent="0.35">
      <c r="A41" s="214"/>
      <c r="B41" s="275" t="s">
        <v>12</v>
      </c>
      <c r="C41" s="284"/>
      <c r="D41" s="284"/>
      <c r="E41" s="284"/>
      <c r="F41" s="284"/>
      <c r="G41" s="269"/>
      <c r="H41" s="269"/>
      <c r="I41" s="269"/>
      <c r="J41" s="269"/>
      <c r="K41" s="269"/>
      <c r="L41" s="286"/>
      <c r="M41" s="255"/>
      <c r="N41" s="255"/>
    </row>
    <row r="42" spans="1:14" x14ac:dyDescent="0.35">
      <c r="A42" s="214"/>
      <c r="B42" s="275" t="s">
        <v>11</v>
      </c>
      <c r="C42" s="284"/>
      <c r="D42" s="284"/>
      <c r="E42" s="284"/>
      <c r="F42" s="284"/>
      <c r="G42" s="269"/>
      <c r="H42" s="269"/>
      <c r="I42" s="269"/>
      <c r="J42" s="269"/>
      <c r="K42" s="269"/>
      <c r="L42" s="286"/>
      <c r="M42" s="255"/>
      <c r="N42" s="255"/>
    </row>
    <row r="43" spans="1:14" x14ac:dyDescent="0.35">
      <c r="A43" s="214"/>
      <c r="B43" s="275" t="s">
        <v>3</v>
      </c>
      <c r="C43" s="284"/>
      <c r="D43" s="284"/>
      <c r="E43" s="284"/>
      <c r="F43" s="284"/>
      <c r="G43" s="269"/>
      <c r="H43" s="269"/>
      <c r="I43" s="269"/>
      <c r="J43" s="269"/>
      <c r="K43" s="269"/>
      <c r="L43" s="286"/>
      <c r="M43" s="255"/>
      <c r="N43" s="255"/>
    </row>
    <row r="44" spans="1:14" x14ac:dyDescent="0.35">
      <c r="A44" s="214"/>
      <c r="B44" s="275" t="s">
        <v>1</v>
      </c>
      <c r="C44" s="284"/>
      <c r="D44" s="284"/>
      <c r="E44" s="284"/>
      <c r="F44" s="284"/>
      <c r="G44" s="269"/>
      <c r="H44" s="269"/>
      <c r="I44" s="269"/>
      <c r="J44" s="269"/>
      <c r="K44" s="269"/>
      <c r="L44" s="286"/>
      <c r="M44" s="255"/>
      <c r="N44" s="255"/>
    </row>
    <row r="45" spans="1:14" x14ac:dyDescent="0.35">
      <c r="A45" s="214"/>
      <c r="B45" s="275" t="s">
        <v>2</v>
      </c>
      <c r="C45" s="284"/>
      <c r="D45" s="284"/>
      <c r="E45" s="284"/>
      <c r="F45" s="284"/>
      <c r="G45" s="269"/>
      <c r="H45" s="269"/>
      <c r="I45" s="269"/>
      <c r="J45" s="269"/>
      <c r="K45" s="269"/>
      <c r="L45" s="286"/>
      <c r="M45" s="255"/>
      <c r="N45" s="255"/>
    </row>
    <row r="46" spans="1:14" x14ac:dyDescent="0.35">
      <c r="A46" s="214"/>
      <c r="B46" s="277" t="s">
        <v>79</v>
      </c>
      <c r="C46" s="284"/>
      <c r="D46" s="284"/>
      <c r="E46" s="284"/>
      <c r="F46" s="284"/>
      <c r="G46" s="278">
        <v>10</v>
      </c>
      <c r="H46" s="278"/>
      <c r="I46" s="278"/>
      <c r="J46" s="278"/>
      <c r="K46" s="278"/>
      <c r="L46" s="286"/>
      <c r="M46" s="255"/>
      <c r="N46" s="255"/>
    </row>
    <row r="47" spans="1:14" x14ac:dyDescent="0.35">
      <c r="A47" s="214"/>
      <c r="B47" s="279" t="s">
        <v>5</v>
      </c>
      <c r="C47" s="284"/>
      <c r="D47" s="284"/>
      <c r="E47" s="284"/>
      <c r="F47" s="284"/>
      <c r="G47" s="280">
        <v>10</v>
      </c>
      <c r="H47" s="280">
        <v>0.753772</v>
      </c>
      <c r="I47" s="280">
        <v>0</v>
      </c>
      <c r="J47" s="280">
        <v>0.52103100000000002</v>
      </c>
      <c r="K47" s="280">
        <v>0</v>
      </c>
      <c r="L47" s="286"/>
      <c r="M47" s="255"/>
      <c r="N47" s="255"/>
    </row>
    <row r="48" spans="1:14" x14ac:dyDescent="0.35">
      <c r="A48" s="214"/>
      <c r="B48" s="281" t="s">
        <v>23</v>
      </c>
      <c r="C48" s="284"/>
      <c r="D48" s="284"/>
      <c r="E48" s="284"/>
      <c r="F48" s="284"/>
      <c r="G48" s="282">
        <v>6.311344390194229</v>
      </c>
      <c r="H48" s="282">
        <v>5.5575723901942293</v>
      </c>
      <c r="I48" s="282">
        <v>5.5575723901942293</v>
      </c>
      <c r="J48" s="282">
        <v>5.0365413901942295</v>
      </c>
      <c r="K48" s="282">
        <v>10.33215139019423</v>
      </c>
      <c r="L48" s="286"/>
      <c r="M48" s="255"/>
      <c r="N48" s="270">
        <v>32.795181950971148</v>
      </c>
    </row>
    <row r="49" spans="1:14" x14ac:dyDescent="0.35">
      <c r="A49" s="255"/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14"/>
      <c r="N49" s="214"/>
    </row>
    <row r="50" spans="1:14" x14ac:dyDescent="0.35">
      <c r="A50" s="214"/>
      <c r="B50" s="248"/>
      <c r="C50" s="215"/>
      <c r="D50" s="215"/>
      <c r="E50" s="215"/>
      <c r="F50" s="215"/>
      <c r="G50" s="215"/>
      <c r="H50" s="215"/>
      <c r="I50" s="215"/>
      <c r="J50" s="215"/>
      <c r="K50" s="214"/>
      <c r="L50" s="214"/>
      <c r="M50" s="214"/>
      <c r="N50" s="214"/>
    </row>
    <row r="51" spans="1:14" x14ac:dyDescent="0.35">
      <c r="A51" s="291" t="s">
        <v>38</v>
      </c>
      <c r="B51" s="287" t="s">
        <v>32</v>
      </c>
      <c r="C51" s="284"/>
      <c r="D51" s="284"/>
      <c r="E51" s="284"/>
      <c r="F51" s="284"/>
      <c r="G51" s="288">
        <v>-0.19331999999999994</v>
      </c>
      <c r="H51" s="288">
        <v>0</v>
      </c>
      <c r="I51" s="288">
        <v>0</v>
      </c>
      <c r="J51" s="288">
        <v>0</v>
      </c>
      <c r="K51" s="288">
        <v>0</v>
      </c>
      <c r="L51" s="286"/>
      <c r="M51" s="214"/>
      <c r="N51" s="214"/>
    </row>
    <row r="52" spans="1:14" x14ac:dyDescent="0.35">
      <c r="A52" s="255"/>
      <c r="B52" s="255"/>
      <c r="C52" s="284"/>
      <c r="D52" s="284"/>
      <c r="E52" s="284"/>
      <c r="F52" s="284"/>
      <c r="G52" s="255"/>
      <c r="H52" s="255"/>
      <c r="I52" s="255"/>
      <c r="J52" s="255"/>
      <c r="K52" s="255"/>
      <c r="L52" s="286"/>
      <c r="M52" s="214"/>
      <c r="N52" s="214"/>
    </row>
    <row r="53" spans="1:14" x14ac:dyDescent="0.35">
      <c r="A53" s="255"/>
      <c r="B53" s="287" t="s">
        <v>33</v>
      </c>
      <c r="C53" s="284"/>
      <c r="D53" s="284"/>
      <c r="E53" s="284"/>
      <c r="F53" s="284"/>
      <c r="G53" s="288">
        <v>0</v>
      </c>
      <c r="H53" s="288">
        <v>-0.43940900000000005</v>
      </c>
      <c r="I53" s="288">
        <v>-2.4523E-2</v>
      </c>
      <c r="J53" s="288">
        <v>-6.7618999999999985E-2</v>
      </c>
      <c r="K53" s="288">
        <v>0</v>
      </c>
      <c r="L53" s="286"/>
      <c r="M53" s="214"/>
      <c r="N53" s="214"/>
    </row>
  </sheetData>
  <mergeCells count="2">
    <mergeCell ref="B2:E2"/>
    <mergeCell ref="C7:G7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A9B21-5ED0-45EF-99DF-E8ADDCC9AE5E}">
  <sheetPr>
    <tabColor theme="4" tint="-0.249977111117893"/>
  </sheetPr>
  <dimension ref="A2:N53"/>
  <sheetViews>
    <sheetView showGridLines="0" topLeftCell="E9" zoomScale="55" zoomScaleNormal="60" workbookViewId="0">
      <selection activeCell="G29" sqref="G29"/>
    </sheetView>
  </sheetViews>
  <sheetFormatPr defaultColWidth="9.1796875" defaultRowHeight="14.5" x14ac:dyDescent="0.35"/>
  <cols>
    <col min="1" max="1" width="13.1796875" style="255" bestFit="1" customWidth="1"/>
    <col min="2" max="2" width="51.54296875" style="289" bestFit="1" customWidth="1"/>
    <col min="3" max="3" width="36.26953125" style="256" bestFit="1" customWidth="1"/>
    <col min="4" max="4" width="38.26953125" style="256" bestFit="1" customWidth="1"/>
    <col min="5" max="5" width="40.1796875" style="256" bestFit="1" customWidth="1"/>
    <col min="6" max="6" width="37.7265625" style="256" bestFit="1" customWidth="1"/>
    <col min="7" max="7" width="40.81640625" style="256" bestFit="1" customWidth="1"/>
    <col min="8" max="8" width="42.54296875" style="256" bestFit="1" customWidth="1"/>
    <col min="9" max="9" width="39.81640625" style="256" bestFit="1" customWidth="1"/>
    <col min="10" max="10" width="43" style="256" bestFit="1" customWidth="1"/>
    <col min="11" max="12" width="42" style="255" bestFit="1" customWidth="1"/>
    <col min="13" max="13" width="9.1796875" style="255"/>
    <col min="14" max="14" width="0" style="255" hidden="1" customWidth="1"/>
    <col min="15" max="16384" width="9.1796875" style="255"/>
  </cols>
  <sheetData>
    <row r="2" spans="1:12" x14ac:dyDescent="0.35">
      <c r="B2" s="371" t="s">
        <v>76</v>
      </c>
      <c r="C2" s="371"/>
      <c r="D2" s="371"/>
      <c r="E2" s="371"/>
    </row>
    <row r="4" spans="1:12" ht="29" x14ac:dyDescent="0.35">
      <c r="B4" s="290" t="s">
        <v>14</v>
      </c>
      <c r="C4" s="295" t="s">
        <v>77</v>
      </c>
      <c r="F4" s="15"/>
    </row>
    <row r="7" spans="1:12" s="259" customFormat="1" x14ac:dyDescent="0.35">
      <c r="A7" s="291" t="s">
        <v>36</v>
      </c>
      <c r="B7" s="257" t="s">
        <v>30</v>
      </c>
      <c r="C7" s="372" t="s">
        <v>74</v>
      </c>
      <c r="D7" s="372"/>
      <c r="E7" s="372"/>
      <c r="F7" s="372"/>
      <c r="G7" s="372"/>
      <c r="H7" s="258" t="s">
        <v>81</v>
      </c>
      <c r="I7" s="258" t="s">
        <v>84</v>
      </c>
      <c r="J7" s="258" t="s">
        <v>90</v>
      </c>
      <c r="K7" s="258" t="s">
        <v>92</v>
      </c>
      <c r="L7" s="258" t="s">
        <v>94</v>
      </c>
    </row>
    <row r="8" spans="1:12" s="263" customFormat="1" ht="30" customHeight="1" x14ac:dyDescent="0.35">
      <c r="B8" s="23" t="s">
        <v>67</v>
      </c>
      <c r="C8" s="261">
        <v>44312</v>
      </c>
      <c r="D8" s="261">
        <v>44313</v>
      </c>
      <c r="E8" s="261">
        <v>44314</v>
      </c>
      <c r="F8" s="261">
        <v>44315</v>
      </c>
      <c r="G8" s="261">
        <v>44316</v>
      </c>
      <c r="H8" s="262" t="s">
        <v>82</v>
      </c>
      <c r="I8" s="262" t="s">
        <v>85</v>
      </c>
      <c r="J8" s="262" t="s">
        <v>91</v>
      </c>
      <c r="K8" s="262" t="s">
        <v>93</v>
      </c>
      <c r="L8" s="262" t="s">
        <v>95</v>
      </c>
    </row>
    <row r="9" spans="1:12" s="2" customFormat="1" x14ac:dyDescent="0.35">
      <c r="B9" s="18" t="s">
        <v>20</v>
      </c>
      <c r="C9" s="14"/>
      <c r="D9" s="14">
        <f>C26</f>
        <v>0</v>
      </c>
      <c r="E9" s="14">
        <f t="shared" ref="E9:F9" si="0">D26</f>
        <v>0</v>
      </c>
      <c r="F9" s="14">
        <f t="shared" si="0"/>
        <v>0</v>
      </c>
      <c r="G9" s="14">
        <f>F26</f>
        <v>0</v>
      </c>
      <c r="H9" s="14">
        <f>G26</f>
        <v>0</v>
      </c>
      <c r="I9" s="14">
        <f t="shared" ref="I9:L9" si="1">H26</f>
        <v>0</v>
      </c>
      <c r="J9" s="14">
        <f t="shared" si="1"/>
        <v>0</v>
      </c>
      <c r="K9" s="14">
        <f t="shared" si="1"/>
        <v>0</v>
      </c>
      <c r="L9" s="14">
        <f t="shared" si="1"/>
        <v>0</v>
      </c>
    </row>
    <row r="10" spans="1:12" s="3" customFormat="1" x14ac:dyDescent="0.35">
      <c r="B10" s="12" t="s">
        <v>8</v>
      </c>
      <c r="C10" s="7">
        <v>3.1</v>
      </c>
      <c r="D10" s="7">
        <v>1.3433948</v>
      </c>
      <c r="E10" s="7"/>
      <c r="F10" s="7">
        <v>1.5</v>
      </c>
      <c r="G10" s="7"/>
      <c r="H10" s="8">
        <v>27.7</v>
      </c>
      <c r="I10" s="8">
        <v>21.4</v>
      </c>
      <c r="J10" s="8">
        <v>5.3</v>
      </c>
      <c r="K10" s="8">
        <v>10.6</v>
      </c>
      <c r="L10" s="8">
        <v>3.7</v>
      </c>
    </row>
    <row r="11" spans="1:12" s="3" customFormat="1" x14ac:dyDescent="0.35">
      <c r="B11" s="12" t="s">
        <v>9</v>
      </c>
      <c r="C11" s="7"/>
      <c r="D11" s="7"/>
      <c r="E11" s="7"/>
      <c r="F11" s="7"/>
      <c r="G11" s="7"/>
      <c r="H11" s="8"/>
      <c r="I11" s="8"/>
      <c r="J11" s="8"/>
      <c r="K11" s="8"/>
      <c r="L11" s="8"/>
    </row>
    <row r="12" spans="1:12" s="3" customFormat="1" x14ac:dyDescent="0.35">
      <c r="B12" s="85" t="s">
        <v>4</v>
      </c>
      <c r="C12" s="86"/>
      <c r="D12" s="86"/>
      <c r="E12" s="86"/>
      <c r="F12" s="86"/>
      <c r="G12" s="86"/>
      <c r="H12" s="86"/>
      <c r="I12" s="86"/>
      <c r="J12" s="86"/>
      <c r="K12" s="86"/>
      <c r="L12" s="86"/>
    </row>
    <row r="13" spans="1:12" s="3" customFormat="1" x14ac:dyDescent="0.35">
      <c r="B13" s="12" t="s">
        <v>2</v>
      </c>
      <c r="C13" s="7"/>
      <c r="D13" s="7"/>
      <c r="E13" s="7"/>
      <c r="F13" s="7"/>
      <c r="G13" s="7"/>
      <c r="H13" s="8"/>
      <c r="I13" s="8"/>
      <c r="J13" s="8"/>
      <c r="K13" s="8"/>
      <c r="L13" s="8">
        <v>50</v>
      </c>
    </row>
    <row r="14" spans="1:12" s="3" customFormat="1" x14ac:dyDescent="0.35">
      <c r="B14" s="24" t="s">
        <v>78</v>
      </c>
      <c r="C14" s="25">
        <v>1.0429999999999999</v>
      </c>
      <c r="D14" s="25">
        <v>8.1966201999999999</v>
      </c>
      <c r="E14" s="25">
        <v>11.505000000000001</v>
      </c>
      <c r="F14" s="25">
        <v>4.6559999999999997</v>
      </c>
      <c r="G14" s="25"/>
      <c r="H14" s="25"/>
      <c r="I14" s="25"/>
      <c r="J14" s="25"/>
      <c r="K14" s="25"/>
      <c r="L14" s="25"/>
    </row>
    <row r="15" spans="1:12" s="3" customFormat="1" x14ac:dyDescent="0.35">
      <c r="B15" s="6" t="s">
        <v>6</v>
      </c>
      <c r="C15" s="10">
        <f>SUM(C10:C14)</f>
        <v>4.1429999999999998</v>
      </c>
      <c r="D15" s="10">
        <f t="shared" ref="D15:L15" si="2">SUM(D10:D14)</f>
        <v>9.5400150000000004</v>
      </c>
      <c r="E15" s="10">
        <f t="shared" si="2"/>
        <v>11.505000000000001</v>
      </c>
      <c r="F15" s="10">
        <f t="shared" si="2"/>
        <v>6.1559999999999997</v>
      </c>
      <c r="G15" s="10">
        <f t="shared" si="2"/>
        <v>0</v>
      </c>
      <c r="H15" s="10">
        <f t="shared" si="2"/>
        <v>27.7</v>
      </c>
      <c r="I15" s="10">
        <f t="shared" si="2"/>
        <v>21.4</v>
      </c>
      <c r="J15" s="10">
        <f t="shared" si="2"/>
        <v>5.3</v>
      </c>
      <c r="K15" s="10">
        <f t="shared" si="2"/>
        <v>10.6</v>
      </c>
      <c r="L15" s="10">
        <f t="shared" si="2"/>
        <v>53.7</v>
      </c>
    </row>
    <row r="16" spans="1:12" s="3" customFormat="1" x14ac:dyDescent="0.35">
      <c r="B16" s="13" t="s">
        <v>7</v>
      </c>
      <c r="C16" s="4"/>
      <c r="D16" s="4">
        <v>9.25</v>
      </c>
      <c r="E16" s="4">
        <v>2.5299999999999998</v>
      </c>
      <c r="F16" s="4">
        <v>6.1559999999999997</v>
      </c>
      <c r="G16" s="4"/>
      <c r="H16" s="8"/>
      <c r="I16" s="8"/>
      <c r="J16" s="8"/>
      <c r="K16" s="8"/>
      <c r="L16" s="8"/>
    </row>
    <row r="17" spans="1:14" s="3" customFormat="1" x14ac:dyDescent="0.35">
      <c r="B17" s="13" t="s">
        <v>10</v>
      </c>
      <c r="C17" s="4"/>
      <c r="D17" s="4">
        <v>0.29001500000000002</v>
      </c>
      <c r="E17" s="4">
        <v>6.4000000000000001E-2</v>
      </c>
      <c r="F17" s="4"/>
      <c r="G17" s="4"/>
      <c r="H17" s="8"/>
      <c r="I17" s="8"/>
      <c r="J17" s="8"/>
      <c r="K17" s="8"/>
      <c r="L17" s="8"/>
    </row>
    <row r="18" spans="1:14" s="3" customFormat="1" x14ac:dyDescent="0.35">
      <c r="B18" s="13" t="s">
        <v>0</v>
      </c>
      <c r="C18" s="4"/>
      <c r="D18" s="4"/>
      <c r="E18" s="4">
        <v>8.9109999999999996</v>
      </c>
      <c r="F18" s="4"/>
      <c r="G18" s="4"/>
      <c r="H18" s="8"/>
      <c r="I18" s="8"/>
      <c r="J18" s="8"/>
      <c r="K18" s="8">
        <v>9.5</v>
      </c>
      <c r="L18" s="8"/>
    </row>
    <row r="19" spans="1:14" s="3" customFormat="1" x14ac:dyDescent="0.35">
      <c r="B19" s="13" t="s">
        <v>12</v>
      </c>
      <c r="C19" s="4">
        <v>4.1429999999999998</v>
      </c>
      <c r="D19" s="4"/>
      <c r="E19" s="4"/>
      <c r="F19" s="4"/>
      <c r="G19" s="4"/>
      <c r="H19" s="8">
        <v>5.4</v>
      </c>
      <c r="I19" s="8"/>
      <c r="J19" s="8"/>
      <c r="K19" s="8"/>
      <c r="L19" s="8">
        <v>5.4</v>
      </c>
    </row>
    <row r="20" spans="1:14" s="3" customFormat="1" x14ac:dyDescent="0.35">
      <c r="B20" s="13" t="s">
        <v>11</v>
      </c>
      <c r="C20" s="4"/>
      <c r="D20" s="4"/>
      <c r="E20" s="4"/>
      <c r="F20" s="4"/>
      <c r="G20" s="4"/>
      <c r="H20" s="8"/>
      <c r="I20" s="8"/>
      <c r="J20" s="8"/>
      <c r="K20" s="8"/>
      <c r="L20" s="8"/>
    </row>
    <row r="21" spans="1:14" s="3" customFormat="1" x14ac:dyDescent="0.35">
      <c r="B21" s="85" t="s">
        <v>3</v>
      </c>
      <c r="C21" s="86"/>
      <c r="D21" s="86"/>
      <c r="E21" s="86"/>
      <c r="F21" s="86"/>
      <c r="G21" s="86"/>
      <c r="H21" s="86"/>
      <c r="I21" s="86"/>
      <c r="J21" s="86"/>
      <c r="K21" s="86"/>
      <c r="L21" s="86"/>
    </row>
    <row r="22" spans="1:14" s="3" customFormat="1" x14ac:dyDescent="0.35">
      <c r="B22" s="13" t="s">
        <v>1</v>
      </c>
      <c r="C22" s="4"/>
      <c r="D22" s="4"/>
      <c r="E22" s="4"/>
      <c r="F22" s="4"/>
      <c r="G22" s="4"/>
      <c r="H22" s="8"/>
      <c r="I22" s="8">
        <v>1.0449999999999999</v>
      </c>
      <c r="J22" s="8"/>
      <c r="K22" s="8"/>
      <c r="L22" s="8"/>
    </row>
    <row r="23" spans="1:14" s="3" customFormat="1" x14ac:dyDescent="0.35">
      <c r="B23" s="13" t="s">
        <v>2</v>
      </c>
      <c r="C23" s="4"/>
      <c r="D23" s="4"/>
      <c r="E23" s="4"/>
      <c r="F23" s="4"/>
      <c r="G23" s="4"/>
      <c r="H23" s="8"/>
      <c r="I23" s="8"/>
      <c r="J23" s="8"/>
      <c r="K23" s="8"/>
      <c r="L23" s="8"/>
    </row>
    <row r="24" spans="1:14" s="3" customFormat="1" x14ac:dyDescent="0.35">
      <c r="B24" s="26" t="s">
        <v>79</v>
      </c>
      <c r="C24" s="62"/>
      <c r="D24" s="27"/>
      <c r="E24" s="27"/>
      <c r="F24" s="27"/>
      <c r="G24" s="27"/>
      <c r="H24" s="27">
        <v>22.299999999999997</v>
      </c>
      <c r="I24" s="27">
        <v>20.354999999999997</v>
      </c>
      <c r="J24" s="27">
        <v>5.3</v>
      </c>
      <c r="K24" s="27">
        <v>1.0999999999999996</v>
      </c>
      <c r="L24" s="27">
        <v>48.300000000000004</v>
      </c>
    </row>
    <row r="25" spans="1:14" s="3" customFormat="1" x14ac:dyDescent="0.35">
      <c r="B25" s="28" t="s">
        <v>5</v>
      </c>
      <c r="C25" s="29">
        <f>SUM(C16:C24)</f>
        <v>4.1429999999999998</v>
      </c>
      <c r="D25" s="29">
        <f t="shared" ref="D25:L25" si="3">SUM(D16:D24)</f>
        <v>9.5400150000000004</v>
      </c>
      <c r="E25" s="29">
        <f t="shared" si="3"/>
        <v>11.504999999999999</v>
      </c>
      <c r="F25" s="29">
        <f t="shared" si="3"/>
        <v>6.1559999999999997</v>
      </c>
      <c r="G25" s="29">
        <f t="shared" si="3"/>
        <v>0</v>
      </c>
      <c r="H25" s="29">
        <f t="shared" si="3"/>
        <v>27.699999999999996</v>
      </c>
      <c r="I25" s="29">
        <f t="shared" si="3"/>
        <v>21.4</v>
      </c>
      <c r="J25" s="29">
        <f t="shared" si="3"/>
        <v>5.3</v>
      </c>
      <c r="K25" s="29">
        <f t="shared" si="3"/>
        <v>10.6</v>
      </c>
      <c r="L25" s="29">
        <f t="shared" si="3"/>
        <v>53.7</v>
      </c>
    </row>
    <row r="26" spans="1:14" s="3" customFormat="1" x14ac:dyDescent="0.35">
      <c r="B26" s="5" t="s">
        <v>23</v>
      </c>
      <c r="C26" s="9">
        <f t="shared" ref="C26:L26" si="4">C9+C15-C25</f>
        <v>0</v>
      </c>
      <c r="D26" s="9">
        <f t="shared" si="4"/>
        <v>0</v>
      </c>
      <c r="E26" s="9">
        <f t="shared" si="4"/>
        <v>0</v>
      </c>
      <c r="F26" s="9">
        <f t="shared" si="4"/>
        <v>0</v>
      </c>
      <c r="G26" s="9">
        <f t="shared" si="4"/>
        <v>0</v>
      </c>
      <c r="H26" s="9">
        <f t="shared" si="4"/>
        <v>0</v>
      </c>
      <c r="I26" s="9">
        <f t="shared" si="4"/>
        <v>0</v>
      </c>
      <c r="J26" s="9">
        <f t="shared" si="4"/>
        <v>0</v>
      </c>
      <c r="K26" s="9">
        <f t="shared" si="4"/>
        <v>0</v>
      </c>
      <c r="L26" s="9">
        <f t="shared" si="4"/>
        <v>0</v>
      </c>
      <c r="N26" s="3">
        <f>SUM(C26:L26)</f>
        <v>0</v>
      </c>
    </row>
    <row r="27" spans="1:14" s="3" customFormat="1" x14ac:dyDescent="0.35"/>
    <row r="29" spans="1:14" x14ac:dyDescent="0.35">
      <c r="A29" s="291" t="s">
        <v>37</v>
      </c>
      <c r="B29" s="283" t="s">
        <v>31</v>
      </c>
      <c r="C29" s="284"/>
      <c r="D29" s="284"/>
      <c r="E29" s="284"/>
      <c r="F29" s="284"/>
      <c r="G29" s="285" t="s">
        <v>74</v>
      </c>
      <c r="H29" s="285" t="str">
        <f t="shared" ref="H29:K30" si="5">H7</f>
        <v>Week 18</v>
      </c>
      <c r="I29" s="285" t="str">
        <f t="shared" si="5"/>
        <v>Week 19</v>
      </c>
      <c r="J29" s="285" t="str">
        <f t="shared" si="5"/>
        <v>Week 20</v>
      </c>
      <c r="K29" s="285" t="str">
        <f t="shared" si="5"/>
        <v>Week 21</v>
      </c>
      <c r="L29" s="286"/>
    </row>
    <row r="30" spans="1:14" x14ac:dyDescent="0.35">
      <c r="B30" s="23" t="s">
        <v>67</v>
      </c>
      <c r="C30" s="284"/>
      <c r="D30" s="284"/>
      <c r="E30" s="284"/>
      <c r="F30" s="284"/>
      <c r="G30" s="285" t="s">
        <v>75</v>
      </c>
      <c r="H30" s="285" t="str">
        <f t="shared" si="5"/>
        <v>May 03 rd - May 07 th</v>
      </c>
      <c r="I30" s="285" t="str">
        <f t="shared" si="5"/>
        <v>May 10 th - May 14 th</v>
      </c>
      <c r="J30" s="285" t="str">
        <f t="shared" si="5"/>
        <v>May 17 th - May 21 st</v>
      </c>
      <c r="K30" s="285" t="str">
        <f t="shared" si="5"/>
        <v>May 24 th - May 28 th</v>
      </c>
      <c r="L30" s="286"/>
    </row>
    <row r="31" spans="1:14" x14ac:dyDescent="0.35">
      <c r="B31" s="18" t="s">
        <v>20</v>
      </c>
      <c r="C31" s="284"/>
      <c r="D31" s="284"/>
      <c r="E31" s="284"/>
      <c r="F31" s="284"/>
      <c r="G31" s="14"/>
      <c r="H31" s="14">
        <f>G48</f>
        <v>0</v>
      </c>
      <c r="I31" s="14">
        <f>H48</f>
        <v>0</v>
      </c>
      <c r="J31" s="14">
        <f>I48</f>
        <v>19.5</v>
      </c>
      <c r="K31" s="14">
        <f>J48</f>
        <v>69.5</v>
      </c>
      <c r="L31" s="286"/>
    </row>
    <row r="32" spans="1:14" x14ac:dyDescent="0.35">
      <c r="B32" s="12" t="s">
        <v>8</v>
      </c>
      <c r="C32" s="284"/>
      <c r="D32" s="284"/>
      <c r="E32" s="284"/>
      <c r="F32" s="284"/>
      <c r="G32" s="8">
        <v>2.75</v>
      </c>
      <c r="H32" s="8">
        <v>26.6</v>
      </c>
      <c r="I32" s="8">
        <f>5.3+15.5</f>
        <v>20.8</v>
      </c>
      <c r="J32" s="8">
        <v>50</v>
      </c>
      <c r="K32" s="8">
        <v>3.5</v>
      </c>
      <c r="L32" s="286"/>
    </row>
    <row r="33" spans="2:14" x14ac:dyDescent="0.35">
      <c r="B33" s="12" t="s">
        <v>9</v>
      </c>
      <c r="C33" s="284"/>
      <c r="D33" s="284"/>
      <c r="E33" s="284"/>
      <c r="F33" s="284"/>
      <c r="G33" s="8"/>
      <c r="H33" s="8"/>
      <c r="I33" s="8"/>
      <c r="J33" s="8"/>
      <c r="K33" s="8"/>
      <c r="L33" s="286"/>
    </row>
    <row r="34" spans="2:14" x14ac:dyDescent="0.35">
      <c r="B34" s="12" t="s">
        <v>4</v>
      </c>
      <c r="C34" s="284"/>
      <c r="D34" s="284"/>
      <c r="E34" s="284"/>
      <c r="F34" s="284"/>
      <c r="G34" s="86"/>
      <c r="H34" s="86"/>
      <c r="I34" s="86"/>
      <c r="J34" s="86"/>
      <c r="K34" s="86"/>
      <c r="L34" s="286"/>
    </row>
    <row r="35" spans="2:14" x14ac:dyDescent="0.35">
      <c r="B35" s="12" t="s">
        <v>2</v>
      </c>
      <c r="C35" s="284"/>
      <c r="D35" s="284"/>
      <c r="E35" s="284"/>
      <c r="F35" s="284"/>
      <c r="G35" s="8"/>
      <c r="H35" s="8"/>
      <c r="I35" s="8"/>
      <c r="J35" s="8"/>
      <c r="K35" s="8"/>
      <c r="L35" s="286"/>
    </row>
    <row r="36" spans="2:14" x14ac:dyDescent="0.35">
      <c r="B36" s="24" t="s">
        <v>80</v>
      </c>
      <c r="C36" s="284"/>
      <c r="D36" s="284"/>
      <c r="E36" s="284"/>
      <c r="F36" s="284"/>
      <c r="G36" s="25">
        <v>10.893896</v>
      </c>
      <c r="H36" s="25"/>
      <c r="I36" s="25"/>
      <c r="J36" s="25"/>
      <c r="K36" s="25"/>
      <c r="L36" s="286"/>
    </row>
    <row r="37" spans="2:14" x14ac:dyDescent="0.35">
      <c r="B37" s="6" t="s">
        <v>6</v>
      </c>
      <c r="C37" s="284"/>
      <c r="D37" s="284"/>
      <c r="E37" s="284"/>
      <c r="F37" s="284"/>
      <c r="G37" s="10">
        <f t="shared" ref="G37:K37" si="6">SUM(G32:G36)</f>
        <v>13.643896</v>
      </c>
      <c r="H37" s="10">
        <f t="shared" si="6"/>
        <v>26.6</v>
      </c>
      <c r="I37" s="10">
        <f t="shared" si="6"/>
        <v>20.8</v>
      </c>
      <c r="J37" s="10">
        <f t="shared" si="6"/>
        <v>50</v>
      </c>
      <c r="K37" s="10">
        <f t="shared" si="6"/>
        <v>3.5</v>
      </c>
      <c r="L37" s="286"/>
    </row>
    <row r="38" spans="2:14" x14ac:dyDescent="0.35">
      <c r="B38" s="13" t="s">
        <v>7</v>
      </c>
      <c r="C38" s="284"/>
      <c r="D38" s="284"/>
      <c r="E38" s="284"/>
      <c r="F38" s="284"/>
      <c r="G38" s="8"/>
      <c r="H38" s="8"/>
      <c r="I38" s="8"/>
      <c r="J38" s="8"/>
      <c r="K38" s="8"/>
      <c r="L38" s="286"/>
    </row>
    <row r="39" spans="2:14" x14ac:dyDescent="0.35">
      <c r="B39" s="13" t="s">
        <v>10</v>
      </c>
      <c r="C39" s="284"/>
      <c r="D39" s="284"/>
      <c r="E39" s="284"/>
      <c r="F39" s="284"/>
      <c r="G39" s="8"/>
      <c r="H39" s="8"/>
      <c r="I39" s="8"/>
      <c r="J39" s="8"/>
      <c r="K39" s="8"/>
      <c r="L39" s="286"/>
    </row>
    <row r="40" spans="2:14" x14ac:dyDescent="0.35">
      <c r="B40" s="13" t="s">
        <v>0</v>
      </c>
      <c r="C40" s="284"/>
      <c r="D40" s="284"/>
      <c r="E40" s="284"/>
      <c r="F40" s="284"/>
      <c r="G40" s="8">
        <v>9.5</v>
      </c>
      <c r="H40" s="8"/>
      <c r="I40" s="8"/>
      <c r="J40" s="8"/>
      <c r="K40" s="8"/>
      <c r="L40" s="286"/>
    </row>
    <row r="41" spans="2:14" x14ac:dyDescent="0.35">
      <c r="B41" s="13" t="s">
        <v>12</v>
      </c>
      <c r="C41" s="284"/>
      <c r="D41" s="284"/>
      <c r="E41" s="284"/>
      <c r="F41" s="284"/>
      <c r="G41" s="8">
        <v>4.1438959999999998</v>
      </c>
      <c r="H41" s="8">
        <v>5.4</v>
      </c>
      <c r="I41" s="8"/>
      <c r="J41" s="8"/>
      <c r="K41" s="8"/>
      <c r="L41" s="286"/>
    </row>
    <row r="42" spans="2:14" x14ac:dyDescent="0.35">
      <c r="B42" s="13" t="s">
        <v>11</v>
      </c>
      <c r="C42" s="284"/>
      <c r="D42" s="284"/>
      <c r="E42" s="284"/>
      <c r="F42" s="284"/>
      <c r="G42" s="8"/>
      <c r="H42" s="8"/>
      <c r="I42" s="8"/>
      <c r="J42" s="8"/>
      <c r="K42" s="8"/>
      <c r="L42" s="286"/>
    </row>
    <row r="43" spans="2:14" x14ac:dyDescent="0.35">
      <c r="B43" s="13" t="s">
        <v>3</v>
      </c>
      <c r="C43" s="284"/>
      <c r="D43" s="284"/>
      <c r="E43" s="284"/>
      <c r="F43" s="284"/>
      <c r="G43" s="86"/>
      <c r="H43" s="86"/>
      <c r="I43" s="86"/>
      <c r="J43" s="86"/>
      <c r="K43" s="86"/>
      <c r="L43" s="286"/>
    </row>
    <row r="44" spans="2:14" x14ac:dyDescent="0.35">
      <c r="B44" s="13" t="s">
        <v>1</v>
      </c>
      <c r="C44" s="284"/>
      <c r="D44" s="284"/>
      <c r="E44" s="284"/>
      <c r="F44" s="284"/>
      <c r="G44" s="8"/>
      <c r="H44" s="8"/>
      <c r="I44" s="8">
        <v>1.3</v>
      </c>
      <c r="J44" s="8"/>
      <c r="K44" s="8"/>
      <c r="L44" s="286"/>
    </row>
    <row r="45" spans="2:14" x14ac:dyDescent="0.35">
      <c r="B45" s="13" t="s">
        <v>2</v>
      </c>
      <c r="C45" s="284"/>
      <c r="D45" s="284"/>
      <c r="E45" s="284"/>
      <c r="F45" s="284"/>
      <c r="G45" s="8"/>
      <c r="H45" s="8"/>
      <c r="I45" s="8"/>
      <c r="J45" s="8"/>
      <c r="K45" s="8"/>
      <c r="L45" s="286"/>
    </row>
    <row r="46" spans="2:14" x14ac:dyDescent="0.35">
      <c r="B46" s="26" t="s">
        <v>79</v>
      </c>
      <c r="C46" s="284"/>
      <c r="D46" s="284"/>
      <c r="E46" s="284"/>
      <c r="F46" s="284"/>
      <c r="G46" s="27"/>
      <c r="H46" s="27">
        <v>21.2</v>
      </c>
      <c r="I46" s="27"/>
      <c r="J46" s="27"/>
      <c r="K46" s="27"/>
      <c r="L46" s="286"/>
    </row>
    <row r="47" spans="2:14" x14ac:dyDescent="0.35">
      <c r="B47" s="28" t="s">
        <v>5</v>
      </c>
      <c r="C47" s="284"/>
      <c r="D47" s="284"/>
      <c r="E47" s="284"/>
      <c r="F47" s="284"/>
      <c r="G47" s="29">
        <f>SUM(G38:G46)</f>
        <v>13.643896</v>
      </c>
      <c r="H47" s="29">
        <f t="shared" ref="H47:K47" si="7">SUM(H38:H46)</f>
        <v>26.6</v>
      </c>
      <c r="I47" s="29">
        <f t="shared" si="7"/>
        <v>1.3</v>
      </c>
      <c r="J47" s="29">
        <f t="shared" si="7"/>
        <v>0</v>
      </c>
      <c r="K47" s="29">
        <f t="shared" si="7"/>
        <v>0</v>
      </c>
      <c r="L47" s="286"/>
    </row>
    <row r="48" spans="2:14" x14ac:dyDescent="0.35">
      <c r="B48" s="5" t="s">
        <v>23</v>
      </c>
      <c r="C48" s="284"/>
      <c r="D48" s="284"/>
      <c r="E48" s="284"/>
      <c r="F48" s="284"/>
      <c r="G48" s="9">
        <f t="shared" ref="G48" si="8">G31+G37-G47</f>
        <v>0</v>
      </c>
      <c r="H48" s="9">
        <f>H31+H37-H47</f>
        <v>0</v>
      </c>
      <c r="I48" s="9">
        <f>I31+I37-I47</f>
        <v>19.5</v>
      </c>
      <c r="J48" s="9">
        <f>J31+J37-J47</f>
        <v>69.5</v>
      </c>
      <c r="K48" s="9">
        <f>K31+K37-K47</f>
        <v>73</v>
      </c>
      <c r="L48" s="286"/>
      <c r="N48" s="3">
        <f>SUM(C48:L48)</f>
        <v>162</v>
      </c>
    </row>
    <row r="49" spans="1:12" x14ac:dyDescent="0.35">
      <c r="B49" s="255"/>
      <c r="C49" s="255"/>
      <c r="D49" s="255"/>
      <c r="E49" s="255"/>
      <c r="F49" s="255"/>
      <c r="G49" s="255"/>
      <c r="H49" s="255"/>
      <c r="I49" s="255"/>
      <c r="J49" s="255"/>
    </row>
    <row r="51" spans="1:12" x14ac:dyDescent="0.35">
      <c r="A51" s="291" t="s">
        <v>38</v>
      </c>
      <c r="B51" s="287" t="s">
        <v>32</v>
      </c>
      <c r="C51" s="284"/>
      <c r="D51" s="284"/>
      <c r="E51" s="284"/>
      <c r="F51" s="284"/>
      <c r="G51" s="37">
        <f>SUM(G32:G35)-SUM(C10:G13)</f>
        <v>-3.1933948000000001</v>
      </c>
      <c r="H51" s="37">
        <f>SUM(H32:H35)-SUM(H10:H13)</f>
        <v>-1.0999999999999979</v>
      </c>
      <c r="I51" s="37">
        <f>SUM(I32:I35)-SUM(I10:I13)</f>
        <v>-0.59999999999999787</v>
      </c>
      <c r="J51" s="37">
        <f>SUM(J32:J35)-SUM(J10:J13)</f>
        <v>44.7</v>
      </c>
      <c r="K51" s="37">
        <f>SUM(K32:K35)-SUM(K10:K13)</f>
        <v>-7.1</v>
      </c>
      <c r="L51" s="286"/>
    </row>
    <row r="52" spans="1:12" x14ac:dyDescent="0.35">
      <c r="B52" s="255"/>
      <c r="C52" s="284"/>
      <c r="D52" s="284"/>
      <c r="E52" s="284"/>
      <c r="F52" s="284"/>
      <c r="G52" s="255"/>
      <c r="H52" s="255"/>
      <c r="I52" s="255"/>
      <c r="J52" s="255"/>
      <c r="L52" s="286"/>
    </row>
    <row r="53" spans="1:12" x14ac:dyDescent="0.35">
      <c r="B53" s="287" t="s">
        <v>33</v>
      </c>
      <c r="C53" s="284"/>
      <c r="D53" s="284"/>
      <c r="E53" s="284"/>
      <c r="F53" s="284"/>
      <c r="G53" s="37">
        <f>SUM(G38:G45)-SUM(C16:G23)</f>
        <v>-17.700119000000001</v>
      </c>
      <c r="H53" s="37">
        <f>SUM(H38:H45)-SUM(H16:H23)</f>
        <v>0</v>
      </c>
      <c r="I53" s="37">
        <f>SUM(I38:I45)-SUM(I16:I23)</f>
        <v>0.25500000000000012</v>
      </c>
      <c r="J53" s="37">
        <f>SUM(J38:J45)-SUM(J16:J23)</f>
        <v>0</v>
      </c>
      <c r="K53" s="37">
        <f>SUM(K38:K45)-SUM(K16:K23)</f>
        <v>-9.5</v>
      </c>
      <c r="L53" s="286"/>
    </row>
  </sheetData>
  <mergeCells count="2">
    <mergeCell ref="B2:E2"/>
    <mergeCell ref="C7:G7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D6DFA-4AFB-4163-ADE5-2A5CB79431F0}">
  <sheetPr>
    <tabColor theme="4" tint="-0.249977111117893"/>
  </sheetPr>
  <dimension ref="A2:N53"/>
  <sheetViews>
    <sheetView showGridLines="0" topLeftCell="F27" zoomScale="64" zoomScaleNormal="70" workbookViewId="0">
      <selection activeCell="J51" sqref="J51"/>
    </sheetView>
  </sheetViews>
  <sheetFormatPr defaultColWidth="9.1796875" defaultRowHeight="14.5" x14ac:dyDescent="0.35"/>
  <cols>
    <col min="1" max="1" width="13.1796875" style="118" bestFit="1" customWidth="1"/>
    <col min="2" max="2" width="51.54296875" style="109" bestFit="1" customWidth="1"/>
    <col min="3" max="3" width="36.26953125" style="106" bestFit="1" customWidth="1"/>
    <col min="4" max="4" width="38.26953125" style="106" bestFit="1" customWidth="1"/>
    <col min="5" max="5" width="40.1796875" style="106" bestFit="1" customWidth="1"/>
    <col min="6" max="6" width="37.7265625" style="106" bestFit="1" customWidth="1"/>
    <col min="7" max="7" width="40.81640625" style="106" bestFit="1" customWidth="1"/>
    <col min="8" max="8" width="42.54296875" style="106" bestFit="1" customWidth="1"/>
    <col min="9" max="9" width="39.81640625" style="106" bestFit="1" customWidth="1"/>
    <col min="10" max="10" width="43" style="106" bestFit="1" customWidth="1"/>
    <col min="11" max="12" width="42" style="118" bestFit="1" customWidth="1"/>
    <col min="13" max="13" width="9.1796875" style="118"/>
    <col min="14" max="14" width="0" style="118" hidden="1" customWidth="1"/>
    <col min="15" max="16384" width="9.1796875" style="118"/>
  </cols>
  <sheetData>
    <row r="2" spans="1:12" x14ac:dyDescent="0.35">
      <c r="B2" s="371" t="s">
        <v>76</v>
      </c>
      <c r="C2" s="371"/>
      <c r="D2" s="371"/>
      <c r="E2" s="371"/>
    </row>
    <row r="4" spans="1:12" ht="29" x14ac:dyDescent="0.35">
      <c r="B4" s="129" t="s">
        <v>71</v>
      </c>
      <c r="C4" s="131" t="s">
        <v>77</v>
      </c>
    </row>
    <row r="7" spans="1:12" s="107" customFormat="1" x14ac:dyDescent="0.35">
      <c r="A7" s="130" t="s">
        <v>36</v>
      </c>
      <c r="B7" s="119" t="s">
        <v>30</v>
      </c>
      <c r="C7" s="372" t="s">
        <v>74</v>
      </c>
      <c r="D7" s="372"/>
      <c r="E7" s="372"/>
      <c r="F7" s="372"/>
      <c r="G7" s="372"/>
      <c r="H7" s="120" t="s">
        <v>81</v>
      </c>
      <c r="I7" s="120" t="s">
        <v>84</v>
      </c>
      <c r="J7" s="120" t="s">
        <v>90</v>
      </c>
      <c r="K7" s="120" t="s">
        <v>92</v>
      </c>
      <c r="L7" s="120" t="s">
        <v>94</v>
      </c>
    </row>
    <row r="8" spans="1:12" s="123" customFormat="1" ht="30" customHeight="1" x14ac:dyDescent="0.35">
      <c r="B8" s="23" t="s">
        <v>67</v>
      </c>
      <c r="C8" s="121">
        <v>44312</v>
      </c>
      <c r="D8" s="121">
        <v>44313</v>
      </c>
      <c r="E8" s="121">
        <v>44314</v>
      </c>
      <c r="F8" s="121">
        <v>44315</v>
      </c>
      <c r="G8" s="121">
        <v>44316</v>
      </c>
      <c r="H8" s="122" t="s">
        <v>82</v>
      </c>
      <c r="I8" s="122" t="s">
        <v>85</v>
      </c>
      <c r="J8" s="122" t="s">
        <v>91</v>
      </c>
      <c r="K8" s="122" t="s">
        <v>93</v>
      </c>
      <c r="L8" s="122" t="s">
        <v>95</v>
      </c>
    </row>
    <row r="9" spans="1:12" s="2" customFormat="1" x14ac:dyDescent="0.35">
      <c r="B9" s="18" t="s">
        <v>20</v>
      </c>
      <c r="C9" s="14">
        <v>4.0977143442419335</v>
      </c>
      <c r="D9" s="14">
        <f>C26</f>
        <v>13.131550593829257</v>
      </c>
      <c r="E9" s="14">
        <f t="shared" ref="E9:F9" si="0">D26</f>
        <v>4.0415505938292569</v>
      </c>
      <c r="F9" s="14">
        <f t="shared" si="0"/>
        <v>4.0502275499203773</v>
      </c>
      <c r="G9" s="14">
        <f>F26</f>
        <v>4.0502275499203773</v>
      </c>
      <c r="H9" s="14">
        <f>G26</f>
        <v>4.0469946347668611</v>
      </c>
      <c r="I9" s="14">
        <f t="shared" ref="I9:L9" si="1">H26</f>
        <v>3.992078820966924</v>
      </c>
      <c r="J9" s="14">
        <f t="shared" si="1"/>
        <v>3.942128342261082</v>
      </c>
      <c r="K9" s="14">
        <f t="shared" si="1"/>
        <v>3.9004735056813526</v>
      </c>
      <c r="L9" s="14">
        <f t="shared" si="1"/>
        <v>3.8465415149253293</v>
      </c>
    </row>
    <row r="10" spans="1:12" s="3" customFormat="1" x14ac:dyDescent="0.35">
      <c r="B10" s="12" t="s">
        <v>8</v>
      </c>
      <c r="C10" s="7">
        <v>0.91503961703532521</v>
      </c>
      <c r="D10" s="7">
        <v>0</v>
      </c>
      <c r="E10" s="7">
        <v>0.18118933641465831</v>
      </c>
      <c r="F10" s="7">
        <v>0</v>
      </c>
      <c r="G10" s="7">
        <v>1.276767084846484</v>
      </c>
      <c r="H10" s="8">
        <v>2.7241424562561902</v>
      </c>
      <c r="I10" s="8">
        <v>1.1093669527896997</v>
      </c>
      <c r="J10" s="8">
        <v>0.9600486959392539</v>
      </c>
      <c r="K10" s="8">
        <v>0</v>
      </c>
      <c r="L10" s="8">
        <v>0</v>
      </c>
    </row>
    <row r="11" spans="1:12" s="3" customFormat="1" x14ac:dyDescent="0.35">
      <c r="B11" s="12" t="s">
        <v>9</v>
      </c>
      <c r="C11" s="7">
        <v>8.118796632551998</v>
      </c>
      <c r="D11" s="7">
        <v>0</v>
      </c>
      <c r="E11" s="7">
        <v>0</v>
      </c>
      <c r="F11" s="7">
        <v>0</v>
      </c>
      <c r="G11" s="7">
        <v>0</v>
      </c>
      <c r="H11" s="8">
        <v>20.140393694288541</v>
      </c>
      <c r="I11" s="8">
        <v>9.1946145592604829</v>
      </c>
      <c r="J11" s="8">
        <v>0.57774843182568503</v>
      </c>
      <c r="K11" s="8">
        <v>0</v>
      </c>
      <c r="L11" s="8">
        <v>0</v>
      </c>
    </row>
    <row r="12" spans="1:12" s="3" customFormat="1" x14ac:dyDescent="0.35">
      <c r="B12" s="85" t="s">
        <v>4</v>
      </c>
      <c r="C12" s="86"/>
      <c r="D12" s="86"/>
      <c r="E12" s="86"/>
      <c r="F12" s="86"/>
      <c r="G12" s="86"/>
      <c r="H12" s="86"/>
      <c r="I12" s="86"/>
      <c r="J12" s="86"/>
      <c r="K12" s="86"/>
      <c r="L12" s="86"/>
    </row>
    <row r="13" spans="1:12" s="3" customFormat="1" x14ac:dyDescent="0.35">
      <c r="B13" s="12" t="s">
        <v>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</row>
    <row r="14" spans="1:12" s="3" customFormat="1" x14ac:dyDescent="0.35">
      <c r="B14" s="24" t="s">
        <v>78</v>
      </c>
      <c r="C14" s="25">
        <v>0</v>
      </c>
      <c r="D14" s="25">
        <v>0</v>
      </c>
      <c r="E14" s="25">
        <v>7.24</v>
      </c>
      <c r="F14" s="25">
        <v>0</v>
      </c>
      <c r="G14" s="25">
        <v>0</v>
      </c>
      <c r="H14" s="25">
        <v>0</v>
      </c>
      <c r="I14" s="25">
        <v>0.41</v>
      </c>
      <c r="J14" s="25">
        <v>3.01</v>
      </c>
      <c r="K14" s="25">
        <v>10.71</v>
      </c>
      <c r="L14" s="25">
        <v>4.54</v>
      </c>
    </row>
    <row r="15" spans="1:12" s="3" customFormat="1" x14ac:dyDescent="0.35">
      <c r="B15" s="6" t="s">
        <v>6</v>
      </c>
      <c r="C15" s="10">
        <f>SUM(C10:C14)</f>
        <v>9.0338362495873241</v>
      </c>
      <c r="D15" s="10">
        <f t="shared" ref="D15:L15" si="2">SUM(D10:D14)</f>
        <v>0</v>
      </c>
      <c r="E15" s="10">
        <f t="shared" si="2"/>
        <v>7.4211893364146588</v>
      </c>
      <c r="F15" s="10">
        <f t="shared" si="2"/>
        <v>0</v>
      </c>
      <c r="G15" s="10">
        <f t="shared" si="2"/>
        <v>1.276767084846484</v>
      </c>
      <c r="H15" s="10">
        <f t="shared" si="2"/>
        <v>22.86453615054473</v>
      </c>
      <c r="I15" s="10">
        <f t="shared" si="2"/>
        <v>10.713981512050182</v>
      </c>
      <c r="J15" s="10">
        <f t="shared" si="2"/>
        <v>4.5477971277649392</v>
      </c>
      <c r="K15" s="10">
        <f t="shared" si="2"/>
        <v>10.71</v>
      </c>
      <c r="L15" s="10">
        <f t="shared" si="2"/>
        <v>4.54</v>
      </c>
    </row>
    <row r="16" spans="1:12" s="3" customFormat="1" x14ac:dyDescent="0.35">
      <c r="B16" s="13" t="s">
        <v>7</v>
      </c>
      <c r="C16" s="4">
        <v>0</v>
      </c>
      <c r="D16" s="4">
        <v>0</v>
      </c>
      <c r="E16" s="4">
        <v>0.8253549026081215</v>
      </c>
      <c r="F16" s="4">
        <v>0</v>
      </c>
      <c r="G16" s="4">
        <v>0</v>
      </c>
      <c r="H16" s="8">
        <v>4.1767745130406073</v>
      </c>
      <c r="I16" s="8">
        <v>4.1767745130406073</v>
      </c>
      <c r="J16" s="8">
        <v>4.1767745130406073</v>
      </c>
      <c r="K16" s="8">
        <v>4.1767745130406073</v>
      </c>
      <c r="L16" s="8">
        <v>4.1767745130406073</v>
      </c>
    </row>
    <row r="17" spans="1:14" s="3" customFormat="1" x14ac:dyDescent="0.35">
      <c r="B17" s="13" t="s">
        <v>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</row>
    <row r="18" spans="1:14" s="3" customFormat="1" x14ac:dyDescent="0.35">
      <c r="B18" s="13" t="s">
        <v>0</v>
      </c>
      <c r="C18" s="4">
        <v>0</v>
      </c>
      <c r="D18" s="4">
        <v>0</v>
      </c>
      <c r="E18" s="4">
        <v>5.6553317926708484</v>
      </c>
      <c r="F18" s="4">
        <v>0</v>
      </c>
      <c r="G18" s="4">
        <v>0</v>
      </c>
      <c r="H18" s="8">
        <v>0</v>
      </c>
      <c r="I18" s="8">
        <v>5.6553317926708484</v>
      </c>
      <c r="J18" s="8">
        <v>0</v>
      </c>
      <c r="K18" s="8">
        <v>5.6553317926708484</v>
      </c>
      <c r="L18" s="8">
        <v>0</v>
      </c>
    </row>
    <row r="19" spans="1:14" s="3" customFormat="1" x14ac:dyDescent="0.35">
      <c r="B19" s="13" t="s">
        <v>12</v>
      </c>
      <c r="C19" s="4">
        <v>0</v>
      </c>
      <c r="D19" s="4">
        <v>0</v>
      </c>
      <c r="E19" s="4">
        <v>0.9318256850445692</v>
      </c>
      <c r="F19" s="4">
        <v>0</v>
      </c>
      <c r="G19" s="4">
        <v>0</v>
      </c>
      <c r="H19" s="8">
        <v>0.41267745130406075</v>
      </c>
      <c r="I19" s="8">
        <v>0.9318256850445692</v>
      </c>
      <c r="J19" s="8">
        <v>0.41267745130406075</v>
      </c>
      <c r="K19" s="8">
        <v>0.9318256850445692</v>
      </c>
      <c r="L19" s="8">
        <v>0.41267745130406075</v>
      </c>
    </row>
    <row r="20" spans="1:14" s="3" customFormat="1" x14ac:dyDescent="0.35">
      <c r="B20" s="13" t="s">
        <v>11</v>
      </c>
      <c r="C20" s="4"/>
      <c r="D20" s="4"/>
      <c r="E20" s="4"/>
      <c r="F20" s="4"/>
      <c r="G20" s="4"/>
      <c r="H20" s="8"/>
      <c r="I20" s="8"/>
      <c r="J20" s="8"/>
      <c r="K20" s="8"/>
      <c r="L20" s="8"/>
    </row>
    <row r="21" spans="1:14" s="3" customFormat="1" x14ac:dyDescent="0.35">
      <c r="B21" s="85" t="s">
        <v>3</v>
      </c>
      <c r="C21" s="86"/>
      <c r="D21" s="86"/>
      <c r="E21" s="86"/>
      <c r="F21" s="86"/>
      <c r="G21" s="86"/>
      <c r="H21" s="86"/>
      <c r="I21" s="86"/>
      <c r="J21" s="86"/>
      <c r="K21" s="86"/>
      <c r="L21" s="86"/>
    </row>
    <row r="22" spans="1:14" s="3" customFormat="1" x14ac:dyDescent="0.35">
      <c r="B22" s="13" t="s">
        <v>1</v>
      </c>
      <c r="C22" s="4"/>
      <c r="D22" s="4"/>
      <c r="E22" s="4"/>
      <c r="F22" s="4"/>
      <c r="G22" s="4"/>
      <c r="H22" s="8"/>
      <c r="I22" s="8"/>
      <c r="J22" s="8"/>
      <c r="K22" s="8"/>
      <c r="L22" s="8"/>
    </row>
    <row r="23" spans="1:14" s="3" customFormat="1" x14ac:dyDescent="0.35">
      <c r="B23" s="13" t="s">
        <v>2</v>
      </c>
      <c r="C23" s="4"/>
      <c r="D23" s="4"/>
      <c r="E23" s="4"/>
      <c r="F23" s="4"/>
      <c r="G23" s="4"/>
      <c r="H23" s="8"/>
      <c r="I23" s="8"/>
      <c r="J23" s="8"/>
      <c r="K23" s="8"/>
      <c r="L23" s="8"/>
    </row>
    <row r="24" spans="1:14" s="3" customFormat="1" x14ac:dyDescent="0.35">
      <c r="B24" s="26" t="s">
        <v>79</v>
      </c>
      <c r="C24" s="62">
        <v>0</v>
      </c>
      <c r="D24" s="27">
        <v>9.09</v>
      </c>
      <c r="E24" s="27">
        <v>0</v>
      </c>
      <c r="F24" s="27">
        <v>0</v>
      </c>
      <c r="G24" s="27">
        <v>1.28</v>
      </c>
      <c r="H24" s="27">
        <v>18.329999999999998</v>
      </c>
      <c r="I24" s="27">
        <v>0</v>
      </c>
      <c r="J24" s="27">
        <v>0</v>
      </c>
      <c r="K24" s="27">
        <v>0</v>
      </c>
      <c r="L24" s="27">
        <v>0</v>
      </c>
    </row>
    <row r="25" spans="1:14" s="3" customFormat="1" x14ac:dyDescent="0.35">
      <c r="B25" s="28" t="s">
        <v>5</v>
      </c>
      <c r="C25" s="29">
        <f>SUM(C16:C24)</f>
        <v>0</v>
      </c>
      <c r="D25" s="29">
        <f t="shared" ref="D25:L25" si="3">SUM(D16:D24)</f>
        <v>9.09</v>
      </c>
      <c r="E25" s="29">
        <f t="shared" si="3"/>
        <v>7.4125123803235393</v>
      </c>
      <c r="F25" s="29">
        <f t="shared" si="3"/>
        <v>0</v>
      </c>
      <c r="G25" s="29">
        <f t="shared" si="3"/>
        <v>1.28</v>
      </c>
      <c r="H25" s="29">
        <f t="shared" si="3"/>
        <v>22.919451964344667</v>
      </c>
      <c r="I25" s="29">
        <f t="shared" si="3"/>
        <v>10.763931990756024</v>
      </c>
      <c r="J25" s="29">
        <f t="shared" si="3"/>
        <v>4.5894519643446685</v>
      </c>
      <c r="K25" s="29">
        <f t="shared" si="3"/>
        <v>10.763931990756024</v>
      </c>
      <c r="L25" s="29">
        <f t="shared" si="3"/>
        <v>4.5894519643446685</v>
      </c>
    </row>
    <row r="26" spans="1:14" s="3" customFormat="1" x14ac:dyDescent="0.35">
      <c r="B26" s="5" t="s">
        <v>23</v>
      </c>
      <c r="C26" s="9">
        <f t="shared" ref="C26:L26" si="4">C9+C15-C25</f>
        <v>13.131550593829257</v>
      </c>
      <c r="D26" s="9">
        <f t="shared" si="4"/>
        <v>4.0415505938292569</v>
      </c>
      <c r="E26" s="9">
        <f t="shared" si="4"/>
        <v>4.0502275499203773</v>
      </c>
      <c r="F26" s="9">
        <f t="shared" si="4"/>
        <v>4.0502275499203773</v>
      </c>
      <c r="G26" s="9">
        <f t="shared" si="4"/>
        <v>4.0469946347668611</v>
      </c>
      <c r="H26" s="9">
        <f t="shared" si="4"/>
        <v>3.992078820966924</v>
      </c>
      <c r="I26" s="9">
        <f t="shared" si="4"/>
        <v>3.942128342261082</v>
      </c>
      <c r="J26" s="9">
        <f t="shared" si="4"/>
        <v>3.9004735056813526</v>
      </c>
      <c r="K26" s="9">
        <f t="shared" si="4"/>
        <v>3.8465415149253293</v>
      </c>
      <c r="L26" s="9">
        <f t="shared" si="4"/>
        <v>3.7970895505806617</v>
      </c>
      <c r="N26" s="3">
        <f>SUM(C26:L26)</f>
        <v>48.798862656681479</v>
      </c>
    </row>
    <row r="27" spans="1:14" s="3" customFormat="1" x14ac:dyDescent="0.35"/>
    <row r="29" spans="1:14" x14ac:dyDescent="0.35">
      <c r="A29" s="130" t="s">
        <v>37</v>
      </c>
      <c r="B29" s="124" t="s">
        <v>31</v>
      </c>
      <c r="C29" s="125"/>
      <c r="D29" s="125"/>
      <c r="E29" s="125"/>
      <c r="F29" s="125"/>
      <c r="G29" s="126" t="s">
        <v>74</v>
      </c>
      <c r="H29" s="126" t="str">
        <f t="shared" ref="H29:K30" si="5">H7</f>
        <v>Week 18</v>
      </c>
      <c r="I29" s="126" t="str">
        <f t="shared" si="5"/>
        <v>Week 19</v>
      </c>
      <c r="J29" s="126" t="str">
        <f t="shared" si="5"/>
        <v>Week 20</v>
      </c>
      <c r="K29" s="126" t="str">
        <f t="shared" si="5"/>
        <v>Week 21</v>
      </c>
      <c r="L29" s="127"/>
    </row>
    <row r="30" spans="1:14" x14ac:dyDescent="0.35">
      <c r="B30" s="23" t="s">
        <v>67</v>
      </c>
      <c r="C30" s="125"/>
      <c r="D30" s="125"/>
      <c r="E30" s="125"/>
      <c r="F30" s="125"/>
      <c r="G30" s="126" t="s">
        <v>75</v>
      </c>
      <c r="H30" s="126" t="str">
        <f t="shared" si="5"/>
        <v>May 03 rd - May 07 th</v>
      </c>
      <c r="I30" s="126" t="str">
        <f t="shared" si="5"/>
        <v>May 10 th - May 14 th</v>
      </c>
      <c r="J30" s="126" t="str">
        <f t="shared" si="5"/>
        <v>May 17 th - May 21 st</v>
      </c>
      <c r="K30" s="126" t="str">
        <f t="shared" si="5"/>
        <v>May 24 th - May 28 th</v>
      </c>
      <c r="L30" s="127"/>
    </row>
    <row r="31" spans="1:14" x14ac:dyDescent="0.35">
      <c r="B31" s="18" t="s">
        <v>20</v>
      </c>
      <c r="C31" s="125"/>
      <c r="D31" s="125"/>
      <c r="E31" s="125"/>
      <c r="F31" s="125"/>
      <c r="G31" s="14">
        <v>4.2637537012118134</v>
      </c>
      <c r="H31" s="14">
        <f>G48</f>
        <v>4.2528779996601465</v>
      </c>
      <c r="I31" s="14">
        <f>H48</f>
        <v>4.2507915024663525</v>
      </c>
      <c r="J31" s="14">
        <f>I48</f>
        <v>4.2380958933544353</v>
      </c>
      <c r="K31" s="14">
        <f>J48</f>
        <v>4.2232890264016465</v>
      </c>
      <c r="L31" s="127"/>
    </row>
    <row r="32" spans="1:14" x14ac:dyDescent="0.35">
      <c r="B32" s="12" t="s">
        <v>8</v>
      </c>
      <c r="C32" s="125"/>
      <c r="D32" s="125"/>
      <c r="E32" s="125"/>
      <c r="F32" s="125"/>
      <c r="G32" s="8">
        <v>4.7384111918124789</v>
      </c>
      <c r="H32" s="8">
        <v>2.3123266754704521</v>
      </c>
      <c r="I32" s="8">
        <v>0.57197672499174645</v>
      </c>
      <c r="J32" s="8">
        <v>0</v>
      </c>
      <c r="K32" s="8">
        <v>0</v>
      </c>
      <c r="L32" s="127"/>
    </row>
    <row r="33" spans="2:14" x14ac:dyDescent="0.35">
      <c r="B33" s="12" t="s">
        <v>9</v>
      </c>
      <c r="C33" s="125"/>
      <c r="D33" s="125"/>
      <c r="E33" s="125"/>
      <c r="F33" s="125"/>
      <c r="G33" s="8">
        <v>0</v>
      </c>
      <c r="H33" s="8">
        <v>20.140393694288541</v>
      </c>
      <c r="I33" s="8">
        <v>9.1946145592604829</v>
      </c>
      <c r="J33" s="8">
        <v>0</v>
      </c>
      <c r="K33" s="8">
        <v>0</v>
      </c>
      <c r="L33" s="127"/>
    </row>
    <row r="34" spans="2:14" x14ac:dyDescent="0.35">
      <c r="B34" s="12" t="s">
        <v>4</v>
      </c>
      <c r="C34" s="125"/>
      <c r="D34" s="125"/>
      <c r="E34" s="125"/>
      <c r="F34" s="125"/>
      <c r="G34" s="8"/>
      <c r="H34" s="8"/>
      <c r="I34" s="8"/>
      <c r="J34" s="8"/>
      <c r="K34" s="8"/>
      <c r="L34" s="127"/>
    </row>
    <row r="35" spans="2:14" x14ac:dyDescent="0.35">
      <c r="B35" s="12" t="s">
        <v>2</v>
      </c>
      <c r="C35" s="125"/>
      <c r="D35" s="125"/>
      <c r="E35" s="125"/>
      <c r="F35" s="125"/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127"/>
    </row>
    <row r="36" spans="2:14" x14ac:dyDescent="0.35">
      <c r="B36" s="24" t="s">
        <v>80</v>
      </c>
      <c r="C36" s="125"/>
      <c r="D36" s="125"/>
      <c r="E36" s="125"/>
      <c r="F36" s="125"/>
      <c r="G36" s="25">
        <v>6.8</v>
      </c>
      <c r="H36" s="25">
        <v>0</v>
      </c>
      <c r="I36" s="25">
        <v>1.77</v>
      </c>
      <c r="J36" s="25">
        <v>5.36</v>
      </c>
      <c r="K36" s="25">
        <v>11.54</v>
      </c>
      <c r="L36" s="127"/>
    </row>
    <row r="37" spans="2:14" x14ac:dyDescent="0.35">
      <c r="B37" s="6" t="s">
        <v>6</v>
      </c>
      <c r="C37" s="125"/>
      <c r="D37" s="125"/>
      <c r="E37" s="125"/>
      <c r="F37" s="125"/>
      <c r="G37" s="10">
        <f>SUM(G32:G36)</f>
        <v>11.538411191812479</v>
      </c>
      <c r="H37" s="10">
        <f t="shared" ref="H37:K37" si="6">SUM(H32:H36)</f>
        <v>22.452720369758993</v>
      </c>
      <c r="I37" s="10">
        <f t="shared" si="6"/>
        <v>11.536591284252228</v>
      </c>
      <c r="J37" s="10">
        <f t="shared" si="6"/>
        <v>5.36</v>
      </c>
      <c r="K37" s="10">
        <f t="shared" si="6"/>
        <v>11.54</v>
      </c>
      <c r="L37" s="127"/>
    </row>
    <row r="38" spans="2:14" x14ac:dyDescent="0.35">
      <c r="B38" s="13" t="s">
        <v>7</v>
      </c>
      <c r="C38" s="125"/>
      <c r="D38" s="125"/>
      <c r="E38" s="125"/>
      <c r="F38" s="125"/>
      <c r="G38" s="8">
        <v>4.9621294156487288</v>
      </c>
      <c r="H38" s="8">
        <v>4.9621294156487288</v>
      </c>
      <c r="I38" s="8">
        <v>4.9621294156487288</v>
      </c>
      <c r="J38" s="8">
        <v>4.9621294156487288</v>
      </c>
      <c r="K38" s="8">
        <v>4.9621294156487288</v>
      </c>
      <c r="L38" s="127"/>
    </row>
    <row r="39" spans="2:14" x14ac:dyDescent="0.35">
      <c r="B39" s="13" t="s">
        <v>10</v>
      </c>
      <c r="C39" s="125"/>
      <c r="D39" s="125"/>
      <c r="E39" s="125"/>
      <c r="F39" s="125"/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127"/>
    </row>
    <row r="40" spans="2:14" x14ac:dyDescent="0.35">
      <c r="B40" s="13" t="s">
        <v>0</v>
      </c>
      <c r="C40" s="125"/>
      <c r="D40" s="125"/>
      <c r="E40" s="125"/>
      <c r="F40" s="125"/>
      <c r="G40" s="8">
        <v>5.6553317926708484</v>
      </c>
      <c r="H40" s="8">
        <v>0</v>
      </c>
      <c r="I40" s="8">
        <v>5.6553317926708484</v>
      </c>
      <c r="J40" s="8">
        <v>0</v>
      </c>
      <c r="K40" s="8">
        <v>5.6553317926708484</v>
      </c>
      <c r="L40" s="127"/>
    </row>
    <row r="41" spans="2:14" x14ac:dyDescent="0.35">
      <c r="B41" s="13" t="s">
        <v>12</v>
      </c>
      <c r="C41" s="125"/>
      <c r="D41" s="125"/>
      <c r="E41" s="125"/>
      <c r="F41" s="125"/>
      <c r="G41" s="8">
        <v>0.9318256850445692</v>
      </c>
      <c r="H41" s="8">
        <v>0.41267745130406075</v>
      </c>
      <c r="I41" s="8">
        <v>0.9318256850445692</v>
      </c>
      <c r="J41" s="8">
        <v>0.41267745130406075</v>
      </c>
      <c r="K41" s="8">
        <v>0.9318256850445692</v>
      </c>
      <c r="L41" s="127"/>
    </row>
    <row r="42" spans="2:14" x14ac:dyDescent="0.35">
      <c r="B42" s="13" t="s">
        <v>11</v>
      </c>
      <c r="C42" s="125"/>
      <c r="D42" s="125"/>
      <c r="E42" s="125"/>
      <c r="F42" s="125"/>
      <c r="G42" s="8"/>
      <c r="H42" s="8"/>
      <c r="I42" s="8"/>
      <c r="J42" s="8"/>
      <c r="K42" s="8"/>
      <c r="L42" s="127"/>
    </row>
    <row r="43" spans="2:14" x14ac:dyDescent="0.35">
      <c r="B43" s="13" t="s">
        <v>3</v>
      </c>
      <c r="C43" s="125"/>
      <c r="D43" s="125"/>
      <c r="E43" s="125"/>
      <c r="F43" s="125"/>
      <c r="G43" s="8"/>
      <c r="H43" s="8"/>
      <c r="I43" s="8"/>
      <c r="J43" s="8"/>
      <c r="K43" s="8"/>
      <c r="L43" s="127"/>
    </row>
    <row r="44" spans="2:14" x14ac:dyDescent="0.35">
      <c r="B44" s="13" t="s">
        <v>1</v>
      </c>
      <c r="C44" s="125"/>
      <c r="D44" s="125"/>
      <c r="E44" s="125"/>
      <c r="F44" s="125"/>
      <c r="G44" s="8">
        <v>0</v>
      </c>
      <c r="H44" s="8"/>
      <c r="I44" s="8"/>
      <c r="J44" s="8"/>
      <c r="K44" s="8"/>
      <c r="L44" s="127"/>
    </row>
    <row r="45" spans="2:14" x14ac:dyDescent="0.35">
      <c r="B45" s="13" t="s">
        <v>2</v>
      </c>
      <c r="C45" s="125"/>
      <c r="D45" s="125"/>
      <c r="E45" s="125"/>
      <c r="F45" s="125"/>
      <c r="G45" s="8"/>
      <c r="H45" s="8"/>
      <c r="I45" s="8"/>
      <c r="J45" s="8"/>
      <c r="K45" s="8"/>
      <c r="L45" s="127"/>
    </row>
    <row r="46" spans="2:14" x14ac:dyDescent="0.35">
      <c r="B46" s="26" t="s">
        <v>79</v>
      </c>
      <c r="C46" s="125"/>
      <c r="D46" s="125"/>
      <c r="E46" s="125"/>
      <c r="F46" s="125"/>
      <c r="G46" s="27">
        <v>0</v>
      </c>
      <c r="H46" s="27">
        <v>17.079999999999998</v>
      </c>
      <c r="I46" s="27">
        <v>0</v>
      </c>
      <c r="J46" s="27">
        <v>0</v>
      </c>
      <c r="K46" s="27">
        <v>0</v>
      </c>
      <c r="L46" s="127"/>
    </row>
    <row r="47" spans="2:14" x14ac:dyDescent="0.35">
      <c r="B47" s="28" t="s">
        <v>5</v>
      </c>
      <c r="C47" s="125"/>
      <c r="D47" s="125"/>
      <c r="E47" s="125"/>
      <c r="F47" s="125"/>
      <c r="G47" s="29">
        <f>SUM(G38:G46)</f>
        <v>11.549286893364146</v>
      </c>
      <c r="H47" s="29">
        <f t="shared" ref="H47:K47" si="7">SUM(H38:H46)</f>
        <v>22.454806866952786</v>
      </c>
      <c r="I47" s="29">
        <f t="shared" si="7"/>
        <v>11.549286893364146</v>
      </c>
      <c r="J47" s="29">
        <f t="shared" si="7"/>
        <v>5.37480686695279</v>
      </c>
      <c r="K47" s="29">
        <f t="shared" si="7"/>
        <v>11.549286893364146</v>
      </c>
      <c r="L47" s="127"/>
    </row>
    <row r="48" spans="2:14" x14ac:dyDescent="0.35">
      <c r="B48" s="5" t="s">
        <v>23</v>
      </c>
      <c r="C48" s="125"/>
      <c r="D48" s="125"/>
      <c r="E48" s="125"/>
      <c r="F48" s="125"/>
      <c r="G48" s="9">
        <f t="shared" ref="G48" si="8">G31+G37-G47</f>
        <v>4.2528779996601465</v>
      </c>
      <c r="H48" s="9">
        <f>H31+H37-H47</f>
        <v>4.2507915024663525</v>
      </c>
      <c r="I48" s="9">
        <f>I31+I37-I47</f>
        <v>4.2380958933544353</v>
      </c>
      <c r="J48" s="9">
        <f>J31+J37-J47</f>
        <v>4.2232890264016465</v>
      </c>
      <c r="K48" s="9">
        <f>K31+K37-K47</f>
        <v>4.2140021330374999</v>
      </c>
      <c r="L48" s="127"/>
      <c r="N48" s="3">
        <f>SUM(C48:L48)</f>
        <v>21.179056554920081</v>
      </c>
    </row>
    <row r="49" spans="1:12" x14ac:dyDescent="0.35">
      <c r="B49" s="118"/>
      <c r="C49" s="118"/>
      <c r="D49" s="118"/>
      <c r="E49" s="118"/>
      <c r="F49" s="118"/>
      <c r="G49" s="118"/>
      <c r="H49" s="118"/>
      <c r="I49" s="118"/>
      <c r="J49" s="118"/>
    </row>
    <row r="51" spans="1:12" x14ac:dyDescent="0.35">
      <c r="A51" s="130" t="s">
        <v>38</v>
      </c>
      <c r="B51" s="128" t="s">
        <v>32</v>
      </c>
      <c r="C51" s="125"/>
      <c r="D51" s="125"/>
      <c r="E51" s="125"/>
      <c r="F51" s="125"/>
      <c r="G51" s="37">
        <f>SUM(G32:G35)-SUM(C10:G13)</f>
        <v>-5.7533814790359861</v>
      </c>
      <c r="H51" s="37">
        <f>SUM(H32:H35)-SUM(H10:H13)</f>
        <v>-0.41181578078573722</v>
      </c>
      <c r="I51" s="37">
        <f>SUM(I32:I35)-SUM(I10:I13)</f>
        <v>-0.5373902277979532</v>
      </c>
      <c r="J51" s="37">
        <f>SUM(J32:J35)-SUM(J10:J13)</f>
        <v>-1.5377971277649389</v>
      </c>
      <c r="K51" s="37">
        <f>SUM(K32:K35)-SUM(K10:K13)</f>
        <v>0</v>
      </c>
      <c r="L51" s="127"/>
    </row>
    <row r="52" spans="1:12" x14ac:dyDescent="0.35">
      <c r="B52" s="118"/>
      <c r="C52" s="125"/>
      <c r="D52" s="125"/>
      <c r="E52" s="125"/>
      <c r="F52" s="125"/>
      <c r="G52" s="118"/>
      <c r="H52" s="118"/>
      <c r="I52" s="118"/>
      <c r="J52" s="118"/>
      <c r="L52" s="127"/>
    </row>
    <row r="53" spans="1:12" x14ac:dyDescent="0.35">
      <c r="B53" s="128" t="s">
        <v>33</v>
      </c>
      <c r="C53" s="125"/>
      <c r="D53" s="125"/>
      <c r="E53" s="125"/>
      <c r="F53" s="125"/>
      <c r="G53" s="37">
        <f>SUM(G38:G45)-SUM(C16:G23)</f>
        <v>4.1367745130406064</v>
      </c>
      <c r="H53" s="37">
        <f>SUM(H38:H45)-SUM(H16:H23)</f>
        <v>0.78535490260812146</v>
      </c>
      <c r="I53" s="37">
        <f>SUM(I38:I45)-SUM(I16:I23)</f>
        <v>0.78535490260812146</v>
      </c>
      <c r="J53" s="37">
        <f>SUM(J38:J45)-SUM(J16:J23)</f>
        <v>0.78535490260812146</v>
      </c>
      <c r="K53" s="37">
        <f>SUM(K38:K45)-SUM(K16:K23)</f>
        <v>0.78535490260812146</v>
      </c>
      <c r="L53" s="127"/>
    </row>
  </sheetData>
  <mergeCells count="2">
    <mergeCell ref="B2:E2"/>
    <mergeCell ref="C7:G7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FE812-602F-49F4-A00D-ABDE079B748F}">
  <sheetPr>
    <tabColor rgb="FFFF0000"/>
  </sheetPr>
  <dimension ref="A1:B955"/>
  <sheetViews>
    <sheetView tabSelected="1" topLeftCell="A937" workbookViewId="0">
      <selection activeCell="A2" sqref="A2:B955"/>
    </sheetView>
  </sheetViews>
  <sheetFormatPr defaultRowHeight="14.5" x14ac:dyDescent="0.35"/>
  <cols>
    <col min="1" max="1" width="20.26953125" bestFit="1" customWidth="1"/>
    <col min="2" max="2" width="59.26953125" bestFit="1" customWidth="1"/>
  </cols>
  <sheetData>
    <row r="1" spans="1:2" x14ac:dyDescent="0.35">
      <c r="A1" t="s">
        <v>315</v>
      </c>
      <c r="B1" t="s">
        <v>316</v>
      </c>
    </row>
    <row r="2" spans="1:2" x14ac:dyDescent="0.35">
      <c r="A2" t="s">
        <v>317</v>
      </c>
      <c r="B2" t="s">
        <v>318</v>
      </c>
    </row>
    <row r="3" spans="1:2" x14ac:dyDescent="0.35">
      <c r="A3" t="s">
        <v>319</v>
      </c>
      <c r="B3" t="s">
        <v>318</v>
      </c>
    </row>
    <row r="4" spans="1:2" x14ac:dyDescent="0.35">
      <c r="A4" t="s">
        <v>320</v>
      </c>
      <c r="B4" t="s">
        <v>321</v>
      </c>
    </row>
    <row r="5" spans="1:2" x14ac:dyDescent="0.35">
      <c r="A5" t="s">
        <v>322</v>
      </c>
      <c r="B5" t="s">
        <v>323</v>
      </c>
    </row>
    <row r="6" spans="1:2" x14ac:dyDescent="0.35">
      <c r="A6" t="s">
        <v>324</v>
      </c>
      <c r="B6" t="s">
        <v>325</v>
      </c>
    </row>
    <row r="7" spans="1:2" x14ac:dyDescent="0.35">
      <c r="A7" t="s">
        <v>326</v>
      </c>
      <c r="B7" t="s">
        <v>327</v>
      </c>
    </row>
    <row r="8" spans="1:2" x14ac:dyDescent="0.35">
      <c r="A8" t="s">
        <v>328</v>
      </c>
      <c r="B8" t="s">
        <v>329</v>
      </c>
    </row>
    <row r="9" spans="1:2" x14ac:dyDescent="0.35">
      <c r="A9" t="s">
        <v>330</v>
      </c>
      <c r="B9" t="s">
        <v>331</v>
      </c>
    </row>
    <row r="10" spans="1:2" x14ac:dyDescent="0.35">
      <c r="A10" t="s">
        <v>332</v>
      </c>
      <c r="B10" t="s">
        <v>333</v>
      </c>
    </row>
    <row r="11" spans="1:2" x14ac:dyDescent="0.35">
      <c r="A11" t="s">
        <v>334</v>
      </c>
      <c r="B11" t="s">
        <v>335</v>
      </c>
    </row>
    <row r="12" spans="1:2" x14ac:dyDescent="0.35">
      <c r="A12" t="s">
        <v>336</v>
      </c>
      <c r="B12" t="s">
        <v>337</v>
      </c>
    </row>
    <row r="13" spans="1:2" x14ac:dyDescent="0.35">
      <c r="A13" t="s">
        <v>338</v>
      </c>
      <c r="B13" t="s">
        <v>339</v>
      </c>
    </row>
    <row r="14" spans="1:2" x14ac:dyDescent="0.35">
      <c r="A14" t="s">
        <v>340</v>
      </c>
      <c r="B14" t="s">
        <v>341</v>
      </c>
    </row>
    <row r="15" spans="1:2" x14ac:dyDescent="0.35">
      <c r="A15" t="s">
        <v>342</v>
      </c>
      <c r="B15" t="s">
        <v>343</v>
      </c>
    </row>
    <row r="16" spans="1:2" x14ac:dyDescent="0.35">
      <c r="A16" t="s">
        <v>344</v>
      </c>
      <c r="B16" t="s">
        <v>345</v>
      </c>
    </row>
    <row r="17" spans="1:2" x14ac:dyDescent="0.35">
      <c r="A17" t="s">
        <v>346</v>
      </c>
      <c r="B17" t="s">
        <v>347</v>
      </c>
    </row>
    <row r="18" spans="1:2" x14ac:dyDescent="0.35">
      <c r="A18" t="s">
        <v>348</v>
      </c>
      <c r="B18" t="s">
        <v>348</v>
      </c>
    </row>
    <row r="19" spans="1:2" x14ac:dyDescent="0.35">
      <c r="A19" t="s">
        <v>349</v>
      </c>
      <c r="B19" t="s">
        <v>350</v>
      </c>
    </row>
    <row r="20" spans="1:2" x14ac:dyDescent="0.35">
      <c r="A20" t="s">
        <v>351</v>
      </c>
      <c r="B20" t="s">
        <v>352</v>
      </c>
    </row>
    <row r="21" spans="1:2" x14ac:dyDescent="0.35">
      <c r="A21" t="s">
        <v>353</v>
      </c>
      <c r="B21" t="s">
        <v>354</v>
      </c>
    </row>
    <row r="22" spans="1:2" x14ac:dyDescent="0.35">
      <c r="A22" t="s">
        <v>355</v>
      </c>
      <c r="B22" t="s">
        <v>356</v>
      </c>
    </row>
    <row r="23" spans="1:2" x14ac:dyDescent="0.35">
      <c r="A23" t="s">
        <v>357</v>
      </c>
      <c r="B23" t="s">
        <v>358</v>
      </c>
    </row>
    <row r="24" spans="1:2" x14ac:dyDescent="0.35">
      <c r="A24" t="s">
        <v>359</v>
      </c>
      <c r="B24" t="s">
        <v>360</v>
      </c>
    </row>
    <row r="25" spans="1:2" x14ac:dyDescent="0.35">
      <c r="A25" t="s">
        <v>361</v>
      </c>
      <c r="B25" t="s">
        <v>362</v>
      </c>
    </row>
    <row r="26" spans="1:2" x14ac:dyDescent="0.35">
      <c r="A26" t="s">
        <v>363</v>
      </c>
      <c r="B26" t="s">
        <v>364</v>
      </c>
    </row>
    <row r="27" spans="1:2" x14ac:dyDescent="0.35">
      <c r="A27" t="s">
        <v>365</v>
      </c>
      <c r="B27" t="s">
        <v>366</v>
      </c>
    </row>
    <row r="28" spans="1:2" x14ac:dyDescent="0.35">
      <c r="A28" t="s">
        <v>367</v>
      </c>
      <c r="B28" t="s">
        <v>368</v>
      </c>
    </row>
    <row r="29" spans="1:2" x14ac:dyDescent="0.35">
      <c r="A29" t="s">
        <v>369</v>
      </c>
      <c r="B29" t="s">
        <v>370</v>
      </c>
    </row>
    <row r="30" spans="1:2" x14ac:dyDescent="0.35">
      <c r="A30" t="s">
        <v>371</v>
      </c>
      <c r="B30" t="s">
        <v>372</v>
      </c>
    </row>
    <row r="31" spans="1:2" x14ac:dyDescent="0.35">
      <c r="A31" t="s">
        <v>373</v>
      </c>
      <c r="B31" t="s">
        <v>374</v>
      </c>
    </row>
    <row r="32" spans="1:2" x14ac:dyDescent="0.35">
      <c r="A32" t="s">
        <v>375</v>
      </c>
      <c r="B32" t="s">
        <v>376</v>
      </c>
    </row>
    <row r="33" spans="1:2" x14ac:dyDescent="0.35">
      <c r="A33" t="s">
        <v>377</v>
      </c>
      <c r="B33" t="s">
        <v>378</v>
      </c>
    </row>
    <row r="34" spans="1:2" x14ac:dyDescent="0.35">
      <c r="A34" t="s">
        <v>379</v>
      </c>
      <c r="B34" t="s">
        <v>380</v>
      </c>
    </row>
    <row r="35" spans="1:2" x14ac:dyDescent="0.35">
      <c r="A35" t="s">
        <v>381</v>
      </c>
      <c r="B35" t="s">
        <v>382</v>
      </c>
    </row>
    <row r="36" spans="1:2" x14ac:dyDescent="0.35">
      <c r="A36" t="s">
        <v>383</v>
      </c>
      <c r="B36" t="s">
        <v>384</v>
      </c>
    </row>
    <row r="37" spans="1:2" x14ac:dyDescent="0.35">
      <c r="A37" t="s">
        <v>385</v>
      </c>
      <c r="B37" t="s">
        <v>386</v>
      </c>
    </row>
    <row r="38" spans="1:2" x14ac:dyDescent="0.35">
      <c r="A38" t="s">
        <v>387</v>
      </c>
      <c r="B38" t="s">
        <v>388</v>
      </c>
    </row>
    <row r="39" spans="1:2" x14ac:dyDescent="0.35">
      <c r="A39" t="s">
        <v>389</v>
      </c>
      <c r="B39" t="s">
        <v>390</v>
      </c>
    </row>
    <row r="40" spans="1:2" x14ac:dyDescent="0.35">
      <c r="A40" t="s">
        <v>391</v>
      </c>
      <c r="B40" t="s">
        <v>392</v>
      </c>
    </row>
    <row r="41" spans="1:2" x14ac:dyDescent="0.35">
      <c r="A41" t="s">
        <v>393</v>
      </c>
      <c r="B41" t="s">
        <v>394</v>
      </c>
    </row>
    <row r="42" spans="1:2" x14ac:dyDescent="0.35">
      <c r="A42" t="s">
        <v>395</v>
      </c>
      <c r="B42" t="s">
        <v>396</v>
      </c>
    </row>
    <row r="43" spans="1:2" x14ac:dyDescent="0.35">
      <c r="A43" t="s">
        <v>397</v>
      </c>
      <c r="B43" t="s">
        <v>398</v>
      </c>
    </row>
    <row r="44" spans="1:2" x14ac:dyDescent="0.35">
      <c r="A44" t="s">
        <v>399</v>
      </c>
      <c r="B44" t="s">
        <v>400</v>
      </c>
    </row>
    <row r="45" spans="1:2" x14ac:dyDescent="0.35">
      <c r="A45" t="s">
        <v>401</v>
      </c>
      <c r="B45" t="s">
        <v>402</v>
      </c>
    </row>
    <row r="46" spans="1:2" x14ac:dyDescent="0.35">
      <c r="A46" t="s">
        <v>403</v>
      </c>
      <c r="B46" t="s">
        <v>404</v>
      </c>
    </row>
    <row r="47" spans="1:2" x14ac:dyDescent="0.35">
      <c r="A47" t="s">
        <v>405</v>
      </c>
      <c r="B47" t="s">
        <v>405</v>
      </c>
    </row>
    <row r="48" spans="1:2" x14ac:dyDescent="0.35">
      <c r="A48" t="s">
        <v>406</v>
      </c>
      <c r="B48" t="s">
        <v>407</v>
      </c>
    </row>
    <row r="49" spans="1:2" x14ac:dyDescent="0.35">
      <c r="A49" t="s">
        <v>408</v>
      </c>
      <c r="B49" t="s">
        <v>408</v>
      </c>
    </row>
    <row r="50" spans="1:2" x14ac:dyDescent="0.35">
      <c r="A50" t="s">
        <v>409</v>
      </c>
      <c r="B50" t="s">
        <v>410</v>
      </c>
    </row>
    <row r="51" spans="1:2" x14ac:dyDescent="0.35">
      <c r="A51" t="s">
        <v>411</v>
      </c>
      <c r="B51" t="s">
        <v>412</v>
      </c>
    </row>
    <row r="52" spans="1:2" x14ac:dyDescent="0.35">
      <c r="A52" t="s">
        <v>413</v>
      </c>
      <c r="B52" t="s">
        <v>414</v>
      </c>
    </row>
    <row r="53" spans="1:2" x14ac:dyDescent="0.35">
      <c r="A53" t="s">
        <v>415</v>
      </c>
      <c r="B53" t="s">
        <v>416</v>
      </c>
    </row>
    <row r="54" spans="1:2" x14ac:dyDescent="0.35">
      <c r="A54" t="s">
        <v>417</v>
      </c>
      <c r="B54" t="s">
        <v>418</v>
      </c>
    </row>
    <row r="55" spans="1:2" x14ac:dyDescent="0.35">
      <c r="A55" t="s">
        <v>419</v>
      </c>
      <c r="B55" t="s">
        <v>420</v>
      </c>
    </row>
    <row r="56" spans="1:2" x14ac:dyDescent="0.35">
      <c r="A56" t="s">
        <v>421</v>
      </c>
      <c r="B56" t="s">
        <v>422</v>
      </c>
    </row>
    <row r="57" spans="1:2" x14ac:dyDescent="0.35">
      <c r="A57" t="s">
        <v>423</v>
      </c>
      <c r="B57" t="s">
        <v>424</v>
      </c>
    </row>
    <row r="58" spans="1:2" x14ac:dyDescent="0.35">
      <c r="A58" t="s">
        <v>425</v>
      </c>
      <c r="B58" t="s">
        <v>426</v>
      </c>
    </row>
    <row r="59" spans="1:2" x14ac:dyDescent="0.35">
      <c r="A59" t="s">
        <v>427</v>
      </c>
      <c r="B59" t="s">
        <v>428</v>
      </c>
    </row>
    <row r="60" spans="1:2" x14ac:dyDescent="0.35">
      <c r="A60" t="s">
        <v>429</v>
      </c>
      <c r="B60" t="s">
        <v>430</v>
      </c>
    </row>
    <row r="61" spans="1:2" x14ac:dyDescent="0.35">
      <c r="A61" t="s">
        <v>431</v>
      </c>
      <c r="B61" t="s">
        <v>432</v>
      </c>
    </row>
    <row r="62" spans="1:2" x14ac:dyDescent="0.35">
      <c r="A62" t="s">
        <v>433</v>
      </c>
      <c r="B62" t="s">
        <v>434</v>
      </c>
    </row>
    <row r="63" spans="1:2" x14ac:dyDescent="0.35">
      <c r="A63" t="s">
        <v>435</v>
      </c>
      <c r="B63" t="s">
        <v>436</v>
      </c>
    </row>
    <row r="64" spans="1:2" x14ac:dyDescent="0.35">
      <c r="A64" t="s">
        <v>437</v>
      </c>
      <c r="B64" t="s">
        <v>438</v>
      </c>
    </row>
    <row r="65" spans="1:2" x14ac:dyDescent="0.35">
      <c r="A65" t="s">
        <v>439</v>
      </c>
      <c r="B65" t="s">
        <v>440</v>
      </c>
    </row>
    <row r="66" spans="1:2" x14ac:dyDescent="0.35">
      <c r="A66" t="s">
        <v>441</v>
      </c>
      <c r="B66" t="s">
        <v>442</v>
      </c>
    </row>
    <row r="67" spans="1:2" x14ac:dyDescent="0.35">
      <c r="A67" t="s">
        <v>443</v>
      </c>
      <c r="B67" t="s">
        <v>444</v>
      </c>
    </row>
    <row r="68" spans="1:2" x14ac:dyDescent="0.35">
      <c r="A68" t="s">
        <v>445</v>
      </c>
      <c r="B68" t="s">
        <v>446</v>
      </c>
    </row>
    <row r="69" spans="1:2" x14ac:dyDescent="0.35">
      <c r="A69" t="s">
        <v>447</v>
      </c>
      <c r="B69" t="s">
        <v>448</v>
      </c>
    </row>
    <row r="70" spans="1:2" x14ac:dyDescent="0.35">
      <c r="A70" t="s">
        <v>239</v>
      </c>
      <c r="B70" t="s">
        <v>449</v>
      </c>
    </row>
    <row r="71" spans="1:2" x14ac:dyDescent="0.35">
      <c r="A71" t="s">
        <v>450</v>
      </c>
      <c r="B71" t="s">
        <v>451</v>
      </c>
    </row>
    <row r="72" spans="1:2" x14ac:dyDescent="0.35">
      <c r="A72" t="s">
        <v>452</v>
      </c>
      <c r="B72" t="s">
        <v>453</v>
      </c>
    </row>
    <row r="73" spans="1:2" x14ac:dyDescent="0.35">
      <c r="A73" t="s">
        <v>454</v>
      </c>
      <c r="B73" t="s">
        <v>455</v>
      </c>
    </row>
    <row r="74" spans="1:2" x14ac:dyDescent="0.35">
      <c r="A74" t="s">
        <v>456</v>
      </c>
      <c r="B74" t="s">
        <v>457</v>
      </c>
    </row>
    <row r="75" spans="1:2" x14ac:dyDescent="0.35">
      <c r="A75" t="s">
        <v>458</v>
      </c>
      <c r="B75" t="s">
        <v>459</v>
      </c>
    </row>
    <row r="76" spans="1:2" x14ac:dyDescent="0.35">
      <c r="A76" t="s">
        <v>460</v>
      </c>
      <c r="B76" t="s">
        <v>461</v>
      </c>
    </row>
    <row r="77" spans="1:2" x14ac:dyDescent="0.35">
      <c r="A77" t="s">
        <v>462</v>
      </c>
      <c r="B77" t="s">
        <v>463</v>
      </c>
    </row>
    <row r="78" spans="1:2" x14ac:dyDescent="0.35">
      <c r="A78" t="s">
        <v>464</v>
      </c>
      <c r="B78" t="s">
        <v>465</v>
      </c>
    </row>
    <row r="79" spans="1:2" x14ac:dyDescent="0.35">
      <c r="A79" t="s">
        <v>466</v>
      </c>
      <c r="B79" t="s">
        <v>467</v>
      </c>
    </row>
    <row r="80" spans="1:2" x14ac:dyDescent="0.35">
      <c r="A80" t="s">
        <v>468</v>
      </c>
      <c r="B80" t="s">
        <v>469</v>
      </c>
    </row>
    <row r="81" spans="1:2" x14ac:dyDescent="0.35">
      <c r="A81" t="s">
        <v>470</v>
      </c>
      <c r="B81" t="s">
        <v>470</v>
      </c>
    </row>
    <row r="82" spans="1:2" x14ac:dyDescent="0.35">
      <c r="A82" t="s">
        <v>471</v>
      </c>
      <c r="B82" t="s">
        <v>472</v>
      </c>
    </row>
    <row r="83" spans="1:2" x14ac:dyDescent="0.35">
      <c r="A83" t="s">
        <v>473</v>
      </c>
      <c r="B83" t="s">
        <v>474</v>
      </c>
    </row>
    <row r="84" spans="1:2" x14ac:dyDescent="0.35">
      <c r="A84" t="s">
        <v>475</v>
      </c>
      <c r="B84" t="s">
        <v>476</v>
      </c>
    </row>
    <row r="85" spans="1:2" x14ac:dyDescent="0.35">
      <c r="A85" t="s">
        <v>477</v>
      </c>
      <c r="B85" t="s">
        <v>478</v>
      </c>
    </row>
    <row r="86" spans="1:2" x14ac:dyDescent="0.35">
      <c r="A86" t="s">
        <v>479</v>
      </c>
      <c r="B86" t="s">
        <v>480</v>
      </c>
    </row>
    <row r="87" spans="1:2" x14ac:dyDescent="0.35">
      <c r="A87" t="s">
        <v>481</v>
      </c>
      <c r="B87" t="s">
        <v>482</v>
      </c>
    </row>
    <row r="88" spans="1:2" x14ac:dyDescent="0.35">
      <c r="A88" t="s">
        <v>483</v>
      </c>
      <c r="B88" t="s">
        <v>484</v>
      </c>
    </row>
    <row r="89" spans="1:2" x14ac:dyDescent="0.35">
      <c r="A89" t="s">
        <v>485</v>
      </c>
      <c r="B89" t="s">
        <v>486</v>
      </c>
    </row>
    <row r="90" spans="1:2" x14ac:dyDescent="0.35">
      <c r="A90" t="s">
        <v>487</v>
      </c>
      <c r="B90" t="s">
        <v>488</v>
      </c>
    </row>
    <row r="91" spans="1:2" x14ac:dyDescent="0.35">
      <c r="A91" t="s">
        <v>489</v>
      </c>
      <c r="B91" t="s">
        <v>490</v>
      </c>
    </row>
    <row r="92" spans="1:2" x14ac:dyDescent="0.35">
      <c r="A92" t="s">
        <v>491</v>
      </c>
      <c r="B92" t="s">
        <v>492</v>
      </c>
    </row>
    <row r="93" spans="1:2" x14ac:dyDescent="0.35">
      <c r="A93" t="s">
        <v>493</v>
      </c>
      <c r="B93" t="s">
        <v>494</v>
      </c>
    </row>
    <row r="94" spans="1:2" x14ac:dyDescent="0.35">
      <c r="A94" t="s">
        <v>495</v>
      </c>
      <c r="B94" t="s">
        <v>496</v>
      </c>
    </row>
    <row r="95" spans="1:2" x14ac:dyDescent="0.35">
      <c r="A95" t="s">
        <v>497</v>
      </c>
      <c r="B95" t="s">
        <v>498</v>
      </c>
    </row>
    <row r="96" spans="1:2" x14ac:dyDescent="0.35">
      <c r="A96" t="s">
        <v>499</v>
      </c>
      <c r="B96" t="s">
        <v>500</v>
      </c>
    </row>
    <row r="97" spans="1:2" x14ac:dyDescent="0.35">
      <c r="A97" t="s">
        <v>501</v>
      </c>
      <c r="B97" t="s">
        <v>502</v>
      </c>
    </row>
    <row r="98" spans="1:2" x14ac:dyDescent="0.35">
      <c r="A98" t="s">
        <v>503</v>
      </c>
      <c r="B98" t="s">
        <v>504</v>
      </c>
    </row>
    <row r="99" spans="1:2" x14ac:dyDescent="0.35">
      <c r="A99" t="s">
        <v>505</v>
      </c>
      <c r="B99" t="s">
        <v>506</v>
      </c>
    </row>
    <row r="100" spans="1:2" x14ac:dyDescent="0.35">
      <c r="A100" t="s">
        <v>507</v>
      </c>
      <c r="B100" t="s">
        <v>508</v>
      </c>
    </row>
    <row r="101" spans="1:2" x14ac:dyDescent="0.35">
      <c r="A101" t="s">
        <v>509</v>
      </c>
      <c r="B101" t="s">
        <v>510</v>
      </c>
    </row>
    <row r="102" spans="1:2" x14ac:dyDescent="0.35">
      <c r="A102" t="s">
        <v>511</v>
      </c>
      <c r="B102" t="s">
        <v>512</v>
      </c>
    </row>
    <row r="103" spans="1:2" x14ac:dyDescent="0.35">
      <c r="A103" t="s">
        <v>513</v>
      </c>
      <c r="B103" t="s">
        <v>514</v>
      </c>
    </row>
    <row r="104" spans="1:2" x14ac:dyDescent="0.35">
      <c r="A104" t="s">
        <v>515</v>
      </c>
      <c r="B104" t="s">
        <v>516</v>
      </c>
    </row>
    <row r="105" spans="1:2" x14ac:dyDescent="0.35">
      <c r="A105" t="s">
        <v>517</v>
      </c>
      <c r="B105" t="s">
        <v>518</v>
      </c>
    </row>
    <row r="106" spans="1:2" x14ac:dyDescent="0.35">
      <c r="A106" t="s">
        <v>519</v>
      </c>
      <c r="B106" t="s">
        <v>520</v>
      </c>
    </row>
    <row r="107" spans="1:2" x14ac:dyDescent="0.35">
      <c r="A107" t="s">
        <v>521</v>
      </c>
      <c r="B107" t="s">
        <v>522</v>
      </c>
    </row>
    <row r="108" spans="1:2" x14ac:dyDescent="0.35">
      <c r="A108" t="s">
        <v>523</v>
      </c>
      <c r="B108" t="s">
        <v>524</v>
      </c>
    </row>
    <row r="109" spans="1:2" x14ac:dyDescent="0.35">
      <c r="A109" t="s">
        <v>525</v>
      </c>
      <c r="B109" t="s">
        <v>526</v>
      </c>
    </row>
    <row r="110" spans="1:2" x14ac:dyDescent="0.35">
      <c r="A110" t="s">
        <v>527</v>
      </c>
      <c r="B110" t="s">
        <v>528</v>
      </c>
    </row>
    <row r="111" spans="1:2" x14ac:dyDescent="0.35">
      <c r="A111" t="s">
        <v>529</v>
      </c>
      <c r="B111" t="s">
        <v>530</v>
      </c>
    </row>
    <row r="112" spans="1:2" x14ac:dyDescent="0.35">
      <c r="A112" t="s">
        <v>531</v>
      </c>
      <c r="B112" t="s">
        <v>532</v>
      </c>
    </row>
    <row r="113" spans="1:2" x14ac:dyDescent="0.35">
      <c r="A113" t="s">
        <v>533</v>
      </c>
      <c r="B113" t="s">
        <v>534</v>
      </c>
    </row>
    <row r="114" spans="1:2" x14ac:dyDescent="0.35">
      <c r="A114" t="s">
        <v>535</v>
      </c>
      <c r="B114" t="s">
        <v>536</v>
      </c>
    </row>
    <row r="115" spans="1:2" x14ac:dyDescent="0.35">
      <c r="A115" t="s">
        <v>537</v>
      </c>
      <c r="B115" t="s">
        <v>538</v>
      </c>
    </row>
    <row r="116" spans="1:2" x14ac:dyDescent="0.35">
      <c r="A116" t="s">
        <v>539</v>
      </c>
      <c r="B116" t="s">
        <v>540</v>
      </c>
    </row>
    <row r="117" spans="1:2" x14ac:dyDescent="0.35">
      <c r="A117" t="s">
        <v>541</v>
      </c>
      <c r="B117" t="s">
        <v>542</v>
      </c>
    </row>
    <row r="118" spans="1:2" x14ac:dyDescent="0.35">
      <c r="A118" t="s">
        <v>543</v>
      </c>
      <c r="B118" t="s">
        <v>544</v>
      </c>
    </row>
    <row r="119" spans="1:2" x14ac:dyDescent="0.35">
      <c r="A119" t="s">
        <v>545</v>
      </c>
      <c r="B119" t="s">
        <v>546</v>
      </c>
    </row>
    <row r="120" spans="1:2" x14ac:dyDescent="0.35">
      <c r="A120" t="s">
        <v>547</v>
      </c>
      <c r="B120" t="s">
        <v>548</v>
      </c>
    </row>
    <row r="121" spans="1:2" x14ac:dyDescent="0.35">
      <c r="A121" t="s">
        <v>549</v>
      </c>
      <c r="B121" t="s">
        <v>550</v>
      </c>
    </row>
    <row r="122" spans="1:2" x14ac:dyDescent="0.35">
      <c r="A122" t="s">
        <v>551</v>
      </c>
      <c r="B122" t="s">
        <v>552</v>
      </c>
    </row>
    <row r="123" spans="1:2" x14ac:dyDescent="0.35">
      <c r="A123" t="s">
        <v>553</v>
      </c>
      <c r="B123" t="s">
        <v>554</v>
      </c>
    </row>
    <row r="124" spans="1:2" x14ac:dyDescent="0.35">
      <c r="A124" t="s">
        <v>555</v>
      </c>
      <c r="B124" t="s">
        <v>556</v>
      </c>
    </row>
    <row r="125" spans="1:2" x14ac:dyDescent="0.35">
      <c r="A125" t="s">
        <v>557</v>
      </c>
      <c r="B125" t="s">
        <v>558</v>
      </c>
    </row>
    <row r="126" spans="1:2" x14ac:dyDescent="0.35">
      <c r="A126" t="s">
        <v>559</v>
      </c>
      <c r="B126" t="s">
        <v>560</v>
      </c>
    </row>
    <row r="127" spans="1:2" x14ac:dyDescent="0.35">
      <c r="A127" t="s">
        <v>561</v>
      </c>
      <c r="B127" t="s">
        <v>562</v>
      </c>
    </row>
    <row r="128" spans="1:2" x14ac:dyDescent="0.35">
      <c r="A128" t="s">
        <v>563</v>
      </c>
      <c r="B128" t="s">
        <v>564</v>
      </c>
    </row>
    <row r="129" spans="1:2" x14ac:dyDescent="0.35">
      <c r="A129" t="s">
        <v>565</v>
      </c>
      <c r="B129" t="s">
        <v>566</v>
      </c>
    </row>
    <row r="130" spans="1:2" x14ac:dyDescent="0.35">
      <c r="A130" t="s">
        <v>567</v>
      </c>
      <c r="B130" t="s">
        <v>568</v>
      </c>
    </row>
    <row r="131" spans="1:2" x14ac:dyDescent="0.35">
      <c r="A131" t="s">
        <v>569</v>
      </c>
      <c r="B131" t="s">
        <v>570</v>
      </c>
    </row>
    <row r="132" spans="1:2" x14ac:dyDescent="0.35">
      <c r="A132" t="s">
        <v>571</v>
      </c>
      <c r="B132" t="s">
        <v>572</v>
      </c>
    </row>
    <row r="133" spans="1:2" x14ac:dyDescent="0.35">
      <c r="A133" t="s">
        <v>573</v>
      </c>
      <c r="B133" t="s">
        <v>574</v>
      </c>
    </row>
    <row r="134" spans="1:2" x14ac:dyDescent="0.35">
      <c r="A134" t="s">
        <v>575</v>
      </c>
      <c r="B134" t="s">
        <v>576</v>
      </c>
    </row>
    <row r="135" spans="1:2" x14ac:dyDescent="0.35">
      <c r="A135" t="s">
        <v>577</v>
      </c>
      <c r="B135" t="s">
        <v>578</v>
      </c>
    </row>
    <row r="136" spans="1:2" x14ac:dyDescent="0.35">
      <c r="A136" t="s">
        <v>579</v>
      </c>
      <c r="B136" t="s">
        <v>580</v>
      </c>
    </row>
    <row r="137" spans="1:2" x14ac:dyDescent="0.35">
      <c r="A137" t="s">
        <v>581</v>
      </c>
      <c r="B137" t="s">
        <v>582</v>
      </c>
    </row>
    <row r="138" spans="1:2" x14ac:dyDescent="0.35">
      <c r="A138" t="s">
        <v>583</v>
      </c>
      <c r="B138" t="s">
        <v>584</v>
      </c>
    </row>
    <row r="139" spans="1:2" x14ac:dyDescent="0.35">
      <c r="A139" t="s">
        <v>585</v>
      </c>
      <c r="B139" t="s">
        <v>586</v>
      </c>
    </row>
    <row r="140" spans="1:2" x14ac:dyDescent="0.35">
      <c r="A140" t="s">
        <v>587</v>
      </c>
      <c r="B140" t="s">
        <v>588</v>
      </c>
    </row>
    <row r="141" spans="1:2" x14ac:dyDescent="0.35">
      <c r="A141" t="s">
        <v>589</v>
      </c>
      <c r="B141" t="s">
        <v>590</v>
      </c>
    </row>
    <row r="142" spans="1:2" x14ac:dyDescent="0.35">
      <c r="A142" t="s">
        <v>591</v>
      </c>
      <c r="B142" t="s">
        <v>592</v>
      </c>
    </row>
    <row r="143" spans="1:2" x14ac:dyDescent="0.35">
      <c r="A143" t="s">
        <v>593</v>
      </c>
      <c r="B143" t="s">
        <v>594</v>
      </c>
    </row>
    <row r="144" spans="1:2" x14ac:dyDescent="0.35">
      <c r="A144" t="s">
        <v>595</v>
      </c>
      <c r="B144" t="s">
        <v>596</v>
      </c>
    </row>
    <row r="145" spans="1:2" x14ac:dyDescent="0.35">
      <c r="A145" t="s">
        <v>597</v>
      </c>
      <c r="B145" t="s">
        <v>598</v>
      </c>
    </row>
    <row r="146" spans="1:2" x14ac:dyDescent="0.35">
      <c r="A146" t="s">
        <v>599</v>
      </c>
      <c r="B146" t="s">
        <v>600</v>
      </c>
    </row>
    <row r="147" spans="1:2" x14ac:dyDescent="0.35">
      <c r="A147" t="s">
        <v>601</v>
      </c>
      <c r="B147" t="s">
        <v>602</v>
      </c>
    </row>
    <row r="148" spans="1:2" x14ac:dyDescent="0.35">
      <c r="A148" t="s">
        <v>603</v>
      </c>
      <c r="B148" t="s">
        <v>604</v>
      </c>
    </row>
    <row r="149" spans="1:2" x14ac:dyDescent="0.35">
      <c r="A149" t="s">
        <v>605</v>
      </c>
      <c r="B149" t="s">
        <v>606</v>
      </c>
    </row>
    <row r="150" spans="1:2" x14ac:dyDescent="0.35">
      <c r="A150" t="s">
        <v>607</v>
      </c>
      <c r="B150" t="s">
        <v>608</v>
      </c>
    </row>
    <row r="151" spans="1:2" x14ac:dyDescent="0.35">
      <c r="A151" t="s">
        <v>609</v>
      </c>
      <c r="B151" t="s">
        <v>610</v>
      </c>
    </row>
    <row r="152" spans="1:2" x14ac:dyDescent="0.35">
      <c r="A152" t="s">
        <v>611</v>
      </c>
      <c r="B152" t="s">
        <v>612</v>
      </c>
    </row>
    <row r="153" spans="1:2" x14ac:dyDescent="0.35">
      <c r="A153" t="s">
        <v>613</v>
      </c>
      <c r="B153" t="s">
        <v>614</v>
      </c>
    </row>
    <row r="154" spans="1:2" x14ac:dyDescent="0.35">
      <c r="A154" t="s">
        <v>615</v>
      </c>
      <c r="B154" t="s">
        <v>616</v>
      </c>
    </row>
    <row r="155" spans="1:2" x14ac:dyDescent="0.35">
      <c r="A155" t="s">
        <v>617</v>
      </c>
      <c r="B155" t="s">
        <v>618</v>
      </c>
    </row>
    <row r="156" spans="1:2" x14ac:dyDescent="0.35">
      <c r="A156" t="s">
        <v>619</v>
      </c>
      <c r="B156" t="s">
        <v>620</v>
      </c>
    </row>
    <row r="157" spans="1:2" x14ac:dyDescent="0.35">
      <c r="A157" t="s">
        <v>621</v>
      </c>
      <c r="B157" t="s">
        <v>622</v>
      </c>
    </row>
    <row r="158" spans="1:2" x14ac:dyDescent="0.35">
      <c r="A158" t="s">
        <v>623</v>
      </c>
      <c r="B158" t="s">
        <v>624</v>
      </c>
    </row>
    <row r="159" spans="1:2" x14ac:dyDescent="0.35">
      <c r="A159" t="s">
        <v>625</v>
      </c>
      <c r="B159" t="s">
        <v>626</v>
      </c>
    </row>
    <row r="160" spans="1:2" x14ac:dyDescent="0.35">
      <c r="A160" t="s">
        <v>627</v>
      </c>
      <c r="B160" t="s">
        <v>628</v>
      </c>
    </row>
    <row r="161" spans="1:2" x14ac:dyDescent="0.35">
      <c r="A161" t="s">
        <v>629</v>
      </c>
      <c r="B161" t="s">
        <v>630</v>
      </c>
    </row>
    <row r="162" spans="1:2" x14ac:dyDescent="0.35">
      <c r="A162" t="s">
        <v>631</v>
      </c>
      <c r="B162" t="s">
        <v>632</v>
      </c>
    </row>
    <row r="163" spans="1:2" x14ac:dyDescent="0.35">
      <c r="A163" t="s">
        <v>633</v>
      </c>
      <c r="B163" t="s">
        <v>634</v>
      </c>
    </row>
    <row r="164" spans="1:2" x14ac:dyDescent="0.35">
      <c r="A164" t="s">
        <v>635</v>
      </c>
      <c r="B164" t="s">
        <v>636</v>
      </c>
    </row>
    <row r="165" spans="1:2" x14ac:dyDescent="0.35">
      <c r="A165" t="s">
        <v>637</v>
      </c>
      <c r="B165" t="s">
        <v>638</v>
      </c>
    </row>
    <row r="166" spans="1:2" x14ac:dyDescent="0.35">
      <c r="A166" t="s">
        <v>639</v>
      </c>
      <c r="B166" t="s">
        <v>640</v>
      </c>
    </row>
    <row r="167" spans="1:2" x14ac:dyDescent="0.35">
      <c r="A167" t="s">
        <v>641</v>
      </c>
      <c r="B167" t="s">
        <v>642</v>
      </c>
    </row>
    <row r="168" spans="1:2" x14ac:dyDescent="0.35">
      <c r="A168" t="s">
        <v>643</v>
      </c>
      <c r="B168" t="s">
        <v>644</v>
      </c>
    </row>
    <row r="169" spans="1:2" x14ac:dyDescent="0.35">
      <c r="A169" t="s">
        <v>645</v>
      </c>
      <c r="B169" t="s">
        <v>646</v>
      </c>
    </row>
    <row r="170" spans="1:2" x14ac:dyDescent="0.35">
      <c r="A170" t="s">
        <v>647</v>
      </c>
      <c r="B170" t="s">
        <v>648</v>
      </c>
    </row>
    <row r="171" spans="1:2" x14ac:dyDescent="0.35">
      <c r="A171" t="s">
        <v>649</v>
      </c>
      <c r="B171" t="s">
        <v>650</v>
      </c>
    </row>
    <row r="172" spans="1:2" x14ac:dyDescent="0.35">
      <c r="A172" t="s">
        <v>651</v>
      </c>
      <c r="B172" t="s">
        <v>652</v>
      </c>
    </row>
    <row r="173" spans="1:2" x14ac:dyDescent="0.35">
      <c r="A173" t="s">
        <v>653</v>
      </c>
      <c r="B173" t="s">
        <v>654</v>
      </c>
    </row>
    <row r="174" spans="1:2" x14ac:dyDescent="0.35">
      <c r="A174" t="s">
        <v>655</v>
      </c>
      <c r="B174" t="s">
        <v>654</v>
      </c>
    </row>
    <row r="175" spans="1:2" x14ac:dyDescent="0.35">
      <c r="A175" t="s">
        <v>656</v>
      </c>
      <c r="B175" t="s">
        <v>657</v>
      </c>
    </row>
    <row r="176" spans="1:2" x14ac:dyDescent="0.35">
      <c r="A176" t="s">
        <v>658</v>
      </c>
      <c r="B176" t="s">
        <v>659</v>
      </c>
    </row>
    <row r="177" spans="1:2" x14ac:dyDescent="0.35">
      <c r="A177" t="s">
        <v>660</v>
      </c>
      <c r="B177" t="s">
        <v>659</v>
      </c>
    </row>
    <row r="178" spans="1:2" x14ac:dyDescent="0.35">
      <c r="A178" t="s">
        <v>661</v>
      </c>
      <c r="B178" t="s">
        <v>662</v>
      </c>
    </row>
    <row r="179" spans="1:2" x14ac:dyDescent="0.35">
      <c r="A179" t="s">
        <v>663</v>
      </c>
      <c r="B179" t="s">
        <v>664</v>
      </c>
    </row>
    <row r="180" spans="1:2" x14ac:dyDescent="0.35">
      <c r="A180" t="s">
        <v>665</v>
      </c>
      <c r="B180" t="s">
        <v>666</v>
      </c>
    </row>
    <row r="181" spans="1:2" x14ac:dyDescent="0.35">
      <c r="A181" t="s">
        <v>667</v>
      </c>
      <c r="B181" t="s">
        <v>668</v>
      </c>
    </row>
    <row r="182" spans="1:2" x14ac:dyDescent="0.35">
      <c r="A182" t="s">
        <v>669</v>
      </c>
      <c r="B182" t="s">
        <v>670</v>
      </c>
    </row>
    <row r="183" spans="1:2" x14ac:dyDescent="0.35">
      <c r="A183" t="s">
        <v>671</v>
      </c>
      <c r="B183" t="s">
        <v>672</v>
      </c>
    </row>
    <row r="184" spans="1:2" x14ac:dyDescent="0.35">
      <c r="A184" t="s">
        <v>673</v>
      </c>
      <c r="B184" t="s">
        <v>674</v>
      </c>
    </row>
    <row r="185" spans="1:2" x14ac:dyDescent="0.35">
      <c r="A185" t="s">
        <v>675</v>
      </c>
      <c r="B185" t="s">
        <v>676</v>
      </c>
    </row>
    <row r="186" spans="1:2" x14ac:dyDescent="0.35">
      <c r="A186" t="s">
        <v>677</v>
      </c>
      <c r="B186" t="s">
        <v>678</v>
      </c>
    </row>
    <row r="187" spans="1:2" x14ac:dyDescent="0.35">
      <c r="A187" t="s">
        <v>679</v>
      </c>
      <c r="B187" t="s">
        <v>680</v>
      </c>
    </row>
    <row r="188" spans="1:2" x14ac:dyDescent="0.35">
      <c r="A188" t="s">
        <v>681</v>
      </c>
      <c r="B188" t="s">
        <v>682</v>
      </c>
    </row>
    <row r="189" spans="1:2" x14ac:dyDescent="0.35">
      <c r="A189" t="s">
        <v>683</v>
      </c>
      <c r="B189" t="s">
        <v>684</v>
      </c>
    </row>
    <row r="190" spans="1:2" x14ac:dyDescent="0.35">
      <c r="A190" t="s">
        <v>685</v>
      </c>
      <c r="B190" t="s">
        <v>686</v>
      </c>
    </row>
    <row r="191" spans="1:2" x14ac:dyDescent="0.35">
      <c r="A191" t="s">
        <v>687</v>
      </c>
      <c r="B191" t="s">
        <v>688</v>
      </c>
    </row>
    <row r="192" spans="1:2" x14ac:dyDescent="0.35">
      <c r="A192" t="s">
        <v>689</v>
      </c>
      <c r="B192" t="s">
        <v>690</v>
      </c>
    </row>
    <row r="193" spans="1:2" x14ac:dyDescent="0.35">
      <c r="A193" t="s">
        <v>691</v>
      </c>
      <c r="B193" t="s">
        <v>692</v>
      </c>
    </row>
    <row r="194" spans="1:2" x14ac:dyDescent="0.35">
      <c r="A194" t="s">
        <v>693</v>
      </c>
      <c r="B194" t="s">
        <v>694</v>
      </c>
    </row>
    <row r="195" spans="1:2" x14ac:dyDescent="0.35">
      <c r="A195" t="s">
        <v>695</v>
      </c>
      <c r="B195" t="s">
        <v>696</v>
      </c>
    </row>
    <row r="196" spans="1:2" x14ac:dyDescent="0.35">
      <c r="A196" t="s">
        <v>697</v>
      </c>
      <c r="B196" t="s">
        <v>698</v>
      </c>
    </row>
    <row r="197" spans="1:2" x14ac:dyDescent="0.35">
      <c r="A197" t="s">
        <v>699</v>
      </c>
      <c r="B197" t="s">
        <v>700</v>
      </c>
    </row>
    <row r="198" spans="1:2" x14ac:dyDescent="0.35">
      <c r="A198" t="s">
        <v>701</v>
      </c>
      <c r="B198" t="s">
        <v>702</v>
      </c>
    </row>
    <row r="199" spans="1:2" x14ac:dyDescent="0.35">
      <c r="A199" t="s">
        <v>703</v>
      </c>
      <c r="B199" t="s">
        <v>704</v>
      </c>
    </row>
    <row r="200" spans="1:2" x14ac:dyDescent="0.35">
      <c r="A200" t="s">
        <v>705</v>
      </c>
      <c r="B200" t="s">
        <v>706</v>
      </c>
    </row>
    <row r="201" spans="1:2" x14ac:dyDescent="0.35">
      <c r="A201" t="s">
        <v>707</v>
      </c>
      <c r="B201" t="s">
        <v>708</v>
      </c>
    </row>
    <row r="202" spans="1:2" x14ac:dyDescent="0.35">
      <c r="A202" t="s">
        <v>709</v>
      </c>
      <c r="B202" t="s">
        <v>710</v>
      </c>
    </row>
    <row r="203" spans="1:2" x14ac:dyDescent="0.35">
      <c r="A203" t="s">
        <v>711</v>
      </c>
      <c r="B203" t="s">
        <v>712</v>
      </c>
    </row>
    <row r="204" spans="1:2" x14ac:dyDescent="0.35">
      <c r="A204" t="s">
        <v>713</v>
      </c>
      <c r="B204" t="s">
        <v>714</v>
      </c>
    </row>
    <row r="205" spans="1:2" x14ac:dyDescent="0.35">
      <c r="A205" t="s">
        <v>715</v>
      </c>
      <c r="B205" t="s">
        <v>716</v>
      </c>
    </row>
    <row r="206" spans="1:2" x14ac:dyDescent="0.35">
      <c r="A206" t="s">
        <v>717</v>
      </c>
      <c r="B206" t="s">
        <v>718</v>
      </c>
    </row>
    <row r="207" spans="1:2" x14ac:dyDescent="0.35">
      <c r="A207" t="s">
        <v>719</v>
      </c>
      <c r="B207" t="s">
        <v>720</v>
      </c>
    </row>
    <row r="208" spans="1:2" x14ac:dyDescent="0.35">
      <c r="A208" t="s">
        <v>721</v>
      </c>
      <c r="B208" t="s">
        <v>722</v>
      </c>
    </row>
    <row r="209" spans="1:2" x14ac:dyDescent="0.35">
      <c r="A209" t="s">
        <v>723</v>
      </c>
      <c r="B209" t="s">
        <v>724</v>
      </c>
    </row>
    <row r="210" spans="1:2" x14ac:dyDescent="0.35">
      <c r="A210" t="s">
        <v>725</v>
      </c>
      <c r="B210" t="s">
        <v>726</v>
      </c>
    </row>
    <row r="211" spans="1:2" x14ac:dyDescent="0.35">
      <c r="A211" t="s">
        <v>727</v>
      </c>
      <c r="B211" t="s">
        <v>728</v>
      </c>
    </row>
    <row r="212" spans="1:2" x14ac:dyDescent="0.35">
      <c r="A212" t="s">
        <v>729</v>
      </c>
      <c r="B212" t="s">
        <v>730</v>
      </c>
    </row>
    <row r="213" spans="1:2" x14ac:dyDescent="0.35">
      <c r="A213" t="s">
        <v>731</v>
      </c>
      <c r="B213" t="s">
        <v>732</v>
      </c>
    </row>
    <row r="214" spans="1:2" x14ac:dyDescent="0.35">
      <c r="A214" t="s">
        <v>733</v>
      </c>
      <c r="B214" t="s">
        <v>734</v>
      </c>
    </row>
    <row r="215" spans="1:2" x14ac:dyDescent="0.35">
      <c r="A215" t="s">
        <v>735</v>
      </c>
      <c r="B215" t="s">
        <v>736</v>
      </c>
    </row>
    <row r="216" spans="1:2" x14ac:dyDescent="0.35">
      <c r="A216" t="s">
        <v>737</v>
      </c>
      <c r="B216" t="s">
        <v>738</v>
      </c>
    </row>
    <row r="217" spans="1:2" x14ac:dyDescent="0.35">
      <c r="A217" t="s">
        <v>739</v>
      </c>
      <c r="B217" t="s">
        <v>740</v>
      </c>
    </row>
    <row r="218" spans="1:2" x14ac:dyDescent="0.35">
      <c r="A218" t="s">
        <v>741</v>
      </c>
      <c r="B218" t="s">
        <v>742</v>
      </c>
    </row>
    <row r="219" spans="1:2" x14ac:dyDescent="0.35">
      <c r="A219" t="s">
        <v>743</v>
      </c>
      <c r="B219" t="s">
        <v>744</v>
      </c>
    </row>
    <row r="220" spans="1:2" x14ac:dyDescent="0.35">
      <c r="A220" t="s">
        <v>745</v>
      </c>
      <c r="B220" t="s">
        <v>746</v>
      </c>
    </row>
    <row r="221" spans="1:2" x14ac:dyDescent="0.35">
      <c r="A221" t="s">
        <v>747</v>
      </c>
      <c r="B221" t="s">
        <v>748</v>
      </c>
    </row>
    <row r="222" spans="1:2" x14ac:dyDescent="0.35">
      <c r="A222" t="s">
        <v>749</v>
      </c>
      <c r="B222" t="s">
        <v>750</v>
      </c>
    </row>
    <row r="223" spans="1:2" x14ac:dyDescent="0.35">
      <c r="A223" t="s">
        <v>751</v>
      </c>
      <c r="B223" t="s">
        <v>752</v>
      </c>
    </row>
    <row r="224" spans="1:2" x14ac:dyDescent="0.35">
      <c r="A224" t="s">
        <v>753</v>
      </c>
      <c r="B224" t="s">
        <v>754</v>
      </c>
    </row>
    <row r="225" spans="1:2" x14ac:dyDescent="0.35">
      <c r="A225" t="s">
        <v>755</v>
      </c>
      <c r="B225" t="s">
        <v>756</v>
      </c>
    </row>
    <row r="226" spans="1:2" x14ac:dyDescent="0.35">
      <c r="A226" t="s">
        <v>757</v>
      </c>
      <c r="B226" t="s">
        <v>758</v>
      </c>
    </row>
    <row r="227" spans="1:2" x14ac:dyDescent="0.35">
      <c r="A227" t="s">
        <v>759</v>
      </c>
      <c r="B227" t="s">
        <v>760</v>
      </c>
    </row>
    <row r="228" spans="1:2" x14ac:dyDescent="0.35">
      <c r="A228" t="s">
        <v>761</v>
      </c>
      <c r="B228" t="s">
        <v>762</v>
      </c>
    </row>
    <row r="229" spans="1:2" x14ac:dyDescent="0.35">
      <c r="A229" t="s">
        <v>763</v>
      </c>
      <c r="B229" t="s">
        <v>764</v>
      </c>
    </row>
    <row r="230" spans="1:2" x14ac:dyDescent="0.35">
      <c r="A230" t="s">
        <v>765</v>
      </c>
      <c r="B230" t="s">
        <v>766</v>
      </c>
    </row>
    <row r="231" spans="1:2" x14ac:dyDescent="0.35">
      <c r="A231" t="s">
        <v>767</v>
      </c>
      <c r="B231" t="s">
        <v>767</v>
      </c>
    </row>
    <row r="232" spans="1:2" x14ac:dyDescent="0.35">
      <c r="A232" t="s">
        <v>768</v>
      </c>
      <c r="B232" t="s">
        <v>769</v>
      </c>
    </row>
    <row r="233" spans="1:2" x14ac:dyDescent="0.35">
      <c r="A233" t="s">
        <v>770</v>
      </c>
      <c r="B233" t="s">
        <v>771</v>
      </c>
    </row>
    <row r="234" spans="1:2" x14ac:dyDescent="0.35">
      <c r="A234" t="s">
        <v>772</v>
      </c>
      <c r="B234" t="s">
        <v>773</v>
      </c>
    </row>
    <row r="235" spans="1:2" x14ac:dyDescent="0.35">
      <c r="A235" t="s">
        <v>774</v>
      </c>
      <c r="B235" t="s">
        <v>775</v>
      </c>
    </row>
    <row r="236" spans="1:2" x14ac:dyDescent="0.35">
      <c r="A236" t="s">
        <v>776</v>
      </c>
      <c r="B236" t="s">
        <v>777</v>
      </c>
    </row>
    <row r="237" spans="1:2" x14ac:dyDescent="0.35">
      <c r="A237" t="s">
        <v>778</v>
      </c>
      <c r="B237" t="s">
        <v>779</v>
      </c>
    </row>
    <row r="238" spans="1:2" x14ac:dyDescent="0.35">
      <c r="A238" t="s">
        <v>780</v>
      </c>
      <c r="B238" t="s">
        <v>781</v>
      </c>
    </row>
    <row r="239" spans="1:2" x14ac:dyDescent="0.35">
      <c r="A239" t="s">
        <v>782</v>
      </c>
      <c r="B239" t="s">
        <v>783</v>
      </c>
    </row>
    <row r="240" spans="1:2" x14ac:dyDescent="0.35">
      <c r="A240" t="s">
        <v>784</v>
      </c>
      <c r="B240" t="s">
        <v>785</v>
      </c>
    </row>
    <row r="241" spans="1:2" x14ac:dyDescent="0.35">
      <c r="A241" t="s">
        <v>786</v>
      </c>
      <c r="B241" t="s">
        <v>787</v>
      </c>
    </row>
    <row r="242" spans="1:2" x14ac:dyDescent="0.35">
      <c r="A242" t="s">
        <v>788</v>
      </c>
      <c r="B242" t="s">
        <v>789</v>
      </c>
    </row>
    <row r="243" spans="1:2" x14ac:dyDescent="0.35">
      <c r="A243" t="s">
        <v>790</v>
      </c>
      <c r="B243" t="s">
        <v>791</v>
      </c>
    </row>
    <row r="244" spans="1:2" x14ac:dyDescent="0.35">
      <c r="A244" t="s">
        <v>792</v>
      </c>
      <c r="B244" t="s">
        <v>793</v>
      </c>
    </row>
    <row r="245" spans="1:2" x14ac:dyDescent="0.35">
      <c r="A245" t="s">
        <v>794</v>
      </c>
      <c r="B245" t="s">
        <v>795</v>
      </c>
    </row>
    <row r="246" spans="1:2" x14ac:dyDescent="0.35">
      <c r="A246" t="s">
        <v>796</v>
      </c>
      <c r="B246" t="s">
        <v>797</v>
      </c>
    </row>
    <row r="247" spans="1:2" x14ac:dyDescent="0.35">
      <c r="A247" t="s">
        <v>798</v>
      </c>
      <c r="B247" t="s">
        <v>799</v>
      </c>
    </row>
    <row r="248" spans="1:2" x14ac:dyDescent="0.35">
      <c r="A248" t="s">
        <v>800</v>
      </c>
      <c r="B248" t="s">
        <v>801</v>
      </c>
    </row>
    <row r="249" spans="1:2" x14ac:dyDescent="0.35">
      <c r="A249" t="s">
        <v>802</v>
      </c>
      <c r="B249" t="s">
        <v>803</v>
      </c>
    </row>
    <row r="250" spans="1:2" x14ac:dyDescent="0.35">
      <c r="A250" t="s">
        <v>804</v>
      </c>
      <c r="B250" t="s">
        <v>805</v>
      </c>
    </row>
    <row r="251" spans="1:2" x14ac:dyDescent="0.35">
      <c r="A251" t="s">
        <v>806</v>
      </c>
      <c r="B251" t="s">
        <v>807</v>
      </c>
    </row>
    <row r="252" spans="1:2" x14ac:dyDescent="0.35">
      <c r="A252" t="s">
        <v>808</v>
      </c>
      <c r="B252" t="s">
        <v>809</v>
      </c>
    </row>
    <row r="253" spans="1:2" x14ac:dyDescent="0.35">
      <c r="A253" t="s">
        <v>810</v>
      </c>
      <c r="B253" t="s">
        <v>811</v>
      </c>
    </row>
    <row r="254" spans="1:2" x14ac:dyDescent="0.35">
      <c r="A254" t="s">
        <v>812</v>
      </c>
      <c r="B254" t="s">
        <v>813</v>
      </c>
    </row>
    <row r="255" spans="1:2" x14ac:dyDescent="0.35">
      <c r="A255" t="s">
        <v>814</v>
      </c>
      <c r="B255" t="s">
        <v>815</v>
      </c>
    </row>
    <row r="256" spans="1:2" x14ac:dyDescent="0.35">
      <c r="A256" t="s">
        <v>816</v>
      </c>
      <c r="B256" t="s">
        <v>817</v>
      </c>
    </row>
    <row r="257" spans="1:2" x14ac:dyDescent="0.35">
      <c r="A257" t="s">
        <v>818</v>
      </c>
      <c r="B257" t="s">
        <v>819</v>
      </c>
    </row>
    <row r="258" spans="1:2" x14ac:dyDescent="0.35">
      <c r="A258" t="s">
        <v>820</v>
      </c>
      <c r="B258" t="s">
        <v>821</v>
      </c>
    </row>
    <row r="259" spans="1:2" x14ac:dyDescent="0.35">
      <c r="A259" t="s">
        <v>822</v>
      </c>
      <c r="B259" t="s">
        <v>823</v>
      </c>
    </row>
    <row r="260" spans="1:2" x14ac:dyDescent="0.35">
      <c r="A260" t="s">
        <v>824</v>
      </c>
      <c r="B260" t="s">
        <v>825</v>
      </c>
    </row>
    <row r="261" spans="1:2" x14ac:dyDescent="0.35">
      <c r="A261" t="s">
        <v>826</v>
      </c>
      <c r="B261" t="s">
        <v>827</v>
      </c>
    </row>
    <row r="262" spans="1:2" x14ac:dyDescent="0.35">
      <c r="A262" t="s">
        <v>828</v>
      </c>
      <c r="B262" t="s">
        <v>744</v>
      </c>
    </row>
    <row r="263" spans="1:2" x14ac:dyDescent="0.35">
      <c r="A263" t="s">
        <v>829</v>
      </c>
      <c r="B263" t="s">
        <v>830</v>
      </c>
    </row>
    <row r="264" spans="1:2" x14ac:dyDescent="0.35">
      <c r="A264" t="s">
        <v>831</v>
      </c>
      <c r="B264" t="s">
        <v>832</v>
      </c>
    </row>
    <row r="265" spans="1:2" x14ac:dyDescent="0.35">
      <c r="A265" t="s">
        <v>833</v>
      </c>
      <c r="B265" t="s">
        <v>834</v>
      </c>
    </row>
    <row r="266" spans="1:2" x14ac:dyDescent="0.35">
      <c r="A266" t="s">
        <v>835</v>
      </c>
      <c r="B266" t="s">
        <v>836</v>
      </c>
    </row>
    <row r="267" spans="1:2" x14ac:dyDescent="0.35">
      <c r="A267" t="s">
        <v>837</v>
      </c>
      <c r="B267" t="s">
        <v>838</v>
      </c>
    </row>
    <row r="268" spans="1:2" x14ac:dyDescent="0.35">
      <c r="A268" t="s">
        <v>839</v>
      </c>
      <c r="B268" t="s">
        <v>840</v>
      </c>
    </row>
    <row r="269" spans="1:2" x14ac:dyDescent="0.35">
      <c r="A269" t="s">
        <v>841</v>
      </c>
      <c r="B269" t="s">
        <v>842</v>
      </c>
    </row>
    <row r="270" spans="1:2" x14ac:dyDescent="0.35">
      <c r="A270" t="s">
        <v>843</v>
      </c>
      <c r="B270" t="s">
        <v>844</v>
      </c>
    </row>
    <row r="271" spans="1:2" x14ac:dyDescent="0.35">
      <c r="A271" t="s">
        <v>845</v>
      </c>
      <c r="B271" t="s">
        <v>846</v>
      </c>
    </row>
    <row r="272" spans="1:2" x14ac:dyDescent="0.35">
      <c r="A272" t="s">
        <v>847</v>
      </c>
      <c r="B272" t="s">
        <v>848</v>
      </c>
    </row>
    <row r="273" spans="1:2" x14ac:dyDescent="0.35">
      <c r="A273" t="s">
        <v>849</v>
      </c>
      <c r="B273" t="s">
        <v>850</v>
      </c>
    </row>
    <row r="274" spans="1:2" x14ac:dyDescent="0.35">
      <c r="A274" t="s">
        <v>851</v>
      </c>
      <c r="B274" t="s">
        <v>852</v>
      </c>
    </row>
    <row r="275" spans="1:2" x14ac:dyDescent="0.35">
      <c r="A275" t="s">
        <v>853</v>
      </c>
      <c r="B275" t="s">
        <v>854</v>
      </c>
    </row>
    <row r="276" spans="1:2" x14ac:dyDescent="0.35">
      <c r="A276" t="s">
        <v>855</v>
      </c>
      <c r="B276" t="s">
        <v>856</v>
      </c>
    </row>
    <row r="277" spans="1:2" x14ac:dyDescent="0.35">
      <c r="A277" t="s">
        <v>857</v>
      </c>
      <c r="B277" t="s">
        <v>858</v>
      </c>
    </row>
    <row r="278" spans="1:2" x14ac:dyDescent="0.35">
      <c r="A278" t="s">
        <v>859</v>
      </c>
      <c r="B278" t="s">
        <v>860</v>
      </c>
    </row>
    <row r="279" spans="1:2" x14ac:dyDescent="0.35">
      <c r="A279" t="s">
        <v>861</v>
      </c>
      <c r="B279" t="s">
        <v>862</v>
      </c>
    </row>
    <row r="280" spans="1:2" x14ac:dyDescent="0.35">
      <c r="A280" t="s">
        <v>863</v>
      </c>
      <c r="B280" t="s">
        <v>864</v>
      </c>
    </row>
    <row r="281" spans="1:2" x14ac:dyDescent="0.35">
      <c r="A281" t="s">
        <v>865</v>
      </c>
      <c r="B281" t="s">
        <v>866</v>
      </c>
    </row>
    <row r="282" spans="1:2" x14ac:dyDescent="0.35">
      <c r="A282" t="s">
        <v>867</v>
      </c>
      <c r="B282" t="s">
        <v>868</v>
      </c>
    </row>
    <row r="283" spans="1:2" x14ac:dyDescent="0.35">
      <c r="A283" t="s">
        <v>869</v>
      </c>
      <c r="B283" t="s">
        <v>870</v>
      </c>
    </row>
    <row r="284" spans="1:2" x14ac:dyDescent="0.35">
      <c r="A284" t="s">
        <v>871</v>
      </c>
      <c r="B284" t="s">
        <v>872</v>
      </c>
    </row>
    <row r="285" spans="1:2" x14ac:dyDescent="0.35">
      <c r="A285" t="s">
        <v>873</v>
      </c>
      <c r="B285" t="s">
        <v>874</v>
      </c>
    </row>
    <row r="286" spans="1:2" x14ac:dyDescent="0.35">
      <c r="A286" t="s">
        <v>875</v>
      </c>
      <c r="B286" t="s">
        <v>876</v>
      </c>
    </row>
    <row r="287" spans="1:2" x14ac:dyDescent="0.35">
      <c r="A287" t="s">
        <v>877</v>
      </c>
      <c r="B287" t="s">
        <v>878</v>
      </c>
    </row>
    <row r="288" spans="1:2" x14ac:dyDescent="0.35">
      <c r="A288" t="s">
        <v>879</v>
      </c>
      <c r="B288" t="s">
        <v>880</v>
      </c>
    </row>
    <row r="289" spans="1:2" x14ac:dyDescent="0.35">
      <c r="A289" t="s">
        <v>881</v>
      </c>
      <c r="B289" t="s">
        <v>882</v>
      </c>
    </row>
    <row r="290" spans="1:2" x14ac:dyDescent="0.35">
      <c r="A290" t="s">
        <v>883</v>
      </c>
      <c r="B290" t="s">
        <v>884</v>
      </c>
    </row>
    <row r="291" spans="1:2" x14ac:dyDescent="0.35">
      <c r="A291" t="s">
        <v>885</v>
      </c>
      <c r="B291" t="s">
        <v>886</v>
      </c>
    </row>
    <row r="292" spans="1:2" x14ac:dyDescent="0.35">
      <c r="A292" t="s">
        <v>887</v>
      </c>
      <c r="B292" t="s">
        <v>888</v>
      </c>
    </row>
    <row r="293" spans="1:2" x14ac:dyDescent="0.35">
      <c r="A293" t="s">
        <v>889</v>
      </c>
      <c r="B293" t="s">
        <v>890</v>
      </c>
    </row>
    <row r="294" spans="1:2" x14ac:dyDescent="0.35">
      <c r="A294" t="s">
        <v>891</v>
      </c>
      <c r="B294" t="s">
        <v>892</v>
      </c>
    </row>
    <row r="295" spans="1:2" x14ac:dyDescent="0.35">
      <c r="A295" t="s">
        <v>893</v>
      </c>
      <c r="B295" t="s">
        <v>894</v>
      </c>
    </row>
    <row r="296" spans="1:2" x14ac:dyDescent="0.35">
      <c r="A296" t="s">
        <v>895</v>
      </c>
      <c r="B296" t="s">
        <v>894</v>
      </c>
    </row>
    <row r="297" spans="1:2" x14ac:dyDescent="0.35">
      <c r="A297" t="s">
        <v>896</v>
      </c>
      <c r="B297" t="s">
        <v>897</v>
      </c>
    </row>
    <row r="298" spans="1:2" x14ac:dyDescent="0.35">
      <c r="A298" t="s">
        <v>898</v>
      </c>
      <c r="B298" t="s">
        <v>899</v>
      </c>
    </row>
    <row r="299" spans="1:2" x14ac:dyDescent="0.35">
      <c r="A299" t="s">
        <v>900</v>
      </c>
      <c r="B299" t="s">
        <v>901</v>
      </c>
    </row>
    <row r="300" spans="1:2" x14ac:dyDescent="0.35">
      <c r="A300" t="s">
        <v>902</v>
      </c>
      <c r="B300" t="s">
        <v>903</v>
      </c>
    </row>
    <row r="301" spans="1:2" x14ac:dyDescent="0.35">
      <c r="A301" t="s">
        <v>904</v>
      </c>
      <c r="B301" t="s">
        <v>905</v>
      </c>
    </row>
    <row r="302" spans="1:2" x14ac:dyDescent="0.35">
      <c r="A302" t="s">
        <v>906</v>
      </c>
      <c r="B302" t="s">
        <v>907</v>
      </c>
    </row>
    <row r="303" spans="1:2" x14ac:dyDescent="0.35">
      <c r="A303" t="s">
        <v>908</v>
      </c>
      <c r="B303" t="s">
        <v>901</v>
      </c>
    </row>
    <row r="304" spans="1:2" x14ac:dyDescent="0.35">
      <c r="A304" t="s">
        <v>909</v>
      </c>
      <c r="B304" t="s">
        <v>910</v>
      </c>
    </row>
    <row r="305" spans="1:2" x14ac:dyDescent="0.35">
      <c r="A305" t="s">
        <v>911</v>
      </c>
      <c r="B305" t="s">
        <v>912</v>
      </c>
    </row>
    <row r="306" spans="1:2" x14ac:dyDescent="0.35">
      <c r="A306" t="s">
        <v>913</v>
      </c>
      <c r="B306" t="s">
        <v>914</v>
      </c>
    </row>
    <row r="307" spans="1:2" x14ac:dyDescent="0.35">
      <c r="A307" t="s">
        <v>915</v>
      </c>
      <c r="B307" t="s">
        <v>916</v>
      </c>
    </row>
    <row r="308" spans="1:2" x14ac:dyDescent="0.35">
      <c r="A308" t="s">
        <v>917</v>
      </c>
      <c r="B308" t="s">
        <v>918</v>
      </c>
    </row>
    <row r="309" spans="1:2" x14ac:dyDescent="0.35">
      <c r="A309" t="s">
        <v>919</v>
      </c>
      <c r="B309" t="s">
        <v>920</v>
      </c>
    </row>
    <row r="310" spans="1:2" x14ac:dyDescent="0.35">
      <c r="A310" t="s">
        <v>921</v>
      </c>
      <c r="B310" t="s">
        <v>922</v>
      </c>
    </row>
    <row r="311" spans="1:2" x14ac:dyDescent="0.35">
      <c r="A311" t="s">
        <v>923</v>
      </c>
      <c r="B311" t="s">
        <v>924</v>
      </c>
    </row>
    <row r="312" spans="1:2" x14ac:dyDescent="0.35">
      <c r="A312" t="s">
        <v>925</v>
      </c>
      <c r="B312" t="s">
        <v>926</v>
      </c>
    </row>
    <row r="313" spans="1:2" x14ac:dyDescent="0.35">
      <c r="A313" t="s">
        <v>927</v>
      </c>
      <c r="B313" t="s">
        <v>928</v>
      </c>
    </row>
    <row r="314" spans="1:2" x14ac:dyDescent="0.35">
      <c r="A314" t="s">
        <v>929</v>
      </c>
      <c r="B314" t="s">
        <v>930</v>
      </c>
    </row>
    <row r="315" spans="1:2" x14ac:dyDescent="0.35">
      <c r="A315" t="s">
        <v>931</v>
      </c>
      <c r="B315" t="s">
        <v>932</v>
      </c>
    </row>
    <row r="316" spans="1:2" x14ac:dyDescent="0.35">
      <c r="A316" t="s">
        <v>933</v>
      </c>
      <c r="B316" t="s">
        <v>934</v>
      </c>
    </row>
    <row r="317" spans="1:2" x14ac:dyDescent="0.35">
      <c r="A317" t="s">
        <v>935</v>
      </c>
      <c r="B317" t="s">
        <v>936</v>
      </c>
    </row>
    <row r="318" spans="1:2" x14ac:dyDescent="0.35">
      <c r="A318" t="s">
        <v>937</v>
      </c>
      <c r="B318" t="s">
        <v>938</v>
      </c>
    </row>
    <row r="319" spans="1:2" x14ac:dyDescent="0.35">
      <c r="A319" t="s">
        <v>939</v>
      </c>
      <c r="B319" t="s">
        <v>940</v>
      </c>
    </row>
    <row r="320" spans="1:2" x14ac:dyDescent="0.35">
      <c r="A320" t="s">
        <v>941</v>
      </c>
      <c r="B320" t="s">
        <v>942</v>
      </c>
    </row>
    <row r="321" spans="1:2" x14ac:dyDescent="0.35">
      <c r="A321" t="s">
        <v>943</v>
      </c>
      <c r="B321" t="s">
        <v>944</v>
      </c>
    </row>
    <row r="322" spans="1:2" x14ac:dyDescent="0.35">
      <c r="A322" t="s">
        <v>945</v>
      </c>
      <c r="B322" t="s">
        <v>946</v>
      </c>
    </row>
    <row r="323" spans="1:2" x14ac:dyDescent="0.35">
      <c r="A323" t="s">
        <v>947</v>
      </c>
      <c r="B323" t="s">
        <v>948</v>
      </c>
    </row>
    <row r="324" spans="1:2" x14ac:dyDescent="0.35">
      <c r="A324" t="s">
        <v>949</v>
      </c>
      <c r="B324" t="s">
        <v>950</v>
      </c>
    </row>
    <row r="325" spans="1:2" x14ac:dyDescent="0.35">
      <c r="A325" t="s">
        <v>951</v>
      </c>
      <c r="B325" t="s">
        <v>952</v>
      </c>
    </row>
    <row r="326" spans="1:2" x14ac:dyDescent="0.35">
      <c r="A326" t="s">
        <v>953</v>
      </c>
      <c r="B326" t="s">
        <v>954</v>
      </c>
    </row>
    <row r="327" spans="1:2" x14ac:dyDescent="0.35">
      <c r="A327" t="s">
        <v>955</v>
      </c>
      <c r="B327" t="s">
        <v>956</v>
      </c>
    </row>
    <row r="328" spans="1:2" x14ac:dyDescent="0.35">
      <c r="A328" t="s">
        <v>957</v>
      </c>
      <c r="B328" t="s">
        <v>958</v>
      </c>
    </row>
    <row r="329" spans="1:2" x14ac:dyDescent="0.35">
      <c r="A329" t="s">
        <v>959</v>
      </c>
      <c r="B329" t="s">
        <v>960</v>
      </c>
    </row>
    <row r="330" spans="1:2" x14ac:dyDescent="0.35">
      <c r="A330" t="s">
        <v>961</v>
      </c>
      <c r="B330" t="s">
        <v>962</v>
      </c>
    </row>
    <row r="331" spans="1:2" x14ac:dyDescent="0.35">
      <c r="A331" t="s">
        <v>963</v>
      </c>
      <c r="B331" t="s">
        <v>964</v>
      </c>
    </row>
    <row r="332" spans="1:2" x14ac:dyDescent="0.35">
      <c r="A332" t="s">
        <v>965</v>
      </c>
      <c r="B332" t="s">
        <v>966</v>
      </c>
    </row>
    <row r="333" spans="1:2" x14ac:dyDescent="0.35">
      <c r="A333" t="s">
        <v>967</v>
      </c>
      <c r="B333" t="s">
        <v>968</v>
      </c>
    </row>
    <row r="334" spans="1:2" x14ac:dyDescent="0.35">
      <c r="A334" t="s">
        <v>969</v>
      </c>
      <c r="B334" t="s">
        <v>970</v>
      </c>
    </row>
    <row r="335" spans="1:2" x14ac:dyDescent="0.35">
      <c r="A335" t="s">
        <v>971</v>
      </c>
      <c r="B335" t="s">
        <v>972</v>
      </c>
    </row>
    <row r="336" spans="1:2" x14ac:dyDescent="0.35">
      <c r="A336" t="s">
        <v>973</v>
      </c>
      <c r="B336" t="s">
        <v>974</v>
      </c>
    </row>
    <row r="337" spans="1:2" x14ac:dyDescent="0.35">
      <c r="A337" t="s">
        <v>975</v>
      </c>
      <c r="B337" t="s">
        <v>976</v>
      </c>
    </row>
    <row r="338" spans="1:2" x14ac:dyDescent="0.35">
      <c r="A338" t="s">
        <v>977</v>
      </c>
      <c r="B338" t="s">
        <v>978</v>
      </c>
    </row>
    <row r="339" spans="1:2" x14ac:dyDescent="0.35">
      <c r="A339" t="s">
        <v>979</v>
      </c>
      <c r="B339" t="s">
        <v>980</v>
      </c>
    </row>
    <row r="340" spans="1:2" x14ac:dyDescent="0.35">
      <c r="A340" t="s">
        <v>981</v>
      </c>
      <c r="B340" t="s">
        <v>982</v>
      </c>
    </row>
    <row r="341" spans="1:2" x14ac:dyDescent="0.35">
      <c r="A341" t="s">
        <v>983</v>
      </c>
      <c r="B341" t="s">
        <v>984</v>
      </c>
    </row>
    <row r="342" spans="1:2" x14ac:dyDescent="0.35">
      <c r="A342" t="s">
        <v>985</v>
      </c>
      <c r="B342" t="s">
        <v>986</v>
      </c>
    </row>
    <row r="343" spans="1:2" x14ac:dyDescent="0.35">
      <c r="A343" t="s">
        <v>987</v>
      </c>
      <c r="B343" t="s">
        <v>988</v>
      </c>
    </row>
    <row r="344" spans="1:2" x14ac:dyDescent="0.35">
      <c r="A344" t="s">
        <v>989</v>
      </c>
      <c r="B344" t="s">
        <v>990</v>
      </c>
    </row>
    <row r="345" spans="1:2" x14ac:dyDescent="0.35">
      <c r="A345" t="s">
        <v>991</v>
      </c>
      <c r="B345" t="s">
        <v>992</v>
      </c>
    </row>
    <row r="346" spans="1:2" x14ac:dyDescent="0.35">
      <c r="A346" t="s">
        <v>993</v>
      </c>
      <c r="B346" t="s">
        <v>994</v>
      </c>
    </row>
    <row r="347" spans="1:2" x14ac:dyDescent="0.35">
      <c r="A347" t="s">
        <v>995</v>
      </c>
      <c r="B347" t="s">
        <v>996</v>
      </c>
    </row>
    <row r="348" spans="1:2" x14ac:dyDescent="0.35">
      <c r="A348" t="s">
        <v>997</v>
      </c>
      <c r="B348" t="s">
        <v>998</v>
      </c>
    </row>
    <row r="349" spans="1:2" x14ac:dyDescent="0.35">
      <c r="A349" t="s">
        <v>999</v>
      </c>
      <c r="B349" t="s">
        <v>1000</v>
      </c>
    </row>
    <row r="350" spans="1:2" x14ac:dyDescent="0.35">
      <c r="A350" t="s">
        <v>1001</v>
      </c>
      <c r="B350" t="s">
        <v>1002</v>
      </c>
    </row>
    <row r="351" spans="1:2" x14ac:dyDescent="0.35">
      <c r="A351" t="s">
        <v>1003</v>
      </c>
      <c r="B351" t="s">
        <v>1004</v>
      </c>
    </row>
    <row r="352" spans="1:2" x14ac:dyDescent="0.35">
      <c r="A352" t="s">
        <v>1005</v>
      </c>
      <c r="B352" t="s">
        <v>1006</v>
      </c>
    </row>
    <row r="353" spans="1:2" x14ac:dyDescent="0.35">
      <c r="A353" t="s">
        <v>1007</v>
      </c>
      <c r="B353" t="s">
        <v>1008</v>
      </c>
    </row>
    <row r="354" spans="1:2" x14ac:dyDescent="0.35">
      <c r="A354" t="s">
        <v>1009</v>
      </c>
      <c r="B354" t="s">
        <v>1010</v>
      </c>
    </row>
    <row r="355" spans="1:2" x14ac:dyDescent="0.35">
      <c r="A355" t="s">
        <v>1011</v>
      </c>
      <c r="B355" t="s">
        <v>1012</v>
      </c>
    </row>
    <row r="356" spans="1:2" x14ac:dyDescent="0.35">
      <c r="A356" t="s">
        <v>1013</v>
      </c>
      <c r="B356" t="s">
        <v>1014</v>
      </c>
    </row>
    <row r="357" spans="1:2" x14ac:dyDescent="0.35">
      <c r="A357" t="s">
        <v>1015</v>
      </c>
      <c r="B357" t="s">
        <v>1016</v>
      </c>
    </row>
    <row r="358" spans="1:2" x14ac:dyDescent="0.35">
      <c r="A358" t="s">
        <v>1017</v>
      </c>
      <c r="B358" t="s">
        <v>1018</v>
      </c>
    </row>
    <row r="359" spans="1:2" x14ac:dyDescent="0.35">
      <c r="A359" t="s">
        <v>1019</v>
      </c>
      <c r="B359" t="s">
        <v>1020</v>
      </c>
    </row>
    <row r="360" spans="1:2" x14ac:dyDescent="0.35">
      <c r="A360" t="s">
        <v>1021</v>
      </c>
      <c r="B360" t="s">
        <v>1022</v>
      </c>
    </row>
    <row r="361" spans="1:2" x14ac:dyDescent="0.35">
      <c r="A361" t="s">
        <v>1023</v>
      </c>
      <c r="B361" t="s">
        <v>1024</v>
      </c>
    </row>
    <row r="362" spans="1:2" x14ac:dyDescent="0.35">
      <c r="A362" t="s">
        <v>1025</v>
      </c>
      <c r="B362" t="s">
        <v>1026</v>
      </c>
    </row>
    <row r="363" spans="1:2" x14ac:dyDescent="0.35">
      <c r="A363" t="s">
        <v>1027</v>
      </c>
      <c r="B363" t="s">
        <v>1028</v>
      </c>
    </row>
    <row r="364" spans="1:2" x14ac:dyDescent="0.35">
      <c r="A364" t="s">
        <v>1029</v>
      </c>
      <c r="B364" t="s">
        <v>1030</v>
      </c>
    </row>
    <row r="365" spans="1:2" x14ac:dyDescent="0.35">
      <c r="A365" t="s">
        <v>1031</v>
      </c>
      <c r="B365" t="s">
        <v>1032</v>
      </c>
    </row>
    <row r="366" spans="1:2" x14ac:dyDescent="0.35">
      <c r="A366" t="s">
        <v>1033</v>
      </c>
      <c r="B366" t="s">
        <v>1034</v>
      </c>
    </row>
    <row r="367" spans="1:2" x14ac:dyDescent="0.35">
      <c r="A367" t="s">
        <v>1035</v>
      </c>
      <c r="B367" t="s">
        <v>1036</v>
      </c>
    </row>
    <row r="368" spans="1:2" x14ac:dyDescent="0.35">
      <c r="A368" t="s">
        <v>1037</v>
      </c>
      <c r="B368" t="s">
        <v>1038</v>
      </c>
    </row>
    <row r="369" spans="1:2" x14ac:dyDescent="0.35">
      <c r="A369" t="s">
        <v>1039</v>
      </c>
      <c r="B369" t="s">
        <v>1040</v>
      </c>
    </row>
    <row r="370" spans="1:2" x14ac:dyDescent="0.35">
      <c r="A370" t="s">
        <v>1041</v>
      </c>
      <c r="B370" t="s">
        <v>1042</v>
      </c>
    </row>
    <row r="371" spans="1:2" x14ac:dyDescent="0.35">
      <c r="A371" t="s">
        <v>1043</v>
      </c>
      <c r="B371" t="s">
        <v>1044</v>
      </c>
    </row>
    <row r="372" spans="1:2" x14ac:dyDescent="0.35">
      <c r="A372" t="s">
        <v>1045</v>
      </c>
      <c r="B372" t="s">
        <v>1046</v>
      </c>
    </row>
    <row r="373" spans="1:2" x14ac:dyDescent="0.35">
      <c r="A373" t="s">
        <v>1047</v>
      </c>
      <c r="B373" t="s">
        <v>1048</v>
      </c>
    </row>
    <row r="374" spans="1:2" x14ac:dyDescent="0.35">
      <c r="A374" t="s">
        <v>1049</v>
      </c>
      <c r="B374" t="s">
        <v>1050</v>
      </c>
    </row>
    <row r="375" spans="1:2" x14ac:dyDescent="0.35">
      <c r="A375" t="s">
        <v>1051</v>
      </c>
      <c r="B375" t="s">
        <v>1052</v>
      </c>
    </row>
    <row r="376" spans="1:2" x14ac:dyDescent="0.35">
      <c r="A376" t="s">
        <v>1053</v>
      </c>
      <c r="B376" t="s">
        <v>1054</v>
      </c>
    </row>
    <row r="377" spans="1:2" x14ac:dyDescent="0.35">
      <c r="A377" t="s">
        <v>1055</v>
      </c>
      <c r="B377" t="s">
        <v>1056</v>
      </c>
    </row>
    <row r="378" spans="1:2" x14ac:dyDescent="0.35">
      <c r="A378" t="s">
        <v>1057</v>
      </c>
      <c r="B378" t="s">
        <v>1058</v>
      </c>
    </row>
    <row r="379" spans="1:2" x14ac:dyDescent="0.35">
      <c r="A379" t="s">
        <v>1059</v>
      </c>
      <c r="B379" t="s">
        <v>1060</v>
      </c>
    </row>
    <row r="380" spans="1:2" x14ac:dyDescent="0.35">
      <c r="A380" t="s">
        <v>1061</v>
      </c>
      <c r="B380" t="s">
        <v>1062</v>
      </c>
    </row>
    <row r="381" spans="1:2" x14ac:dyDescent="0.35">
      <c r="A381" t="s">
        <v>1063</v>
      </c>
      <c r="B381" t="s">
        <v>1064</v>
      </c>
    </row>
    <row r="382" spans="1:2" x14ac:dyDescent="0.35">
      <c r="A382" t="s">
        <v>1065</v>
      </c>
      <c r="B382" t="s">
        <v>1066</v>
      </c>
    </row>
    <row r="383" spans="1:2" x14ac:dyDescent="0.35">
      <c r="A383" t="s">
        <v>1067</v>
      </c>
      <c r="B383" t="s">
        <v>1010</v>
      </c>
    </row>
    <row r="384" spans="1:2" x14ac:dyDescent="0.35">
      <c r="A384" t="s">
        <v>1068</v>
      </c>
      <c r="B384" t="s">
        <v>1069</v>
      </c>
    </row>
    <row r="385" spans="1:2" x14ac:dyDescent="0.35">
      <c r="A385" t="s">
        <v>1070</v>
      </c>
      <c r="B385" t="s">
        <v>1071</v>
      </c>
    </row>
    <row r="386" spans="1:2" x14ac:dyDescent="0.35">
      <c r="A386" t="s">
        <v>1072</v>
      </c>
      <c r="B386" t="s">
        <v>1073</v>
      </c>
    </row>
    <row r="387" spans="1:2" x14ac:dyDescent="0.35">
      <c r="A387" t="s">
        <v>1074</v>
      </c>
      <c r="B387" t="s">
        <v>1075</v>
      </c>
    </row>
    <row r="388" spans="1:2" x14ac:dyDescent="0.35">
      <c r="A388" t="s">
        <v>1076</v>
      </c>
      <c r="B388" t="s">
        <v>1077</v>
      </c>
    </row>
    <row r="389" spans="1:2" x14ac:dyDescent="0.35">
      <c r="A389" t="s">
        <v>1078</v>
      </c>
      <c r="B389" t="s">
        <v>1079</v>
      </c>
    </row>
    <row r="390" spans="1:2" x14ac:dyDescent="0.35">
      <c r="A390" t="s">
        <v>1080</v>
      </c>
      <c r="B390" t="s">
        <v>1081</v>
      </c>
    </row>
    <row r="391" spans="1:2" x14ac:dyDescent="0.35">
      <c r="A391" t="s">
        <v>1082</v>
      </c>
      <c r="B391" t="s">
        <v>1083</v>
      </c>
    </row>
    <row r="392" spans="1:2" x14ac:dyDescent="0.35">
      <c r="A392" t="s">
        <v>1084</v>
      </c>
      <c r="B392" t="s">
        <v>1085</v>
      </c>
    </row>
    <row r="393" spans="1:2" x14ac:dyDescent="0.35">
      <c r="A393" t="s">
        <v>1086</v>
      </c>
      <c r="B393" t="s">
        <v>1087</v>
      </c>
    </row>
    <row r="394" spans="1:2" x14ac:dyDescent="0.35">
      <c r="A394" t="s">
        <v>1088</v>
      </c>
      <c r="B394" t="s">
        <v>1089</v>
      </c>
    </row>
    <row r="395" spans="1:2" x14ac:dyDescent="0.35">
      <c r="A395" t="s">
        <v>1090</v>
      </c>
      <c r="B395" t="s">
        <v>1091</v>
      </c>
    </row>
    <row r="396" spans="1:2" x14ac:dyDescent="0.35">
      <c r="A396" t="s">
        <v>1092</v>
      </c>
      <c r="B396" t="s">
        <v>1093</v>
      </c>
    </row>
    <row r="397" spans="1:2" x14ac:dyDescent="0.35">
      <c r="A397" t="s">
        <v>1094</v>
      </c>
      <c r="B397" t="s">
        <v>1095</v>
      </c>
    </row>
    <row r="398" spans="1:2" x14ac:dyDescent="0.35">
      <c r="A398" t="s">
        <v>1096</v>
      </c>
      <c r="B398" t="s">
        <v>1097</v>
      </c>
    </row>
    <row r="399" spans="1:2" x14ac:dyDescent="0.35">
      <c r="A399" t="s">
        <v>1098</v>
      </c>
      <c r="B399" t="s">
        <v>1099</v>
      </c>
    </row>
    <row r="400" spans="1:2" x14ac:dyDescent="0.35">
      <c r="A400" t="s">
        <v>1100</v>
      </c>
      <c r="B400" t="s">
        <v>1101</v>
      </c>
    </row>
    <row r="401" spans="1:2" x14ac:dyDescent="0.35">
      <c r="A401" t="s">
        <v>1102</v>
      </c>
      <c r="B401" t="s">
        <v>1103</v>
      </c>
    </row>
    <row r="402" spans="1:2" x14ac:dyDescent="0.35">
      <c r="A402" t="s">
        <v>1104</v>
      </c>
      <c r="B402" t="s">
        <v>1105</v>
      </c>
    </row>
    <row r="403" spans="1:2" x14ac:dyDescent="0.35">
      <c r="A403" t="s">
        <v>1106</v>
      </c>
      <c r="B403" t="s">
        <v>1107</v>
      </c>
    </row>
    <row r="404" spans="1:2" x14ac:dyDescent="0.35">
      <c r="A404" t="s">
        <v>1108</v>
      </c>
      <c r="B404" t="s">
        <v>1109</v>
      </c>
    </row>
    <row r="405" spans="1:2" x14ac:dyDescent="0.35">
      <c r="A405" t="s">
        <v>1110</v>
      </c>
      <c r="B405" t="s">
        <v>1111</v>
      </c>
    </row>
    <row r="406" spans="1:2" x14ac:dyDescent="0.35">
      <c r="A406" t="s">
        <v>1112</v>
      </c>
      <c r="B406" t="s">
        <v>1113</v>
      </c>
    </row>
    <row r="407" spans="1:2" x14ac:dyDescent="0.35">
      <c r="A407" t="s">
        <v>1114</v>
      </c>
      <c r="B407" t="s">
        <v>1115</v>
      </c>
    </row>
    <row r="408" spans="1:2" x14ac:dyDescent="0.35">
      <c r="A408" t="s">
        <v>1116</v>
      </c>
      <c r="B408" t="s">
        <v>1117</v>
      </c>
    </row>
    <row r="409" spans="1:2" x14ac:dyDescent="0.35">
      <c r="A409" t="s">
        <v>1118</v>
      </c>
      <c r="B409" t="s">
        <v>1119</v>
      </c>
    </row>
    <row r="410" spans="1:2" x14ac:dyDescent="0.35">
      <c r="A410" t="s">
        <v>1120</v>
      </c>
      <c r="B410" t="s">
        <v>1121</v>
      </c>
    </row>
    <row r="411" spans="1:2" x14ac:dyDescent="0.35">
      <c r="A411" t="s">
        <v>1122</v>
      </c>
      <c r="B411" t="s">
        <v>1123</v>
      </c>
    </row>
    <row r="412" spans="1:2" x14ac:dyDescent="0.35">
      <c r="A412" t="s">
        <v>1124</v>
      </c>
      <c r="B412" t="s">
        <v>1125</v>
      </c>
    </row>
    <row r="413" spans="1:2" x14ac:dyDescent="0.35">
      <c r="A413" t="s">
        <v>1126</v>
      </c>
      <c r="B413" t="s">
        <v>1127</v>
      </c>
    </row>
    <row r="414" spans="1:2" x14ac:dyDescent="0.35">
      <c r="A414" t="s">
        <v>1128</v>
      </c>
      <c r="B414" t="s">
        <v>1128</v>
      </c>
    </row>
    <row r="415" spans="1:2" x14ac:dyDescent="0.35">
      <c r="A415" t="s">
        <v>1129</v>
      </c>
      <c r="B415" t="s">
        <v>1130</v>
      </c>
    </row>
    <row r="416" spans="1:2" x14ac:dyDescent="0.35">
      <c r="A416" t="s">
        <v>1131</v>
      </c>
      <c r="B416" t="s">
        <v>1132</v>
      </c>
    </row>
    <row r="417" spans="1:2" x14ac:dyDescent="0.35">
      <c r="A417" t="s">
        <v>1133</v>
      </c>
      <c r="B417" t="s">
        <v>1134</v>
      </c>
    </row>
    <row r="418" spans="1:2" x14ac:dyDescent="0.35">
      <c r="A418" t="s">
        <v>1135</v>
      </c>
      <c r="B418" t="s">
        <v>1136</v>
      </c>
    </row>
    <row r="419" spans="1:2" x14ac:dyDescent="0.35">
      <c r="A419" t="s">
        <v>1137</v>
      </c>
      <c r="B419" t="s">
        <v>1138</v>
      </c>
    </row>
    <row r="420" spans="1:2" x14ac:dyDescent="0.35">
      <c r="A420" t="s">
        <v>1139</v>
      </c>
      <c r="B420" t="s">
        <v>1140</v>
      </c>
    </row>
    <row r="421" spans="1:2" x14ac:dyDescent="0.35">
      <c r="A421" t="s">
        <v>1141</v>
      </c>
      <c r="B421" t="s">
        <v>1142</v>
      </c>
    </row>
    <row r="422" spans="1:2" x14ac:dyDescent="0.35">
      <c r="A422" t="s">
        <v>1143</v>
      </c>
      <c r="B422" t="s">
        <v>1144</v>
      </c>
    </row>
    <row r="423" spans="1:2" x14ac:dyDescent="0.35">
      <c r="A423" t="s">
        <v>1145</v>
      </c>
      <c r="B423" t="s">
        <v>1146</v>
      </c>
    </row>
    <row r="424" spans="1:2" x14ac:dyDescent="0.35">
      <c r="A424" t="s">
        <v>1147</v>
      </c>
      <c r="B424" t="s">
        <v>1148</v>
      </c>
    </row>
    <row r="425" spans="1:2" x14ac:dyDescent="0.35">
      <c r="A425" t="s">
        <v>1149</v>
      </c>
      <c r="B425" t="s">
        <v>1150</v>
      </c>
    </row>
    <row r="426" spans="1:2" x14ac:dyDescent="0.35">
      <c r="A426" t="s">
        <v>1151</v>
      </c>
      <c r="B426" t="s">
        <v>1152</v>
      </c>
    </row>
    <row r="427" spans="1:2" x14ac:dyDescent="0.35">
      <c r="A427" t="s">
        <v>1153</v>
      </c>
      <c r="B427" t="s">
        <v>1154</v>
      </c>
    </row>
    <row r="428" spans="1:2" x14ac:dyDescent="0.35">
      <c r="A428" t="s">
        <v>1155</v>
      </c>
      <c r="B428" t="s">
        <v>1156</v>
      </c>
    </row>
    <row r="429" spans="1:2" x14ac:dyDescent="0.35">
      <c r="A429" t="s">
        <v>1157</v>
      </c>
      <c r="B429" t="s">
        <v>1158</v>
      </c>
    </row>
    <row r="430" spans="1:2" x14ac:dyDescent="0.35">
      <c r="A430" t="s">
        <v>1159</v>
      </c>
      <c r="B430" t="s">
        <v>1160</v>
      </c>
    </row>
    <row r="431" spans="1:2" x14ac:dyDescent="0.35">
      <c r="A431" t="s">
        <v>1161</v>
      </c>
      <c r="B431" t="s">
        <v>1162</v>
      </c>
    </row>
    <row r="432" spans="1:2" x14ac:dyDescent="0.35">
      <c r="A432" t="s">
        <v>1163</v>
      </c>
      <c r="B432" t="s">
        <v>1164</v>
      </c>
    </row>
    <row r="433" spans="1:2" x14ac:dyDescent="0.35">
      <c r="A433" t="s">
        <v>1165</v>
      </c>
      <c r="B433" t="s">
        <v>1166</v>
      </c>
    </row>
    <row r="434" spans="1:2" x14ac:dyDescent="0.35">
      <c r="A434" t="s">
        <v>1167</v>
      </c>
      <c r="B434" t="s">
        <v>1168</v>
      </c>
    </row>
    <row r="435" spans="1:2" x14ac:dyDescent="0.35">
      <c r="A435" t="s">
        <v>1169</v>
      </c>
      <c r="B435" t="s">
        <v>1170</v>
      </c>
    </row>
    <row r="436" spans="1:2" x14ac:dyDescent="0.35">
      <c r="A436" t="s">
        <v>1171</v>
      </c>
      <c r="B436" t="s">
        <v>1172</v>
      </c>
    </row>
    <row r="437" spans="1:2" x14ac:dyDescent="0.35">
      <c r="A437" t="s">
        <v>1173</v>
      </c>
      <c r="B437" t="s">
        <v>1173</v>
      </c>
    </row>
    <row r="438" spans="1:2" x14ac:dyDescent="0.35">
      <c r="A438" t="s">
        <v>1174</v>
      </c>
      <c r="B438" t="s">
        <v>1175</v>
      </c>
    </row>
    <row r="439" spans="1:2" x14ac:dyDescent="0.35">
      <c r="A439" t="s">
        <v>1176</v>
      </c>
      <c r="B439" t="s">
        <v>1177</v>
      </c>
    </row>
    <row r="440" spans="1:2" x14ac:dyDescent="0.35">
      <c r="A440" t="s">
        <v>1178</v>
      </c>
      <c r="B440" t="s">
        <v>1179</v>
      </c>
    </row>
    <row r="441" spans="1:2" x14ac:dyDescent="0.35">
      <c r="A441" t="s">
        <v>1180</v>
      </c>
      <c r="B441" t="s">
        <v>1181</v>
      </c>
    </row>
    <row r="442" spans="1:2" x14ac:dyDescent="0.35">
      <c r="A442" t="s">
        <v>1182</v>
      </c>
      <c r="B442" t="s">
        <v>1183</v>
      </c>
    </row>
    <row r="443" spans="1:2" x14ac:dyDescent="0.35">
      <c r="A443" t="s">
        <v>1184</v>
      </c>
      <c r="B443" t="s">
        <v>1185</v>
      </c>
    </row>
    <row r="444" spans="1:2" x14ac:dyDescent="0.35">
      <c r="A444" t="s">
        <v>1186</v>
      </c>
      <c r="B444" t="s">
        <v>1187</v>
      </c>
    </row>
    <row r="445" spans="1:2" x14ac:dyDescent="0.35">
      <c r="A445" t="s">
        <v>1188</v>
      </c>
      <c r="B445" t="s">
        <v>1189</v>
      </c>
    </row>
    <row r="446" spans="1:2" x14ac:dyDescent="0.35">
      <c r="A446" t="s">
        <v>1190</v>
      </c>
      <c r="B446" t="s">
        <v>1191</v>
      </c>
    </row>
    <row r="447" spans="1:2" x14ac:dyDescent="0.35">
      <c r="A447" t="s">
        <v>1192</v>
      </c>
      <c r="B447" t="s">
        <v>1193</v>
      </c>
    </row>
    <row r="448" spans="1:2" x14ac:dyDescent="0.35">
      <c r="A448" t="s">
        <v>1194</v>
      </c>
      <c r="B448" t="s">
        <v>1195</v>
      </c>
    </row>
    <row r="449" spans="1:2" x14ac:dyDescent="0.35">
      <c r="A449" t="s">
        <v>1196</v>
      </c>
      <c r="B449" t="s">
        <v>1197</v>
      </c>
    </row>
    <row r="450" spans="1:2" x14ac:dyDescent="0.35">
      <c r="A450" t="s">
        <v>1198</v>
      </c>
      <c r="B450" t="s">
        <v>1199</v>
      </c>
    </row>
    <row r="451" spans="1:2" x14ac:dyDescent="0.35">
      <c r="A451" t="s">
        <v>1200</v>
      </c>
      <c r="B451" t="s">
        <v>1201</v>
      </c>
    </row>
    <row r="452" spans="1:2" x14ac:dyDescent="0.35">
      <c r="A452" t="s">
        <v>1202</v>
      </c>
      <c r="B452" t="s">
        <v>1201</v>
      </c>
    </row>
    <row r="453" spans="1:2" x14ac:dyDescent="0.35">
      <c r="A453" t="s">
        <v>1203</v>
      </c>
      <c r="B453" t="s">
        <v>1204</v>
      </c>
    </row>
    <row r="454" spans="1:2" x14ac:dyDescent="0.35">
      <c r="A454" t="s">
        <v>1205</v>
      </c>
      <c r="B454" t="s">
        <v>1206</v>
      </c>
    </row>
    <row r="455" spans="1:2" x14ac:dyDescent="0.35">
      <c r="A455" t="s">
        <v>1207</v>
      </c>
      <c r="B455" t="s">
        <v>1208</v>
      </c>
    </row>
    <row r="456" spans="1:2" x14ac:dyDescent="0.35">
      <c r="A456" t="s">
        <v>1209</v>
      </c>
      <c r="B456" t="s">
        <v>1210</v>
      </c>
    </row>
    <row r="457" spans="1:2" x14ac:dyDescent="0.35">
      <c r="A457" t="s">
        <v>1211</v>
      </c>
      <c r="B457" t="s">
        <v>1212</v>
      </c>
    </row>
    <row r="458" spans="1:2" x14ac:dyDescent="0.35">
      <c r="A458" t="s">
        <v>1213</v>
      </c>
      <c r="B458" t="s">
        <v>1214</v>
      </c>
    </row>
    <row r="459" spans="1:2" x14ac:dyDescent="0.35">
      <c r="A459" t="s">
        <v>1215</v>
      </c>
      <c r="B459" t="s">
        <v>1216</v>
      </c>
    </row>
    <row r="460" spans="1:2" x14ac:dyDescent="0.35">
      <c r="A460" t="s">
        <v>1217</v>
      </c>
      <c r="B460" t="s">
        <v>1218</v>
      </c>
    </row>
    <row r="461" spans="1:2" x14ac:dyDescent="0.35">
      <c r="A461" t="s">
        <v>1219</v>
      </c>
      <c r="B461" t="s">
        <v>1220</v>
      </c>
    </row>
    <row r="462" spans="1:2" x14ac:dyDescent="0.35">
      <c r="A462" t="s">
        <v>1221</v>
      </c>
      <c r="B462" t="s">
        <v>1222</v>
      </c>
    </row>
    <row r="463" spans="1:2" x14ac:dyDescent="0.35">
      <c r="A463" t="s">
        <v>1223</v>
      </c>
      <c r="B463" t="s">
        <v>1224</v>
      </c>
    </row>
    <row r="464" spans="1:2" x14ac:dyDescent="0.35">
      <c r="A464" t="s">
        <v>1225</v>
      </c>
      <c r="B464" t="s">
        <v>1226</v>
      </c>
    </row>
    <row r="465" spans="1:2" x14ac:dyDescent="0.35">
      <c r="A465" t="s">
        <v>1227</v>
      </c>
      <c r="B465" t="s">
        <v>1226</v>
      </c>
    </row>
    <row r="466" spans="1:2" x14ac:dyDescent="0.35">
      <c r="A466" t="s">
        <v>1228</v>
      </c>
      <c r="B466" t="s">
        <v>1229</v>
      </c>
    </row>
    <row r="467" spans="1:2" x14ac:dyDescent="0.35">
      <c r="A467" t="s">
        <v>1230</v>
      </c>
      <c r="B467" t="s">
        <v>1231</v>
      </c>
    </row>
    <row r="468" spans="1:2" x14ac:dyDescent="0.35">
      <c r="A468" t="s">
        <v>1232</v>
      </c>
      <c r="B468" t="s">
        <v>1233</v>
      </c>
    </row>
    <row r="469" spans="1:2" x14ac:dyDescent="0.35">
      <c r="A469" t="s">
        <v>1234</v>
      </c>
      <c r="B469" t="s">
        <v>1235</v>
      </c>
    </row>
    <row r="470" spans="1:2" x14ac:dyDescent="0.35">
      <c r="A470" t="s">
        <v>1236</v>
      </c>
      <c r="B470" t="s">
        <v>1237</v>
      </c>
    </row>
    <row r="471" spans="1:2" x14ac:dyDescent="0.35">
      <c r="A471" t="s">
        <v>1238</v>
      </c>
      <c r="B471" t="s">
        <v>1239</v>
      </c>
    </row>
    <row r="472" spans="1:2" x14ac:dyDescent="0.35">
      <c r="A472" t="s">
        <v>1240</v>
      </c>
      <c r="B472" t="s">
        <v>1241</v>
      </c>
    </row>
    <row r="473" spans="1:2" x14ac:dyDescent="0.35">
      <c r="A473" t="s">
        <v>1242</v>
      </c>
      <c r="B473" t="s">
        <v>1243</v>
      </c>
    </row>
    <row r="474" spans="1:2" x14ac:dyDescent="0.35">
      <c r="A474" t="s">
        <v>1244</v>
      </c>
      <c r="B474" t="s">
        <v>1245</v>
      </c>
    </row>
    <row r="475" spans="1:2" x14ac:dyDescent="0.35">
      <c r="A475" t="s">
        <v>1246</v>
      </c>
      <c r="B475" t="s">
        <v>1247</v>
      </c>
    </row>
    <row r="476" spans="1:2" x14ac:dyDescent="0.35">
      <c r="A476" t="s">
        <v>1248</v>
      </c>
      <c r="B476" t="s">
        <v>1249</v>
      </c>
    </row>
    <row r="477" spans="1:2" x14ac:dyDescent="0.35">
      <c r="A477" t="s">
        <v>1250</v>
      </c>
      <c r="B477" t="s">
        <v>1251</v>
      </c>
    </row>
    <row r="478" spans="1:2" x14ac:dyDescent="0.35">
      <c r="A478" t="s">
        <v>1252</v>
      </c>
      <c r="B478" t="s">
        <v>1253</v>
      </c>
    </row>
    <row r="479" spans="1:2" x14ac:dyDescent="0.35">
      <c r="A479" t="s">
        <v>1254</v>
      </c>
      <c r="B479" t="s">
        <v>1255</v>
      </c>
    </row>
    <row r="480" spans="1:2" x14ac:dyDescent="0.35">
      <c r="A480" t="s">
        <v>1256</v>
      </c>
      <c r="B480" t="s">
        <v>1257</v>
      </c>
    </row>
    <row r="481" spans="1:2" x14ac:dyDescent="0.35">
      <c r="A481" t="s">
        <v>1258</v>
      </c>
      <c r="B481" t="s">
        <v>1259</v>
      </c>
    </row>
    <row r="482" spans="1:2" x14ac:dyDescent="0.35">
      <c r="A482" t="s">
        <v>1260</v>
      </c>
      <c r="B482" t="s">
        <v>1261</v>
      </c>
    </row>
    <row r="483" spans="1:2" x14ac:dyDescent="0.35">
      <c r="A483" t="s">
        <v>1262</v>
      </c>
      <c r="B483" t="s">
        <v>1263</v>
      </c>
    </row>
    <row r="484" spans="1:2" x14ac:dyDescent="0.35">
      <c r="A484" t="s">
        <v>1264</v>
      </c>
      <c r="B484" t="s">
        <v>1265</v>
      </c>
    </row>
    <row r="485" spans="1:2" x14ac:dyDescent="0.35">
      <c r="A485" t="s">
        <v>1266</v>
      </c>
      <c r="B485" t="s">
        <v>1267</v>
      </c>
    </row>
    <row r="486" spans="1:2" x14ac:dyDescent="0.35">
      <c r="A486" t="s">
        <v>1268</v>
      </c>
      <c r="B486" t="s">
        <v>1269</v>
      </c>
    </row>
    <row r="487" spans="1:2" x14ac:dyDescent="0.35">
      <c r="A487" t="s">
        <v>1270</v>
      </c>
      <c r="B487" t="s">
        <v>1271</v>
      </c>
    </row>
    <row r="488" spans="1:2" x14ac:dyDescent="0.35">
      <c r="A488" t="s">
        <v>1272</v>
      </c>
      <c r="B488" t="s">
        <v>1273</v>
      </c>
    </row>
    <row r="489" spans="1:2" x14ac:dyDescent="0.35">
      <c r="A489" t="s">
        <v>1274</v>
      </c>
      <c r="B489" t="s">
        <v>1275</v>
      </c>
    </row>
    <row r="490" spans="1:2" x14ac:dyDescent="0.35">
      <c r="A490" t="s">
        <v>1276</v>
      </c>
      <c r="B490" t="s">
        <v>1277</v>
      </c>
    </row>
    <row r="491" spans="1:2" x14ac:dyDescent="0.35">
      <c r="A491" t="s">
        <v>1278</v>
      </c>
      <c r="B491" t="s">
        <v>1279</v>
      </c>
    </row>
    <row r="492" spans="1:2" x14ac:dyDescent="0.35">
      <c r="A492" t="s">
        <v>1280</v>
      </c>
      <c r="B492" t="s">
        <v>1281</v>
      </c>
    </row>
    <row r="493" spans="1:2" x14ac:dyDescent="0.35">
      <c r="A493" t="s">
        <v>1282</v>
      </c>
      <c r="B493" t="s">
        <v>1283</v>
      </c>
    </row>
    <row r="494" spans="1:2" x14ac:dyDescent="0.35">
      <c r="A494" t="s">
        <v>1284</v>
      </c>
      <c r="B494" t="s">
        <v>1284</v>
      </c>
    </row>
    <row r="495" spans="1:2" x14ac:dyDescent="0.35">
      <c r="A495" t="s">
        <v>1285</v>
      </c>
      <c r="B495" t="s">
        <v>1286</v>
      </c>
    </row>
    <row r="496" spans="1:2" x14ac:dyDescent="0.35">
      <c r="A496" t="s">
        <v>1287</v>
      </c>
      <c r="B496" t="s">
        <v>1288</v>
      </c>
    </row>
    <row r="497" spans="1:2" x14ac:dyDescent="0.35">
      <c r="A497" t="s">
        <v>1289</v>
      </c>
      <c r="B497" t="s">
        <v>1290</v>
      </c>
    </row>
    <row r="498" spans="1:2" x14ac:dyDescent="0.35">
      <c r="A498" t="s">
        <v>1291</v>
      </c>
      <c r="B498" t="s">
        <v>1292</v>
      </c>
    </row>
    <row r="499" spans="1:2" x14ac:dyDescent="0.35">
      <c r="A499" t="s">
        <v>1293</v>
      </c>
      <c r="B499" t="s">
        <v>1294</v>
      </c>
    </row>
    <row r="500" spans="1:2" x14ac:dyDescent="0.35">
      <c r="A500" t="s">
        <v>1295</v>
      </c>
      <c r="B500" t="s">
        <v>1296</v>
      </c>
    </row>
    <row r="501" spans="1:2" x14ac:dyDescent="0.35">
      <c r="A501" t="s">
        <v>1297</v>
      </c>
      <c r="B501" t="s">
        <v>1298</v>
      </c>
    </row>
    <row r="502" spans="1:2" x14ac:dyDescent="0.35">
      <c r="A502" t="s">
        <v>1299</v>
      </c>
      <c r="B502" t="s">
        <v>1300</v>
      </c>
    </row>
    <row r="503" spans="1:2" x14ac:dyDescent="0.35">
      <c r="A503" t="s">
        <v>1301</v>
      </c>
      <c r="B503" t="s">
        <v>1302</v>
      </c>
    </row>
    <row r="504" spans="1:2" x14ac:dyDescent="0.35">
      <c r="A504" t="s">
        <v>1303</v>
      </c>
      <c r="B504" t="s">
        <v>1304</v>
      </c>
    </row>
    <row r="505" spans="1:2" x14ac:dyDescent="0.35">
      <c r="A505" t="s">
        <v>1305</v>
      </c>
      <c r="B505" t="s">
        <v>1306</v>
      </c>
    </row>
    <row r="506" spans="1:2" x14ac:dyDescent="0.35">
      <c r="A506" t="s">
        <v>1307</v>
      </c>
      <c r="B506" t="s">
        <v>1308</v>
      </c>
    </row>
    <row r="507" spans="1:2" x14ac:dyDescent="0.35">
      <c r="A507" t="s">
        <v>1309</v>
      </c>
      <c r="B507" t="s">
        <v>1310</v>
      </c>
    </row>
    <row r="508" spans="1:2" x14ac:dyDescent="0.35">
      <c r="A508" t="s">
        <v>1311</v>
      </c>
      <c r="B508" t="s">
        <v>1312</v>
      </c>
    </row>
    <row r="509" spans="1:2" x14ac:dyDescent="0.35">
      <c r="A509" t="s">
        <v>1313</v>
      </c>
      <c r="B509" t="s">
        <v>1314</v>
      </c>
    </row>
    <row r="510" spans="1:2" x14ac:dyDescent="0.35">
      <c r="A510" t="s">
        <v>1315</v>
      </c>
      <c r="B510" t="s">
        <v>1316</v>
      </c>
    </row>
    <row r="511" spans="1:2" x14ac:dyDescent="0.35">
      <c r="A511" t="s">
        <v>1317</v>
      </c>
      <c r="B511" t="s">
        <v>1318</v>
      </c>
    </row>
    <row r="512" spans="1:2" x14ac:dyDescent="0.35">
      <c r="A512" t="s">
        <v>1319</v>
      </c>
      <c r="B512" t="s">
        <v>1320</v>
      </c>
    </row>
    <row r="513" spans="1:2" x14ac:dyDescent="0.35">
      <c r="A513" t="s">
        <v>1321</v>
      </c>
      <c r="B513" t="s">
        <v>1322</v>
      </c>
    </row>
    <row r="514" spans="1:2" x14ac:dyDescent="0.35">
      <c r="A514" t="s">
        <v>1323</v>
      </c>
      <c r="B514" t="s">
        <v>1324</v>
      </c>
    </row>
    <row r="515" spans="1:2" x14ac:dyDescent="0.35">
      <c r="A515" t="s">
        <v>1325</v>
      </c>
      <c r="B515" t="s">
        <v>1326</v>
      </c>
    </row>
    <row r="516" spans="1:2" x14ac:dyDescent="0.35">
      <c r="A516" t="s">
        <v>1327</v>
      </c>
      <c r="B516" t="s">
        <v>1328</v>
      </c>
    </row>
    <row r="517" spans="1:2" x14ac:dyDescent="0.35">
      <c r="A517" t="s">
        <v>1329</v>
      </c>
      <c r="B517" t="s">
        <v>1330</v>
      </c>
    </row>
    <row r="518" spans="1:2" x14ac:dyDescent="0.35">
      <c r="A518" t="s">
        <v>1331</v>
      </c>
      <c r="B518" t="s">
        <v>1332</v>
      </c>
    </row>
    <row r="519" spans="1:2" x14ac:dyDescent="0.35">
      <c r="A519" t="s">
        <v>1333</v>
      </c>
      <c r="B519" t="s">
        <v>1334</v>
      </c>
    </row>
    <row r="520" spans="1:2" x14ac:dyDescent="0.35">
      <c r="A520" t="s">
        <v>1335</v>
      </c>
      <c r="B520" t="s">
        <v>1336</v>
      </c>
    </row>
    <row r="521" spans="1:2" x14ac:dyDescent="0.35">
      <c r="A521" t="s">
        <v>1337</v>
      </c>
      <c r="B521" t="s">
        <v>1338</v>
      </c>
    </row>
    <row r="522" spans="1:2" x14ac:dyDescent="0.35">
      <c r="A522" t="s">
        <v>1339</v>
      </c>
      <c r="B522" t="s">
        <v>1340</v>
      </c>
    </row>
    <row r="523" spans="1:2" x14ac:dyDescent="0.35">
      <c r="A523" t="s">
        <v>1341</v>
      </c>
      <c r="B523" t="s">
        <v>1342</v>
      </c>
    </row>
    <row r="524" spans="1:2" x14ac:dyDescent="0.35">
      <c r="A524" t="s">
        <v>1343</v>
      </c>
      <c r="B524" t="s">
        <v>1344</v>
      </c>
    </row>
    <row r="525" spans="1:2" x14ac:dyDescent="0.35">
      <c r="A525" t="s">
        <v>1345</v>
      </c>
      <c r="B525" t="s">
        <v>1346</v>
      </c>
    </row>
    <row r="526" spans="1:2" x14ac:dyDescent="0.35">
      <c r="A526" t="s">
        <v>1347</v>
      </c>
      <c r="B526" t="s">
        <v>1348</v>
      </c>
    </row>
    <row r="527" spans="1:2" x14ac:dyDescent="0.35">
      <c r="A527" t="s">
        <v>1349</v>
      </c>
      <c r="B527" t="s">
        <v>1350</v>
      </c>
    </row>
    <row r="528" spans="1:2" x14ac:dyDescent="0.35">
      <c r="A528" t="s">
        <v>1351</v>
      </c>
      <c r="B528" t="s">
        <v>1352</v>
      </c>
    </row>
    <row r="529" spans="1:2" x14ac:dyDescent="0.35">
      <c r="A529" t="s">
        <v>1353</v>
      </c>
      <c r="B529" t="s">
        <v>1354</v>
      </c>
    </row>
    <row r="530" spans="1:2" x14ac:dyDescent="0.35">
      <c r="A530" t="s">
        <v>1355</v>
      </c>
      <c r="B530" t="s">
        <v>1356</v>
      </c>
    </row>
    <row r="531" spans="1:2" x14ac:dyDescent="0.35">
      <c r="A531" t="s">
        <v>1357</v>
      </c>
      <c r="B531" t="s">
        <v>1358</v>
      </c>
    </row>
    <row r="532" spans="1:2" x14ac:dyDescent="0.35">
      <c r="A532" t="s">
        <v>1359</v>
      </c>
      <c r="B532" t="s">
        <v>1360</v>
      </c>
    </row>
    <row r="533" spans="1:2" x14ac:dyDescent="0.35">
      <c r="A533" t="s">
        <v>1361</v>
      </c>
      <c r="B533" t="s">
        <v>1361</v>
      </c>
    </row>
    <row r="534" spans="1:2" x14ac:dyDescent="0.35">
      <c r="A534" t="s">
        <v>1362</v>
      </c>
      <c r="B534" t="s">
        <v>1363</v>
      </c>
    </row>
    <row r="535" spans="1:2" x14ac:dyDescent="0.35">
      <c r="A535" t="s">
        <v>1364</v>
      </c>
      <c r="B535" t="s">
        <v>1365</v>
      </c>
    </row>
    <row r="536" spans="1:2" x14ac:dyDescent="0.35">
      <c r="A536" t="s">
        <v>1366</v>
      </c>
      <c r="B536" t="s">
        <v>1367</v>
      </c>
    </row>
    <row r="537" spans="1:2" x14ac:dyDescent="0.35">
      <c r="A537" t="s">
        <v>1368</v>
      </c>
      <c r="B537" t="s">
        <v>1369</v>
      </c>
    </row>
    <row r="538" spans="1:2" x14ac:dyDescent="0.35">
      <c r="A538" t="s">
        <v>1370</v>
      </c>
      <c r="B538" t="s">
        <v>1371</v>
      </c>
    </row>
    <row r="539" spans="1:2" x14ac:dyDescent="0.35">
      <c r="A539" t="s">
        <v>1372</v>
      </c>
      <c r="B539" t="s">
        <v>1373</v>
      </c>
    </row>
    <row r="540" spans="1:2" x14ac:dyDescent="0.35">
      <c r="A540" t="s">
        <v>1374</v>
      </c>
      <c r="B540" t="s">
        <v>1375</v>
      </c>
    </row>
    <row r="541" spans="1:2" x14ac:dyDescent="0.35">
      <c r="A541" t="s">
        <v>1376</v>
      </c>
      <c r="B541" t="s">
        <v>1377</v>
      </c>
    </row>
    <row r="542" spans="1:2" x14ac:dyDescent="0.35">
      <c r="A542" t="s">
        <v>1378</v>
      </c>
      <c r="B542" t="s">
        <v>1379</v>
      </c>
    </row>
    <row r="543" spans="1:2" x14ac:dyDescent="0.35">
      <c r="A543" t="s">
        <v>1380</v>
      </c>
      <c r="B543" t="s">
        <v>1381</v>
      </c>
    </row>
    <row r="544" spans="1:2" x14ac:dyDescent="0.35">
      <c r="A544" t="s">
        <v>1382</v>
      </c>
      <c r="B544" t="s">
        <v>1383</v>
      </c>
    </row>
    <row r="545" spans="1:2" x14ac:dyDescent="0.35">
      <c r="A545" t="s">
        <v>1384</v>
      </c>
      <c r="B545" t="s">
        <v>1385</v>
      </c>
    </row>
    <row r="546" spans="1:2" x14ac:dyDescent="0.35">
      <c r="A546" t="s">
        <v>1386</v>
      </c>
      <c r="B546" t="s">
        <v>1387</v>
      </c>
    </row>
    <row r="547" spans="1:2" x14ac:dyDescent="0.35">
      <c r="A547" t="s">
        <v>1388</v>
      </c>
      <c r="B547" t="s">
        <v>1389</v>
      </c>
    </row>
    <row r="548" spans="1:2" x14ac:dyDescent="0.35">
      <c r="A548" t="s">
        <v>1390</v>
      </c>
      <c r="B548" t="s">
        <v>1391</v>
      </c>
    </row>
    <row r="549" spans="1:2" x14ac:dyDescent="0.35">
      <c r="A549" t="s">
        <v>1392</v>
      </c>
      <c r="B549" t="s">
        <v>1393</v>
      </c>
    </row>
    <row r="550" spans="1:2" x14ac:dyDescent="0.35">
      <c r="A550" t="s">
        <v>1394</v>
      </c>
      <c r="B550" t="s">
        <v>1395</v>
      </c>
    </row>
    <row r="551" spans="1:2" x14ac:dyDescent="0.35">
      <c r="A551" t="s">
        <v>1396</v>
      </c>
      <c r="B551" t="s">
        <v>1397</v>
      </c>
    </row>
    <row r="552" spans="1:2" x14ac:dyDescent="0.35">
      <c r="A552" t="s">
        <v>1398</v>
      </c>
      <c r="B552" t="s">
        <v>1399</v>
      </c>
    </row>
    <row r="553" spans="1:2" x14ac:dyDescent="0.35">
      <c r="A553" t="s">
        <v>1400</v>
      </c>
      <c r="B553" t="s">
        <v>1401</v>
      </c>
    </row>
    <row r="554" spans="1:2" x14ac:dyDescent="0.35">
      <c r="A554" t="s">
        <v>1402</v>
      </c>
      <c r="B554" t="s">
        <v>1403</v>
      </c>
    </row>
    <row r="555" spans="1:2" x14ac:dyDescent="0.35">
      <c r="A555" t="s">
        <v>1404</v>
      </c>
      <c r="B555" t="s">
        <v>1405</v>
      </c>
    </row>
    <row r="556" spans="1:2" x14ac:dyDescent="0.35">
      <c r="A556" t="s">
        <v>1406</v>
      </c>
      <c r="B556" t="s">
        <v>1407</v>
      </c>
    </row>
    <row r="557" spans="1:2" x14ac:dyDescent="0.35">
      <c r="A557" t="s">
        <v>1408</v>
      </c>
      <c r="B557" t="s">
        <v>1409</v>
      </c>
    </row>
    <row r="558" spans="1:2" x14ac:dyDescent="0.35">
      <c r="A558" t="s">
        <v>1410</v>
      </c>
      <c r="B558" t="s">
        <v>1409</v>
      </c>
    </row>
    <row r="559" spans="1:2" x14ac:dyDescent="0.35">
      <c r="A559" t="s">
        <v>1411</v>
      </c>
      <c r="B559" t="s">
        <v>1412</v>
      </c>
    </row>
    <row r="560" spans="1:2" x14ac:dyDescent="0.35">
      <c r="A560" t="s">
        <v>1413</v>
      </c>
      <c r="B560" t="s">
        <v>1414</v>
      </c>
    </row>
    <row r="561" spans="1:2" x14ac:dyDescent="0.35">
      <c r="A561" t="s">
        <v>1415</v>
      </c>
      <c r="B561" t="s">
        <v>1416</v>
      </c>
    </row>
    <row r="562" spans="1:2" x14ac:dyDescent="0.35">
      <c r="A562" t="s">
        <v>1417</v>
      </c>
      <c r="B562" t="s">
        <v>1418</v>
      </c>
    </row>
    <row r="563" spans="1:2" x14ac:dyDescent="0.35">
      <c r="A563" t="s">
        <v>1419</v>
      </c>
      <c r="B563" t="s">
        <v>1420</v>
      </c>
    </row>
    <row r="564" spans="1:2" x14ac:dyDescent="0.35">
      <c r="A564" t="s">
        <v>1421</v>
      </c>
      <c r="B564" t="s">
        <v>1422</v>
      </c>
    </row>
    <row r="565" spans="1:2" x14ac:dyDescent="0.35">
      <c r="A565" t="s">
        <v>1423</v>
      </c>
      <c r="B565" t="s">
        <v>1424</v>
      </c>
    </row>
    <row r="566" spans="1:2" x14ac:dyDescent="0.35">
      <c r="A566" t="s">
        <v>1425</v>
      </c>
      <c r="B566" t="s">
        <v>1426</v>
      </c>
    </row>
    <row r="567" spans="1:2" x14ac:dyDescent="0.35">
      <c r="A567" t="s">
        <v>1427</v>
      </c>
      <c r="B567" t="s">
        <v>1428</v>
      </c>
    </row>
    <row r="568" spans="1:2" x14ac:dyDescent="0.35">
      <c r="A568" t="s">
        <v>1429</v>
      </c>
      <c r="B568" t="s">
        <v>1430</v>
      </c>
    </row>
    <row r="569" spans="1:2" x14ac:dyDescent="0.35">
      <c r="A569" t="s">
        <v>1431</v>
      </c>
      <c r="B569" t="s">
        <v>1432</v>
      </c>
    </row>
    <row r="570" spans="1:2" x14ac:dyDescent="0.35">
      <c r="A570" t="s">
        <v>1433</v>
      </c>
      <c r="B570" t="s">
        <v>1434</v>
      </c>
    </row>
    <row r="571" spans="1:2" x14ac:dyDescent="0.35">
      <c r="A571" t="s">
        <v>1435</v>
      </c>
      <c r="B571" t="s">
        <v>1436</v>
      </c>
    </row>
    <row r="572" spans="1:2" x14ac:dyDescent="0.35">
      <c r="A572" t="s">
        <v>1437</v>
      </c>
      <c r="B572" t="s">
        <v>1438</v>
      </c>
    </row>
    <row r="573" spans="1:2" x14ac:dyDescent="0.35">
      <c r="A573" t="s">
        <v>1439</v>
      </c>
      <c r="B573" t="s">
        <v>1440</v>
      </c>
    </row>
    <row r="574" spans="1:2" x14ac:dyDescent="0.35">
      <c r="A574" t="s">
        <v>1441</v>
      </c>
      <c r="B574" t="s">
        <v>1442</v>
      </c>
    </row>
    <row r="575" spans="1:2" x14ac:dyDescent="0.35">
      <c r="A575" t="s">
        <v>1443</v>
      </c>
      <c r="B575" t="s">
        <v>1444</v>
      </c>
    </row>
    <row r="576" spans="1:2" x14ac:dyDescent="0.35">
      <c r="A576" t="s">
        <v>1445</v>
      </c>
      <c r="B576" t="s">
        <v>1446</v>
      </c>
    </row>
    <row r="577" spans="1:2" x14ac:dyDescent="0.35">
      <c r="A577" t="s">
        <v>1447</v>
      </c>
      <c r="B577" t="s">
        <v>1448</v>
      </c>
    </row>
    <row r="578" spans="1:2" x14ac:dyDescent="0.35">
      <c r="A578" t="s">
        <v>1449</v>
      </c>
      <c r="B578" t="s">
        <v>1450</v>
      </c>
    </row>
    <row r="579" spans="1:2" x14ac:dyDescent="0.35">
      <c r="A579" t="s">
        <v>1451</v>
      </c>
      <c r="B579" t="s">
        <v>1452</v>
      </c>
    </row>
    <row r="580" spans="1:2" x14ac:dyDescent="0.35">
      <c r="A580" t="s">
        <v>1453</v>
      </c>
      <c r="B580" t="s">
        <v>1454</v>
      </c>
    </row>
    <row r="581" spans="1:2" x14ac:dyDescent="0.35">
      <c r="A581" t="s">
        <v>1455</v>
      </c>
      <c r="B581" t="s">
        <v>1456</v>
      </c>
    </row>
    <row r="582" spans="1:2" x14ac:dyDescent="0.35">
      <c r="A582" t="s">
        <v>1457</v>
      </c>
      <c r="B582" t="s">
        <v>1458</v>
      </c>
    </row>
    <row r="583" spans="1:2" x14ac:dyDescent="0.35">
      <c r="A583" t="s">
        <v>1459</v>
      </c>
      <c r="B583" t="s">
        <v>1460</v>
      </c>
    </row>
    <row r="584" spans="1:2" x14ac:dyDescent="0.35">
      <c r="A584" t="s">
        <v>1461</v>
      </c>
      <c r="B584" t="s">
        <v>1462</v>
      </c>
    </row>
    <row r="585" spans="1:2" x14ac:dyDescent="0.35">
      <c r="A585" t="s">
        <v>1463</v>
      </c>
      <c r="B585" t="s">
        <v>1464</v>
      </c>
    </row>
    <row r="586" spans="1:2" x14ac:dyDescent="0.35">
      <c r="A586" t="s">
        <v>1465</v>
      </c>
      <c r="B586" t="s">
        <v>1466</v>
      </c>
    </row>
    <row r="587" spans="1:2" x14ac:dyDescent="0.35">
      <c r="A587" t="s">
        <v>1467</v>
      </c>
      <c r="B587" t="s">
        <v>1468</v>
      </c>
    </row>
    <row r="588" spans="1:2" x14ac:dyDescent="0.35">
      <c r="A588" t="s">
        <v>1469</v>
      </c>
      <c r="B588" t="s">
        <v>1470</v>
      </c>
    </row>
    <row r="589" spans="1:2" x14ac:dyDescent="0.35">
      <c r="A589" t="s">
        <v>1471</v>
      </c>
      <c r="B589" t="s">
        <v>1472</v>
      </c>
    </row>
    <row r="590" spans="1:2" x14ac:dyDescent="0.35">
      <c r="A590" t="s">
        <v>1473</v>
      </c>
      <c r="B590" t="s">
        <v>1474</v>
      </c>
    </row>
    <row r="591" spans="1:2" x14ac:dyDescent="0.35">
      <c r="A591" t="s">
        <v>1475</v>
      </c>
      <c r="B591" t="s">
        <v>1476</v>
      </c>
    </row>
    <row r="592" spans="1:2" x14ac:dyDescent="0.35">
      <c r="A592" t="s">
        <v>1477</v>
      </c>
      <c r="B592" t="s">
        <v>1478</v>
      </c>
    </row>
    <row r="593" spans="1:2" x14ac:dyDescent="0.35">
      <c r="A593" t="s">
        <v>1479</v>
      </c>
      <c r="B593" t="s">
        <v>1480</v>
      </c>
    </row>
    <row r="594" spans="1:2" x14ac:dyDescent="0.35">
      <c r="A594" t="s">
        <v>1481</v>
      </c>
      <c r="B594" t="s">
        <v>1482</v>
      </c>
    </row>
    <row r="595" spans="1:2" x14ac:dyDescent="0.35">
      <c r="A595" t="s">
        <v>1483</v>
      </c>
      <c r="B595" t="s">
        <v>1484</v>
      </c>
    </row>
    <row r="596" spans="1:2" x14ac:dyDescent="0.35">
      <c r="A596" t="s">
        <v>1485</v>
      </c>
      <c r="B596" t="s">
        <v>1486</v>
      </c>
    </row>
    <row r="597" spans="1:2" x14ac:dyDescent="0.35">
      <c r="A597" t="s">
        <v>1487</v>
      </c>
      <c r="B597" t="s">
        <v>1488</v>
      </c>
    </row>
    <row r="598" spans="1:2" x14ac:dyDescent="0.35">
      <c r="A598" t="s">
        <v>1489</v>
      </c>
      <c r="B598" t="s">
        <v>1490</v>
      </c>
    </row>
    <row r="599" spans="1:2" x14ac:dyDescent="0.35">
      <c r="A599" t="s">
        <v>1491</v>
      </c>
      <c r="B599" t="s">
        <v>1492</v>
      </c>
    </row>
    <row r="600" spans="1:2" x14ac:dyDescent="0.35">
      <c r="A600" t="s">
        <v>1493</v>
      </c>
      <c r="B600" t="s">
        <v>1494</v>
      </c>
    </row>
    <row r="601" spans="1:2" x14ac:dyDescent="0.35">
      <c r="A601" t="s">
        <v>1495</v>
      </c>
      <c r="B601" t="s">
        <v>1496</v>
      </c>
    </row>
    <row r="602" spans="1:2" x14ac:dyDescent="0.35">
      <c r="A602" t="s">
        <v>1497</v>
      </c>
      <c r="B602" t="s">
        <v>1498</v>
      </c>
    </row>
    <row r="603" spans="1:2" x14ac:dyDescent="0.35">
      <c r="A603" t="s">
        <v>1499</v>
      </c>
      <c r="B603" t="s">
        <v>1500</v>
      </c>
    </row>
    <row r="604" spans="1:2" x14ac:dyDescent="0.35">
      <c r="A604" t="s">
        <v>1501</v>
      </c>
      <c r="B604" t="s">
        <v>1502</v>
      </c>
    </row>
    <row r="605" spans="1:2" x14ac:dyDescent="0.35">
      <c r="A605" t="s">
        <v>1503</v>
      </c>
      <c r="B605" t="s">
        <v>1504</v>
      </c>
    </row>
    <row r="606" spans="1:2" x14ac:dyDescent="0.35">
      <c r="A606" t="s">
        <v>1505</v>
      </c>
      <c r="B606" t="s">
        <v>1506</v>
      </c>
    </row>
    <row r="607" spans="1:2" x14ac:dyDescent="0.35">
      <c r="A607" t="s">
        <v>1507</v>
      </c>
      <c r="B607" t="s">
        <v>1507</v>
      </c>
    </row>
    <row r="608" spans="1:2" x14ac:dyDescent="0.35">
      <c r="A608" t="s">
        <v>1508</v>
      </c>
      <c r="B608" t="s">
        <v>1509</v>
      </c>
    </row>
    <row r="609" spans="1:2" x14ac:dyDescent="0.35">
      <c r="A609" t="s">
        <v>1510</v>
      </c>
      <c r="B609" t="s">
        <v>1511</v>
      </c>
    </row>
    <row r="610" spans="1:2" x14ac:dyDescent="0.35">
      <c r="A610" t="s">
        <v>1512</v>
      </c>
      <c r="B610" t="s">
        <v>1513</v>
      </c>
    </row>
    <row r="611" spans="1:2" x14ac:dyDescent="0.35">
      <c r="A611" t="s">
        <v>1514</v>
      </c>
      <c r="B611" t="s">
        <v>1515</v>
      </c>
    </row>
    <row r="612" spans="1:2" x14ac:dyDescent="0.35">
      <c r="A612" t="s">
        <v>1516</v>
      </c>
      <c r="B612" t="s">
        <v>1517</v>
      </c>
    </row>
    <row r="613" spans="1:2" x14ac:dyDescent="0.35">
      <c r="A613" t="s">
        <v>1518</v>
      </c>
      <c r="B613" t="s">
        <v>1519</v>
      </c>
    </row>
    <row r="614" spans="1:2" x14ac:dyDescent="0.35">
      <c r="A614" t="s">
        <v>1520</v>
      </c>
      <c r="B614" t="s">
        <v>1521</v>
      </c>
    </row>
    <row r="615" spans="1:2" x14ac:dyDescent="0.35">
      <c r="A615" t="s">
        <v>1522</v>
      </c>
      <c r="B615" t="s">
        <v>1523</v>
      </c>
    </row>
    <row r="616" spans="1:2" x14ac:dyDescent="0.35">
      <c r="A616" t="s">
        <v>1524</v>
      </c>
      <c r="B616" t="s">
        <v>1525</v>
      </c>
    </row>
    <row r="617" spans="1:2" x14ac:dyDescent="0.35">
      <c r="A617" t="s">
        <v>1526</v>
      </c>
      <c r="B617" t="s">
        <v>1527</v>
      </c>
    </row>
    <row r="618" spans="1:2" x14ac:dyDescent="0.35">
      <c r="A618" t="s">
        <v>1528</v>
      </c>
      <c r="B618" t="s">
        <v>1529</v>
      </c>
    </row>
    <row r="619" spans="1:2" x14ac:dyDescent="0.35">
      <c r="A619" t="s">
        <v>1530</v>
      </c>
      <c r="B619" t="s">
        <v>1531</v>
      </c>
    </row>
    <row r="620" spans="1:2" x14ac:dyDescent="0.35">
      <c r="A620" t="s">
        <v>1532</v>
      </c>
      <c r="B620" t="s">
        <v>1533</v>
      </c>
    </row>
    <row r="621" spans="1:2" x14ac:dyDescent="0.35">
      <c r="A621" t="s">
        <v>1534</v>
      </c>
      <c r="B621" t="s">
        <v>1535</v>
      </c>
    </row>
    <row r="622" spans="1:2" x14ac:dyDescent="0.35">
      <c r="A622" t="s">
        <v>1536</v>
      </c>
      <c r="B622" t="s">
        <v>1537</v>
      </c>
    </row>
    <row r="623" spans="1:2" x14ac:dyDescent="0.35">
      <c r="A623" t="s">
        <v>1538</v>
      </c>
      <c r="B623" t="s">
        <v>1539</v>
      </c>
    </row>
    <row r="624" spans="1:2" x14ac:dyDescent="0.35">
      <c r="A624" t="s">
        <v>1540</v>
      </c>
      <c r="B624" t="s">
        <v>1541</v>
      </c>
    </row>
    <row r="625" spans="1:2" x14ac:dyDescent="0.35">
      <c r="A625" t="s">
        <v>1542</v>
      </c>
      <c r="B625" t="s">
        <v>1543</v>
      </c>
    </row>
    <row r="626" spans="1:2" x14ac:dyDescent="0.35">
      <c r="A626" t="s">
        <v>1544</v>
      </c>
      <c r="B626" t="s">
        <v>1545</v>
      </c>
    </row>
    <row r="627" spans="1:2" x14ac:dyDescent="0.35">
      <c r="A627" t="s">
        <v>1546</v>
      </c>
      <c r="B627" t="s">
        <v>1547</v>
      </c>
    </row>
    <row r="628" spans="1:2" x14ac:dyDescent="0.35">
      <c r="A628" t="s">
        <v>1548</v>
      </c>
      <c r="B628" t="s">
        <v>1549</v>
      </c>
    </row>
    <row r="629" spans="1:2" x14ac:dyDescent="0.35">
      <c r="A629" t="s">
        <v>1550</v>
      </c>
      <c r="B629" t="s">
        <v>1551</v>
      </c>
    </row>
    <row r="630" spans="1:2" x14ac:dyDescent="0.35">
      <c r="A630" t="s">
        <v>1552</v>
      </c>
      <c r="B630" t="s">
        <v>1553</v>
      </c>
    </row>
    <row r="631" spans="1:2" x14ac:dyDescent="0.35">
      <c r="A631" t="s">
        <v>1554</v>
      </c>
      <c r="B631" t="s">
        <v>1555</v>
      </c>
    </row>
    <row r="632" spans="1:2" x14ac:dyDescent="0.35">
      <c r="A632" t="s">
        <v>1556</v>
      </c>
      <c r="B632" t="s">
        <v>1557</v>
      </c>
    </row>
    <row r="633" spans="1:2" x14ac:dyDescent="0.35">
      <c r="A633" t="s">
        <v>1558</v>
      </c>
      <c r="B633" t="s">
        <v>1559</v>
      </c>
    </row>
    <row r="634" spans="1:2" x14ac:dyDescent="0.35">
      <c r="A634" t="s">
        <v>1560</v>
      </c>
      <c r="B634" t="s">
        <v>1561</v>
      </c>
    </row>
    <row r="635" spans="1:2" x14ac:dyDescent="0.35">
      <c r="A635" t="s">
        <v>1562</v>
      </c>
      <c r="B635" t="s">
        <v>1563</v>
      </c>
    </row>
    <row r="636" spans="1:2" x14ac:dyDescent="0.35">
      <c r="A636" t="s">
        <v>1564</v>
      </c>
      <c r="B636" t="s">
        <v>1565</v>
      </c>
    </row>
    <row r="637" spans="1:2" x14ac:dyDescent="0.35">
      <c r="A637" t="s">
        <v>1566</v>
      </c>
      <c r="B637" t="s">
        <v>1567</v>
      </c>
    </row>
    <row r="638" spans="1:2" x14ac:dyDescent="0.35">
      <c r="A638" t="s">
        <v>1568</v>
      </c>
      <c r="B638" t="s">
        <v>1569</v>
      </c>
    </row>
    <row r="639" spans="1:2" x14ac:dyDescent="0.35">
      <c r="A639" t="s">
        <v>1570</v>
      </c>
      <c r="B639" t="s">
        <v>1571</v>
      </c>
    </row>
    <row r="640" spans="1:2" x14ac:dyDescent="0.35">
      <c r="A640" t="s">
        <v>1572</v>
      </c>
      <c r="B640" t="s">
        <v>1573</v>
      </c>
    </row>
    <row r="641" spans="1:2" x14ac:dyDescent="0.35">
      <c r="A641" t="s">
        <v>1574</v>
      </c>
      <c r="B641" t="s">
        <v>1575</v>
      </c>
    </row>
    <row r="642" spans="1:2" x14ac:dyDescent="0.35">
      <c r="A642" t="s">
        <v>1576</v>
      </c>
      <c r="B642" t="s">
        <v>1577</v>
      </c>
    </row>
    <row r="643" spans="1:2" x14ac:dyDescent="0.35">
      <c r="A643" t="s">
        <v>1578</v>
      </c>
      <c r="B643" t="s">
        <v>1579</v>
      </c>
    </row>
    <row r="644" spans="1:2" x14ac:dyDescent="0.35">
      <c r="A644" t="s">
        <v>1580</v>
      </c>
      <c r="B644" t="s">
        <v>1581</v>
      </c>
    </row>
    <row r="645" spans="1:2" x14ac:dyDescent="0.35">
      <c r="A645" t="s">
        <v>1582</v>
      </c>
      <c r="B645" t="s">
        <v>1583</v>
      </c>
    </row>
    <row r="646" spans="1:2" x14ac:dyDescent="0.35">
      <c r="A646" t="s">
        <v>1584</v>
      </c>
      <c r="B646" t="s">
        <v>1585</v>
      </c>
    </row>
    <row r="647" spans="1:2" x14ac:dyDescent="0.35">
      <c r="A647" t="s">
        <v>1586</v>
      </c>
      <c r="B647" t="s">
        <v>1587</v>
      </c>
    </row>
    <row r="648" spans="1:2" x14ac:dyDescent="0.35">
      <c r="A648" t="s">
        <v>1588</v>
      </c>
      <c r="B648" t="s">
        <v>1589</v>
      </c>
    </row>
    <row r="649" spans="1:2" x14ac:dyDescent="0.35">
      <c r="A649" t="s">
        <v>1590</v>
      </c>
      <c r="B649" t="s">
        <v>1591</v>
      </c>
    </row>
    <row r="650" spans="1:2" x14ac:dyDescent="0.35">
      <c r="A650" t="s">
        <v>1592</v>
      </c>
      <c r="B650" t="s">
        <v>1593</v>
      </c>
    </row>
    <row r="651" spans="1:2" x14ac:dyDescent="0.35">
      <c r="A651" t="s">
        <v>1594</v>
      </c>
      <c r="B651" t="s">
        <v>1595</v>
      </c>
    </row>
    <row r="652" spans="1:2" x14ac:dyDescent="0.35">
      <c r="A652" t="s">
        <v>1596</v>
      </c>
      <c r="B652" t="s">
        <v>1597</v>
      </c>
    </row>
    <row r="653" spans="1:2" x14ac:dyDescent="0.35">
      <c r="A653" t="s">
        <v>1598</v>
      </c>
      <c r="B653" t="s">
        <v>1599</v>
      </c>
    </row>
    <row r="654" spans="1:2" x14ac:dyDescent="0.35">
      <c r="A654" t="s">
        <v>1600</v>
      </c>
      <c r="B654" t="s">
        <v>1601</v>
      </c>
    </row>
    <row r="655" spans="1:2" x14ac:dyDescent="0.35">
      <c r="A655" t="s">
        <v>1602</v>
      </c>
      <c r="B655" t="s">
        <v>1603</v>
      </c>
    </row>
    <row r="656" spans="1:2" x14ac:dyDescent="0.35">
      <c r="A656" t="s">
        <v>1604</v>
      </c>
      <c r="B656" t="s">
        <v>1605</v>
      </c>
    </row>
    <row r="657" spans="1:2" x14ac:dyDescent="0.35">
      <c r="A657" t="s">
        <v>1606</v>
      </c>
      <c r="B657" t="s">
        <v>1607</v>
      </c>
    </row>
    <row r="658" spans="1:2" x14ac:dyDescent="0.35">
      <c r="A658" t="s">
        <v>1608</v>
      </c>
      <c r="B658" t="s">
        <v>1607</v>
      </c>
    </row>
    <row r="659" spans="1:2" x14ac:dyDescent="0.35">
      <c r="A659" t="s">
        <v>1609</v>
      </c>
      <c r="B659" t="s">
        <v>1610</v>
      </c>
    </row>
    <row r="660" spans="1:2" x14ac:dyDescent="0.35">
      <c r="A660" t="s">
        <v>1611</v>
      </c>
      <c r="B660" t="s">
        <v>1612</v>
      </c>
    </row>
    <row r="661" spans="1:2" x14ac:dyDescent="0.35">
      <c r="A661" t="s">
        <v>1613</v>
      </c>
      <c r="B661" t="s">
        <v>1614</v>
      </c>
    </row>
    <row r="662" spans="1:2" x14ac:dyDescent="0.35">
      <c r="A662" t="s">
        <v>1615</v>
      </c>
      <c r="B662" t="s">
        <v>1616</v>
      </c>
    </row>
    <row r="663" spans="1:2" x14ac:dyDescent="0.35">
      <c r="A663" t="s">
        <v>1617</v>
      </c>
      <c r="B663" t="s">
        <v>1618</v>
      </c>
    </row>
    <row r="664" spans="1:2" x14ac:dyDescent="0.35">
      <c r="A664" t="s">
        <v>1619</v>
      </c>
      <c r="B664" t="s">
        <v>1620</v>
      </c>
    </row>
    <row r="665" spans="1:2" x14ac:dyDescent="0.35">
      <c r="A665" t="s">
        <v>1621</v>
      </c>
      <c r="B665" t="s">
        <v>1622</v>
      </c>
    </row>
    <row r="666" spans="1:2" x14ac:dyDescent="0.35">
      <c r="A666" t="s">
        <v>1623</v>
      </c>
      <c r="B666" t="s">
        <v>1624</v>
      </c>
    </row>
    <row r="667" spans="1:2" x14ac:dyDescent="0.35">
      <c r="A667" t="s">
        <v>1625</v>
      </c>
      <c r="B667" t="s">
        <v>1626</v>
      </c>
    </row>
    <row r="668" spans="1:2" x14ac:dyDescent="0.35">
      <c r="A668" t="s">
        <v>1627</v>
      </c>
      <c r="B668" t="s">
        <v>1628</v>
      </c>
    </row>
    <row r="669" spans="1:2" x14ac:dyDescent="0.35">
      <c r="A669" t="s">
        <v>1629</v>
      </c>
      <c r="B669" t="s">
        <v>1630</v>
      </c>
    </row>
    <row r="670" spans="1:2" x14ac:dyDescent="0.35">
      <c r="A670" t="s">
        <v>1631</v>
      </c>
      <c r="B670" t="s">
        <v>1632</v>
      </c>
    </row>
    <row r="671" spans="1:2" x14ac:dyDescent="0.35">
      <c r="A671" t="s">
        <v>1633</v>
      </c>
      <c r="B671" t="s">
        <v>1634</v>
      </c>
    </row>
    <row r="672" spans="1:2" x14ac:dyDescent="0.35">
      <c r="A672" t="s">
        <v>1635</v>
      </c>
      <c r="B672" t="s">
        <v>1636</v>
      </c>
    </row>
    <row r="673" spans="1:2" x14ac:dyDescent="0.35">
      <c r="A673" t="s">
        <v>1637</v>
      </c>
      <c r="B673" t="s">
        <v>1638</v>
      </c>
    </row>
    <row r="674" spans="1:2" x14ac:dyDescent="0.35">
      <c r="A674" t="s">
        <v>1639</v>
      </c>
      <c r="B674" t="s">
        <v>1640</v>
      </c>
    </row>
    <row r="675" spans="1:2" x14ac:dyDescent="0.35">
      <c r="A675" t="s">
        <v>1641</v>
      </c>
      <c r="B675" t="s">
        <v>1642</v>
      </c>
    </row>
    <row r="676" spans="1:2" x14ac:dyDescent="0.35">
      <c r="A676" t="s">
        <v>1643</v>
      </c>
      <c r="B676" t="s">
        <v>1644</v>
      </c>
    </row>
    <row r="677" spans="1:2" x14ac:dyDescent="0.35">
      <c r="A677" t="s">
        <v>1645</v>
      </c>
      <c r="B677" t="s">
        <v>1646</v>
      </c>
    </row>
    <row r="678" spans="1:2" x14ac:dyDescent="0.35">
      <c r="A678" t="s">
        <v>1647</v>
      </c>
      <c r="B678" t="s">
        <v>1648</v>
      </c>
    </row>
    <row r="679" spans="1:2" x14ac:dyDescent="0.35">
      <c r="A679" t="s">
        <v>1649</v>
      </c>
      <c r="B679" t="s">
        <v>1650</v>
      </c>
    </row>
    <row r="680" spans="1:2" x14ac:dyDescent="0.35">
      <c r="A680" t="s">
        <v>1651</v>
      </c>
      <c r="B680" t="s">
        <v>1652</v>
      </c>
    </row>
    <row r="681" spans="1:2" x14ac:dyDescent="0.35">
      <c r="A681" t="s">
        <v>1653</v>
      </c>
      <c r="B681" t="s">
        <v>1654</v>
      </c>
    </row>
    <row r="682" spans="1:2" x14ac:dyDescent="0.35">
      <c r="A682" t="s">
        <v>1655</v>
      </c>
      <c r="B682" t="s">
        <v>1656</v>
      </c>
    </row>
    <row r="683" spans="1:2" x14ac:dyDescent="0.35">
      <c r="A683" t="s">
        <v>1657</v>
      </c>
      <c r="B683" t="s">
        <v>1658</v>
      </c>
    </row>
    <row r="684" spans="1:2" x14ac:dyDescent="0.35">
      <c r="A684" t="s">
        <v>1659</v>
      </c>
      <c r="B684" t="s">
        <v>1660</v>
      </c>
    </row>
    <row r="685" spans="1:2" x14ac:dyDescent="0.35">
      <c r="A685" t="s">
        <v>1661</v>
      </c>
      <c r="B685" t="s">
        <v>1660</v>
      </c>
    </row>
    <row r="686" spans="1:2" x14ac:dyDescent="0.35">
      <c r="A686" t="s">
        <v>1662</v>
      </c>
      <c r="B686" t="s">
        <v>1663</v>
      </c>
    </row>
    <row r="687" spans="1:2" x14ac:dyDescent="0.35">
      <c r="A687" t="s">
        <v>1664</v>
      </c>
      <c r="B687" t="s">
        <v>1663</v>
      </c>
    </row>
    <row r="688" spans="1:2" x14ac:dyDescent="0.35">
      <c r="A688" t="s">
        <v>1665</v>
      </c>
      <c r="B688" t="s">
        <v>1666</v>
      </c>
    </row>
    <row r="689" spans="1:2" x14ac:dyDescent="0.35">
      <c r="A689" t="s">
        <v>1667</v>
      </c>
      <c r="B689" t="s">
        <v>1668</v>
      </c>
    </row>
    <row r="690" spans="1:2" x14ac:dyDescent="0.35">
      <c r="A690" t="s">
        <v>1669</v>
      </c>
      <c r="B690" t="s">
        <v>1670</v>
      </c>
    </row>
    <row r="691" spans="1:2" x14ac:dyDescent="0.35">
      <c r="A691" t="s">
        <v>1671</v>
      </c>
      <c r="B691" t="s">
        <v>1672</v>
      </c>
    </row>
    <row r="692" spans="1:2" x14ac:dyDescent="0.35">
      <c r="A692" t="s">
        <v>1673</v>
      </c>
      <c r="B692" t="s">
        <v>1674</v>
      </c>
    </row>
    <row r="693" spans="1:2" x14ac:dyDescent="0.35">
      <c r="A693" t="s">
        <v>1675</v>
      </c>
      <c r="B693" t="s">
        <v>1674</v>
      </c>
    </row>
    <row r="694" spans="1:2" x14ac:dyDescent="0.35">
      <c r="A694" t="s">
        <v>1676</v>
      </c>
      <c r="B694" t="s">
        <v>1677</v>
      </c>
    </row>
    <row r="695" spans="1:2" x14ac:dyDescent="0.35">
      <c r="A695" t="s">
        <v>1678</v>
      </c>
      <c r="B695" t="s">
        <v>1679</v>
      </c>
    </row>
    <row r="696" spans="1:2" x14ac:dyDescent="0.35">
      <c r="A696" t="s">
        <v>1680</v>
      </c>
      <c r="B696" t="s">
        <v>1681</v>
      </c>
    </row>
    <row r="697" spans="1:2" x14ac:dyDescent="0.35">
      <c r="A697" t="s">
        <v>1682</v>
      </c>
      <c r="B697" t="s">
        <v>1683</v>
      </c>
    </row>
    <row r="698" spans="1:2" x14ac:dyDescent="0.35">
      <c r="A698" t="s">
        <v>1684</v>
      </c>
      <c r="B698" t="s">
        <v>1685</v>
      </c>
    </row>
    <row r="699" spans="1:2" x14ac:dyDescent="0.35">
      <c r="A699" t="s">
        <v>1686</v>
      </c>
      <c r="B699" t="s">
        <v>1687</v>
      </c>
    </row>
    <row r="700" spans="1:2" x14ac:dyDescent="0.35">
      <c r="A700" t="s">
        <v>1688</v>
      </c>
      <c r="B700" t="s">
        <v>1687</v>
      </c>
    </row>
    <row r="701" spans="1:2" x14ac:dyDescent="0.35">
      <c r="A701" t="s">
        <v>1689</v>
      </c>
      <c r="B701" t="s">
        <v>1690</v>
      </c>
    </row>
    <row r="702" spans="1:2" x14ac:dyDescent="0.35">
      <c r="A702" t="s">
        <v>1691</v>
      </c>
      <c r="B702" t="s">
        <v>1692</v>
      </c>
    </row>
    <row r="703" spans="1:2" x14ac:dyDescent="0.35">
      <c r="A703" t="s">
        <v>1693</v>
      </c>
      <c r="B703" t="s">
        <v>1694</v>
      </c>
    </row>
    <row r="704" spans="1:2" x14ac:dyDescent="0.35">
      <c r="A704" t="s">
        <v>1695</v>
      </c>
      <c r="B704" t="s">
        <v>1696</v>
      </c>
    </row>
    <row r="705" spans="1:2" x14ac:dyDescent="0.35">
      <c r="A705" t="s">
        <v>1697</v>
      </c>
      <c r="B705" t="s">
        <v>1698</v>
      </c>
    </row>
    <row r="706" spans="1:2" x14ac:dyDescent="0.35">
      <c r="A706" t="s">
        <v>1699</v>
      </c>
      <c r="B706" t="s">
        <v>1700</v>
      </c>
    </row>
    <row r="707" spans="1:2" x14ac:dyDescent="0.35">
      <c r="A707" t="s">
        <v>1701</v>
      </c>
      <c r="B707" t="s">
        <v>1702</v>
      </c>
    </row>
    <row r="708" spans="1:2" x14ac:dyDescent="0.35">
      <c r="A708" t="s">
        <v>1703</v>
      </c>
      <c r="B708" t="s">
        <v>1704</v>
      </c>
    </row>
    <row r="709" spans="1:2" x14ac:dyDescent="0.35">
      <c r="A709" t="s">
        <v>1705</v>
      </c>
      <c r="B709" t="s">
        <v>1706</v>
      </c>
    </row>
    <row r="710" spans="1:2" x14ac:dyDescent="0.35">
      <c r="A710" t="s">
        <v>1707</v>
      </c>
      <c r="B710" t="s">
        <v>1708</v>
      </c>
    </row>
    <row r="711" spans="1:2" x14ac:dyDescent="0.35">
      <c r="A711" t="s">
        <v>1709</v>
      </c>
      <c r="B711" t="s">
        <v>1710</v>
      </c>
    </row>
    <row r="712" spans="1:2" x14ac:dyDescent="0.35">
      <c r="A712" t="s">
        <v>1711</v>
      </c>
      <c r="B712" t="s">
        <v>1712</v>
      </c>
    </row>
    <row r="713" spans="1:2" x14ac:dyDescent="0.35">
      <c r="A713" t="s">
        <v>1713</v>
      </c>
      <c r="B713" t="s">
        <v>1714</v>
      </c>
    </row>
    <row r="714" spans="1:2" x14ac:dyDescent="0.35">
      <c r="A714" t="s">
        <v>1715</v>
      </c>
      <c r="B714" t="s">
        <v>1716</v>
      </c>
    </row>
    <row r="715" spans="1:2" x14ac:dyDescent="0.35">
      <c r="A715" t="s">
        <v>1717</v>
      </c>
      <c r="B715" t="s">
        <v>1718</v>
      </c>
    </row>
    <row r="716" spans="1:2" x14ac:dyDescent="0.35">
      <c r="A716" t="s">
        <v>1719</v>
      </c>
      <c r="B716" t="s">
        <v>1720</v>
      </c>
    </row>
    <row r="717" spans="1:2" x14ac:dyDescent="0.35">
      <c r="A717" t="s">
        <v>1721</v>
      </c>
      <c r="B717" t="s">
        <v>1722</v>
      </c>
    </row>
    <row r="718" spans="1:2" x14ac:dyDescent="0.35">
      <c r="A718" t="s">
        <v>1723</v>
      </c>
      <c r="B718" t="s">
        <v>1724</v>
      </c>
    </row>
    <row r="719" spans="1:2" x14ac:dyDescent="0.35">
      <c r="A719" t="s">
        <v>1725</v>
      </c>
      <c r="B719" t="s">
        <v>1726</v>
      </c>
    </row>
    <row r="720" spans="1:2" x14ac:dyDescent="0.35">
      <c r="A720" t="s">
        <v>1727</v>
      </c>
      <c r="B720" t="s">
        <v>1728</v>
      </c>
    </row>
    <row r="721" spans="1:2" x14ac:dyDescent="0.35">
      <c r="A721" t="s">
        <v>1729</v>
      </c>
      <c r="B721" t="s">
        <v>1730</v>
      </c>
    </row>
    <row r="722" spans="1:2" x14ac:dyDescent="0.35">
      <c r="A722" t="s">
        <v>1731</v>
      </c>
      <c r="B722" t="s">
        <v>1732</v>
      </c>
    </row>
    <row r="723" spans="1:2" x14ac:dyDescent="0.35">
      <c r="A723" t="s">
        <v>1733</v>
      </c>
      <c r="B723" t="s">
        <v>1734</v>
      </c>
    </row>
    <row r="724" spans="1:2" x14ac:dyDescent="0.35">
      <c r="A724" t="s">
        <v>1735</v>
      </c>
      <c r="B724" t="s">
        <v>1736</v>
      </c>
    </row>
    <row r="725" spans="1:2" x14ac:dyDescent="0.35">
      <c r="A725" t="s">
        <v>1737</v>
      </c>
      <c r="B725" t="s">
        <v>1738</v>
      </c>
    </row>
    <row r="726" spans="1:2" x14ac:dyDescent="0.35">
      <c r="A726" t="s">
        <v>1739</v>
      </c>
      <c r="B726" t="s">
        <v>1740</v>
      </c>
    </row>
    <row r="727" spans="1:2" x14ac:dyDescent="0.35">
      <c r="A727" t="s">
        <v>1741</v>
      </c>
      <c r="B727" t="s">
        <v>1742</v>
      </c>
    </row>
    <row r="728" spans="1:2" x14ac:dyDescent="0.35">
      <c r="A728" t="s">
        <v>1743</v>
      </c>
      <c r="B728" t="s">
        <v>1744</v>
      </c>
    </row>
    <row r="729" spans="1:2" x14ac:dyDescent="0.35">
      <c r="A729" t="s">
        <v>1745</v>
      </c>
      <c r="B729" t="s">
        <v>1746</v>
      </c>
    </row>
    <row r="730" spans="1:2" x14ac:dyDescent="0.35">
      <c r="A730" t="s">
        <v>1747</v>
      </c>
      <c r="B730" t="s">
        <v>1748</v>
      </c>
    </row>
    <row r="731" spans="1:2" x14ac:dyDescent="0.35">
      <c r="A731" t="s">
        <v>1749</v>
      </c>
      <c r="B731" t="s">
        <v>1750</v>
      </c>
    </row>
    <row r="732" spans="1:2" x14ac:dyDescent="0.35">
      <c r="A732" t="s">
        <v>1751</v>
      </c>
      <c r="B732" t="s">
        <v>1752</v>
      </c>
    </row>
    <row r="733" spans="1:2" x14ac:dyDescent="0.35">
      <c r="A733" t="s">
        <v>1753</v>
      </c>
      <c r="B733" t="s">
        <v>1754</v>
      </c>
    </row>
    <row r="734" spans="1:2" x14ac:dyDescent="0.35">
      <c r="A734" t="s">
        <v>1755</v>
      </c>
      <c r="B734" t="s">
        <v>1756</v>
      </c>
    </row>
    <row r="735" spans="1:2" x14ac:dyDescent="0.35">
      <c r="A735" t="s">
        <v>1757</v>
      </c>
      <c r="B735" t="s">
        <v>1757</v>
      </c>
    </row>
    <row r="736" spans="1:2" x14ac:dyDescent="0.35">
      <c r="A736" t="s">
        <v>1758</v>
      </c>
      <c r="B736" t="s">
        <v>1759</v>
      </c>
    </row>
    <row r="737" spans="1:2" x14ac:dyDescent="0.35">
      <c r="A737" t="s">
        <v>1760</v>
      </c>
      <c r="B737" t="s">
        <v>1761</v>
      </c>
    </row>
    <row r="738" spans="1:2" x14ac:dyDescent="0.35">
      <c r="A738" t="s">
        <v>1762</v>
      </c>
      <c r="B738" t="s">
        <v>1763</v>
      </c>
    </row>
    <row r="739" spans="1:2" x14ac:dyDescent="0.35">
      <c r="A739" t="s">
        <v>1764</v>
      </c>
      <c r="B739" t="s">
        <v>1765</v>
      </c>
    </row>
    <row r="740" spans="1:2" x14ac:dyDescent="0.35">
      <c r="A740" t="s">
        <v>1766</v>
      </c>
      <c r="B740" t="s">
        <v>1767</v>
      </c>
    </row>
    <row r="741" spans="1:2" x14ac:dyDescent="0.35">
      <c r="A741" t="s">
        <v>1768</v>
      </c>
      <c r="B741" t="s">
        <v>1769</v>
      </c>
    </row>
    <row r="742" spans="1:2" x14ac:dyDescent="0.35">
      <c r="A742" t="s">
        <v>1770</v>
      </c>
      <c r="B742" t="s">
        <v>1771</v>
      </c>
    </row>
    <row r="743" spans="1:2" x14ac:dyDescent="0.35">
      <c r="A743" t="s">
        <v>1772</v>
      </c>
      <c r="B743" t="s">
        <v>1773</v>
      </c>
    </row>
    <row r="744" spans="1:2" x14ac:dyDescent="0.35">
      <c r="A744" t="s">
        <v>1774</v>
      </c>
      <c r="B744" t="s">
        <v>1775</v>
      </c>
    </row>
    <row r="745" spans="1:2" x14ac:dyDescent="0.35">
      <c r="A745" t="s">
        <v>1776</v>
      </c>
      <c r="B745" t="s">
        <v>1777</v>
      </c>
    </row>
    <row r="746" spans="1:2" x14ac:dyDescent="0.35">
      <c r="A746" t="s">
        <v>1778</v>
      </c>
      <c r="B746" t="s">
        <v>1779</v>
      </c>
    </row>
    <row r="747" spans="1:2" x14ac:dyDescent="0.35">
      <c r="A747" t="s">
        <v>1780</v>
      </c>
      <c r="B747" t="s">
        <v>1781</v>
      </c>
    </row>
    <row r="748" spans="1:2" x14ac:dyDescent="0.35">
      <c r="A748" t="s">
        <v>1782</v>
      </c>
      <c r="B748" t="s">
        <v>1783</v>
      </c>
    </row>
    <row r="749" spans="1:2" x14ac:dyDescent="0.35">
      <c r="A749" t="s">
        <v>1784</v>
      </c>
      <c r="B749" t="s">
        <v>1785</v>
      </c>
    </row>
    <row r="750" spans="1:2" x14ac:dyDescent="0.35">
      <c r="A750" t="s">
        <v>1786</v>
      </c>
      <c r="B750" t="s">
        <v>1787</v>
      </c>
    </row>
    <row r="751" spans="1:2" x14ac:dyDescent="0.35">
      <c r="A751" t="s">
        <v>1788</v>
      </c>
      <c r="B751" t="s">
        <v>1789</v>
      </c>
    </row>
    <row r="752" spans="1:2" x14ac:dyDescent="0.35">
      <c r="A752" t="s">
        <v>1790</v>
      </c>
      <c r="B752" t="s">
        <v>1791</v>
      </c>
    </row>
    <row r="753" spans="1:2" x14ac:dyDescent="0.35">
      <c r="A753" t="s">
        <v>1792</v>
      </c>
      <c r="B753" t="s">
        <v>1793</v>
      </c>
    </row>
    <row r="754" spans="1:2" x14ac:dyDescent="0.35">
      <c r="A754" t="s">
        <v>1794</v>
      </c>
      <c r="B754" t="s">
        <v>1795</v>
      </c>
    </row>
    <row r="755" spans="1:2" x14ac:dyDescent="0.35">
      <c r="A755" t="s">
        <v>1796</v>
      </c>
      <c r="B755" t="s">
        <v>1797</v>
      </c>
    </row>
    <row r="756" spans="1:2" x14ac:dyDescent="0.35">
      <c r="A756" t="s">
        <v>1798</v>
      </c>
      <c r="B756" t="s">
        <v>1799</v>
      </c>
    </row>
    <row r="757" spans="1:2" x14ac:dyDescent="0.35">
      <c r="A757" t="s">
        <v>1800</v>
      </c>
      <c r="B757" t="s">
        <v>1801</v>
      </c>
    </row>
    <row r="758" spans="1:2" x14ac:dyDescent="0.35">
      <c r="A758" t="s">
        <v>1802</v>
      </c>
      <c r="B758" t="s">
        <v>1803</v>
      </c>
    </row>
    <row r="759" spans="1:2" x14ac:dyDescent="0.35">
      <c r="A759" t="s">
        <v>1804</v>
      </c>
      <c r="B759" t="s">
        <v>1805</v>
      </c>
    </row>
    <row r="760" spans="1:2" x14ac:dyDescent="0.35">
      <c r="A760" t="s">
        <v>1806</v>
      </c>
      <c r="B760" t="s">
        <v>1807</v>
      </c>
    </row>
    <row r="761" spans="1:2" x14ac:dyDescent="0.35">
      <c r="A761" t="s">
        <v>1808</v>
      </c>
      <c r="B761" t="s">
        <v>1809</v>
      </c>
    </row>
    <row r="762" spans="1:2" x14ac:dyDescent="0.35">
      <c r="A762" t="s">
        <v>1810</v>
      </c>
      <c r="B762" t="s">
        <v>1811</v>
      </c>
    </row>
    <row r="763" spans="1:2" x14ac:dyDescent="0.35">
      <c r="A763" t="s">
        <v>1812</v>
      </c>
      <c r="B763" t="s">
        <v>1813</v>
      </c>
    </row>
    <row r="764" spans="1:2" x14ac:dyDescent="0.35">
      <c r="A764" t="s">
        <v>1814</v>
      </c>
      <c r="B764" t="s">
        <v>1815</v>
      </c>
    </row>
    <row r="765" spans="1:2" x14ac:dyDescent="0.35">
      <c r="A765" t="s">
        <v>1816</v>
      </c>
      <c r="B765" t="s">
        <v>1817</v>
      </c>
    </row>
    <row r="766" spans="1:2" x14ac:dyDescent="0.35">
      <c r="A766" t="s">
        <v>194</v>
      </c>
      <c r="B766" t="s">
        <v>24</v>
      </c>
    </row>
    <row r="767" spans="1:2" x14ac:dyDescent="0.35">
      <c r="A767" t="s">
        <v>1818</v>
      </c>
      <c r="B767" t="s">
        <v>1819</v>
      </c>
    </row>
    <row r="768" spans="1:2" x14ac:dyDescent="0.35">
      <c r="A768" t="s">
        <v>1820</v>
      </c>
      <c r="B768" t="s">
        <v>26</v>
      </c>
    </row>
    <row r="769" spans="1:2" x14ac:dyDescent="0.35">
      <c r="A769" t="s">
        <v>1821</v>
      </c>
      <c r="B769" t="s">
        <v>1822</v>
      </c>
    </row>
    <row r="770" spans="1:2" x14ac:dyDescent="0.35">
      <c r="A770" t="s">
        <v>1823</v>
      </c>
      <c r="B770" t="s">
        <v>1824</v>
      </c>
    </row>
    <row r="771" spans="1:2" x14ac:dyDescent="0.35">
      <c r="A771" t="s">
        <v>1825</v>
      </c>
      <c r="B771" t="s">
        <v>1826</v>
      </c>
    </row>
    <row r="772" spans="1:2" x14ac:dyDescent="0.35">
      <c r="A772" t="s">
        <v>1827</v>
      </c>
      <c r="B772" t="s">
        <v>1828</v>
      </c>
    </row>
    <row r="773" spans="1:2" x14ac:dyDescent="0.35">
      <c r="A773" t="s">
        <v>1829</v>
      </c>
      <c r="B773" t="s">
        <v>1830</v>
      </c>
    </row>
    <row r="774" spans="1:2" x14ac:dyDescent="0.35">
      <c r="A774" t="s">
        <v>1831</v>
      </c>
      <c r="B774" t="s">
        <v>1832</v>
      </c>
    </row>
    <row r="775" spans="1:2" x14ac:dyDescent="0.35">
      <c r="A775" t="s">
        <v>1833</v>
      </c>
      <c r="B775" t="s">
        <v>1834</v>
      </c>
    </row>
    <row r="776" spans="1:2" x14ac:dyDescent="0.35">
      <c r="A776" t="s">
        <v>1835</v>
      </c>
      <c r="B776" t="s">
        <v>1836</v>
      </c>
    </row>
    <row r="777" spans="1:2" x14ac:dyDescent="0.35">
      <c r="A777" t="s">
        <v>1837</v>
      </c>
      <c r="B777" t="s">
        <v>1838</v>
      </c>
    </row>
    <row r="778" spans="1:2" x14ac:dyDescent="0.35">
      <c r="A778" t="s">
        <v>259</v>
      </c>
      <c r="B778" t="s">
        <v>1839</v>
      </c>
    </row>
    <row r="779" spans="1:2" x14ac:dyDescent="0.35">
      <c r="A779" t="s">
        <v>1840</v>
      </c>
      <c r="B779" t="s">
        <v>1841</v>
      </c>
    </row>
    <row r="780" spans="1:2" x14ac:dyDescent="0.35">
      <c r="A780" t="s">
        <v>1842</v>
      </c>
      <c r="B780" t="s">
        <v>1843</v>
      </c>
    </row>
    <row r="781" spans="1:2" x14ac:dyDescent="0.35">
      <c r="A781" t="s">
        <v>1844</v>
      </c>
      <c r="B781" t="s">
        <v>1845</v>
      </c>
    </row>
    <row r="782" spans="1:2" x14ac:dyDescent="0.35">
      <c r="A782" t="s">
        <v>1846</v>
      </c>
      <c r="B782" t="s">
        <v>1847</v>
      </c>
    </row>
    <row r="783" spans="1:2" x14ac:dyDescent="0.35">
      <c r="A783" t="s">
        <v>1848</v>
      </c>
      <c r="B783" t="s">
        <v>1849</v>
      </c>
    </row>
    <row r="784" spans="1:2" x14ac:dyDescent="0.35">
      <c r="A784" t="s">
        <v>1850</v>
      </c>
      <c r="B784" t="s">
        <v>1851</v>
      </c>
    </row>
    <row r="785" spans="1:2" x14ac:dyDescent="0.35">
      <c r="A785" t="s">
        <v>1852</v>
      </c>
      <c r="B785" t="s">
        <v>1853</v>
      </c>
    </row>
    <row r="786" spans="1:2" x14ac:dyDescent="0.35">
      <c r="A786" t="s">
        <v>1854</v>
      </c>
      <c r="B786" t="s">
        <v>1855</v>
      </c>
    </row>
    <row r="787" spans="1:2" x14ac:dyDescent="0.35">
      <c r="A787" t="s">
        <v>1856</v>
      </c>
      <c r="B787" t="s">
        <v>1857</v>
      </c>
    </row>
    <row r="788" spans="1:2" x14ac:dyDescent="0.35">
      <c r="A788" t="s">
        <v>1858</v>
      </c>
      <c r="B788" t="s">
        <v>1859</v>
      </c>
    </row>
    <row r="789" spans="1:2" x14ac:dyDescent="0.35">
      <c r="A789" t="s">
        <v>1860</v>
      </c>
      <c r="B789" t="s">
        <v>1861</v>
      </c>
    </row>
    <row r="790" spans="1:2" x14ac:dyDescent="0.35">
      <c r="A790" t="s">
        <v>1862</v>
      </c>
      <c r="B790" t="s">
        <v>1863</v>
      </c>
    </row>
    <row r="791" spans="1:2" x14ac:dyDescent="0.35">
      <c r="A791" t="s">
        <v>1864</v>
      </c>
      <c r="B791" t="s">
        <v>1865</v>
      </c>
    </row>
    <row r="792" spans="1:2" x14ac:dyDescent="0.35">
      <c r="A792" t="s">
        <v>222</v>
      </c>
      <c r="B792" t="s">
        <v>1866</v>
      </c>
    </row>
    <row r="793" spans="1:2" x14ac:dyDescent="0.35">
      <c r="A793" t="s">
        <v>1867</v>
      </c>
      <c r="B793" t="s">
        <v>1868</v>
      </c>
    </row>
    <row r="794" spans="1:2" x14ac:dyDescent="0.35">
      <c r="A794" t="s">
        <v>1869</v>
      </c>
      <c r="B794" t="s">
        <v>1870</v>
      </c>
    </row>
    <row r="795" spans="1:2" x14ac:dyDescent="0.35">
      <c r="A795" t="s">
        <v>1871</v>
      </c>
      <c r="B795" t="s">
        <v>1872</v>
      </c>
    </row>
    <row r="796" spans="1:2" x14ac:dyDescent="0.35">
      <c r="A796" t="s">
        <v>1873</v>
      </c>
      <c r="B796" t="s">
        <v>1874</v>
      </c>
    </row>
    <row r="797" spans="1:2" x14ac:dyDescent="0.35">
      <c r="A797" t="s">
        <v>1875</v>
      </c>
      <c r="B797" t="s">
        <v>1876</v>
      </c>
    </row>
    <row r="798" spans="1:2" x14ac:dyDescent="0.35">
      <c r="A798" t="s">
        <v>1877</v>
      </c>
      <c r="B798" t="s">
        <v>1878</v>
      </c>
    </row>
    <row r="799" spans="1:2" x14ac:dyDescent="0.35">
      <c r="A799" t="s">
        <v>1879</v>
      </c>
      <c r="B799" t="s">
        <v>1880</v>
      </c>
    </row>
    <row r="800" spans="1:2" x14ac:dyDescent="0.35">
      <c r="A800" t="s">
        <v>1881</v>
      </c>
      <c r="B800" t="s">
        <v>1882</v>
      </c>
    </row>
    <row r="801" spans="1:2" x14ac:dyDescent="0.35">
      <c r="A801" t="s">
        <v>1883</v>
      </c>
      <c r="B801" t="s">
        <v>1884</v>
      </c>
    </row>
    <row r="802" spans="1:2" x14ac:dyDescent="0.35">
      <c r="A802" t="s">
        <v>1885</v>
      </c>
      <c r="B802" t="s">
        <v>1886</v>
      </c>
    </row>
    <row r="803" spans="1:2" x14ac:dyDescent="0.35">
      <c r="A803" t="s">
        <v>1887</v>
      </c>
      <c r="B803" t="s">
        <v>1888</v>
      </c>
    </row>
    <row r="804" spans="1:2" x14ac:dyDescent="0.35">
      <c r="A804" t="s">
        <v>1889</v>
      </c>
      <c r="B804" t="s">
        <v>1890</v>
      </c>
    </row>
    <row r="805" spans="1:2" x14ac:dyDescent="0.35">
      <c r="A805" t="s">
        <v>1891</v>
      </c>
      <c r="B805" t="s">
        <v>1892</v>
      </c>
    </row>
    <row r="806" spans="1:2" x14ac:dyDescent="0.35">
      <c r="A806" t="s">
        <v>1893</v>
      </c>
      <c r="B806" t="s">
        <v>1894</v>
      </c>
    </row>
    <row r="807" spans="1:2" x14ac:dyDescent="0.35">
      <c r="A807" t="s">
        <v>1895</v>
      </c>
      <c r="B807" t="s">
        <v>1896</v>
      </c>
    </row>
    <row r="808" spans="1:2" x14ac:dyDescent="0.35">
      <c r="A808" t="s">
        <v>249</v>
      </c>
      <c r="B808" t="s">
        <v>14</v>
      </c>
    </row>
    <row r="809" spans="1:2" x14ac:dyDescent="0.35">
      <c r="A809" t="s">
        <v>1897</v>
      </c>
      <c r="B809" t="s">
        <v>1898</v>
      </c>
    </row>
    <row r="810" spans="1:2" x14ac:dyDescent="0.35">
      <c r="A810" t="s">
        <v>1899</v>
      </c>
      <c r="B810" t="s">
        <v>1900</v>
      </c>
    </row>
    <row r="811" spans="1:2" x14ac:dyDescent="0.35">
      <c r="A811" t="s">
        <v>1901</v>
      </c>
      <c r="B811" t="s">
        <v>1902</v>
      </c>
    </row>
    <row r="812" spans="1:2" x14ac:dyDescent="0.35">
      <c r="A812" t="s">
        <v>1903</v>
      </c>
      <c r="B812" t="s">
        <v>1904</v>
      </c>
    </row>
    <row r="813" spans="1:2" x14ac:dyDescent="0.35">
      <c r="A813" t="s">
        <v>1905</v>
      </c>
      <c r="B813" t="s">
        <v>1906</v>
      </c>
    </row>
    <row r="814" spans="1:2" x14ac:dyDescent="0.35">
      <c r="A814" t="s">
        <v>1907</v>
      </c>
      <c r="B814" t="s">
        <v>1908</v>
      </c>
    </row>
    <row r="815" spans="1:2" x14ac:dyDescent="0.35">
      <c r="A815" t="s">
        <v>266</v>
      </c>
      <c r="B815" t="s">
        <v>1909</v>
      </c>
    </row>
    <row r="816" spans="1:2" x14ac:dyDescent="0.35">
      <c r="A816" t="s">
        <v>1910</v>
      </c>
      <c r="B816" t="s">
        <v>1911</v>
      </c>
    </row>
    <row r="817" spans="1:2" x14ac:dyDescent="0.35">
      <c r="A817" t="s">
        <v>1912</v>
      </c>
      <c r="B817" t="s">
        <v>1913</v>
      </c>
    </row>
    <row r="818" spans="1:2" x14ac:dyDescent="0.35">
      <c r="A818" t="s">
        <v>1914</v>
      </c>
      <c r="B818" t="s">
        <v>1915</v>
      </c>
    </row>
    <row r="819" spans="1:2" x14ac:dyDescent="0.35">
      <c r="A819" t="s">
        <v>1916</v>
      </c>
      <c r="B819" t="s">
        <v>1917</v>
      </c>
    </row>
    <row r="820" spans="1:2" x14ac:dyDescent="0.35">
      <c r="A820" t="s">
        <v>1918</v>
      </c>
      <c r="B820" t="s">
        <v>1919</v>
      </c>
    </row>
    <row r="821" spans="1:2" x14ac:dyDescent="0.35">
      <c r="A821" t="s">
        <v>1920</v>
      </c>
      <c r="B821" t="s">
        <v>1921</v>
      </c>
    </row>
    <row r="822" spans="1:2" x14ac:dyDescent="0.35">
      <c r="A822" t="s">
        <v>1922</v>
      </c>
      <c r="B822" t="s">
        <v>1923</v>
      </c>
    </row>
    <row r="823" spans="1:2" x14ac:dyDescent="0.35">
      <c r="A823" t="s">
        <v>1924</v>
      </c>
      <c r="B823" t="s">
        <v>1925</v>
      </c>
    </row>
    <row r="824" spans="1:2" x14ac:dyDescent="0.35">
      <c r="A824" t="s">
        <v>1926</v>
      </c>
      <c r="B824" t="s">
        <v>1927</v>
      </c>
    </row>
    <row r="825" spans="1:2" x14ac:dyDescent="0.35">
      <c r="A825" t="s">
        <v>1928</v>
      </c>
      <c r="B825" t="s">
        <v>1929</v>
      </c>
    </row>
    <row r="826" spans="1:2" x14ac:dyDescent="0.35">
      <c r="A826" t="s">
        <v>1930</v>
      </c>
      <c r="B826" t="s">
        <v>1931</v>
      </c>
    </row>
    <row r="827" spans="1:2" x14ac:dyDescent="0.35">
      <c r="A827" t="s">
        <v>1932</v>
      </c>
      <c r="B827" t="s">
        <v>1933</v>
      </c>
    </row>
    <row r="828" spans="1:2" x14ac:dyDescent="0.35">
      <c r="A828" t="s">
        <v>1934</v>
      </c>
      <c r="B828" t="s">
        <v>1935</v>
      </c>
    </row>
    <row r="829" spans="1:2" x14ac:dyDescent="0.35">
      <c r="A829" t="s">
        <v>1936</v>
      </c>
      <c r="B829" t="s">
        <v>1937</v>
      </c>
    </row>
    <row r="830" spans="1:2" x14ac:dyDescent="0.35">
      <c r="A830" t="s">
        <v>1938</v>
      </c>
      <c r="B830" t="s">
        <v>1939</v>
      </c>
    </row>
    <row r="831" spans="1:2" x14ac:dyDescent="0.35">
      <c r="A831" t="s">
        <v>1940</v>
      </c>
      <c r="B831" t="s">
        <v>1941</v>
      </c>
    </row>
    <row r="832" spans="1:2" x14ac:dyDescent="0.35">
      <c r="A832" t="s">
        <v>1942</v>
      </c>
      <c r="B832" t="s">
        <v>1943</v>
      </c>
    </row>
    <row r="833" spans="1:2" x14ac:dyDescent="0.35">
      <c r="A833" t="s">
        <v>1944</v>
      </c>
      <c r="B833" t="s">
        <v>1945</v>
      </c>
    </row>
    <row r="834" spans="1:2" x14ac:dyDescent="0.35">
      <c r="A834" t="s">
        <v>1946</v>
      </c>
      <c r="B834" t="s">
        <v>1947</v>
      </c>
    </row>
    <row r="835" spans="1:2" x14ac:dyDescent="0.35">
      <c r="A835" t="s">
        <v>1948</v>
      </c>
      <c r="B835" t="s">
        <v>1949</v>
      </c>
    </row>
    <row r="836" spans="1:2" x14ac:dyDescent="0.35">
      <c r="A836" t="s">
        <v>1950</v>
      </c>
      <c r="B836" t="s">
        <v>1951</v>
      </c>
    </row>
    <row r="837" spans="1:2" x14ac:dyDescent="0.35">
      <c r="A837" t="s">
        <v>1952</v>
      </c>
      <c r="B837" t="s">
        <v>1953</v>
      </c>
    </row>
    <row r="838" spans="1:2" x14ac:dyDescent="0.35">
      <c r="A838" t="s">
        <v>1954</v>
      </c>
      <c r="B838" t="s">
        <v>1955</v>
      </c>
    </row>
    <row r="839" spans="1:2" x14ac:dyDescent="0.35">
      <c r="A839" t="s">
        <v>1956</v>
      </c>
      <c r="B839" t="s">
        <v>1957</v>
      </c>
    </row>
    <row r="840" spans="1:2" x14ac:dyDescent="0.35">
      <c r="A840" t="s">
        <v>1958</v>
      </c>
      <c r="B840" t="s">
        <v>1959</v>
      </c>
    </row>
    <row r="841" spans="1:2" x14ac:dyDescent="0.35">
      <c r="A841" t="s">
        <v>1960</v>
      </c>
      <c r="B841" t="s">
        <v>1961</v>
      </c>
    </row>
    <row r="842" spans="1:2" x14ac:dyDescent="0.35">
      <c r="A842" t="s">
        <v>1962</v>
      </c>
      <c r="B842" t="s">
        <v>1963</v>
      </c>
    </row>
    <row r="843" spans="1:2" x14ac:dyDescent="0.35">
      <c r="A843" t="s">
        <v>1964</v>
      </c>
      <c r="B843" t="s">
        <v>1965</v>
      </c>
    </row>
    <row r="844" spans="1:2" x14ac:dyDescent="0.35">
      <c r="A844" t="s">
        <v>1966</v>
      </c>
      <c r="B844" t="s">
        <v>1967</v>
      </c>
    </row>
    <row r="845" spans="1:2" x14ac:dyDescent="0.35">
      <c r="A845" t="s">
        <v>1968</v>
      </c>
      <c r="B845" t="s">
        <v>1969</v>
      </c>
    </row>
    <row r="846" spans="1:2" x14ac:dyDescent="0.35">
      <c r="A846" t="s">
        <v>1970</v>
      </c>
      <c r="B846" t="s">
        <v>1971</v>
      </c>
    </row>
    <row r="847" spans="1:2" x14ac:dyDescent="0.35">
      <c r="A847" t="s">
        <v>1972</v>
      </c>
      <c r="B847" t="s">
        <v>1973</v>
      </c>
    </row>
    <row r="848" spans="1:2" x14ac:dyDescent="0.35">
      <c r="A848" t="s">
        <v>1974</v>
      </c>
      <c r="B848" t="s">
        <v>1975</v>
      </c>
    </row>
    <row r="849" spans="1:2" x14ac:dyDescent="0.35">
      <c r="A849" t="s">
        <v>1976</v>
      </c>
      <c r="B849" t="s">
        <v>1977</v>
      </c>
    </row>
    <row r="850" spans="1:2" x14ac:dyDescent="0.35">
      <c r="A850" t="s">
        <v>1978</v>
      </c>
      <c r="B850" t="s">
        <v>1979</v>
      </c>
    </row>
    <row r="851" spans="1:2" x14ac:dyDescent="0.35">
      <c r="A851" t="s">
        <v>1980</v>
      </c>
      <c r="B851" t="s">
        <v>1981</v>
      </c>
    </row>
    <row r="852" spans="1:2" x14ac:dyDescent="0.35">
      <c r="A852" t="s">
        <v>1982</v>
      </c>
      <c r="B852" t="s">
        <v>1983</v>
      </c>
    </row>
    <row r="853" spans="1:2" x14ac:dyDescent="0.35">
      <c r="A853" t="s">
        <v>1984</v>
      </c>
      <c r="B853" t="s">
        <v>1985</v>
      </c>
    </row>
    <row r="854" spans="1:2" x14ac:dyDescent="0.35">
      <c r="A854" t="s">
        <v>1986</v>
      </c>
      <c r="B854" t="s">
        <v>1987</v>
      </c>
    </row>
    <row r="855" spans="1:2" x14ac:dyDescent="0.35">
      <c r="A855" t="s">
        <v>1988</v>
      </c>
      <c r="B855" t="s">
        <v>1989</v>
      </c>
    </row>
    <row r="856" spans="1:2" x14ac:dyDescent="0.35">
      <c r="A856" t="s">
        <v>1990</v>
      </c>
      <c r="B856" t="s">
        <v>1991</v>
      </c>
    </row>
    <row r="857" spans="1:2" x14ac:dyDescent="0.35">
      <c r="A857" t="s">
        <v>1992</v>
      </c>
      <c r="B857" t="s">
        <v>1993</v>
      </c>
    </row>
    <row r="858" spans="1:2" x14ac:dyDescent="0.35">
      <c r="A858" t="s">
        <v>1994</v>
      </c>
      <c r="B858" t="s">
        <v>1995</v>
      </c>
    </row>
    <row r="859" spans="1:2" x14ac:dyDescent="0.35">
      <c r="A859" t="s">
        <v>1996</v>
      </c>
      <c r="B859" t="s">
        <v>1997</v>
      </c>
    </row>
    <row r="860" spans="1:2" x14ac:dyDescent="0.35">
      <c r="A860" t="s">
        <v>1998</v>
      </c>
      <c r="B860" t="s">
        <v>1999</v>
      </c>
    </row>
    <row r="861" spans="1:2" x14ac:dyDescent="0.35">
      <c r="A861" t="s">
        <v>2000</v>
      </c>
      <c r="B861" t="s">
        <v>2001</v>
      </c>
    </row>
    <row r="862" spans="1:2" x14ac:dyDescent="0.35">
      <c r="A862" t="s">
        <v>2002</v>
      </c>
      <c r="B862" t="s">
        <v>2003</v>
      </c>
    </row>
    <row r="863" spans="1:2" x14ac:dyDescent="0.35">
      <c r="A863" t="s">
        <v>2004</v>
      </c>
      <c r="B863" t="s">
        <v>2005</v>
      </c>
    </row>
    <row r="864" spans="1:2" x14ac:dyDescent="0.35">
      <c r="A864" t="s">
        <v>2006</v>
      </c>
      <c r="B864" t="s">
        <v>2007</v>
      </c>
    </row>
    <row r="865" spans="1:2" x14ac:dyDescent="0.35">
      <c r="A865" t="s">
        <v>2008</v>
      </c>
      <c r="B865" t="s">
        <v>2009</v>
      </c>
    </row>
    <row r="866" spans="1:2" x14ac:dyDescent="0.35">
      <c r="A866" t="s">
        <v>2010</v>
      </c>
      <c r="B866" t="s">
        <v>2011</v>
      </c>
    </row>
    <row r="867" spans="1:2" x14ac:dyDescent="0.35">
      <c r="A867" t="s">
        <v>2012</v>
      </c>
      <c r="B867" t="s">
        <v>2013</v>
      </c>
    </row>
    <row r="868" spans="1:2" x14ac:dyDescent="0.35">
      <c r="A868" t="s">
        <v>296</v>
      </c>
      <c r="B868" t="s">
        <v>2014</v>
      </c>
    </row>
    <row r="869" spans="1:2" x14ac:dyDescent="0.35">
      <c r="A869" t="s">
        <v>195</v>
      </c>
      <c r="B869" t="s">
        <v>2015</v>
      </c>
    </row>
    <row r="870" spans="1:2" x14ac:dyDescent="0.35">
      <c r="A870" t="s">
        <v>2016</v>
      </c>
      <c r="B870" t="s">
        <v>2017</v>
      </c>
    </row>
    <row r="871" spans="1:2" x14ac:dyDescent="0.35">
      <c r="A871" t="s">
        <v>2018</v>
      </c>
      <c r="B871" t="s">
        <v>2019</v>
      </c>
    </row>
    <row r="872" spans="1:2" x14ac:dyDescent="0.35">
      <c r="A872" t="s">
        <v>2020</v>
      </c>
      <c r="B872" t="s">
        <v>2021</v>
      </c>
    </row>
    <row r="873" spans="1:2" x14ac:dyDescent="0.35">
      <c r="A873" t="s">
        <v>2022</v>
      </c>
      <c r="B873" t="s">
        <v>2023</v>
      </c>
    </row>
    <row r="874" spans="1:2" x14ac:dyDescent="0.35">
      <c r="A874" t="s">
        <v>2024</v>
      </c>
      <c r="B874" t="s">
        <v>2025</v>
      </c>
    </row>
    <row r="875" spans="1:2" x14ac:dyDescent="0.35">
      <c r="A875" t="s">
        <v>2026</v>
      </c>
      <c r="B875" t="s">
        <v>2027</v>
      </c>
    </row>
    <row r="876" spans="1:2" x14ac:dyDescent="0.35">
      <c r="A876" t="s">
        <v>2028</v>
      </c>
      <c r="B876" t="s">
        <v>2029</v>
      </c>
    </row>
    <row r="877" spans="1:2" x14ac:dyDescent="0.35">
      <c r="A877" t="s">
        <v>2030</v>
      </c>
      <c r="B877" t="s">
        <v>2031</v>
      </c>
    </row>
    <row r="878" spans="1:2" x14ac:dyDescent="0.35">
      <c r="A878" t="s">
        <v>2032</v>
      </c>
      <c r="B878" t="s">
        <v>2033</v>
      </c>
    </row>
    <row r="879" spans="1:2" x14ac:dyDescent="0.35">
      <c r="A879" t="s">
        <v>2034</v>
      </c>
      <c r="B879" t="s">
        <v>2035</v>
      </c>
    </row>
    <row r="880" spans="1:2" x14ac:dyDescent="0.35">
      <c r="A880" t="s">
        <v>2036</v>
      </c>
      <c r="B880" t="s">
        <v>2037</v>
      </c>
    </row>
    <row r="881" spans="1:2" x14ac:dyDescent="0.35">
      <c r="A881" t="s">
        <v>2038</v>
      </c>
      <c r="B881" t="s">
        <v>2039</v>
      </c>
    </row>
    <row r="882" spans="1:2" x14ac:dyDescent="0.35">
      <c r="A882" t="s">
        <v>2040</v>
      </c>
      <c r="B882" t="s">
        <v>2041</v>
      </c>
    </row>
    <row r="883" spans="1:2" x14ac:dyDescent="0.35">
      <c r="A883" t="s">
        <v>2042</v>
      </c>
      <c r="B883" t="s">
        <v>2043</v>
      </c>
    </row>
    <row r="884" spans="1:2" x14ac:dyDescent="0.35">
      <c r="A884" t="s">
        <v>2044</v>
      </c>
      <c r="B884" t="s">
        <v>2045</v>
      </c>
    </row>
    <row r="885" spans="1:2" x14ac:dyDescent="0.35">
      <c r="A885" t="s">
        <v>2046</v>
      </c>
      <c r="B885" t="s">
        <v>2047</v>
      </c>
    </row>
    <row r="886" spans="1:2" x14ac:dyDescent="0.35">
      <c r="A886" t="s">
        <v>2048</v>
      </c>
      <c r="B886" t="s">
        <v>2049</v>
      </c>
    </row>
    <row r="887" spans="1:2" x14ac:dyDescent="0.35">
      <c r="A887" t="s">
        <v>2050</v>
      </c>
      <c r="B887" t="s">
        <v>2051</v>
      </c>
    </row>
    <row r="888" spans="1:2" x14ac:dyDescent="0.35">
      <c r="A888" t="s">
        <v>2052</v>
      </c>
      <c r="B888" t="s">
        <v>2053</v>
      </c>
    </row>
    <row r="889" spans="1:2" x14ac:dyDescent="0.35">
      <c r="A889" t="s">
        <v>2054</v>
      </c>
      <c r="B889" t="s">
        <v>2055</v>
      </c>
    </row>
    <row r="890" spans="1:2" x14ac:dyDescent="0.35">
      <c r="A890" t="s">
        <v>2056</v>
      </c>
      <c r="B890" t="s">
        <v>2057</v>
      </c>
    </row>
    <row r="891" spans="1:2" x14ac:dyDescent="0.35">
      <c r="A891" t="s">
        <v>2058</v>
      </c>
      <c r="B891" t="s">
        <v>2059</v>
      </c>
    </row>
    <row r="892" spans="1:2" x14ac:dyDescent="0.35">
      <c r="A892" t="s">
        <v>2060</v>
      </c>
      <c r="B892" t="s">
        <v>2061</v>
      </c>
    </row>
    <row r="893" spans="1:2" x14ac:dyDescent="0.35">
      <c r="A893" t="s">
        <v>2062</v>
      </c>
      <c r="B893" t="s">
        <v>2063</v>
      </c>
    </row>
    <row r="894" spans="1:2" x14ac:dyDescent="0.35">
      <c r="A894" t="s">
        <v>2064</v>
      </c>
      <c r="B894" t="s">
        <v>2065</v>
      </c>
    </row>
    <row r="895" spans="1:2" x14ac:dyDescent="0.35">
      <c r="A895" t="s">
        <v>2066</v>
      </c>
      <c r="B895" t="s">
        <v>2067</v>
      </c>
    </row>
    <row r="896" spans="1:2" x14ac:dyDescent="0.35">
      <c r="A896" t="s">
        <v>2068</v>
      </c>
      <c r="B896" t="s">
        <v>2069</v>
      </c>
    </row>
    <row r="897" spans="1:2" x14ac:dyDescent="0.35">
      <c r="A897" t="s">
        <v>2070</v>
      </c>
      <c r="B897" t="s">
        <v>2071</v>
      </c>
    </row>
    <row r="898" spans="1:2" x14ac:dyDescent="0.35">
      <c r="A898" t="s">
        <v>2072</v>
      </c>
      <c r="B898" t="s">
        <v>2073</v>
      </c>
    </row>
    <row r="899" spans="1:2" x14ac:dyDescent="0.35">
      <c r="A899" t="s">
        <v>2074</v>
      </c>
      <c r="B899" t="s">
        <v>2075</v>
      </c>
    </row>
    <row r="900" spans="1:2" x14ac:dyDescent="0.35">
      <c r="A900" t="s">
        <v>2076</v>
      </c>
      <c r="B900" t="s">
        <v>2077</v>
      </c>
    </row>
    <row r="901" spans="1:2" x14ac:dyDescent="0.35">
      <c r="A901" t="s">
        <v>2078</v>
      </c>
      <c r="B901" t="s">
        <v>2079</v>
      </c>
    </row>
    <row r="902" spans="1:2" x14ac:dyDescent="0.35">
      <c r="A902" t="s">
        <v>2080</v>
      </c>
      <c r="B902" t="s">
        <v>2081</v>
      </c>
    </row>
    <row r="903" spans="1:2" x14ac:dyDescent="0.35">
      <c r="A903" t="s">
        <v>2082</v>
      </c>
      <c r="B903" t="s">
        <v>2083</v>
      </c>
    </row>
    <row r="904" spans="1:2" x14ac:dyDescent="0.35">
      <c r="A904" t="s">
        <v>2084</v>
      </c>
      <c r="B904" t="s">
        <v>2085</v>
      </c>
    </row>
    <row r="905" spans="1:2" x14ac:dyDescent="0.35">
      <c r="A905" t="s">
        <v>2086</v>
      </c>
      <c r="B905" t="s">
        <v>2087</v>
      </c>
    </row>
    <row r="906" spans="1:2" x14ac:dyDescent="0.35">
      <c r="A906" t="s">
        <v>2088</v>
      </c>
      <c r="B906" t="s">
        <v>2089</v>
      </c>
    </row>
    <row r="907" spans="1:2" x14ac:dyDescent="0.35">
      <c r="A907" t="s">
        <v>2090</v>
      </c>
      <c r="B907" t="s">
        <v>2091</v>
      </c>
    </row>
    <row r="908" spans="1:2" x14ac:dyDescent="0.35">
      <c r="A908" t="s">
        <v>2092</v>
      </c>
      <c r="B908" t="s">
        <v>2093</v>
      </c>
    </row>
    <row r="909" spans="1:2" x14ac:dyDescent="0.35">
      <c r="A909" t="s">
        <v>2094</v>
      </c>
      <c r="B909" t="s">
        <v>2095</v>
      </c>
    </row>
    <row r="910" spans="1:2" x14ac:dyDescent="0.35">
      <c r="A910" t="s">
        <v>2096</v>
      </c>
      <c r="B910" t="s">
        <v>2097</v>
      </c>
    </row>
    <row r="911" spans="1:2" x14ac:dyDescent="0.35">
      <c r="A911" t="s">
        <v>2098</v>
      </c>
      <c r="B911" t="s">
        <v>2099</v>
      </c>
    </row>
    <row r="912" spans="1:2" x14ac:dyDescent="0.35">
      <c r="A912" t="s">
        <v>2100</v>
      </c>
      <c r="B912" t="s">
        <v>2101</v>
      </c>
    </row>
    <row r="913" spans="1:2" x14ac:dyDescent="0.35">
      <c r="A913" t="s">
        <v>2102</v>
      </c>
      <c r="B913" t="s">
        <v>2103</v>
      </c>
    </row>
    <row r="914" spans="1:2" x14ac:dyDescent="0.35">
      <c r="A914" t="s">
        <v>2104</v>
      </c>
      <c r="B914" t="s">
        <v>2105</v>
      </c>
    </row>
    <row r="915" spans="1:2" x14ac:dyDescent="0.35">
      <c r="A915" t="s">
        <v>2106</v>
      </c>
      <c r="B915" t="s">
        <v>2107</v>
      </c>
    </row>
    <row r="916" spans="1:2" x14ac:dyDescent="0.35">
      <c r="A916" t="s">
        <v>2108</v>
      </c>
      <c r="B916" t="s">
        <v>2109</v>
      </c>
    </row>
    <row r="917" spans="1:2" x14ac:dyDescent="0.35">
      <c r="A917" t="s">
        <v>2110</v>
      </c>
      <c r="B917" t="s">
        <v>2111</v>
      </c>
    </row>
    <row r="918" spans="1:2" x14ac:dyDescent="0.35">
      <c r="A918" t="s">
        <v>2112</v>
      </c>
      <c r="B918" t="s">
        <v>2113</v>
      </c>
    </row>
    <row r="919" spans="1:2" x14ac:dyDescent="0.35">
      <c r="A919" t="s">
        <v>2114</v>
      </c>
      <c r="B919" t="s">
        <v>2115</v>
      </c>
    </row>
    <row r="920" spans="1:2" x14ac:dyDescent="0.35">
      <c r="A920" t="s">
        <v>2116</v>
      </c>
      <c r="B920" t="s">
        <v>2117</v>
      </c>
    </row>
    <row r="921" spans="1:2" x14ac:dyDescent="0.35">
      <c r="A921" t="s">
        <v>2118</v>
      </c>
      <c r="B921" t="s">
        <v>2119</v>
      </c>
    </row>
    <row r="922" spans="1:2" x14ac:dyDescent="0.35">
      <c r="A922" t="s">
        <v>2120</v>
      </c>
      <c r="B922" t="s">
        <v>2121</v>
      </c>
    </row>
    <row r="923" spans="1:2" x14ac:dyDescent="0.35">
      <c r="A923" t="s">
        <v>2122</v>
      </c>
      <c r="B923" t="s">
        <v>2123</v>
      </c>
    </row>
    <row r="924" spans="1:2" x14ac:dyDescent="0.35">
      <c r="A924" t="s">
        <v>2124</v>
      </c>
      <c r="B924" t="s">
        <v>2124</v>
      </c>
    </row>
    <row r="925" spans="1:2" x14ac:dyDescent="0.35">
      <c r="A925" t="s">
        <v>2125</v>
      </c>
      <c r="B925" t="s">
        <v>2126</v>
      </c>
    </row>
    <row r="926" spans="1:2" x14ac:dyDescent="0.35">
      <c r="A926" t="s">
        <v>2127</v>
      </c>
      <c r="B926" t="s">
        <v>2128</v>
      </c>
    </row>
    <row r="927" spans="1:2" x14ac:dyDescent="0.35">
      <c r="A927" t="s">
        <v>2129</v>
      </c>
      <c r="B927" t="s">
        <v>2130</v>
      </c>
    </row>
    <row r="928" spans="1:2" x14ac:dyDescent="0.35">
      <c r="A928" t="s">
        <v>2131</v>
      </c>
      <c r="B928" t="s">
        <v>2132</v>
      </c>
    </row>
    <row r="929" spans="1:2" x14ac:dyDescent="0.35">
      <c r="A929" t="s">
        <v>2133</v>
      </c>
      <c r="B929" t="s">
        <v>2134</v>
      </c>
    </row>
    <row r="930" spans="1:2" x14ac:dyDescent="0.35">
      <c r="A930" t="s">
        <v>2135</v>
      </c>
      <c r="B930" t="s">
        <v>2136</v>
      </c>
    </row>
    <row r="931" spans="1:2" x14ac:dyDescent="0.35">
      <c r="A931" t="s">
        <v>2137</v>
      </c>
      <c r="B931" t="s">
        <v>2136</v>
      </c>
    </row>
    <row r="932" spans="1:2" x14ac:dyDescent="0.35">
      <c r="A932" t="s">
        <v>2138</v>
      </c>
      <c r="B932" t="s">
        <v>2139</v>
      </c>
    </row>
    <row r="933" spans="1:2" x14ac:dyDescent="0.35">
      <c r="A933" t="s">
        <v>2140</v>
      </c>
      <c r="B933" t="s">
        <v>2141</v>
      </c>
    </row>
    <row r="934" spans="1:2" x14ac:dyDescent="0.35">
      <c r="A934" t="s">
        <v>2142</v>
      </c>
      <c r="B934" t="s">
        <v>2143</v>
      </c>
    </row>
    <row r="935" spans="1:2" x14ac:dyDescent="0.35">
      <c r="A935" t="s">
        <v>2144</v>
      </c>
      <c r="B935" t="s">
        <v>2145</v>
      </c>
    </row>
    <row r="936" spans="1:2" x14ac:dyDescent="0.35">
      <c r="A936" t="s">
        <v>2146</v>
      </c>
      <c r="B936" t="s">
        <v>2147</v>
      </c>
    </row>
    <row r="937" spans="1:2" x14ac:dyDescent="0.35">
      <c r="A937" t="s">
        <v>2148</v>
      </c>
      <c r="B937" t="s">
        <v>2149</v>
      </c>
    </row>
    <row r="938" spans="1:2" x14ac:dyDescent="0.35">
      <c r="A938" t="s">
        <v>2150</v>
      </c>
      <c r="B938" t="s">
        <v>2151</v>
      </c>
    </row>
    <row r="939" spans="1:2" x14ac:dyDescent="0.35">
      <c r="A939" t="s">
        <v>2152</v>
      </c>
      <c r="B939" t="s">
        <v>2153</v>
      </c>
    </row>
    <row r="940" spans="1:2" x14ac:dyDescent="0.35">
      <c r="A940" t="s">
        <v>2154</v>
      </c>
      <c r="B940" t="s">
        <v>2155</v>
      </c>
    </row>
    <row r="941" spans="1:2" x14ac:dyDescent="0.35">
      <c r="A941" t="s">
        <v>2156</v>
      </c>
      <c r="B941" t="s">
        <v>2157</v>
      </c>
    </row>
    <row r="942" spans="1:2" x14ac:dyDescent="0.35">
      <c r="A942" t="s">
        <v>2158</v>
      </c>
      <c r="B942" t="s">
        <v>2159</v>
      </c>
    </row>
    <row r="943" spans="1:2" x14ac:dyDescent="0.35">
      <c r="A943" t="s">
        <v>2160</v>
      </c>
      <c r="B943" t="s">
        <v>2161</v>
      </c>
    </row>
    <row r="944" spans="1:2" x14ac:dyDescent="0.35">
      <c r="A944" t="s">
        <v>2162</v>
      </c>
      <c r="B944" t="s">
        <v>2163</v>
      </c>
    </row>
    <row r="945" spans="1:2" x14ac:dyDescent="0.35">
      <c r="A945" t="s">
        <v>2164</v>
      </c>
      <c r="B945" t="s">
        <v>2165</v>
      </c>
    </row>
    <row r="946" spans="1:2" x14ac:dyDescent="0.35">
      <c r="A946" t="s">
        <v>2166</v>
      </c>
      <c r="B946" t="s">
        <v>2167</v>
      </c>
    </row>
    <row r="947" spans="1:2" x14ac:dyDescent="0.35">
      <c r="A947" t="s">
        <v>2168</v>
      </c>
      <c r="B947" t="s">
        <v>2169</v>
      </c>
    </row>
    <row r="948" spans="1:2" x14ac:dyDescent="0.35">
      <c r="A948" t="s">
        <v>2170</v>
      </c>
      <c r="B948" t="s">
        <v>2171</v>
      </c>
    </row>
    <row r="949" spans="1:2" x14ac:dyDescent="0.35">
      <c r="A949" t="s">
        <v>2172</v>
      </c>
      <c r="B949" t="s">
        <v>2173</v>
      </c>
    </row>
    <row r="950" spans="1:2" x14ac:dyDescent="0.35">
      <c r="A950" t="s">
        <v>2174</v>
      </c>
      <c r="B950" t="s">
        <v>2175</v>
      </c>
    </row>
    <row r="951" spans="1:2" x14ac:dyDescent="0.35">
      <c r="A951" t="s">
        <v>2176</v>
      </c>
      <c r="B951" t="s">
        <v>2177</v>
      </c>
    </row>
    <row r="952" spans="1:2" x14ac:dyDescent="0.35">
      <c r="A952" t="s">
        <v>2178</v>
      </c>
      <c r="B952" t="s">
        <v>2179</v>
      </c>
    </row>
    <row r="953" spans="1:2" x14ac:dyDescent="0.35">
      <c r="A953" t="s">
        <v>2180</v>
      </c>
      <c r="B953" t="s">
        <v>2181</v>
      </c>
    </row>
    <row r="954" spans="1:2" x14ac:dyDescent="0.35">
      <c r="A954" t="s">
        <v>2182</v>
      </c>
      <c r="B954" t="s">
        <v>2183</v>
      </c>
    </row>
    <row r="955" spans="1:2" x14ac:dyDescent="0.35">
      <c r="A955" t="s">
        <v>2184</v>
      </c>
      <c r="B955" t="s">
        <v>2185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F3444-CCE8-43AE-A726-0E20A92E9341}">
  <sheetPr>
    <tabColor rgb="FFFF0000"/>
  </sheetPr>
  <dimension ref="A1:J155"/>
  <sheetViews>
    <sheetView workbookViewId="0">
      <selection activeCell="D17" sqref="D17"/>
    </sheetView>
  </sheetViews>
  <sheetFormatPr defaultRowHeight="14.5" x14ac:dyDescent="0.35"/>
  <sheetData>
    <row r="1" spans="1:10" x14ac:dyDescent="0.35">
      <c r="A1" t="s">
        <v>2188</v>
      </c>
      <c r="B1" t="s">
        <v>2189</v>
      </c>
      <c r="C1" t="s">
        <v>2190</v>
      </c>
      <c r="E1" t="s">
        <v>2191</v>
      </c>
      <c r="F1" t="s">
        <v>2192</v>
      </c>
      <c r="G1" t="s">
        <v>2193</v>
      </c>
      <c r="H1" t="s">
        <v>2192</v>
      </c>
      <c r="I1" t="s">
        <v>2194</v>
      </c>
      <c r="J1" t="s">
        <v>2195</v>
      </c>
    </row>
    <row r="2" spans="1:10" x14ac:dyDescent="0.35">
      <c r="E2" t="s">
        <v>2196</v>
      </c>
      <c r="F2" t="s">
        <v>2197</v>
      </c>
      <c r="G2" t="s">
        <v>2196</v>
      </c>
      <c r="H2" t="s">
        <v>2198</v>
      </c>
      <c r="I2" t="s">
        <v>2196</v>
      </c>
      <c r="J2" t="s">
        <v>2196</v>
      </c>
    </row>
    <row r="3" spans="1:10" x14ac:dyDescent="0.35">
      <c r="A3" t="s">
        <v>290</v>
      </c>
      <c r="B3" t="s">
        <v>2199</v>
      </c>
      <c r="C3" t="s">
        <v>2200</v>
      </c>
      <c r="D3" t="s">
        <v>2201</v>
      </c>
      <c r="E3">
        <v>4.4217379699999997</v>
      </c>
      <c r="F3">
        <v>3.6731500000000001</v>
      </c>
      <c r="G3">
        <v>4.3849799999999997</v>
      </c>
      <c r="H3">
        <v>0.22615541825062058</v>
      </c>
      <c r="I3">
        <v>4.3849799999999997</v>
      </c>
      <c r="J3">
        <v>4.3965100000000001</v>
      </c>
    </row>
    <row r="4" spans="1:10" x14ac:dyDescent="0.35">
      <c r="A4" t="s">
        <v>2202</v>
      </c>
      <c r="B4" t="s">
        <v>2203</v>
      </c>
      <c r="C4" t="s">
        <v>2204</v>
      </c>
      <c r="D4" t="s">
        <v>2201</v>
      </c>
      <c r="E4">
        <v>93.198195999999996</v>
      </c>
      <c r="F4">
        <v>77.42</v>
      </c>
      <c r="G4">
        <v>92.264579999999995</v>
      </c>
      <c r="H4">
        <v>1.0729821422723676E-2</v>
      </c>
      <c r="I4">
        <v>92.264579999999995</v>
      </c>
      <c r="J4">
        <v>92.458470000000005</v>
      </c>
    </row>
    <row r="5" spans="1:10" x14ac:dyDescent="0.35">
      <c r="A5" t="s">
        <v>2205</v>
      </c>
      <c r="B5" t="s">
        <v>2206</v>
      </c>
      <c r="C5" t="s">
        <v>2207</v>
      </c>
      <c r="D5" t="s">
        <v>2201</v>
      </c>
      <c r="E5">
        <v>123.251063</v>
      </c>
      <c r="F5">
        <v>102.38500000000001</v>
      </c>
      <c r="G5">
        <v>123.21116000000001</v>
      </c>
      <c r="H5">
        <v>8.1135202866363925E-3</v>
      </c>
      <c r="I5">
        <v>123.21116000000001</v>
      </c>
      <c r="J5">
        <v>123.28686999999999</v>
      </c>
    </row>
    <row r="6" spans="1:10" x14ac:dyDescent="0.35">
      <c r="A6" t="s">
        <v>2208</v>
      </c>
      <c r="B6" t="s">
        <v>2209</v>
      </c>
      <c r="C6" t="s">
        <v>2210</v>
      </c>
      <c r="D6" t="s">
        <v>2201</v>
      </c>
      <c r="E6">
        <v>625.60282199999995</v>
      </c>
      <c r="F6">
        <v>519.69000000000005</v>
      </c>
      <c r="G6">
        <v>626.16345999999999</v>
      </c>
      <c r="H6">
        <v>1.5984582627090514E-3</v>
      </c>
      <c r="I6">
        <v>626.16345999999999</v>
      </c>
      <c r="J6">
        <v>627.11054000000001</v>
      </c>
    </row>
    <row r="7" spans="1:10" x14ac:dyDescent="0.35">
      <c r="A7" t="s">
        <v>2211</v>
      </c>
      <c r="C7" t="s">
        <v>2212</v>
      </c>
      <c r="D7" t="s">
        <v>2201</v>
      </c>
      <c r="E7">
        <v>2.1548020000000001</v>
      </c>
      <c r="F7">
        <v>1.79</v>
      </c>
      <c r="G7">
        <v>2.1368900000000002</v>
      </c>
      <c r="H7">
        <v>0.46407976231690895</v>
      </c>
      <c r="I7">
        <v>2.1368900000000002</v>
      </c>
      <c r="J7">
        <v>2.1425100000000001</v>
      </c>
    </row>
    <row r="8" spans="1:10" x14ac:dyDescent="0.35">
      <c r="A8" t="s">
        <v>2213</v>
      </c>
      <c r="B8" t="s">
        <v>2214</v>
      </c>
      <c r="C8" t="s">
        <v>2215</v>
      </c>
      <c r="D8" t="s">
        <v>2201</v>
      </c>
      <c r="E8">
        <v>787.68365779999999</v>
      </c>
      <c r="F8">
        <v>654.33100000000002</v>
      </c>
      <c r="G8">
        <v>764.60607000000005</v>
      </c>
      <c r="H8">
        <v>1.2695451912675189E-3</v>
      </c>
      <c r="I8">
        <v>764.60607000000005</v>
      </c>
      <c r="J8">
        <v>767.23149999999998</v>
      </c>
    </row>
    <row r="9" spans="1:10" x14ac:dyDescent="0.35">
      <c r="A9" t="s">
        <v>2216</v>
      </c>
      <c r="B9" t="s">
        <v>2217</v>
      </c>
      <c r="C9" t="s">
        <v>2218</v>
      </c>
      <c r="D9" t="s">
        <v>2201</v>
      </c>
      <c r="E9">
        <v>112.62199052</v>
      </c>
      <c r="F9">
        <v>93.555400000000006</v>
      </c>
      <c r="G9">
        <v>110.63717</v>
      </c>
      <c r="H9">
        <v>8.8792605723161562E-3</v>
      </c>
      <c r="I9">
        <v>110.63717</v>
      </c>
      <c r="J9">
        <v>109.66458</v>
      </c>
    </row>
    <row r="10" spans="1:10" x14ac:dyDescent="0.35">
      <c r="A10" t="s">
        <v>2219</v>
      </c>
      <c r="B10" t="s">
        <v>2220</v>
      </c>
      <c r="C10" t="s">
        <v>2221</v>
      </c>
      <c r="D10" t="s">
        <v>2201</v>
      </c>
      <c r="E10">
        <v>1.5584499999999999</v>
      </c>
      <c r="F10">
        <v>1.2946087390000001</v>
      </c>
      <c r="G10">
        <v>1.55185</v>
      </c>
      <c r="H10">
        <v>0.64166319099104885</v>
      </c>
      <c r="I10">
        <v>1.55185</v>
      </c>
      <c r="J10">
        <v>1.55385</v>
      </c>
    </row>
    <row r="11" spans="1:10" x14ac:dyDescent="0.35">
      <c r="A11" t="s">
        <v>2222</v>
      </c>
      <c r="B11" t="s">
        <v>2223</v>
      </c>
      <c r="C11" t="s">
        <v>2224</v>
      </c>
      <c r="D11" t="s">
        <v>2201</v>
      </c>
      <c r="E11">
        <v>2.1548020000000001</v>
      </c>
      <c r="F11">
        <v>1.79</v>
      </c>
      <c r="G11">
        <v>2.1368900000000002</v>
      </c>
      <c r="H11">
        <v>0.46407976231690895</v>
      </c>
      <c r="I11">
        <v>2.1368900000000002</v>
      </c>
      <c r="J11">
        <v>2.1425100000000001</v>
      </c>
    </row>
    <row r="12" spans="1:10" x14ac:dyDescent="0.35">
      <c r="A12" t="s">
        <v>2225</v>
      </c>
      <c r="B12" t="s">
        <v>2226</v>
      </c>
      <c r="C12" t="s">
        <v>2227</v>
      </c>
      <c r="D12" t="s">
        <v>2201</v>
      </c>
      <c r="E12">
        <v>2.0452561999999999</v>
      </c>
      <c r="F12">
        <v>1.6990000000000001</v>
      </c>
      <c r="G12">
        <v>2.0281899999999999</v>
      </c>
      <c r="H12">
        <v>0.48893630049868569</v>
      </c>
      <c r="I12">
        <v>2.0281899999999999</v>
      </c>
      <c r="J12">
        <v>2.03355</v>
      </c>
    </row>
    <row r="13" spans="1:10" x14ac:dyDescent="0.35">
      <c r="A13" t="s">
        <v>2228</v>
      </c>
      <c r="B13" t="s">
        <v>2229</v>
      </c>
      <c r="C13" t="s">
        <v>2230</v>
      </c>
      <c r="D13" t="s">
        <v>2201</v>
      </c>
      <c r="E13">
        <v>1.9558138599999999</v>
      </c>
      <c r="F13">
        <v>1.6247</v>
      </c>
      <c r="G13">
        <v>1.95583</v>
      </c>
      <c r="H13">
        <v>0.51129610053995633</v>
      </c>
      <c r="I13">
        <v>1.95583</v>
      </c>
      <c r="J13">
        <v>1.95583</v>
      </c>
    </row>
    <row r="14" spans="1:10" x14ac:dyDescent="0.35">
      <c r="A14" t="s">
        <v>2231</v>
      </c>
      <c r="B14" t="s">
        <v>2232</v>
      </c>
      <c r="C14" t="s">
        <v>2233</v>
      </c>
      <c r="D14" t="s">
        <v>2201</v>
      </c>
      <c r="E14">
        <v>2.4076</v>
      </c>
      <c r="F14">
        <v>2</v>
      </c>
      <c r="G14">
        <v>2.3875899999999999</v>
      </c>
      <c r="H14">
        <v>0.41535138727363352</v>
      </c>
      <c r="I14">
        <v>2.3875899999999999</v>
      </c>
      <c r="J14">
        <v>2.3938700000000002</v>
      </c>
    </row>
    <row r="15" spans="1:10" x14ac:dyDescent="0.35">
      <c r="A15" t="s">
        <v>2234</v>
      </c>
      <c r="B15" t="s">
        <v>2235</v>
      </c>
      <c r="C15" t="s">
        <v>2236</v>
      </c>
      <c r="D15" t="s">
        <v>2201</v>
      </c>
      <c r="E15">
        <v>102.02204999999999</v>
      </c>
      <c r="F15">
        <v>84.75</v>
      </c>
      <c r="G15">
        <v>101.15439000000001</v>
      </c>
      <c r="H15">
        <v>9.8018026495252739E-3</v>
      </c>
      <c r="I15">
        <v>101.15439000000001</v>
      </c>
      <c r="J15">
        <v>101.42391000000001</v>
      </c>
    </row>
    <row r="16" spans="1:10" x14ac:dyDescent="0.35">
      <c r="A16" t="s">
        <v>2237</v>
      </c>
      <c r="B16" t="s">
        <v>2238</v>
      </c>
      <c r="C16" t="s">
        <v>2239</v>
      </c>
      <c r="D16" t="s">
        <v>2201</v>
      </c>
      <c r="E16">
        <v>1.9558</v>
      </c>
      <c r="F16">
        <v>1.6246884865</v>
      </c>
      <c r="G16">
        <v>1.9558599999999999</v>
      </c>
      <c r="H16">
        <v>0.51129972389814915</v>
      </c>
      <c r="I16">
        <v>1.9558599999999999</v>
      </c>
      <c r="J16">
        <v>1.9559</v>
      </c>
    </row>
    <row r="17" spans="1:10" x14ac:dyDescent="0.35">
      <c r="A17" t="s">
        <v>2240</v>
      </c>
      <c r="B17" t="s">
        <v>2241</v>
      </c>
      <c r="C17" t="s">
        <v>2242</v>
      </c>
      <c r="D17" t="s">
        <v>2201</v>
      </c>
      <c r="E17">
        <v>0.45383259999999997</v>
      </c>
      <c r="F17">
        <v>0.377</v>
      </c>
      <c r="G17">
        <v>0.45007999999999998</v>
      </c>
      <c r="H17">
        <v>2.2034556354038912</v>
      </c>
      <c r="I17">
        <v>0.45007999999999998</v>
      </c>
      <c r="J17">
        <v>0.45128000000000001</v>
      </c>
    </row>
    <row r="18" spans="1:10" x14ac:dyDescent="0.35">
      <c r="A18" t="s">
        <v>2243</v>
      </c>
      <c r="B18" t="s">
        <v>2244</v>
      </c>
      <c r="C18" t="s">
        <v>2245</v>
      </c>
      <c r="D18" t="s">
        <v>2201</v>
      </c>
      <c r="E18">
        <v>2367.8746000000001</v>
      </c>
      <c r="F18">
        <v>1967</v>
      </c>
      <c r="G18">
        <v>2336.41194</v>
      </c>
      <c r="H18">
        <v>4.2231966169154394E-4</v>
      </c>
      <c r="I18">
        <v>2336.41194</v>
      </c>
      <c r="J18">
        <v>2341.8118800000002</v>
      </c>
    </row>
    <row r="19" spans="1:10" x14ac:dyDescent="0.35">
      <c r="A19" t="s">
        <v>2246</v>
      </c>
      <c r="B19" t="s">
        <v>2247</v>
      </c>
      <c r="C19" t="s">
        <v>2248</v>
      </c>
      <c r="D19" t="s">
        <v>2201</v>
      </c>
      <c r="E19">
        <v>1.2038</v>
      </c>
      <c r="F19">
        <v>1</v>
      </c>
      <c r="G19">
        <v>1.1937899999999999</v>
      </c>
      <c r="H19">
        <v>0.83070277454726704</v>
      </c>
      <c r="I19">
        <v>1.1937899999999999</v>
      </c>
      <c r="J19">
        <v>1.19693</v>
      </c>
    </row>
    <row r="20" spans="1:10" x14ac:dyDescent="0.35">
      <c r="A20" t="s">
        <v>2249</v>
      </c>
      <c r="B20" t="s">
        <v>2250</v>
      </c>
      <c r="C20" t="s">
        <v>2251</v>
      </c>
      <c r="D20" t="s">
        <v>2201</v>
      </c>
      <c r="E20">
        <v>1.6015355200000001</v>
      </c>
      <c r="F20">
        <v>1.3304</v>
      </c>
      <c r="G20">
        <v>1.5948</v>
      </c>
      <c r="H20">
        <v>0.62440076258814414</v>
      </c>
      <c r="I20">
        <v>1.5948</v>
      </c>
      <c r="J20">
        <v>1.5977600000000001</v>
      </c>
    </row>
    <row r="21" spans="1:10" x14ac:dyDescent="0.35">
      <c r="A21" t="s">
        <v>2252</v>
      </c>
      <c r="B21" t="s">
        <v>2253</v>
      </c>
      <c r="C21" t="s">
        <v>2254</v>
      </c>
      <c r="D21" t="s">
        <v>2201</v>
      </c>
      <c r="E21">
        <v>8.3182580000000002</v>
      </c>
      <c r="F21">
        <v>6.91</v>
      </c>
      <c r="G21">
        <v>8.2491199999999996</v>
      </c>
      <c r="H21">
        <v>0.12021747822681143</v>
      </c>
      <c r="I21">
        <v>8.2491199999999996</v>
      </c>
      <c r="J21">
        <v>8.2708100000000009</v>
      </c>
    </row>
    <row r="22" spans="1:10" x14ac:dyDescent="0.35">
      <c r="A22" t="s">
        <v>2255</v>
      </c>
      <c r="B22" t="s">
        <v>2256</v>
      </c>
      <c r="C22" t="s">
        <v>2257</v>
      </c>
      <c r="D22" t="s">
        <v>2201</v>
      </c>
      <c r="E22">
        <v>6.5308999999999999</v>
      </c>
      <c r="F22">
        <v>5.4252367502999999</v>
      </c>
      <c r="G22">
        <v>6.6683399999999997</v>
      </c>
      <c r="H22">
        <v>0.15311825322696718</v>
      </c>
      <c r="I22">
        <v>6.6683399999999997</v>
      </c>
      <c r="J22">
        <v>6.6502800000000004</v>
      </c>
    </row>
    <row r="23" spans="1:10" x14ac:dyDescent="0.35">
      <c r="A23" t="s">
        <v>2258</v>
      </c>
      <c r="B23" t="s">
        <v>2259</v>
      </c>
      <c r="C23" t="s">
        <v>2260</v>
      </c>
      <c r="D23" t="s">
        <v>2201</v>
      </c>
      <c r="E23">
        <v>1.2038</v>
      </c>
      <c r="F23">
        <v>1</v>
      </c>
      <c r="G23">
        <v>1.1937899999999999</v>
      </c>
      <c r="H23">
        <v>0.83070277454726704</v>
      </c>
      <c r="I23">
        <v>1.1937899999999999</v>
      </c>
      <c r="J23">
        <v>1.19693</v>
      </c>
    </row>
    <row r="24" spans="1:10" x14ac:dyDescent="0.35">
      <c r="A24" t="s">
        <v>2261</v>
      </c>
      <c r="B24" t="s">
        <v>2262</v>
      </c>
      <c r="C24" t="s">
        <v>2263</v>
      </c>
      <c r="D24" t="s">
        <v>2201</v>
      </c>
      <c r="E24">
        <v>89.1684755</v>
      </c>
      <c r="F24">
        <v>74.072500000000005</v>
      </c>
      <c r="G24">
        <v>88.641239999999996</v>
      </c>
      <c r="H24">
        <v>1.1214725769310702E-2</v>
      </c>
      <c r="I24">
        <v>88.641239999999996</v>
      </c>
      <c r="J24">
        <v>88.456850000000003</v>
      </c>
    </row>
    <row r="25" spans="1:10" x14ac:dyDescent="0.35">
      <c r="A25" t="s">
        <v>2264</v>
      </c>
      <c r="B25" t="s">
        <v>2265</v>
      </c>
      <c r="C25" t="s">
        <v>2266</v>
      </c>
      <c r="D25" t="s">
        <v>2201</v>
      </c>
      <c r="E25">
        <v>13.0281255</v>
      </c>
      <c r="F25">
        <v>10.8225</v>
      </c>
      <c r="G25">
        <v>12.97658</v>
      </c>
      <c r="H25">
        <v>7.6757013125180601E-2</v>
      </c>
      <c r="I25">
        <v>12.97658</v>
      </c>
      <c r="J25">
        <v>13.02971</v>
      </c>
    </row>
    <row r="26" spans="1:10" x14ac:dyDescent="0.35">
      <c r="A26" t="s">
        <v>2267</v>
      </c>
      <c r="C26" t="s">
        <v>2268</v>
      </c>
      <c r="D26" t="s">
        <v>2201</v>
      </c>
      <c r="E26">
        <v>3.09226125</v>
      </c>
      <c r="F26">
        <v>2.5687500000000001</v>
      </c>
      <c r="G26">
        <v>3.1154899999999999</v>
      </c>
      <c r="H26">
        <v>0.32338794142959298</v>
      </c>
      <c r="I26">
        <v>3.1154899999999999</v>
      </c>
      <c r="J26">
        <v>3.1193499999999998</v>
      </c>
    </row>
    <row r="27" spans="1:10" x14ac:dyDescent="0.35">
      <c r="A27" t="s">
        <v>2269</v>
      </c>
      <c r="B27" t="s">
        <v>2270</v>
      </c>
      <c r="C27" t="s">
        <v>2271</v>
      </c>
      <c r="D27" t="s">
        <v>2201</v>
      </c>
      <c r="E27">
        <v>2.4076</v>
      </c>
      <c r="F27">
        <v>2</v>
      </c>
      <c r="G27">
        <v>2.3875899999999999</v>
      </c>
      <c r="H27">
        <v>0.41535138727363352</v>
      </c>
      <c r="I27">
        <v>2.3875899999999999</v>
      </c>
      <c r="J27">
        <v>2.3938700000000002</v>
      </c>
    </row>
    <row r="28" spans="1:10" x14ac:dyDescent="0.35">
      <c r="A28" t="s">
        <v>2272</v>
      </c>
      <c r="B28" t="s">
        <v>2273</v>
      </c>
      <c r="C28" t="s">
        <v>2274</v>
      </c>
      <c r="D28" t="s">
        <v>2201</v>
      </c>
      <c r="E28">
        <v>1.48095</v>
      </c>
      <c r="F28">
        <v>1.230229274</v>
      </c>
      <c r="G28">
        <v>1.49353</v>
      </c>
      <c r="H28">
        <v>0.6752422431547318</v>
      </c>
      <c r="I28">
        <v>1.49353</v>
      </c>
      <c r="J28">
        <v>1.5021199999999999</v>
      </c>
    </row>
    <row r="29" spans="1:10" x14ac:dyDescent="0.35">
      <c r="A29" t="s">
        <v>2275</v>
      </c>
      <c r="B29" t="s">
        <v>2276</v>
      </c>
      <c r="C29" t="s">
        <v>2277</v>
      </c>
      <c r="D29" t="s">
        <v>2201</v>
      </c>
      <c r="E29">
        <v>2402.7847999999999</v>
      </c>
      <c r="F29">
        <v>1996</v>
      </c>
      <c r="G29">
        <v>2369.5479700000001</v>
      </c>
      <c r="H29">
        <v>4.161837547831999E-4</v>
      </c>
      <c r="I29">
        <v>2369.5479700000001</v>
      </c>
      <c r="J29">
        <v>2372.0445300000001</v>
      </c>
    </row>
    <row r="30" spans="1:10" x14ac:dyDescent="0.35">
      <c r="A30" t="s">
        <v>2278</v>
      </c>
      <c r="B30" t="s">
        <v>2279</v>
      </c>
      <c r="C30" t="s">
        <v>2280</v>
      </c>
      <c r="D30" t="s">
        <v>2201</v>
      </c>
      <c r="E30">
        <v>1.09795</v>
      </c>
      <c r="F30">
        <v>0.91207011130000004</v>
      </c>
      <c r="G30">
        <v>1.1033200000000001</v>
      </c>
      <c r="H30">
        <v>0.91078828726262584</v>
      </c>
      <c r="I30">
        <v>1.1033200000000001</v>
      </c>
      <c r="J30">
        <v>1.1001399999999999</v>
      </c>
    </row>
    <row r="31" spans="1:10" x14ac:dyDescent="0.35">
      <c r="A31" t="s">
        <v>2281</v>
      </c>
      <c r="B31" t="s">
        <v>2282</v>
      </c>
      <c r="C31" t="s">
        <v>2283</v>
      </c>
      <c r="D31" t="s">
        <v>2201</v>
      </c>
      <c r="E31">
        <v>859.77201700000001</v>
      </c>
      <c r="F31">
        <v>714.21500000000003</v>
      </c>
      <c r="G31">
        <v>848.40971000000002</v>
      </c>
      <c r="H31">
        <v>1.1630990311702596E-3</v>
      </c>
      <c r="I31">
        <v>848.40971000000002</v>
      </c>
      <c r="J31">
        <v>854.72973999999999</v>
      </c>
    </row>
    <row r="32" spans="1:10" x14ac:dyDescent="0.35">
      <c r="A32" t="s">
        <v>2284</v>
      </c>
      <c r="B32" t="s">
        <v>2285</v>
      </c>
      <c r="C32" t="s">
        <v>2286</v>
      </c>
      <c r="D32" t="s">
        <v>2201</v>
      </c>
      <c r="E32">
        <v>7.7903500000000001</v>
      </c>
      <c r="F32">
        <v>6.4714653596999998</v>
      </c>
      <c r="G32">
        <v>7.7901800000000003</v>
      </c>
      <c r="H32">
        <v>0.12836393743541688</v>
      </c>
      <c r="I32">
        <v>7.7901800000000003</v>
      </c>
      <c r="J32">
        <v>7.7951499999999996</v>
      </c>
    </row>
    <row r="33" spans="1:10" x14ac:dyDescent="0.35">
      <c r="A33" t="s">
        <v>2287</v>
      </c>
      <c r="B33" t="s">
        <v>2288</v>
      </c>
      <c r="C33" t="s">
        <v>2289</v>
      </c>
      <c r="D33" t="s">
        <v>2201</v>
      </c>
      <c r="E33">
        <v>4503.4218190000001</v>
      </c>
      <c r="F33">
        <v>3741.0050000000001</v>
      </c>
      <c r="G33">
        <v>4370.8469800000003</v>
      </c>
      <c r="H33">
        <v>2.2205337190067028E-4</v>
      </c>
      <c r="I33">
        <v>4370.8469800000003</v>
      </c>
      <c r="J33">
        <v>4349.3315899999998</v>
      </c>
    </row>
    <row r="34" spans="1:10" x14ac:dyDescent="0.35">
      <c r="A34" t="s">
        <v>2290</v>
      </c>
      <c r="B34" t="s">
        <v>2291</v>
      </c>
      <c r="C34" t="s">
        <v>2292</v>
      </c>
      <c r="D34" t="s">
        <v>2201</v>
      </c>
      <c r="E34">
        <v>742.016301</v>
      </c>
      <c r="F34">
        <v>616.39499999999998</v>
      </c>
      <c r="G34">
        <v>732.12911999999994</v>
      </c>
      <c r="H34">
        <v>1.3476792877088019E-3</v>
      </c>
      <c r="I34">
        <v>732.12911999999994</v>
      </c>
      <c r="J34">
        <v>733.43546000000003</v>
      </c>
    </row>
    <row r="35" spans="1:10" x14ac:dyDescent="0.35">
      <c r="A35" t="s">
        <v>2293</v>
      </c>
      <c r="B35" t="s">
        <v>2294</v>
      </c>
      <c r="C35" t="s">
        <v>2295</v>
      </c>
      <c r="D35" t="s">
        <v>2201</v>
      </c>
      <c r="E35">
        <v>28.891200000000001</v>
      </c>
      <c r="F35">
        <v>24</v>
      </c>
      <c r="G35">
        <v>28.651060000000001</v>
      </c>
      <c r="H35">
        <v>3.4612615606136127E-2</v>
      </c>
      <c r="I35">
        <v>28.651060000000001</v>
      </c>
      <c r="J35">
        <v>28.726410000000001</v>
      </c>
    </row>
    <row r="36" spans="1:10" x14ac:dyDescent="0.35">
      <c r="A36" t="s">
        <v>2296</v>
      </c>
      <c r="B36" t="s">
        <v>2297</v>
      </c>
      <c r="C36" t="s">
        <v>2298</v>
      </c>
      <c r="D36" t="s">
        <v>2201</v>
      </c>
      <c r="E36">
        <v>110.195852</v>
      </c>
      <c r="F36">
        <v>91.54</v>
      </c>
      <c r="G36">
        <v>110.1031</v>
      </c>
      <c r="H36">
        <v>9.0747517429240442E-3</v>
      </c>
      <c r="I36">
        <v>110.1031</v>
      </c>
      <c r="J36">
        <v>110.11763000000001</v>
      </c>
    </row>
    <row r="37" spans="1:10" x14ac:dyDescent="0.35">
      <c r="A37" t="s">
        <v>2299</v>
      </c>
      <c r="B37" t="s">
        <v>2300</v>
      </c>
      <c r="C37" t="s">
        <v>2301</v>
      </c>
      <c r="D37" t="s">
        <v>2201</v>
      </c>
      <c r="E37">
        <v>25.869499999999999</v>
      </c>
      <c r="F37">
        <v>21.489865426200002</v>
      </c>
      <c r="G37">
        <v>25.952279999999998</v>
      </c>
      <c r="H37">
        <v>3.8655559635864631E-2</v>
      </c>
      <c r="I37">
        <v>25.952279999999998</v>
      </c>
      <c r="J37">
        <v>25.98057</v>
      </c>
    </row>
    <row r="38" spans="1:10" x14ac:dyDescent="0.35">
      <c r="A38" t="s">
        <v>2302</v>
      </c>
      <c r="B38" t="s">
        <v>2303</v>
      </c>
      <c r="C38" t="s">
        <v>2304</v>
      </c>
      <c r="D38" t="s">
        <v>2201</v>
      </c>
      <c r="E38">
        <v>213.67449999999999</v>
      </c>
      <c r="F38">
        <v>177.5</v>
      </c>
      <c r="G38">
        <v>211.88892000000001</v>
      </c>
      <c r="H38">
        <v>4.6800156312522085E-3</v>
      </c>
      <c r="I38">
        <v>211.88892000000001</v>
      </c>
      <c r="J38">
        <v>212.44809000000001</v>
      </c>
    </row>
    <row r="39" spans="1:10" x14ac:dyDescent="0.35">
      <c r="A39" t="s">
        <v>2305</v>
      </c>
      <c r="B39" t="s">
        <v>2306</v>
      </c>
      <c r="C39" t="s">
        <v>2307</v>
      </c>
      <c r="D39" t="s">
        <v>2201</v>
      </c>
      <c r="E39">
        <v>7.4366500000000002</v>
      </c>
      <c r="F39">
        <v>6.1776457883000004</v>
      </c>
      <c r="G39">
        <v>7.43682</v>
      </c>
      <c r="H39">
        <v>0.13446914941539537</v>
      </c>
      <c r="I39">
        <v>7.43682</v>
      </c>
      <c r="J39">
        <v>7.4368999999999996</v>
      </c>
    </row>
    <row r="40" spans="1:10" x14ac:dyDescent="0.35">
      <c r="A40" t="s">
        <v>2308</v>
      </c>
      <c r="B40" t="s">
        <v>2309</v>
      </c>
      <c r="C40" t="s">
        <v>2310</v>
      </c>
      <c r="D40" t="s">
        <v>2201</v>
      </c>
      <c r="E40">
        <v>68.532334000000006</v>
      </c>
      <c r="F40">
        <v>56.93</v>
      </c>
      <c r="G40">
        <v>67.917439999999999</v>
      </c>
      <c r="H40">
        <v>1.4591652459990638E-2</v>
      </c>
      <c r="I40">
        <v>67.917439999999999</v>
      </c>
      <c r="J40">
        <v>68.393649999999994</v>
      </c>
    </row>
    <row r="41" spans="1:10" x14ac:dyDescent="0.35">
      <c r="A41" t="s">
        <v>2311</v>
      </c>
      <c r="B41" t="s">
        <v>2312</v>
      </c>
      <c r="C41" t="s">
        <v>2313</v>
      </c>
      <c r="D41" t="s">
        <v>2201</v>
      </c>
      <c r="E41">
        <v>161.12754658</v>
      </c>
      <c r="F41">
        <v>133.84909999999999</v>
      </c>
      <c r="G41">
        <v>158.89581000000001</v>
      </c>
      <c r="H41">
        <v>6.206263430589126E-3</v>
      </c>
      <c r="I41">
        <v>158.89581000000001</v>
      </c>
      <c r="J41">
        <v>159.2885</v>
      </c>
    </row>
    <row r="42" spans="1:10" x14ac:dyDescent="0.35">
      <c r="A42" t="s">
        <v>2314</v>
      </c>
      <c r="B42" t="s">
        <v>2315</v>
      </c>
      <c r="C42" t="s">
        <v>2316</v>
      </c>
      <c r="D42" t="s">
        <v>2201</v>
      </c>
      <c r="E42">
        <v>18.851507999999999</v>
      </c>
      <c r="F42">
        <v>15.66</v>
      </c>
      <c r="G42">
        <v>18.734400000000001</v>
      </c>
      <c r="H42">
        <v>5.304615418564923E-2</v>
      </c>
      <c r="I42">
        <v>18.734400000000001</v>
      </c>
      <c r="J42">
        <v>18.783280000000001</v>
      </c>
    </row>
    <row r="43" spans="1:10" x14ac:dyDescent="0.35">
      <c r="A43" t="s">
        <v>2317</v>
      </c>
      <c r="B43" t="s">
        <v>2318</v>
      </c>
      <c r="C43" t="s">
        <v>2319</v>
      </c>
      <c r="D43" t="s">
        <v>2201</v>
      </c>
      <c r="E43">
        <v>18.056999999999999</v>
      </c>
      <c r="F43">
        <v>15</v>
      </c>
      <c r="G43">
        <v>17.910240000000002</v>
      </c>
      <c r="H43">
        <v>5.5380184969817801E-2</v>
      </c>
      <c r="I43">
        <v>17.910240000000002</v>
      </c>
      <c r="J43">
        <v>17.958179999999999</v>
      </c>
    </row>
    <row r="44" spans="1:10" x14ac:dyDescent="0.35">
      <c r="A44" t="s">
        <v>2320</v>
      </c>
      <c r="B44" t="s">
        <v>2321</v>
      </c>
      <c r="C44" t="s">
        <v>2322</v>
      </c>
      <c r="D44" t="s">
        <v>2201</v>
      </c>
      <c r="E44">
        <v>48.647664650000003</v>
      </c>
      <c r="F44">
        <v>40.411749999999998</v>
      </c>
      <c r="G44">
        <v>48.243299999999998</v>
      </c>
      <c r="H44">
        <v>2.0555971333764734E-2</v>
      </c>
      <c r="I44">
        <v>48.243299999999998</v>
      </c>
      <c r="J44">
        <v>48.220460000000003</v>
      </c>
    </row>
    <row r="45" spans="1:10" x14ac:dyDescent="0.35">
      <c r="A45" t="s">
        <v>2323</v>
      </c>
      <c r="B45" t="s">
        <v>2324</v>
      </c>
      <c r="C45" t="s">
        <v>2325</v>
      </c>
      <c r="D45" t="s">
        <v>2201</v>
      </c>
      <c r="E45">
        <v>2.4417879199999999</v>
      </c>
      <c r="F45">
        <v>2.0284</v>
      </c>
      <c r="G45">
        <v>2.4407100000000002</v>
      </c>
      <c r="H45">
        <v>0.40953597640863093</v>
      </c>
      <c r="I45">
        <v>2.4407100000000002</v>
      </c>
      <c r="J45">
        <v>2.4442300000000001</v>
      </c>
    </row>
    <row r="46" spans="1:10" x14ac:dyDescent="0.35">
      <c r="A46" t="s">
        <v>2326</v>
      </c>
      <c r="B46" t="s">
        <v>2327</v>
      </c>
      <c r="C46" t="s">
        <v>2328</v>
      </c>
      <c r="D46" t="s">
        <v>2201</v>
      </c>
      <c r="E46">
        <v>0.86360612000000003</v>
      </c>
      <c r="F46">
        <v>0.71740000000000004</v>
      </c>
      <c r="G46">
        <v>0.86382999999999999</v>
      </c>
      <c r="H46">
        <v>1.1579352865169599</v>
      </c>
      <c r="I46">
        <v>0.86382999999999999</v>
      </c>
      <c r="J46">
        <v>0.86638000000000004</v>
      </c>
    </row>
    <row r="47" spans="1:10" x14ac:dyDescent="0.35">
      <c r="A47" t="s">
        <v>285</v>
      </c>
      <c r="B47" t="s">
        <v>2329</v>
      </c>
      <c r="C47" t="s">
        <v>2330</v>
      </c>
      <c r="D47" t="s">
        <v>2201</v>
      </c>
      <c r="E47">
        <v>0.86944999999999995</v>
      </c>
      <c r="F47">
        <v>0.72225452729999995</v>
      </c>
      <c r="G47">
        <v>0.86302000000000001</v>
      </c>
      <c r="H47">
        <v>1.1501523951923629</v>
      </c>
      <c r="I47">
        <v>0.86302000000000001</v>
      </c>
      <c r="J47">
        <v>0.86594000000000004</v>
      </c>
    </row>
    <row r="48" spans="1:10" x14ac:dyDescent="0.35">
      <c r="A48" t="s">
        <v>2331</v>
      </c>
      <c r="B48" t="s">
        <v>2332</v>
      </c>
      <c r="C48" t="s">
        <v>2333</v>
      </c>
      <c r="D48" t="s">
        <v>2201</v>
      </c>
      <c r="E48">
        <v>4.1531099999999999</v>
      </c>
      <c r="F48">
        <v>3.45</v>
      </c>
      <c r="G48">
        <v>4.0951599999999999</v>
      </c>
      <c r="H48">
        <v>0.2407834129122513</v>
      </c>
      <c r="I48">
        <v>4.0951599999999999</v>
      </c>
      <c r="J48">
        <v>4.0696500000000002</v>
      </c>
    </row>
    <row r="49" spans="1:10" x14ac:dyDescent="0.35">
      <c r="A49" t="s">
        <v>2334</v>
      </c>
      <c r="B49" t="s">
        <v>2335</v>
      </c>
      <c r="C49" t="s">
        <v>2336</v>
      </c>
      <c r="D49" t="s">
        <v>2201</v>
      </c>
      <c r="E49">
        <v>6.9399069999999998</v>
      </c>
      <c r="F49">
        <v>5.7649999999999997</v>
      </c>
      <c r="G49">
        <v>6.89581</v>
      </c>
      <c r="H49">
        <v>0.14409414996483383</v>
      </c>
      <c r="I49">
        <v>6.89581</v>
      </c>
      <c r="J49">
        <v>6.9180599999999997</v>
      </c>
    </row>
    <row r="50" spans="1:10" x14ac:dyDescent="0.35">
      <c r="A50" t="s">
        <v>2337</v>
      </c>
      <c r="B50" t="s">
        <v>2338</v>
      </c>
      <c r="C50" t="s">
        <v>2339</v>
      </c>
      <c r="D50" t="s">
        <v>2201</v>
      </c>
      <c r="E50">
        <v>0.86355796799999995</v>
      </c>
      <c r="F50">
        <v>0.71736</v>
      </c>
      <c r="G50">
        <v>0.86363000000000001</v>
      </c>
      <c r="H50">
        <v>1.1579998529988667</v>
      </c>
      <c r="I50">
        <v>0.86363000000000001</v>
      </c>
      <c r="J50">
        <v>0.86624000000000001</v>
      </c>
    </row>
    <row r="51" spans="1:10" x14ac:dyDescent="0.35">
      <c r="A51" t="s">
        <v>2340</v>
      </c>
      <c r="B51" t="s">
        <v>2341</v>
      </c>
      <c r="C51" t="s">
        <v>2342</v>
      </c>
      <c r="D51" t="s">
        <v>2201</v>
      </c>
      <c r="E51">
        <v>61.514180000000003</v>
      </c>
      <c r="F51">
        <v>51.1</v>
      </c>
      <c r="G51">
        <v>61.067010000000003</v>
      </c>
      <c r="H51">
        <v>1.6256414374701898E-2</v>
      </c>
      <c r="I51">
        <v>61.067010000000003</v>
      </c>
      <c r="J51">
        <v>61.323090000000001</v>
      </c>
    </row>
    <row r="52" spans="1:10" x14ac:dyDescent="0.35">
      <c r="A52" t="s">
        <v>2343</v>
      </c>
      <c r="B52" t="s">
        <v>2344</v>
      </c>
      <c r="C52" t="s">
        <v>2345</v>
      </c>
      <c r="D52" t="s">
        <v>2201</v>
      </c>
      <c r="E52">
        <v>11924.240900000001</v>
      </c>
      <c r="F52">
        <v>9905.5</v>
      </c>
      <c r="G52">
        <v>11908.50475</v>
      </c>
      <c r="H52">
        <v>8.3862780732650246E-5</v>
      </c>
      <c r="I52">
        <v>11908.50475</v>
      </c>
      <c r="J52">
        <v>11982.81414</v>
      </c>
    </row>
    <row r="53" spans="1:10" x14ac:dyDescent="0.35">
      <c r="A53" t="s">
        <v>2346</v>
      </c>
      <c r="B53" t="s">
        <v>2347</v>
      </c>
      <c r="C53" t="s">
        <v>2348</v>
      </c>
      <c r="D53" t="s">
        <v>2201</v>
      </c>
      <c r="E53">
        <v>9.2891227000000001</v>
      </c>
      <c r="F53">
        <v>7.7164999999999999</v>
      </c>
      <c r="G53">
        <v>9.2132100000000001</v>
      </c>
      <c r="H53">
        <v>0.10765279265823456</v>
      </c>
      <c r="I53">
        <v>9.2132100000000001</v>
      </c>
      <c r="J53">
        <v>9.2483699999999995</v>
      </c>
    </row>
    <row r="54" spans="1:10" x14ac:dyDescent="0.35">
      <c r="A54" t="s">
        <v>2349</v>
      </c>
      <c r="B54" t="s">
        <v>2350</v>
      </c>
      <c r="C54" t="s">
        <v>2351</v>
      </c>
      <c r="D54" t="s">
        <v>2201</v>
      </c>
      <c r="E54">
        <v>250.00518400000001</v>
      </c>
      <c r="F54">
        <v>207.68</v>
      </c>
      <c r="G54">
        <v>248.31883999999999</v>
      </c>
      <c r="H54">
        <v>3.9999170577198909E-3</v>
      </c>
      <c r="I54">
        <v>248.31883999999999</v>
      </c>
      <c r="J54">
        <v>248.90468999999999</v>
      </c>
    </row>
    <row r="55" spans="1:10" x14ac:dyDescent="0.35">
      <c r="A55" t="s">
        <v>2352</v>
      </c>
      <c r="B55" t="s">
        <v>2353</v>
      </c>
      <c r="C55" t="s">
        <v>2354</v>
      </c>
      <c r="D55" t="s">
        <v>2201</v>
      </c>
      <c r="E55">
        <v>9.3497500000000002</v>
      </c>
      <c r="F55">
        <v>7.7668632662999997</v>
      </c>
      <c r="G55">
        <v>9.27501</v>
      </c>
      <c r="H55">
        <v>0.10695473140993075</v>
      </c>
      <c r="I55">
        <v>9.27501</v>
      </c>
      <c r="J55">
        <v>9.2955500000000004</v>
      </c>
    </row>
    <row r="56" spans="1:10" x14ac:dyDescent="0.35">
      <c r="A56" t="s">
        <v>2355</v>
      </c>
      <c r="B56" t="s">
        <v>2356</v>
      </c>
      <c r="C56" t="s">
        <v>2357</v>
      </c>
      <c r="D56" t="s">
        <v>2201</v>
      </c>
      <c r="E56">
        <v>28.890598099999998</v>
      </c>
      <c r="F56">
        <v>23.999500000000001</v>
      </c>
      <c r="G56">
        <v>28.671119999999998</v>
      </c>
      <c r="H56">
        <v>3.4613336717317734E-2</v>
      </c>
      <c r="I56">
        <v>28.671119999999998</v>
      </c>
      <c r="J56">
        <v>28.76154</v>
      </c>
    </row>
    <row r="57" spans="1:10" x14ac:dyDescent="0.35">
      <c r="A57" t="s">
        <v>2358</v>
      </c>
      <c r="B57" t="s">
        <v>2359</v>
      </c>
      <c r="C57" t="s">
        <v>2360</v>
      </c>
      <c r="D57" t="s">
        <v>2201</v>
      </c>
      <c r="E57">
        <v>7.5457999999999998</v>
      </c>
      <c r="F57">
        <v>6.2683169962000003</v>
      </c>
      <c r="G57">
        <v>7.56968</v>
      </c>
      <c r="H57">
        <v>0.1325240531156405</v>
      </c>
      <c r="I57">
        <v>7.56968</v>
      </c>
      <c r="J57">
        <v>7.5705299999999998</v>
      </c>
    </row>
    <row r="58" spans="1:10" x14ac:dyDescent="0.35">
      <c r="A58" t="s">
        <v>2361</v>
      </c>
      <c r="B58" t="s">
        <v>2362</v>
      </c>
      <c r="C58" t="s">
        <v>2363</v>
      </c>
      <c r="D58" t="s">
        <v>2201</v>
      </c>
      <c r="E58">
        <v>102.55677796000001</v>
      </c>
      <c r="F58">
        <v>85.194199999999995</v>
      </c>
      <c r="G58">
        <v>97.78819</v>
      </c>
      <c r="H58">
        <v>9.7506963449068944E-3</v>
      </c>
      <c r="I58">
        <v>97.78819</v>
      </c>
      <c r="J58">
        <v>95.746269999999996</v>
      </c>
    </row>
    <row r="59" spans="1:10" x14ac:dyDescent="0.35">
      <c r="A59" t="s">
        <v>2364</v>
      </c>
      <c r="B59" t="s">
        <v>2365</v>
      </c>
      <c r="C59" t="s">
        <v>2366</v>
      </c>
      <c r="D59" t="s">
        <v>2201</v>
      </c>
      <c r="E59">
        <v>360.15</v>
      </c>
      <c r="F59">
        <v>299.1776042532</v>
      </c>
      <c r="G59">
        <v>361.01080000000002</v>
      </c>
      <c r="H59">
        <v>2.7766208524226017E-3</v>
      </c>
      <c r="I59">
        <v>361.01080000000002</v>
      </c>
      <c r="J59">
        <v>361.03746999999998</v>
      </c>
    </row>
    <row r="60" spans="1:10" x14ac:dyDescent="0.35">
      <c r="A60" t="s">
        <v>2367</v>
      </c>
      <c r="B60" t="s">
        <v>2368</v>
      </c>
      <c r="C60" t="s">
        <v>2369</v>
      </c>
      <c r="D60" t="s">
        <v>2201</v>
      </c>
      <c r="E60">
        <v>17388.891500000002</v>
      </c>
      <c r="F60">
        <v>14445.0004153514</v>
      </c>
      <c r="G60">
        <v>17332.483970000001</v>
      </c>
      <c r="H60">
        <v>5.7507978585063917E-5</v>
      </c>
      <c r="I60">
        <v>17332.483970000001</v>
      </c>
      <c r="J60">
        <v>17263.48821</v>
      </c>
    </row>
    <row r="61" spans="1:10" x14ac:dyDescent="0.35">
      <c r="A61" t="s">
        <v>2370</v>
      </c>
      <c r="B61" t="s">
        <v>2371</v>
      </c>
      <c r="C61" t="s">
        <v>2372</v>
      </c>
      <c r="D61" t="s">
        <v>2201</v>
      </c>
      <c r="E61">
        <v>3.90434473</v>
      </c>
      <c r="F61">
        <v>3.24335</v>
      </c>
      <c r="G61">
        <v>3.9191699999999998</v>
      </c>
      <c r="H61">
        <v>0.25612492470663573</v>
      </c>
      <c r="I61">
        <v>3.9191699999999998</v>
      </c>
      <c r="J61">
        <v>3.9254600000000002</v>
      </c>
    </row>
    <row r="62" spans="1:10" x14ac:dyDescent="0.35">
      <c r="A62" t="s">
        <v>2373</v>
      </c>
      <c r="B62" t="s">
        <v>2374</v>
      </c>
      <c r="C62" t="s">
        <v>2375</v>
      </c>
      <c r="D62" t="s">
        <v>2201</v>
      </c>
      <c r="E62">
        <v>89.168450000000007</v>
      </c>
      <c r="F62">
        <v>74.072478817100006</v>
      </c>
      <c r="G62">
        <v>88.641249999999999</v>
      </c>
      <c r="H62">
        <v>1.1214728976448509E-2</v>
      </c>
      <c r="I62">
        <v>88.641249999999999</v>
      </c>
      <c r="J62">
        <v>88.454570000000004</v>
      </c>
    </row>
    <row r="63" spans="1:10" x14ac:dyDescent="0.35">
      <c r="A63" t="s">
        <v>2376</v>
      </c>
      <c r="B63" t="s">
        <v>2377</v>
      </c>
      <c r="C63" t="s">
        <v>2378</v>
      </c>
      <c r="D63" t="s">
        <v>2201</v>
      </c>
      <c r="E63">
        <v>1755.1404</v>
      </c>
      <c r="F63">
        <v>1458</v>
      </c>
      <c r="G63">
        <v>1740.69883</v>
      </c>
      <c r="H63">
        <v>5.6975498940141768E-4</v>
      </c>
      <c r="I63">
        <v>1740.69883</v>
      </c>
      <c r="J63">
        <v>1745.3527999999999</v>
      </c>
    </row>
    <row r="64" spans="1:10" x14ac:dyDescent="0.35">
      <c r="A64" t="s">
        <v>2379</v>
      </c>
      <c r="B64" t="s">
        <v>2380</v>
      </c>
      <c r="C64" t="s">
        <v>2381</v>
      </c>
      <c r="D64" t="s">
        <v>2201</v>
      </c>
      <c r="E64">
        <v>50559.6</v>
      </c>
      <c r="F64">
        <v>42000</v>
      </c>
      <c r="G64">
        <v>50139.347999999998</v>
      </c>
      <c r="H64">
        <v>1.9778637489220642E-5</v>
      </c>
      <c r="I64">
        <v>50139.347999999998</v>
      </c>
      <c r="J64">
        <v>50271.212249999997</v>
      </c>
    </row>
    <row r="65" spans="1:10" x14ac:dyDescent="0.35">
      <c r="A65" t="s">
        <v>2382</v>
      </c>
      <c r="B65" t="s">
        <v>2383</v>
      </c>
      <c r="C65" t="s">
        <v>2384</v>
      </c>
      <c r="D65" t="s">
        <v>2201</v>
      </c>
      <c r="E65">
        <v>149.78883400000001</v>
      </c>
      <c r="F65">
        <v>124.43</v>
      </c>
      <c r="G65">
        <v>150.41263000000001</v>
      </c>
      <c r="H65">
        <v>6.6760650530199063E-3</v>
      </c>
      <c r="I65">
        <v>150.41263000000001</v>
      </c>
      <c r="J65">
        <v>151.4272</v>
      </c>
    </row>
    <row r="66" spans="1:10" x14ac:dyDescent="0.35">
      <c r="A66" t="s">
        <v>2385</v>
      </c>
      <c r="B66" t="s">
        <v>2386</v>
      </c>
      <c r="C66" t="s">
        <v>2387</v>
      </c>
      <c r="D66" t="s">
        <v>2201</v>
      </c>
      <c r="E66">
        <v>184.70481224</v>
      </c>
      <c r="F66">
        <v>153.4348</v>
      </c>
      <c r="G66">
        <v>178.50421</v>
      </c>
      <c r="H66">
        <v>5.4140441056870214E-3</v>
      </c>
      <c r="I66">
        <v>178.50421</v>
      </c>
      <c r="J66">
        <v>178.28222</v>
      </c>
    </row>
    <row r="67" spans="1:10" x14ac:dyDescent="0.35">
      <c r="A67" t="s">
        <v>2388</v>
      </c>
      <c r="B67" t="s">
        <v>2389</v>
      </c>
      <c r="C67" t="s">
        <v>2390</v>
      </c>
      <c r="D67" t="s">
        <v>2201</v>
      </c>
      <c r="E67">
        <v>0.85349419999999998</v>
      </c>
      <c r="F67">
        <v>0.70899999999999996</v>
      </c>
      <c r="G67">
        <v>0.84640000000000004</v>
      </c>
      <c r="H67">
        <v>1.1716541248903625</v>
      </c>
      <c r="I67">
        <v>0.84640000000000004</v>
      </c>
      <c r="J67">
        <v>0.84863</v>
      </c>
    </row>
    <row r="68" spans="1:10" x14ac:dyDescent="0.35">
      <c r="A68" t="s">
        <v>248</v>
      </c>
      <c r="B68" t="s">
        <v>2391</v>
      </c>
      <c r="C68" t="s">
        <v>2392</v>
      </c>
      <c r="D68" t="s">
        <v>2201</v>
      </c>
      <c r="E68">
        <v>131.58134999999999</v>
      </c>
      <c r="F68">
        <v>109.30499252369999</v>
      </c>
      <c r="G68">
        <v>130.2764</v>
      </c>
      <c r="H68">
        <v>7.5998612265340037E-3</v>
      </c>
      <c r="I68">
        <v>130.2764</v>
      </c>
      <c r="J68">
        <v>129.63427999999999</v>
      </c>
    </row>
    <row r="69" spans="1:10" x14ac:dyDescent="0.35">
      <c r="A69" t="s">
        <v>2393</v>
      </c>
      <c r="B69" t="s">
        <v>2394</v>
      </c>
      <c r="C69" t="s">
        <v>2395</v>
      </c>
      <c r="D69" t="s">
        <v>2201</v>
      </c>
      <c r="E69">
        <v>129.82982999999999</v>
      </c>
      <c r="F69">
        <v>107.85</v>
      </c>
      <c r="G69">
        <v>129.15096</v>
      </c>
      <c r="H69">
        <v>7.7023901209760503E-3</v>
      </c>
      <c r="I69">
        <v>129.15096</v>
      </c>
      <c r="J69">
        <v>129.96418</v>
      </c>
    </row>
    <row r="70" spans="1:10" x14ac:dyDescent="0.35">
      <c r="A70" t="s">
        <v>2396</v>
      </c>
      <c r="B70" t="s">
        <v>2397</v>
      </c>
      <c r="C70" t="s">
        <v>2398</v>
      </c>
      <c r="D70" t="s">
        <v>2201</v>
      </c>
      <c r="E70">
        <v>102.08211962</v>
      </c>
      <c r="F70">
        <v>84.799899999999994</v>
      </c>
      <c r="G70">
        <v>101.22741000000001</v>
      </c>
      <c r="H70">
        <v>9.7960348366833809E-3</v>
      </c>
      <c r="I70">
        <v>101.22741000000001</v>
      </c>
      <c r="J70">
        <v>101.39953</v>
      </c>
    </row>
    <row r="71" spans="1:10" x14ac:dyDescent="0.35">
      <c r="A71" t="s">
        <v>2399</v>
      </c>
      <c r="B71" t="s">
        <v>2400</v>
      </c>
      <c r="C71" t="s">
        <v>2401</v>
      </c>
      <c r="D71" t="s">
        <v>2201</v>
      </c>
      <c r="E71">
        <v>4860.9444000000003</v>
      </c>
      <c r="F71">
        <v>4038</v>
      </c>
      <c r="G71">
        <v>4816.7458699999997</v>
      </c>
      <c r="H71">
        <v>2.0572134089828306E-4</v>
      </c>
      <c r="I71">
        <v>4816.7458699999997</v>
      </c>
      <c r="J71">
        <v>4833.8311400000002</v>
      </c>
    </row>
    <row r="72" spans="1:10" x14ac:dyDescent="0.35">
      <c r="A72" t="s">
        <v>2402</v>
      </c>
      <c r="B72" t="s">
        <v>2403</v>
      </c>
      <c r="C72" t="s">
        <v>2404</v>
      </c>
      <c r="D72" t="s">
        <v>2201</v>
      </c>
      <c r="E72">
        <v>491.96772000999999</v>
      </c>
      <c r="F72">
        <v>408.67894999999999</v>
      </c>
      <c r="G72">
        <v>491.96776</v>
      </c>
      <c r="H72">
        <v>2.0326536870745775E-3</v>
      </c>
      <c r="I72">
        <v>491.96776</v>
      </c>
      <c r="J72">
        <v>491.96776</v>
      </c>
    </row>
    <row r="73" spans="1:10" x14ac:dyDescent="0.35">
      <c r="A73" t="s">
        <v>2405</v>
      </c>
      <c r="B73" t="s">
        <v>2406</v>
      </c>
      <c r="C73" t="s">
        <v>2407</v>
      </c>
      <c r="D73" t="s">
        <v>2201</v>
      </c>
      <c r="E73">
        <v>1339.0469499999999</v>
      </c>
      <c r="F73">
        <v>1112.3500166141</v>
      </c>
      <c r="G73">
        <v>1337.0657699999999</v>
      </c>
      <c r="H73">
        <v>7.4679980414428342E-4</v>
      </c>
      <c r="I73">
        <v>1337.0657699999999</v>
      </c>
      <c r="J73">
        <v>1338.63186</v>
      </c>
    </row>
    <row r="74" spans="1:10" x14ac:dyDescent="0.35">
      <c r="A74" t="s">
        <v>2408</v>
      </c>
      <c r="B74" t="s">
        <v>2409</v>
      </c>
      <c r="C74" t="s">
        <v>2410</v>
      </c>
      <c r="D74" t="s">
        <v>2201</v>
      </c>
      <c r="E74">
        <v>0.36270493999999998</v>
      </c>
      <c r="F74">
        <v>0.30130000000000001</v>
      </c>
      <c r="G74">
        <v>0.36004000000000003</v>
      </c>
      <c r="H74">
        <v>2.7570619799112746</v>
      </c>
      <c r="I74">
        <v>0.36004000000000003</v>
      </c>
      <c r="J74">
        <v>0.36133999999999999</v>
      </c>
    </row>
    <row r="75" spans="1:10" x14ac:dyDescent="0.35">
      <c r="A75" t="s">
        <v>2411</v>
      </c>
      <c r="B75" t="s">
        <v>2412</v>
      </c>
      <c r="C75" t="s">
        <v>2413</v>
      </c>
      <c r="D75" t="s">
        <v>2201</v>
      </c>
      <c r="E75">
        <v>0.98711599999999999</v>
      </c>
      <c r="F75">
        <v>0.82</v>
      </c>
      <c r="G75">
        <v>0.97890999999999995</v>
      </c>
      <c r="H75">
        <v>1.0130521640820329</v>
      </c>
      <c r="I75">
        <v>0.97890999999999995</v>
      </c>
      <c r="J75">
        <v>0.98148999999999997</v>
      </c>
    </row>
    <row r="76" spans="1:10" x14ac:dyDescent="0.35">
      <c r="A76" t="s">
        <v>2414</v>
      </c>
      <c r="B76" t="s">
        <v>2415</v>
      </c>
      <c r="C76" t="s">
        <v>2416</v>
      </c>
      <c r="D76" t="s">
        <v>2201</v>
      </c>
      <c r="E76">
        <v>517.81457</v>
      </c>
      <c r="F76">
        <v>430.15</v>
      </c>
      <c r="G76">
        <v>513.31254000000001</v>
      </c>
      <c r="H76">
        <v>1.9311932454894036E-3</v>
      </c>
      <c r="I76">
        <v>513.31254000000001</v>
      </c>
      <c r="J76">
        <v>511.56182000000001</v>
      </c>
    </row>
    <row r="77" spans="1:10" x14ac:dyDescent="0.35">
      <c r="A77" t="s">
        <v>2417</v>
      </c>
      <c r="B77" t="s">
        <v>2418</v>
      </c>
      <c r="C77" t="s">
        <v>2419</v>
      </c>
      <c r="D77" t="s">
        <v>2201</v>
      </c>
      <c r="E77">
        <v>11275.705688</v>
      </c>
      <c r="F77">
        <v>9366.76</v>
      </c>
      <c r="G77">
        <v>11203.046539999999</v>
      </c>
      <c r="H77">
        <v>8.8686245248865877E-5</v>
      </c>
      <c r="I77">
        <v>11203.046539999999</v>
      </c>
      <c r="J77">
        <v>11214.14459</v>
      </c>
    </row>
    <row r="78" spans="1:10" x14ac:dyDescent="0.35">
      <c r="A78" t="s">
        <v>2420</v>
      </c>
      <c r="B78" t="s">
        <v>2421</v>
      </c>
      <c r="C78" t="s">
        <v>2422</v>
      </c>
      <c r="D78" t="s">
        <v>2201</v>
      </c>
      <c r="E78">
        <v>1826.6461200000001</v>
      </c>
      <c r="F78">
        <v>1517.4</v>
      </c>
      <c r="G78">
        <v>1811.57926</v>
      </c>
      <c r="H78">
        <v>5.4745141330385329E-4</v>
      </c>
      <c r="I78">
        <v>1811.57926</v>
      </c>
      <c r="J78">
        <v>1816.4828399999999</v>
      </c>
    </row>
    <row r="79" spans="1:10" x14ac:dyDescent="0.35">
      <c r="A79" t="s">
        <v>2423</v>
      </c>
      <c r="B79" t="s">
        <v>2424</v>
      </c>
      <c r="C79" t="s">
        <v>2425</v>
      </c>
      <c r="D79" t="s">
        <v>2201</v>
      </c>
      <c r="E79">
        <v>237.75049999999999</v>
      </c>
      <c r="F79">
        <v>197.5</v>
      </c>
      <c r="G79">
        <v>235.80950000000001</v>
      </c>
      <c r="H79">
        <v>4.2060899977076809E-3</v>
      </c>
      <c r="I79">
        <v>235.80950000000001</v>
      </c>
      <c r="J79">
        <v>235.52782999999999</v>
      </c>
    </row>
    <row r="80" spans="1:10" x14ac:dyDescent="0.35">
      <c r="A80" t="s">
        <v>2426</v>
      </c>
      <c r="B80" t="s">
        <v>2427</v>
      </c>
      <c r="C80" t="s">
        <v>2428</v>
      </c>
      <c r="D80" t="s">
        <v>2201</v>
      </c>
      <c r="E80">
        <v>206.21093999999999</v>
      </c>
      <c r="F80">
        <v>171.3</v>
      </c>
      <c r="G80">
        <v>205.05628999999999</v>
      </c>
      <c r="H80">
        <v>4.8494032372870229E-3</v>
      </c>
      <c r="I80">
        <v>205.05628999999999</v>
      </c>
      <c r="J80">
        <v>205.12896000000001</v>
      </c>
    </row>
    <row r="81" spans="1:10" x14ac:dyDescent="0.35">
      <c r="A81" t="s">
        <v>2429</v>
      </c>
      <c r="B81" t="s">
        <v>2430</v>
      </c>
      <c r="C81" t="s">
        <v>2431</v>
      </c>
      <c r="D81" t="s">
        <v>2201</v>
      </c>
      <c r="E81">
        <v>17.464128500000001</v>
      </c>
      <c r="F81">
        <v>14.5075</v>
      </c>
      <c r="G81">
        <v>17.290040000000001</v>
      </c>
      <c r="H81">
        <v>5.7260229160590523E-2</v>
      </c>
      <c r="I81">
        <v>17.290040000000001</v>
      </c>
      <c r="J81">
        <v>17.480540000000001</v>
      </c>
    </row>
    <row r="82" spans="1:10" x14ac:dyDescent="0.35">
      <c r="A82" t="s">
        <v>2432</v>
      </c>
      <c r="B82" t="s">
        <v>2433</v>
      </c>
      <c r="C82" t="s">
        <v>2434</v>
      </c>
      <c r="D82" t="s">
        <v>2201</v>
      </c>
      <c r="E82">
        <v>5.3696702800000002</v>
      </c>
      <c r="F82">
        <v>4.4606000000000003</v>
      </c>
      <c r="G82">
        <v>5.3645100000000001</v>
      </c>
      <c r="H82">
        <v>0.18623117395580571</v>
      </c>
      <c r="I82">
        <v>5.3645100000000001</v>
      </c>
      <c r="J82">
        <v>5.3526999999999996</v>
      </c>
    </row>
    <row r="83" spans="1:10" x14ac:dyDescent="0.35">
      <c r="A83" t="s">
        <v>2435</v>
      </c>
      <c r="B83" t="s">
        <v>2436</v>
      </c>
      <c r="C83" t="s">
        <v>2437</v>
      </c>
      <c r="D83" t="s">
        <v>2201</v>
      </c>
      <c r="E83">
        <v>10.7601663</v>
      </c>
      <c r="F83">
        <v>8.9384999999999994</v>
      </c>
      <c r="G83">
        <v>10.700889999999999</v>
      </c>
      <c r="H83">
        <v>9.2935366621610671E-2</v>
      </c>
      <c r="I83">
        <v>10.700889999999999</v>
      </c>
      <c r="J83">
        <v>10.72376</v>
      </c>
    </row>
    <row r="84" spans="1:10" x14ac:dyDescent="0.35">
      <c r="A84" t="s">
        <v>2438</v>
      </c>
      <c r="B84" t="s">
        <v>2439</v>
      </c>
      <c r="C84" t="s">
        <v>2440</v>
      </c>
      <c r="D84" t="s">
        <v>2201</v>
      </c>
      <c r="E84">
        <v>21.379487999999998</v>
      </c>
      <c r="F84">
        <v>17.760000000000002</v>
      </c>
      <c r="G84">
        <v>21.423590000000001</v>
      </c>
      <c r="H84">
        <v>4.6773804873156924E-2</v>
      </c>
      <c r="I84">
        <v>21.423590000000001</v>
      </c>
      <c r="J84">
        <v>21.340299999999999</v>
      </c>
    </row>
    <row r="85" spans="1:10" x14ac:dyDescent="0.35">
      <c r="A85" t="s">
        <v>2441</v>
      </c>
      <c r="B85" t="s">
        <v>2442</v>
      </c>
      <c r="C85" t="s">
        <v>2443</v>
      </c>
      <c r="D85" t="s">
        <v>2201</v>
      </c>
      <c r="E85">
        <v>4544.3450000000003</v>
      </c>
      <c r="F85">
        <v>3775</v>
      </c>
      <c r="G85">
        <v>4516.4327300000004</v>
      </c>
      <c r="H85">
        <v>2.2005371511185881E-4</v>
      </c>
      <c r="I85">
        <v>4516.4327300000004</v>
      </c>
      <c r="J85">
        <v>4525.9219700000003</v>
      </c>
    </row>
    <row r="86" spans="1:10" x14ac:dyDescent="0.35">
      <c r="A86" t="s">
        <v>2444</v>
      </c>
      <c r="B86" t="s">
        <v>2445</v>
      </c>
      <c r="C86" t="s">
        <v>2446</v>
      </c>
      <c r="D86" t="s">
        <v>2201</v>
      </c>
      <c r="E86">
        <v>61.574370000000002</v>
      </c>
      <c r="F86">
        <v>51.15</v>
      </c>
      <c r="G86">
        <v>61.577930000000002</v>
      </c>
      <c r="H86">
        <v>1.6240523451559474E-2</v>
      </c>
      <c r="I86">
        <v>61.577930000000002</v>
      </c>
      <c r="J86">
        <v>61.578699999999998</v>
      </c>
    </row>
    <row r="87" spans="1:10" x14ac:dyDescent="0.35">
      <c r="A87" t="s">
        <v>2447</v>
      </c>
      <c r="B87" t="s">
        <v>2448</v>
      </c>
      <c r="C87" t="s">
        <v>2449</v>
      </c>
      <c r="D87" t="s">
        <v>2201</v>
      </c>
      <c r="E87">
        <v>1865.89</v>
      </c>
      <c r="F87">
        <v>1550</v>
      </c>
      <c r="G87">
        <v>1714.7834</v>
      </c>
      <c r="H87">
        <v>5.359372739014626E-4</v>
      </c>
      <c r="I87">
        <v>1714.7834</v>
      </c>
      <c r="J87">
        <v>1699.9334799999999</v>
      </c>
    </row>
    <row r="88" spans="1:10" x14ac:dyDescent="0.35">
      <c r="A88" t="s">
        <v>2450</v>
      </c>
      <c r="B88" t="s">
        <v>2451</v>
      </c>
      <c r="C88" t="s">
        <v>2452</v>
      </c>
      <c r="D88" t="s">
        <v>2201</v>
      </c>
      <c r="E88">
        <v>3424.8110000000001</v>
      </c>
      <c r="F88">
        <v>2845</v>
      </c>
      <c r="G88">
        <v>3400.8510900000001</v>
      </c>
      <c r="H88">
        <v>2.9198691548234341E-4</v>
      </c>
      <c r="I88">
        <v>3400.8510900000001</v>
      </c>
      <c r="J88">
        <v>3410.8870700000002</v>
      </c>
    </row>
    <row r="89" spans="1:10" x14ac:dyDescent="0.35">
      <c r="A89" t="s">
        <v>2453</v>
      </c>
      <c r="B89" t="s">
        <v>2454</v>
      </c>
      <c r="C89" t="s">
        <v>2455</v>
      </c>
      <c r="D89" t="s">
        <v>2201</v>
      </c>
      <c r="E89">
        <v>9.6302194300000004</v>
      </c>
      <c r="F89">
        <v>7.9998500000000003</v>
      </c>
      <c r="G89">
        <v>9.5532599999999999</v>
      </c>
      <c r="H89">
        <v>0.10383979381454239</v>
      </c>
      <c r="I89">
        <v>9.5532599999999999</v>
      </c>
      <c r="J89">
        <v>9.5744199999999999</v>
      </c>
    </row>
    <row r="90" spans="1:10" x14ac:dyDescent="0.35">
      <c r="A90" t="s">
        <v>2456</v>
      </c>
      <c r="B90" t="s">
        <v>2457</v>
      </c>
      <c r="C90" t="s">
        <v>2458</v>
      </c>
      <c r="D90" t="s">
        <v>2201</v>
      </c>
      <c r="E90">
        <v>43.372914000000002</v>
      </c>
      <c r="F90">
        <v>36.03</v>
      </c>
      <c r="G90">
        <v>42.981949999999998</v>
      </c>
      <c r="H90">
        <v>2.305586385088168E-2</v>
      </c>
      <c r="I90">
        <v>42.981949999999998</v>
      </c>
      <c r="J90">
        <v>43.11889</v>
      </c>
    </row>
    <row r="91" spans="1:10" x14ac:dyDescent="0.35">
      <c r="A91" t="s">
        <v>2459</v>
      </c>
      <c r="B91" t="s">
        <v>2460</v>
      </c>
      <c r="C91" t="s">
        <v>2461</v>
      </c>
      <c r="D91" t="s">
        <v>2201</v>
      </c>
      <c r="E91">
        <v>48.51314</v>
      </c>
      <c r="F91">
        <v>40.299999999999997</v>
      </c>
      <c r="G91">
        <v>48.302869999999999</v>
      </c>
      <c r="H91">
        <v>2.0612972073133177E-2</v>
      </c>
      <c r="I91">
        <v>48.302869999999999</v>
      </c>
      <c r="J91">
        <v>48.23516</v>
      </c>
    </row>
    <row r="92" spans="1:10" x14ac:dyDescent="0.35">
      <c r="A92" t="s">
        <v>2462</v>
      </c>
      <c r="B92" t="s">
        <v>2463</v>
      </c>
      <c r="C92" t="s">
        <v>2464</v>
      </c>
      <c r="D92" t="s">
        <v>2201</v>
      </c>
      <c r="E92">
        <v>18.466291999999999</v>
      </c>
      <c r="F92">
        <v>15.34</v>
      </c>
      <c r="G92">
        <v>18.32901</v>
      </c>
      <c r="H92">
        <v>5.4152723242976986E-2</v>
      </c>
      <c r="I92">
        <v>18.32901</v>
      </c>
      <c r="J92">
        <v>18.38203</v>
      </c>
    </row>
    <row r="93" spans="1:10" x14ac:dyDescent="0.35">
      <c r="A93" t="s">
        <v>2465</v>
      </c>
      <c r="B93" t="s">
        <v>2466</v>
      </c>
      <c r="C93" t="s">
        <v>2467</v>
      </c>
      <c r="D93" t="s">
        <v>2201</v>
      </c>
      <c r="E93">
        <v>953.50590399999999</v>
      </c>
      <c r="F93">
        <v>792.08</v>
      </c>
      <c r="G93">
        <v>939.75738999999999</v>
      </c>
      <c r="H93">
        <v>1.0487612041047204E-3</v>
      </c>
      <c r="I93">
        <v>939.75738999999999</v>
      </c>
      <c r="J93">
        <v>938.99983999999995</v>
      </c>
    </row>
    <row r="94" spans="1:10" x14ac:dyDescent="0.35">
      <c r="A94" t="s">
        <v>295</v>
      </c>
      <c r="B94" t="s">
        <v>2468</v>
      </c>
      <c r="C94" t="s">
        <v>2469</v>
      </c>
      <c r="D94" t="s">
        <v>2201</v>
      </c>
      <c r="E94">
        <v>24.286049999999999</v>
      </c>
      <c r="F94">
        <v>20.1744891178</v>
      </c>
      <c r="G94">
        <v>24.012979999999999</v>
      </c>
      <c r="H94">
        <v>4.1175901391951347E-2</v>
      </c>
      <c r="I94">
        <v>24.012979999999999</v>
      </c>
      <c r="J94">
        <v>24.148589999999999</v>
      </c>
    </row>
    <row r="95" spans="1:10" x14ac:dyDescent="0.35">
      <c r="A95" t="s">
        <v>2470</v>
      </c>
      <c r="B95" t="s">
        <v>2471</v>
      </c>
      <c r="C95" t="s">
        <v>2472</v>
      </c>
      <c r="D95" t="s">
        <v>2201</v>
      </c>
      <c r="E95">
        <v>4.9312500000000004</v>
      </c>
      <c r="F95">
        <v>4.0964030569999998</v>
      </c>
      <c r="G95">
        <v>4.9248799999999999</v>
      </c>
      <c r="H95">
        <v>0.20278833967046894</v>
      </c>
      <c r="I95">
        <v>4.9248799999999999</v>
      </c>
      <c r="J95">
        <v>4.9186800000000002</v>
      </c>
    </row>
    <row r="96" spans="1:10" x14ac:dyDescent="0.35">
      <c r="A96" t="s">
        <v>2473</v>
      </c>
      <c r="B96" t="s">
        <v>2474</v>
      </c>
      <c r="C96" t="s">
        <v>2475</v>
      </c>
      <c r="D96" t="s">
        <v>2201</v>
      </c>
      <c r="E96">
        <v>69.302766000000005</v>
      </c>
      <c r="F96">
        <v>57.57</v>
      </c>
      <c r="G96">
        <v>72.135080000000002</v>
      </c>
      <c r="H96">
        <v>1.4429438501776394E-2</v>
      </c>
      <c r="I96">
        <v>72.135080000000002</v>
      </c>
      <c r="J96">
        <v>76.570620000000005</v>
      </c>
    </row>
    <row r="97" spans="1:10" x14ac:dyDescent="0.35">
      <c r="A97" t="s">
        <v>2476</v>
      </c>
      <c r="B97" t="s">
        <v>2477</v>
      </c>
      <c r="C97" t="s">
        <v>2478</v>
      </c>
      <c r="D97" t="s">
        <v>2201</v>
      </c>
      <c r="E97">
        <v>17.464128500000001</v>
      </c>
      <c r="F97">
        <v>14.5075</v>
      </c>
      <c r="G97">
        <v>17.290040000000001</v>
      </c>
      <c r="H97">
        <v>5.7260229160590523E-2</v>
      </c>
      <c r="I97">
        <v>17.290040000000001</v>
      </c>
      <c r="J97">
        <v>17.480540000000001</v>
      </c>
    </row>
    <row r="98" spans="1:10" x14ac:dyDescent="0.35">
      <c r="A98" t="s">
        <v>2479</v>
      </c>
      <c r="B98" t="s">
        <v>2480</v>
      </c>
      <c r="C98" t="s">
        <v>2481</v>
      </c>
      <c r="D98" t="s">
        <v>2201</v>
      </c>
      <c r="E98">
        <v>492.05324999999999</v>
      </c>
      <c r="F98">
        <v>408.75</v>
      </c>
      <c r="G98">
        <v>488.80953</v>
      </c>
      <c r="H98">
        <v>2.0323003658648735E-3</v>
      </c>
      <c r="I98">
        <v>488.80953</v>
      </c>
      <c r="J98">
        <v>488.31191000000001</v>
      </c>
    </row>
    <row r="99" spans="1:10" x14ac:dyDescent="0.35">
      <c r="A99" t="s">
        <v>2482</v>
      </c>
      <c r="B99" t="s">
        <v>2483</v>
      </c>
      <c r="C99" t="s">
        <v>2484</v>
      </c>
      <c r="D99" t="s">
        <v>2201</v>
      </c>
      <c r="E99">
        <v>42.195477220000001</v>
      </c>
      <c r="F99">
        <v>35.051900000000003</v>
      </c>
      <c r="G99">
        <v>41.808050000000001</v>
      </c>
      <c r="H99">
        <v>2.3699222425810497E-2</v>
      </c>
      <c r="I99">
        <v>41.808050000000001</v>
      </c>
      <c r="J99">
        <v>41.883870000000002</v>
      </c>
    </row>
    <row r="100" spans="1:10" x14ac:dyDescent="0.35">
      <c r="A100" t="s">
        <v>304</v>
      </c>
      <c r="B100" t="s">
        <v>2485</v>
      </c>
      <c r="C100" t="s">
        <v>2486</v>
      </c>
      <c r="D100" t="s">
        <v>2201</v>
      </c>
      <c r="E100">
        <v>10.0014</v>
      </c>
      <c r="F100">
        <v>8.3081907293999997</v>
      </c>
      <c r="G100">
        <v>10.043509999999999</v>
      </c>
      <c r="H100">
        <v>9.9986001959725637E-2</v>
      </c>
      <c r="I100">
        <v>10.043509999999999</v>
      </c>
      <c r="J100">
        <v>10.098660000000001</v>
      </c>
    </row>
    <row r="101" spans="1:10" x14ac:dyDescent="0.35">
      <c r="A101" t="s">
        <v>2487</v>
      </c>
      <c r="B101" t="s">
        <v>2488</v>
      </c>
      <c r="C101" t="s">
        <v>2489</v>
      </c>
      <c r="D101" t="s">
        <v>2201</v>
      </c>
      <c r="E101">
        <v>142.6695608</v>
      </c>
      <c r="F101">
        <v>118.51600000000001</v>
      </c>
      <c r="G101">
        <v>141.82597999999999</v>
      </c>
      <c r="H101">
        <v>7.0092036058191885E-3</v>
      </c>
      <c r="I101">
        <v>141.82597999999999</v>
      </c>
      <c r="J101">
        <v>141.53095999999999</v>
      </c>
    </row>
    <row r="102" spans="1:10" x14ac:dyDescent="0.35">
      <c r="A102" t="s">
        <v>2490</v>
      </c>
      <c r="B102" t="s">
        <v>2491</v>
      </c>
      <c r="C102" t="s">
        <v>2492</v>
      </c>
      <c r="D102" t="s">
        <v>2201</v>
      </c>
      <c r="E102">
        <v>1.6778</v>
      </c>
      <c r="F102">
        <v>1.3937531151</v>
      </c>
      <c r="G102">
        <v>1.6789000000000001</v>
      </c>
      <c r="H102">
        <v>0.59601859578018834</v>
      </c>
      <c r="I102">
        <v>1.6789000000000001</v>
      </c>
      <c r="J102">
        <v>1.67822</v>
      </c>
    </row>
    <row r="103" spans="1:10" x14ac:dyDescent="0.35">
      <c r="A103" t="s">
        <v>2493</v>
      </c>
      <c r="B103" t="s">
        <v>2494</v>
      </c>
      <c r="C103" t="s">
        <v>2495</v>
      </c>
      <c r="D103" t="s">
        <v>2201</v>
      </c>
      <c r="E103">
        <v>0.46346300000000001</v>
      </c>
      <c r="F103">
        <v>0.38500000000000001</v>
      </c>
      <c r="G103">
        <v>0.45961999999999997</v>
      </c>
      <c r="H103">
        <v>2.1576695442786153</v>
      </c>
      <c r="I103">
        <v>0.45961999999999997</v>
      </c>
      <c r="J103">
        <v>0.46083000000000002</v>
      </c>
    </row>
    <row r="104" spans="1:10" x14ac:dyDescent="0.35">
      <c r="A104" t="s">
        <v>2496</v>
      </c>
      <c r="B104" t="s">
        <v>2497</v>
      </c>
      <c r="C104" t="s">
        <v>2498</v>
      </c>
      <c r="D104" t="s">
        <v>2201</v>
      </c>
      <c r="E104">
        <v>1.2038</v>
      </c>
      <c r="F104">
        <v>1</v>
      </c>
      <c r="G104">
        <v>1.1937899999999999</v>
      </c>
      <c r="H104">
        <v>0.83070277454726704</v>
      </c>
      <c r="I104">
        <v>1.1937899999999999</v>
      </c>
      <c r="J104">
        <v>1.19693</v>
      </c>
    </row>
    <row r="105" spans="1:10" x14ac:dyDescent="0.35">
      <c r="A105" t="s">
        <v>2499</v>
      </c>
      <c r="B105" t="s">
        <v>2500</v>
      </c>
      <c r="C105" t="s">
        <v>2501</v>
      </c>
      <c r="D105" t="s">
        <v>2201</v>
      </c>
      <c r="E105">
        <v>4.5626427600000001</v>
      </c>
      <c r="F105">
        <v>3.7902</v>
      </c>
      <c r="G105">
        <v>4.4305300000000001</v>
      </c>
      <c r="H105">
        <v>0.21917122435419423</v>
      </c>
      <c r="I105">
        <v>4.4305300000000001</v>
      </c>
      <c r="J105">
        <v>4.4259199999999996</v>
      </c>
    </row>
    <row r="106" spans="1:10" x14ac:dyDescent="0.35">
      <c r="A106" t="s">
        <v>2502</v>
      </c>
      <c r="B106" t="s">
        <v>2503</v>
      </c>
      <c r="C106" t="s">
        <v>2504</v>
      </c>
      <c r="D106" t="s">
        <v>2201</v>
      </c>
      <c r="E106">
        <v>4.2290697799999997</v>
      </c>
      <c r="F106">
        <v>3.5131000000000001</v>
      </c>
      <c r="G106">
        <v>4.1952499999999997</v>
      </c>
      <c r="H106">
        <v>0.236458619039386</v>
      </c>
      <c r="I106">
        <v>4.1952499999999997</v>
      </c>
      <c r="J106">
        <v>4.2062200000000001</v>
      </c>
    </row>
    <row r="107" spans="1:10" x14ac:dyDescent="0.35">
      <c r="A107" t="s">
        <v>2505</v>
      </c>
      <c r="B107" t="s">
        <v>2506</v>
      </c>
      <c r="C107" t="s">
        <v>2507</v>
      </c>
      <c r="D107" t="s">
        <v>2201</v>
      </c>
      <c r="E107">
        <v>57.962949999999999</v>
      </c>
      <c r="F107">
        <v>48.149983385900001</v>
      </c>
      <c r="G107">
        <v>57.852939999999997</v>
      </c>
      <c r="H107">
        <v>1.7252400024498408E-2</v>
      </c>
      <c r="I107">
        <v>57.852939999999997</v>
      </c>
      <c r="J107">
        <v>57.955590000000001</v>
      </c>
    </row>
    <row r="108" spans="1:10" x14ac:dyDescent="0.35">
      <c r="A108" t="s">
        <v>2508</v>
      </c>
      <c r="B108" t="s">
        <v>2509</v>
      </c>
      <c r="C108" t="s">
        <v>2510</v>
      </c>
      <c r="D108" t="s">
        <v>2201</v>
      </c>
      <c r="E108">
        <v>184.72310999999999</v>
      </c>
      <c r="F108">
        <v>153.44999999999999</v>
      </c>
      <c r="G108">
        <v>182.95829000000001</v>
      </c>
      <c r="H108">
        <v>5.4135078171864909E-3</v>
      </c>
      <c r="I108">
        <v>182.95829000000001</v>
      </c>
      <c r="J108">
        <v>185.07080999999999</v>
      </c>
    </row>
    <row r="109" spans="1:10" x14ac:dyDescent="0.35">
      <c r="A109" t="s">
        <v>2511</v>
      </c>
      <c r="B109" t="s">
        <v>2512</v>
      </c>
      <c r="C109" t="s">
        <v>2513</v>
      </c>
      <c r="D109" t="s">
        <v>2201</v>
      </c>
      <c r="E109">
        <v>4.5613000000000001</v>
      </c>
      <c r="F109">
        <v>3.7890845655000001</v>
      </c>
      <c r="G109">
        <v>4.5766299999999998</v>
      </c>
      <c r="H109">
        <v>0.21923574419573366</v>
      </c>
      <c r="I109">
        <v>4.5766299999999998</v>
      </c>
      <c r="J109">
        <v>4.56724</v>
      </c>
    </row>
    <row r="110" spans="1:10" x14ac:dyDescent="0.35">
      <c r="A110" t="s">
        <v>2514</v>
      </c>
      <c r="B110" t="s">
        <v>2515</v>
      </c>
      <c r="C110" t="s">
        <v>2516</v>
      </c>
      <c r="D110" t="s">
        <v>2201</v>
      </c>
      <c r="E110">
        <v>7895.1223</v>
      </c>
      <c r="F110">
        <v>6558.5</v>
      </c>
      <c r="G110">
        <v>7648.40002</v>
      </c>
      <c r="H110">
        <v>1.2666048251082823E-4</v>
      </c>
      <c r="I110">
        <v>7648.40002</v>
      </c>
      <c r="J110">
        <v>7769.9512000000004</v>
      </c>
    </row>
    <row r="111" spans="1:10" x14ac:dyDescent="0.35">
      <c r="A111" t="s">
        <v>2517</v>
      </c>
      <c r="B111" t="s">
        <v>2518</v>
      </c>
      <c r="C111" t="s">
        <v>2519</v>
      </c>
      <c r="D111" t="s">
        <v>2201</v>
      </c>
      <c r="E111">
        <v>4.3830358</v>
      </c>
      <c r="F111">
        <v>3.641</v>
      </c>
      <c r="G111">
        <v>4.3469699999999998</v>
      </c>
      <c r="H111">
        <v>0.22815236873036721</v>
      </c>
      <c r="I111">
        <v>4.3469699999999998</v>
      </c>
      <c r="J111">
        <v>4.3583499999999997</v>
      </c>
    </row>
    <row r="112" spans="1:10" x14ac:dyDescent="0.35">
      <c r="A112" t="s">
        <v>2520</v>
      </c>
      <c r="B112" t="s">
        <v>2521</v>
      </c>
      <c r="C112" t="s">
        <v>2522</v>
      </c>
      <c r="D112" t="s">
        <v>2201</v>
      </c>
      <c r="E112">
        <v>4.9288999999999996</v>
      </c>
      <c r="F112">
        <v>4.0944509054999996</v>
      </c>
      <c r="G112">
        <v>4.9213300000000002</v>
      </c>
      <c r="H112">
        <v>0.2028850250563006</v>
      </c>
      <c r="I112">
        <v>4.9213300000000002</v>
      </c>
      <c r="J112">
        <v>4.9103700000000003</v>
      </c>
    </row>
    <row r="113" spans="1:10" x14ac:dyDescent="0.35">
      <c r="A113" t="s">
        <v>2523</v>
      </c>
      <c r="B113" t="s">
        <v>2524</v>
      </c>
      <c r="C113" t="s">
        <v>2525</v>
      </c>
      <c r="D113" t="s">
        <v>2201</v>
      </c>
      <c r="E113">
        <v>117.58718399999999</v>
      </c>
      <c r="F113">
        <v>97.68</v>
      </c>
      <c r="G113">
        <v>117.56565999999999</v>
      </c>
      <c r="H113">
        <v>8.5043281587558039E-3</v>
      </c>
      <c r="I113">
        <v>117.56565999999999</v>
      </c>
      <c r="J113">
        <v>117.57170000000001</v>
      </c>
    </row>
    <row r="114" spans="1:10" x14ac:dyDescent="0.35">
      <c r="A114" t="s">
        <v>2526</v>
      </c>
      <c r="B114" t="s">
        <v>2527</v>
      </c>
      <c r="C114" t="s">
        <v>2528</v>
      </c>
      <c r="D114" t="s">
        <v>2201</v>
      </c>
      <c r="E114">
        <v>90.376800000000003</v>
      </c>
      <c r="F114">
        <v>75.076258514700001</v>
      </c>
      <c r="G114">
        <v>90.748289999999997</v>
      </c>
      <c r="H114">
        <v>1.1064786538138107E-2</v>
      </c>
      <c r="I114">
        <v>90.748289999999997</v>
      </c>
      <c r="J114">
        <v>90.483620000000002</v>
      </c>
    </row>
    <row r="115" spans="1:10" x14ac:dyDescent="0.35">
      <c r="A115" t="s">
        <v>2529</v>
      </c>
      <c r="B115" t="s">
        <v>2530</v>
      </c>
      <c r="C115" t="s">
        <v>2531</v>
      </c>
      <c r="D115" t="s">
        <v>2201</v>
      </c>
      <c r="E115">
        <v>1192.333805</v>
      </c>
      <c r="F115">
        <v>990.47500000000002</v>
      </c>
      <c r="G115">
        <v>1179.7372600000001</v>
      </c>
      <c r="H115">
        <v>8.3869130926804512E-4</v>
      </c>
      <c r="I115">
        <v>1179.7372600000001</v>
      </c>
      <c r="J115">
        <v>1181.6197299999999</v>
      </c>
    </row>
    <row r="116" spans="1:10" x14ac:dyDescent="0.35">
      <c r="A116" t="s">
        <v>2532</v>
      </c>
      <c r="B116" t="s">
        <v>2533</v>
      </c>
      <c r="C116" t="s">
        <v>2534</v>
      </c>
      <c r="D116" t="s">
        <v>2201</v>
      </c>
      <c r="E116">
        <v>4.5143703799999999</v>
      </c>
      <c r="F116">
        <v>3.7501000000000002</v>
      </c>
      <c r="G116">
        <v>4.47715</v>
      </c>
      <c r="H116">
        <v>0.22151483281706275</v>
      </c>
      <c r="I116">
        <v>4.47715</v>
      </c>
      <c r="J116">
        <v>4.4891300000000003</v>
      </c>
    </row>
    <row r="117" spans="1:10" x14ac:dyDescent="0.35">
      <c r="A117" t="s">
        <v>2535</v>
      </c>
      <c r="B117" t="s">
        <v>2536</v>
      </c>
      <c r="C117" t="s">
        <v>2537</v>
      </c>
      <c r="D117" t="s">
        <v>2201</v>
      </c>
      <c r="E117">
        <v>9.5161593799999995</v>
      </c>
      <c r="F117">
        <v>7.9051</v>
      </c>
      <c r="G117">
        <v>9.3330000000000002</v>
      </c>
      <c r="H117">
        <v>0.10508441063962087</v>
      </c>
      <c r="I117">
        <v>9.3330000000000002</v>
      </c>
      <c r="J117">
        <v>9.3371099999999991</v>
      </c>
    </row>
    <row r="118" spans="1:10" x14ac:dyDescent="0.35">
      <c r="A118" t="s">
        <v>2538</v>
      </c>
      <c r="B118" t="s">
        <v>2539</v>
      </c>
      <c r="C118" t="s">
        <v>2540</v>
      </c>
      <c r="D118" t="s">
        <v>2201</v>
      </c>
      <c r="E118">
        <v>17.51559095</v>
      </c>
      <c r="F118">
        <v>14.55025</v>
      </c>
      <c r="G118">
        <v>20.972090000000001</v>
      </c>
      <c r="H118">
        <v>5.70919932336054E-2</v>
      </c>
      <c r="I118">
        <v>20.972090000000001</v>
      </c>
      <c r="J118">
        <v>22.140039999999999</v>
      </c>
    </row>
    <row r="119" spans="1:10" x14ac:dyDescent="0.35">
      <c r="A119" t="s">
        <v>2541</v>
      </c>
      <c r="B119" t="s">
        <v>2542</v>
      </c>
      <c r="C119" t="s">
        <v>2543</v>
      </c>
      <c r="D119" t="s">
        <v>2201</v>
      </c>
      <c r="E119">
        <v>457.44424076000001</v>
      </c>
      <c r="F119">
        <v>380.00020000000001</v>
      </c>
      <c r="G119">
        <v>453.59476999999998</v>
      </c>
      <c r="H119">
        <v>2.1860587824618699E-3</v>
      </c>
      <c r="I119">
        <v>453.59476999999998</v>
      </c>
      <c r="J119">
        <v>395.33067</v>
      </c>
    </row>
    <row r="120" spans="1:10" x14ac:dyDescent="0.35">
      <c r="A120" t="s">
        <v>2544</v>
      </c>
      <c r="B120" t="s">
        <v>2545</v>
      </c>
      <c r="C120" t="s">
        <v>2546</v>
      </c>
      <c r="D120" t="s">
        <v>2201</v>
      </c>
      <c r="E120">
        <v>10.179</v>
      </c>
      <c r="F120">
        <v>8.4557235420999994</v>
      </c>
      <c r="G120">
        <v>10.175330000000001</v>
      </c>
      <c r="H120">
        <v>9.8241477551822373E-2</v>
      </c>
      <c r="I120">
        <v>10.175330000000001</v>
      </c>
      <c r="J120">
        <v>10.15958</v>
      </c>
    </row>
    <row r="121" spans="1:10" x14ac:dyDescent="0.35">
      <c r="A121" t="s">
        <v>231</v>
      </c>
      <c r="B121" t="s">
        <v>2547</v>
      </c>
      <c r="C121" t="s">
        <v>2548</v>
      </c>
      <c r="D121" t="s">
        <v>2201</v>
      </c>
      <c r="E121">
        <v>1.6014999999999999</v>
      </c>
      <c r="F121">
        <v>1.3303704934</v>
      </c>
      <c r="G121">
        <v>1.5947899999999999</v>
      </c>
      <c r="H121">
        <v>0.62441461130190445</v>
      </c>
      <c r="I121">
        <v>1.5947899999999999</v>
      </c>
      <c r="J121">
        <v>1.59775</v>
      </c>
    </row>
    <row r="122" spans="1:10" x14ac:dyDescent="0.35">
      <c r="A122" t="s">
        <v>2549</v>
      </c>
      <c r="B122" t="s">
        <v>2550</v>
      </c>
      <c r="C122" t="s">
        <v>2551</v>
      </c>
      <c r="D122" t="s">
        <v>2201</v>
      </c>
      <c r="E122">
        <v>12314.874</v>
      </c>
      <c r="F122">
        <v>10230</v>
      </c>
      <c r="G122">
        <v>12205.031070000001</v>
      </c>
      <c r="H122">
        <v>8.1202617257797365E-5</v>
      </c>
      <c r="I122">
        <v>12205.031070000001</v>
      </c>
      <c r="J122">
        <v>12234.02996</v>
      </c>
    </row>
    <row r="123" spans="1:10" x14ac:dyDescent="0.35">
      <c r="A123" t="s">
        <v>2552</v>
      </c>
      <c r="B123" t="s">
        <v>2553</v>
      </c>
      <c r="C123" t="s">
        <v>2554</v>
      </c>
      <c r="D123" t="s">
        <v>2201</v>
      </c>
      <c r="E123">
        <v>17.0385852</v>
      </c>
      <c r="F123">
        <v>14.154</v>
      </c>
      <c r="G123">
        <v>16.89696</v>
      </c>
      <c r="H123">
        <v>5.8690318959111698E-2</v>
      </c>
      <c r="I123">
        <v>16.89696</v>
      </c>
      <c r="J123">
        <v>16.941400000000002</v>
      </c>
    </row>
    <row r="124" spans="1:10" x14ac:dyDescent="0.35">
      <c r="A124" t="s">
        <v>2555</v>
      </c>
      <c r="B124" t="s">
        <v>2556</v>
      </c>
      <c r="C124" t="s">
        <v>2557</v>
      </c>
      <c r="D124" t="s">
        <v>2201</v>
      </c>
      <c r="E124">
        <v>24.485773519999999</v>
      </c>
      <c r="F124">
        <v>20.340399999999999</v>
      </c>
      <c r="G124">
        <v>24.45795</v>
      </c>
      <c r="H124">
        <v>4.0840041225701902E-2</v>
      </c>
      <c r="I124">
        <v>24.45795</v>
      </c>
      <c r="J124">
        <v>24.455559999999998</v>
      </c>
    </row>
    <row r="125" spans="1:10" x14ac:dyDescent="0.35">
      <c r="A125" t="s">
        <v>2558</v>
      </c>
      <c r="B125" t="s">
        <v>2559</v>
      </c>
      <c r="C125" t="s">
        <v>2560</v>
      </c>
      <c r="D125" t="s">
        <v>2201</v>
      </c>
      <c r="E125">
        <v>10.533250000000001</v>
      </c>
      <c r="F125">
        <v>8.75</v>
      </c>
      <c r="G125">
        <v>10.4457</v>
      </c>
      <c r="H125">
        <v>9.4937459948259084E-2</v>
      </c>
      <c r="I125">
        <v>10.4457</v>
      </c>
      <c r="J125">
        <v>10.47317</v>
      </c>
    </row>
    <row r="126" spans="1:10" x14ac:dyDescent="0.35">
      <c r="A126" t="s">
        <v>2561</v>
      </c>
      <c r="B126" t="s">
        <v>2562</v>
      </c>
      <c r="C126" t="s">
        <v>2563</v>
      </c>
      <c r="D126" t="s">
        <v>2201</v>
      </c>
      <c r="E126">
        <v>3021.538</v>
      </c>
      <c r="F126">
        <v>2510</v>
      </c>
      <c r="G126">
        <v>2044.09755</v>
      </c>
      <c r="H126">
        <v>3.3095728069612232E-4</v>
      </c>
      <c r="I126">
        <v>2044.09755</v>
      </c>
      <c r="J126">
        <v>1911.8678500000001</v>
      </c>
    </row>
    <row r="127" spans="1:10" x14ac:dyDescent="0.35">
      <c r="A127" t="s">
        <v>2564</v>
      </c>
      <c r="B127" t="s">
        <v>2565</v>
      </c>
      <c r="C127" t="s">
        <v>2566</v>
      </c>
      <c r="D127" t="s">
        <v>2201</v>
      </c>
      <c r="E127">
        <v>17.464128500000001</v>
      </c>
      <c r="F127">
        <v>14.5075</v>
      </c>
      <c r="G127">
        <v>17.290040000000001</v>
      </c>
      <c r="H127">
        <v>5.7260229160590523E-2</v>
      </c>
      <c r="I127">
        <v>17.290040000000001</v>
      </c>
      <c r="J127">
        <v>17.480540000000001</v>
      </c>
    </row>
    <row r="128" spans="1:10" x14ac:dyDescent="0.35">
      <c r="A128" t="s">
        <v>2567</v>
      </c>
      <c r="B128" t="s">
        <v>2568</v>
      </c>
      <c r="C128" t="s">
        <v>2569</v>
      </c>
      <c r="D128" t="s">
        <v>2201</v>
      </c>
      <c r="E128">
        <v>37.483350000000002</v>
      </c>
      <c r="F128">
        <v>31.137522844300001</v>
      </c>
      <c r="G128">
        <v>37.404949999999999</v>
      </c>
      <c r="H128">
        <v>2.6678511925961795E-2</v>
      </c>
      <c r="I128">
        <v>37.404949999999999</v>
      </c>
      <c r="J128">
        <v>37.17109</v>
      </c>
    </row>
    <row r="129" spans="1:10" x14ac:dyDescent="0.35">
      <c r="A129" t="s">
        <v>2570</v>
      </c>
      <c r="B129" t="s">
        <v>2571</v>
      </c>
      <c r="C129" t="s">
        <v>2572</v>
      </c>
      <c r="D129" t="s">
        <v>2201</v>
      </c>
      <c r="E129">
        <v>13.614978000000001</v>
      </c>
      <c r="F129">
        <v>11.31</v>
      </c>
      <c r="G129">
        <v>13.49553</v>
      </c>
      <c r="H129">
        <v>7.3448521180129706E-2</v>
      </c>
      <c r="I129">
        <v>13.49553</v>
      </c>
      <c r="J129">
        <v>13.527559999999999</v>
      </c>
    </row>
    <row r="130" spans="1:10" x14ac:dyDescent="0.35">
      <c r="A130" t="s">
        <v>2573</v>
      </c>
      <c r="B130" t="s">
        <v>2574</v>
      </c>
      <c r="C130" t="s">
        <v>2575</v>
      </c>
      <c r="D130" t="s">
        <v>2201</v>
      </c>
      <c r="E130">
        <v>4.2012619999999998</v>
      </c>
      <c r="F130">
        <v>3.49</v>
      </c>
      <c r="G130">
        <v>4.1663399999999999</v>
      </c>
      <c r="H130">
        <v>0.23802371763532004</v>
      </c>
      <c r="I130">
        <v>4.1663399999999999</v>
      </c>
      <c r="J130">
        <v>4.1772999999999998</v>
      </c>
    </row>
    <row r="131" spans="1:10" x14ac:dyDescent="0.35">
      <c r="A131" t="s">
        <v>2576</v>
      </c>
      <c r="B131" t="s">
        <v>2577</v>
      </c>
      <c r="C131" t="s">
        <v>2578</v>
      </c>
      <c r="D131" t="s">
        <v>2201</v>
      </c>
      <c r="E131">
        <v>3.3078618299999998</v>
      </c>
      <c r="F131">
        <v>2.7478500000000001</v>
      </c>
      <c r="G131">
        <v>3.2983899999999999</v>
      </c>
      <c r="H131">
        <v>0.30231008772213441</v>
      </c>
      <c r="I131">
        <v>3.2983899999999999</v>
      </c>
      <c r="J131">
        <v>3.29494</v>
      </c>
    </row>
    <row r="132" spans="1:10" x14ac:dyDescent="0.35">
      <c r="A132" t="s">
        <v>2579</v>
      </c>
      <c r="B132" t="s">
        <v>2580</v>
      </c>
      <c r="C132" t="s">
        <v>2581</v>
      </c>
      <c r="D132" t="s">
        <v>2201</v>
      </c>
      <c r="E132">
        <v>2.66027762</v>
      </c>
      <c r="F132">
        <v>2.2099000000000002</v>
      </c>
      <c r="G132">
        <v>2.63612</v>
      </c>
      <c r="H132">
        <v>0.37590061747014208</v>
      </c>
      <c r="I132">
        <v>2.63612</v>
      </c>
      <c r="J132">
        <v>2.6432000000000002</v>
      </c>
    </row>
    <row r="133" spans="1:10" x14ac:dyDescent="0.35">
      <c r="A133" t="s">
        <v>2582</v>
      </c>
      <c r="B133" t="s">
        <v>2583</v>
      </c>
      <c r="C133" t="s">
        <v>2584</v>
      </c>
      <c r="D133" t="s">
        <v>2201</v>
      </c>
      <c r="E133">
        <v>9.9819499999999994</v>
      </c>
      <c r="F133">
        <v>8.2920335604000002</v>
      </c>
      <c r="G133">
        <v>9.7700300000000002</v>
      </c>
      <c r="H133">
        <v>0.1001808263916369</v>
      </c>
      <c r="I133">
        <v>9.7700300000000002</v>
      </c>
      <c r="J133">
        <v>9.5458300000000005</v>
      </c>
    </row>
    <row r="134" spans="1:10" x14ac:dyDescent="0.35">
      <c r="A134" t="s">
        <v>2585</v>
      </c>
      <c r="B134" t="s">
        <v>2586</v>
      </c>
      <c r="C134" t="s">
        <v>2587</v>
      </c>
      <c r="D134" t="s">
        <v>2201</v>
      </c>
      <c r="E134">
        <v>8.1394936999999992</v>
      </c>
      <c r="F134">
        <v>6.7614999999999998</v>
      </c>
      <c r="G134">
        <v>8.0703300000000002</v>
      </c>
      <c r="H134">
        <v>0.12285776448232892</v>
      </c>
      <c r="I134">
        <v>8.0703300000000002</v>
      </c>
      <c r="J134">
        <v>8.0903500000000008</v>
      </c>
    </row>
    <row r="135" spans="1:10" x14ac:dyDescent="0.35">
      <c r="A135" t="s">
        <v>2588</v>
      </c>
      <c r="B135" t="s">
        <v>2589</v>
      </c>
      <c r="C135" t="s">
        <v>2590</v>
      </c>
      <c r="D135" t="s">
        <v>2201</v>
      </c>
      <c r="E135">
        <v>33.6257454</v>
      </c>
      <c r="F135">
        <v>27.933</v>
      </c>
      <c r="G135">
        <v>33.771979999999999</v>
      </c>
      <c r="H135">
        <v>2.9739117694027387E-2</v>
      </c>
      <c r="I135">
        <v>33.771979999999999</v>
      </c>
      <c r="J135">
        <v>33.786709999999999</v>
      </c>
    </row>
    <row r="136" spans="1:10" x14ac:dyDescent="0.35">
      <c r="A136" t="s">
        <v>2591</v>
      </c>
      <c r="B136" t="s">
        <v>2592</v>
      </c>
      <c r="C136" t="s">
        <v>2593</v>
      </c>
      <c r="D136" t="s">
        <v>2201</v>
      </c>
      <c r="E136">
        <v>2791.6122</v>
      </c>
      <c r="F136">
        <v>2319</v>
      </c>
      <c r="G136">
        <v>2768.4082899999999</v>
      </c>
      <c r="H136">
        <v>3.5821594417734671E-4</v>
      </c>
      <c r="I136">
        <v>2768.4082899999999</v>
      </c>
      <c r="J136">
        <v>2775.7469500000002</v>
      </c>
    </row>
    <row r="137" spans="1:10" x14ac:dyDescent="0.35">
      <c r="A137" t="s">
        <v>2594</v>
      </c>
      <c r="B137" t="s">
        <v>2595</v>
      </c>
      <c r="C137" t="s">
        <v>2596</v>
      </c>
      <c r="D137" t="s">
        <v>2201</v>
      </c>
      <c r="E137">
        <v>33.483817379999998</v>
      </c>
      <c r="F137">
        <v>27.815100000000001</v>
      </c>
      <c r="G137">
        <v>33.317300000000003</v>
      </c>
      <c r="H137">
        <v>2.9865173037208818E-2</v>
      </c>
      <c r="I137">
        <v>33.317300000000003</v>
      </c>
      <c r="J137">
        <v>33.416600000000003</v>
      </c>
    </row>
    <row r="138" spans="1:10" x14ac:dyDescent="0.35">
      <c r="A138" t="s">
        <v>2597</v>
      </c>
      <c r="B138" t="s">
        <v>2598</v>
      </c>
      <c r="C138" t="s">
        <v>2599</v>
      </c>
      <c r="D138" t="s">
        <v>2201</v>
      </c>
      <c r="E138">
        <v>4303.585</v>
      </c>
      <c r="F138">
        <v>3575</v>
      </c>
      <c r="G138">
        <v>4331.5123899999999</v>
      </c>
      <c r="H138">
        <v>2.3236441246077399E-4</v>
      </c>
      <c r="I138">
        <v>4331.5123899999999</v>
      </c>
      <c r="J138">
        <v>4356.6832400000003</v>
      </c>
    </row>
    <row r="139" spans="1:10" x14ac:dyDescent="0.35">
      <c r="A139" t="s">
        <v>210</v>
      </c>
      <c r="B139" t="s">
        <v>2600</v>
      </c>
      <c r="C139" t="s">
        <v>2601</v>
      </c>
      <c r="D139" t="s">
        <v>2201</v>
      </c>
      <c r="E139">
        <v>1.2038</v>
      </c>
      <c r="F139">
        <v>1</v>
      </c>
      <c r="G139">
        <v>1.1937899999999999</v>
      </c>
      <c r="H139">
        <v>0.83070277454726704</v>
      </c>
      <c r="I139">
        <v>1.1937899999999999</v>
      </c>
      <c r="J139">
        <v>1.19693</v>
      </c>
    </row>
    <row r="140" spans="1:10" x14ac:dyDescent="0.35">
      <c r="A140" t="s">
        <v>2602</v>
      </c>
      <c r="B140" t="s">
        <v>2603</v>
      </c>
      <c r="C140" t="s">
        <v>2604</v>
      </c>
      <c r="D140" t="s">
        <v>2201</v>
      </c>
      <c r="E140">
        <v>52.774591999999998</v>
      </c>
      <c r="F140">
        <v>43.84</v>
      </c>
      <c r="G140">
        <v>52.727739999999997</v>
      </c>
      <c r="H140">
        <v>1.8948512193140213E-2</v>
      </c>
      <c r="I140">
        <v>52.727739999999997</v>
      </c>
      <c r="J140">
        <v>52.541089999999997</v>
      </c>
    </row>
    <row r="141" spans="1:10" x14ac:dyDescent="0.35">
      <c r="A141" t="s">
        <v>2605</v>
      </c>
      <c r="B141" t="s">
        <v>2606</v>
      </c>
      <c r="C141" t="s">
        <v>2607</v>
      </c>
      <c r="D141" t="s">
        <v>2201</v>
      </c>
      <c r="E141">
        <v>12667.5874</v>
      </c>
      <c r="F141">
        <v>10523</v>
      </c>
      <c r="G141">
        <v>12540.34087</v>
      </c>
      <c r="H141">
        <v>7.8941630195501945E-5</v>
      </c>
      <c r="I141">
        <v>12540.34087</v>
      </c>
      <c r="J141">
        <v>12574.188840000001</v>
      </c>
    </row>
    <row r="142" spans="1:10" x14ac:dyDescent="0.35">
      <c r="A142" t="s">
        <v>2608</v>
      </c>
      <c r="B142" t="s">
        <v>2609</v>
      </c>
      <c r="C142" t="s">
        <v>2610</v>
      </c>
      <c r="D142" t="s">
        <v>2201</v>
      </c>
      <c r="E142">
        <v>3301685.2784616998</v>
      </c>
      <c r="F142">
        <v>2742719.1214999999</v>
      </c>
      <c r="G142">
        <v>2737083.4144700002</v>
      </c>
      <c r="H142">
        <v>3.0287562734202019E-7</v>
      </c>
      <c r="I142">
        <v>2737083.4144700002</v>
      </c>
      <c r="J142">
        <v>2569197.58904</v>
      </c>
    </row>
    <row r="143" spans="1:10" x14ac:dyDescent="0.35">
      <c r="A143" t="s">
        <v>2611</v>
      </c>
      <c r="B143" t="s">
        <v>2612</v>
      </c>
      <c r="C143" t="s">
        <v>2613</v>
      </c>
      <c r="D143" t="s">
        <v>2201</v>
      </c>
      <c r="E143">
        <v>27753.609</v>
      </c>
      <c r="F143">
        <v>23055</v>
      </c>
      <c r="G143">
        <v>27541.431250000001</v>
      </c>
      <c r="H143">
        <v>3.6031350012893819E-5</v>
      </c>
      <c r="I143">
        <v>27541.431250000001</v>
      </c>
      <c r="J143">
        <v>27607.920160000001</v>
      </c>
    </row>
    <row r="144" spans="1:10" x14ac:dyDescent="0.35">
      <c r="A144" t="s">
        <v>2614</v>
      </c>
      <c r="B144" t="s">
        <v>2615</v>
      </c>
      <c r="C144" t="s">
        <v>2616</v>
      </c>
      <c r="D144" t="s">
        <v>2201</v>
      </c>
      <c r="E144">
        <v>130.401635</v>
      </c>
      <c r="F144">
        <v>108.325</v>
      </c>
      <c r="G144">
        <v>130.49884</v>
      </c>
      <c r="H144">
        <v>7.6686155047059031E-3</v>
      </c>
      <c r="I144">
        <v>130.49884</v>
      </c>
      <c r="J144">
        <v>130.63431</v>
      </c>
    </row>
    <row r="145" spans="1:10" x14ac:dyDescent="0.35">
      <c r="A145" t="s">
        <v>2617</v>
      </c>
      <c r="B145" t="s">
        <v>2618</v>
      </c>
      <c r="C145" t="s">
        <v>2619</v>
      </c>
      <c r="D145" t="s">
        <v>2201</v>
      </c>
      <c r="E145">
        <v>2.9745898</v>
      </c>
      <c r="F145">
        <v>2.4710000000000001</v>
      </c>
      <c r="G145">
        <v>2.9481299999999999</v>
      </c>
      <c r="H145">
        <v>0.33618080718222054</v>
      </c>
      <c r="I145">
        <v>2.9481299999999999</v>
      </c>
      <c r="J145">
        <v>2.9478300000000002</v>
      </c>
    </row>
    <row r="146" spans="1:10" x14ac:dyDescent="0.35">
      <c r="A146" t="s">
        <v>2620</v>
      </c>
      <c r="B146" t="s">
        <v>2621</v>
      </c>
      <c r="C146" t="s">
        <v>2622</v>
      </c>
      <c r="D146" t="s">
        <v>2201</v>
      </c>
      <c r="E146">
        <v>655.95700013999999</v>
      </c>
      <c r="F146">
        <v>544.90530000000001</v>
      </c>
      <c r="G146">
        <v>655.95700999999997</v>
      </c>
      <c r="H146">
        <v>1.5244901720487339E-3</v>
      </c>
      <c r="I146">
        <v>655.95700999999997</v>
      </c>
      <c r="J146">
        <v>655.95699999999999</v>
      </c>
    </row>
    <row r="147" spans="1:10" x14ac:dyDescent="0.35">
      <c r="A147" t="s">
        <v>2623</v>
      </c>
      <c r="B147" t="s">
        <v>2624</v>
      </c>
      <c r="C147" t="s">
        <v>2625</v>
      </c>
      <c r="D147" t="s">
        <v>2201</v>
      </c>
      <c r="E147">
        <v>3.2502599999999999</v>
      </c>
      <c r="F147">
        <v>2.7</v>
      </c>
      <c r="G147">
        <v>3.2232400000000001</v>
      </c>
      <c r="H147">
        <v>0.30766769427676555</v>
      </c>
      <c r="I147">
        <v>3.2232400000000001</v>
      </c>
      <c r="J147">
        <v>3.2317200000000001</v>
      </c>
    </row>
    <row r="148" spans="1:10" x14ac:dyDescent="0.35">
      <c r="A148" t="s">
        <v>2626</v>
      </c>
      <c r="C148" t="s">
        <v>2627</v>
      </c>
      <c r="D148" t="s">
        <v>2201</v>
      </c>
      <c r="E148">
        <v>0.83995145000000004</v>
      </c>
      <c r="F148">
        <v>0.69774999999999998</v>
      </c>
      <c r="G148">
        <v>0.83596000000000004</v>
      </c>
      <c r="H148">
        <v>1.1905450011426255</v>
      </c>
      <c r="I148">
        <v>0.83596000000000004</v>
      </c>
      <c r="J148">
        <v>0.83682000000000001</v>
      </c>
    </row>
    <row r="149" spans="1:10" x14ac:dyDescent="0.35">
      <c r="A149" t="s">
        <v>2628</v>
      </c>
      <c r="B149" t="s">
        <v>2629</v>
      </c>
      <c r="C149" t="s">
        <v>2630</v>
      </c>
      <c r="D149" t="s">
        <v>2201</v>
      </c>
      <c r="E149">
        <v>655.95700013999999</v>
      </c>
      <c r="F149">
        <v>544.90530000000001</v>
      </c>
      <c r="G149">
        <v>655.95700999999997</v>
      </c>
      <c r="H149">
        <v>1.5244901720487339E-3</v>
      </c>
      <c r="I149">
        <v>655.95700999999997</v>
      </c>
      <c r="J149">
        <v>655.95699999999999</v>
      </c>
    </row>
    <row r="150" spans="1:10" x14ac:dyDescent="0.35">
      <c r="A150" t="s">
        <v>2631</v>
      </c>
      <c r="B150" t="s">
        <v>2632</v>
      </c>
      <c r="C150" t="s">
        <v>2633</v>
      </c>
      <c r="D150" t="s">
        <v>2201</v>
      </c>
      <c r="E150">
        <v>119.33167077</v>
      </c>
      <c r="F150">
        <v>99.129149999999996</v>
      </c>
      <c r="G150">
        <v>119.3317</v>
      </c>
      <c r="H150">
        <v>8.3800050191822177E-3</v>
      </c>
      <c r="I150">
        <v>119.3317</v>
      </c>
      <c r="J150">
        <v>119.3317</v>
      </c>
    </row>
    <row r="151" spans="1:10" x14ac:dyDescent="0.35">
      <c r="A151" t="s">
        <v>2634</v>
      </c>
      <c r="B151" t="s">
        <v>2635</v>
      </c>
      <c r="C151" t="s">
        <v>2636</v>
      </c>
      <c r="D151" t="s">
        <v>2201</v>
      </c>
      <c r="E151">
        <v>303.67058800000001</v>
      </c>
      <c r="F151">
        <v>252.26</v>
      </c>
      <c r="G151">
        <v>301.16663999999997</v>
      </c>
      <c r="H151">
        <v>3.2930419985224254E-3</v>
      </c>
      <c r="I151">
        <v>301.16663999999997</v>
      </c>
      <c r="J151">
        <v>301.82407999999998</v>
      </c>
    </row>
    <row r="152" spans="1:10" x14ac:dyDescent="0.35">
      <c r="A152" t="s">
        <v>2637</v>
      </c>
      <c r="B152" t="s">
        <v>2638</v>
      </c>
      <c r="C152" t="s">
        <v>2639</v>
      </c>
      <c r="D152" t="s">
        <v>2201</v>
      </c>
      <c r="E152">
        <v>17.46415</v>
      </c>
      <c r="F152">
        <v>14.5075178601</v>
      </c>
      <c r="G152">
        <v>17.290040000000001</v>
      </c>
      <c r="H152">
        <v>5.7260158667899672E-2</v>
      </c>
      <c r="I152">
        <v>17.290040000000001</v>
      </c>
      <c r="J152">
        <v>17.480550000000001</v>
      </c>
    </row>
    <row r="153" spans="1:10" x14ac:dyDescent="0.35">
      <c r="A153" t="s">
        <v>2640</v>
      </c>
      <c r="B153" t="s">
        <v>2641</v>
      </c>
      <c r="C153" t="s">
        <v>2642</v>
      </c>
      <c r="D153" t="s">
        <v>2201</v>
      </c>
      <c r="E153">
        <v>26.850759</v>
      </c>
      <c r="F153">
        <v>22.305</v>
      </c>
      <c r="G153">
        <v>26.490860000000001</v>
      </c>
      <c r="H153">
        <v>3.7242895070489439E-2</v>
      </c>
      <c r="I153">
        <v>26.490860000000001</v>
      </c>
      <c r="J153">
        <v>26.387280000000001</v>
      </c>
    </row>
    <row r="154" spans="1:10" x14ac:dyDescent="0.35">
      <c r="A154" t="s">
        <v>2643</v>
      </c>
      <c r="B154" t="s">
        <v>2644</v>
      </c>
      <c r="C154" t="s">
        <v>2645</v>
      </c>
      <c r="D154" t="s">
        <v>2201</v>
      </c>
      <c r="E154">
        <v>99.181804279999994</v>
      </c>
      <c r="F154">
        <v>82.390600000000006</v>
      </c>
      <c r="G154">
        <v>98.213620000000006</v>
      </c>
      <c r="H154">
        <v>1.0082494538785578E-2</v>
      </c>
      <c r="I154">
        <v>98.213620000000006</v>
      </c>
      <c r="J154">
        <v>98.137289999999993</v>
      </c>
    </row>
    <row r="155" spans="1:10" x14ac:dyDescent="0.35">
      <c r="A155" t="s">
        <v>193</v>
      </c>
      <c r="B155" t="s">
        <v>2646</v>
      </c>
      <c r="C155" t="s">
        <v>2647</v>
      </c>
      <c r="D155" t="s">
        <v>2201</v>
      </c>
      <c r="E155">
        <v>1</v>
      </c>
      <c r="F155">
        <v>0.83070277449999996</v>
      </c>
      <c r="G155">
        <v>1</v>
      </c>
      <c r="H155">
        <v>1</v>
      </c>
      <c r="I155">
        <v>1</v>
      </c>
      <c r="J155">
        <v>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B5C25-7438-45D9-8A12-C6B03B005E1A}">
  <sheetPr>
    <tabColor rgb="FFFF0000"/>
  </sheetPr>
  <dimension ref="A1:CN53"/>
  <sheetViews>
    <sheetView topLeftCell="BX1" workbookViewId="0">
      <selection activeCell="CH10" sqref="CH10"/>
    </sheetView>
  </sheetViews>
  <sheetFormatPr defaultRowHeight="14.5" x14ac:dyDescent="0.35"/>
  <cols>
    <col min="81" max="81" width="8.7265625" style="325"/>
    <col min="82" max="83" width="8.7265625" style="255"/>
    <col min="85" max="85" width="16.6328125" bestFit="1" customWidth="1"/>
    <col min="86" max="86" width="13" style="326" bestFit="1" customWidth="1"/>
    <col min="87" max="87" width="9.26953125" bestFit="1" customWidth="1"/>
    <col min="89" max="89" width="9.26953125" bestFit="1" customWidth="1"/>
    <col min="90" max="90" width="8.7265625" style="255"/>
  </cols>
  <sheetData>
    <row r="1" spans="1:92" x14ac:dyDescent="0.35">
      <c r="A1" t="s">
        <v>104</v>
      </c>
      <c r="B1" t="s">
        <v>105</v>
      </c>
      <c r="C1" t="s">
        <v>106</v>
      </c>
      <c r="D1" t="s">
        <v>107</v>
      </c>
      <c r="E1" t="s">
        <v>108</v>
      </c>
      <c r="F1" t="s">
        <v>109</v>
      </c>
      <c r="G1" t="s">
        <v>110</v>
      </c>
      <c r="H1" t="s">
        <v>111</v>
      </c>
      <c r="I1" t="s">
        <v>112</v>
      </c>
      <c r="J1" t="s">
        <v>113</v>
      </c>
      <c r="K1" t="s">
        <v>114</v>
      </c>
      <c r="L1" t="s">
        <v>115</v>
      </c>
      <c r="M1" t="s">
        <v>116</v>
      </c>
      <c r="N1" t="s">
        <v>117</v>
      </c>
      <c r="O1" t="s">
        <v>118</v>
      </c>
      <c r="P1" t="s">
        <v>119</v>
      </c>
      <c r="Q1" t="s">
        <v>120</v>
      </c>
      <c r="R1" t="s">
        <v>121</v>
      </c>
      <c r="S1" t="s">
        <v>122</v>
      </c>
      <c r="T1" t="s">
        <v>123</v>
      </c>
      <c r="U1" t="s">
        <v>124</v>
      </c>
      <c r="V1" t="s">
        <v>125</v>
      </c>
      <c r="W1" t="s">
        <v>126</v>
      </c>
      <c r="X1" t="s">
        <v>127</v>
      </c>
      <c r="Y1" t="s">
        <v>128</v>
      </c>
      <c r="Z1" t="s">
        <v>129</v>
      </c>
      <c r="AA1" t="s">
        <v>130</v>
      </c>
      <c r="AB1" t="s">
        <v>131</v>
      </c>
      <c r="AC1" t="s">
        <v>132</v>
      </c>
      <c r="AD1" t="s">
        <v>133</v>
      </c>
      <c r="AE1" t="s">
        <v>134</v>
      </c>
      <c r="AF1" t="s">
        <v>135</v>
      </c>
      <c r="AG1" t="s">
        <v>136</v>
      </c>
      <c r="AH1" t="s">
        <v>137</v>
      </c>
      <c r="AI1" t="s">
        <v>138</v>
      </c>
      <c r="AJ1" t="s">
        <v>139</v>
      </c>
      <c r="AK1" t="s">
        <v>140</v>
      </c>
      <c r="AL1" t="s">
        <v>141</v>
      </c>
      <c r="AM1" t="s">
        <v>142</v>
      </c>
      <c r="AN1" t="s">
        <v>143</v>
      </c>
      <c r="AO1" t="s">
        <v>144</v>
      </c>
      <c r="AP1" t="s">
        <v>145</v>
      </c>
      <c r="AQ1" t="s">
        <v>146</v>
      </c>
      <c r="AR1" t="s">
        <v>147</v>
      </c>
      <c r="AS1" t="s">
        <v>148</v>
      </c>
      <c r="AT1" t="s">
        <v>149</v>
      </c>
      <c r="AU1" t="s">
        <v>150</v>
      </c>
      <c r="AV1" t="s">
        <v>151</v>
      </c>
      <c r="AW1" t="s">
        <v>152</v>
      </c>
      <c r="AX1" t="s">
        <v>153</v>
      </c>
      <c r="AY1" t="s">
        <v>154</v>
      </c>
      <c r="AZ1" t="s">
        <v>155</v>
      </c>
      <c r="BA1" t="s">
        <v>156</v>
      </c>
      <c r="BB1" t="s">
        <v>157</v>
      </c>
      <c r="BC1" t="s">
        <v>158</v>
      </c>
      <c r="BD1" t="s">
        <v>159</v>
      </c>
      <c r="BE1" t="s">
        <v>160</v>
      </c>
      <c r="BF1" t="s">
        <v>161</v>
      </c>
      <c r="BG1" t="s">
        <v>162</v>
      </c>
      <c r="BH1" t="s">
        <v>163</v>
      </c>
      <c r="BI1" t="s">
        <v>164</v>
      </c>
      <c r="BJ1" t="s">
        <v>165</v>
      </c>
      <c r="BK1" t="s">
        <v>166</v>
      </c>
      <c r="BL1" t="s">
        <v>167</v>
      </c>
      <c r="BM1" t="s">
        <v>168</v>
      </c>
      <c r="BN1" t="s">
        <v>169</v>
      </c>
      <c r="BO1" t="s">
        <v>170</v>
      </c>
      <c r="BP1" t="s">
        <v>171</v>
      </c>
      <c r="BQ1" t="s">
        <v>172</v>
      </c>
      <c r="BR1" t="s">
        <v>173</v>
      </c>
      <c r="BS1" t="s">
        <v>174</v>
      </c>
      <c r="BT1" t="s">
        <v>175</v>
      </c>
      <c r="BU1" t="s">
        <v>176</v>
      </c>
      <c r="BV1" t="s">
        <v>177</v>
      </c>
      <c r="BW1" t="s">
        <v>178</v>
      </c>
      <c r="BX1" t="s">
        <v>179</v>
      </c>
      <c r="BY1" t="s">
        <v>180</v>
      </c>
      <c r="BZ1" t="s">
        <v>181</v>
      </c>
      <c r="CA1" t="s">
        <v>182</v>
      </c>
      <c r="CB1" t="s">
        <v>183</v>
      </c>
      <c r="CD1" s="255" t="s">
        <v>2649</v>
      </c>
      <c r="CE1" s="255" t="s">
        <v>2650</v>
      </c>
      <c r="CF1" t="s">
        <v>310</v>
      </c>
      <c r="CG1" t="s">
        <v>311</v>
      </c>
      <c r="CH1" s="326" t="s">
        <v>44</v>
      </c>
      <c r="CI1" t="s">
        <v>312</v>
      </c>
      <c r="CJ1" t="s">
        <v>314</v>
      </c>
      <c r="CK1" t="s">
        <v>313</v>
      </c>
      <c r="CL1" s="255" t="s">
        <v>2648</v>
      </c>
      <c r="CM1" t="s">
        <v>2187</v>
      </c>
      <c r="CN1" t="s">
        <v>2186</v>
      </c>
    </row>
    <row r="2" spans="1:92" x14ac:dyDescent="0.35">
      <c r="A2">
        <v>276139</v>
      </c>
      <c r="B2" t="s">
        <v>184</v>
      </c>
      <c r="C2" t="s">
        <v>185</v>
      </c>
      <c r="D2" t="b">
        <v>1</v>
      </c>
      <c r="E2" t="b">
        <v>0</v>
      </c>
      <c r="F2" t="b">
        <v>0</v>
      </c>
      <c r="G2" t="s">
        <v>186</v>
      </c>
      <c r="H2" t="s">
        <v>187</v>
      </c>
      <c r="I2" t="s">
        <v>188</v>
      </c>
      <c r="J2">
        <v>0</v>
      </c>
      <c r="M2" t="s">
        <v>189</v>
      </c>
      <c r="N2" t="s">
        <v>190</v>
      </c>
      <c r="O2" t="s">
        <v>191</v>
      </c>
      <c r="P2" t="s">
        <v>192</v>
      </c>
      <c r="Q2">
        <v>44321.284050925926</v>
      </c>
      <c r="R2">
        <v>44321</v>
      </c>
      <c r="S2">
        <v>44322</v>
      </c>
      <c r="T2">
        <v>44321.301714386573</v>
      </c>
      <c r="U2" t="s">
        <v>193</v>
      </c>
      <c r="V2">
        <v>200000</v>
      </c>
      <c r="W2" t="s">
        <v>194</v>
      </c>
      <c r="AA2" t="s">
        <v>195</v>
      </c>
      <c r="AC2" t="s">
        <v>196</v>
      </c>
      <c r="AD2" t="s">
        <v>197</v>
      </c>
      <c r="AE2">
        <v>268809735</v>
      </c>
      <c r="AP2" t="s">
        <v>198</v>
      </c>
      <c r="AQ2" t="s">
        <v>199</v>
      </c>
      <c r="AR2" t="s">
        <v>200</v>
      </c>
      <c r="BE2" t="s">
        <v>201</v>
      </c>
      <c r="BF2">
        <v>1</v>
      </c>
      <c r="BG2" t="s">
        <v>193</v>
      </c>
      <c r="BH2">
        <v>200000</v>
      </c>
      <c r="BI2">
        <v>1</v>
      </c>
      <c r="BJ2">
        <v>44322</v>
      </c>
      <c r="BK2">
        <v>44321</v>
      </c>
      <c r="BL2" t="s">
        <v>202</v>
      </c>
      <c r="BM2" t="s">
        <v>203</v>
      </c>
      <c r="BQ2" t="s">
        <v>204</v>
      </c>
      <c r="CD2" s="255">
        <f>IF(CM2="TRUE",ROW()-1,"")</f>
        <v>1</v>
      </c>
      <c r="CE2" s="255" t="str">
        <f>IF(CN2="TRUE",ROW()-1,"")</f>
        <v/>
      </c>
      <c r="CF2" t="str">
        <f>W2</f>
        <v>TABUD</v>
      </c>
      <c r="CG2" t="str">
        <f>VLOOKUP(CF2,'COMPANY LIST'!A:B,2,FALSE)</f>
        <v>Technip Abu Dhabi</v>
      </c>
      <c r="CH2" s="326">
        <f t="shared" ref="CH2:CH33" si="0">S2</f>
        <v>44322</v>
      </c>
      <c r="CI2">
        <f t="shared" ref="CI2:CI33" si="1">V2</f>
        <v>200000</v>
      </c>
      <c r="CJ2" t="str">
        <f t="shared" ref="CJ2:CJ33" si="2">U2</f>
        <v>EUR</v>
      </c>
      <c r="CK2" s="103">
        <f>(CI2/CL2)/1000000</f>
        <v>0.2</v>
      </c>
      <c r="CL2" s="327">
        <f>VLOOKUP(BDDTransfer!CJ2,'MONTHLY RATES'!A:J,5,FALSE)</f>
        <v>1</v>
      </c>
      <c r="CM2" t="str">
        <f t="shared" ref="CM2:CM33" si="3">IF(C2="TfInfo","TRUE","FALSE")</f>
        <v>TRUE</v>
      </c>
      <c r="CN2" t="str">
        <f t="shared" ref="CN2:CN33" si="4">IF(C2="TfReq","TRUE","FALSE")</f>
        <v>FALSE</v>
      </c>
    </row>
    <row r="3" spans="1:92" x14ac:dyDescent="0.35">
      <c r="A3">
        <v>276138</v>
      </c>
      <c r="B3" t="s">
        <v>205</v>
      </c>
      <c r="C3" t="s">
        <v>185</v>
      </c>
      <c r="D3" t="b">
        <v>1</v>
      </c>
      <c r="E3" t="b">
        <v>0</v>
      </c>
      <c r="F3" t="b">
        <v>0</v>
      </c>
      <c r="G3" t="s">
        <v>186</v>
      </c>
      <c r="H3" t="s">
        <v>187</v>
      </c>
      <c r="I3" t="s">
        <v>188</v>
      </c>
      <c r="J3">
        <v>0</v>
      </c>
      <c r="M3" t="s">
        <v>189</v>
      </c>
      <c r="N3" t="s">
        <v>190</v>
      </c>
      <c r="O3" t="s">
        <v>191</v>
      </c>
      <c r="P3" t="s">
        <v>192</v>
      </c>
      <c r="Q3">
        <v>44321.280011574076</v>
      </c>
      <c r="R3">
        <v>44321</v>
      </c>
      <c r="S3">
        <v>44322</v>
      </c>
      <c r="T3">
        <v>44321.301729398147</v>
      </c>
      <c r="U3" t="s">
        <v>193</v>
      </c>
      <c r="V3">
        <v>100000</v>
      </c>
      <c r="W3" t="s">
        <v>194</v>
      </c>
      <c r="AA3" t="s">
        <v>195</v>
      </c>
      <c r="AC3" t="s">
        <v>206</v>
      </c>
      <c r="AD3" t="s">
        <v>197</v>
      </c>
      <c r="AE3">
        <v>268809459</v>
      </c>
      <c r="AP3" t="s">
        <v>198</v>
      </c>
      <c r="AQ3" t="s">
        <v>199</v>
      </c>
      <c r="AR3" t="s">
        <v>200</v>
      </c>
      <c r="BE3" t="s">
        <v>201</v>
      </c>
      <c r="BF3">
        <v>1</v>
      </c>
      <c r="BG3" t="s">
        <v>193</v>
      </c>
      <c r="BH3">
        <v>100000</v>
      </c>
      <c r="BI3">
        <v>1</v>
      </c>
      <c r="BJ3">
        <v>44322</v>
      </c>
      <c r="BK3">
        <v>44321</v>
      </c>
      <c r="BL3" t="s">
        <v>207</v>
      </c>
      <c r="BM3" t="s">
        <v>208</v>
      </c>
      <c r="BQ3" t="s">
        <v>204</v>
      </c>
      <c r="CD3" s="255">
        <f t="shared" ref="CD3:CD53" si="5">IF(CM3="TRUE",ROW()-1,"")</f>
        <v>2</v>
      </c>
      <c r="CE3" s="255" t="str">
        <f t="shared" ref="CE3:CE53" si="6">IF(CN3="TRUE",ROW()-1,"")</f>
        <v/>
      </c>
      <c r="CF3" s="255" t="str">
        <f t="shared" ref="CF3:CF53" si="7">W3</f>
        <v>TABUD</v>
      </c>
      <c r="CG3" s="255" t="str">
        <f>VLOOKUP(CF3,'COMPANY LIST'!A:B,2,FALSE)</f>
        <v>Technip Abu Dhabi</v>
      </c>
      <c r="CH3" s="326">
        <f t="shared" si="0"/>
        <v>44322</v>
      </c>
      <c r="CI3" s="255">
        <f t="shared" si="1"/>
        <v>100000</v>
      </c>
      <c r="CJ3" s="255" t="str">
        <f t="shared" si="2"/>
        <v>EUR</v>
      </c>
      <c r="CK3" s="103">
        <f t="shared" ref="CK3:CK53" si="8">(CI3/CL3)/1000000</f>
        <v>0.1</v>
      </c>
      <c r="CL3" s="327">
        <f>VLOOKUP(BDDTransfer!CJ3,'MONTHLY RATES'!A:J,5,FALSE)</f>
        <v>1</v>
      </c>
      <c r="CM3" s="255" t="str">
        <f t="shared" si="3"/>
        <v>TRUE</v>
      </c>
      <c r="CN3" s="255" t="str">
        <f t="shared" si="4"/>
        <v>FALSE</v>
      </c>
    </row>
    <row r="4" spans="1:92" x14ac:dyDescent="0.35">
      <c r="A4">
        <v>276137</v>
      </c>
      <c r="B4" t="s">
        <v>209</v>
      </c>
      <c r="C4" t="s">
        <v>185</v>
      </c>
      <c r="D4" t="b">
        <v>1</v>
      </c>
      <c r="F4" t="b">
        <v>0</v>
      </c>
      <c r="G4" t="s">
        <v>186</v>
      </c>
      <c r="H4" t="s">
        <v>187</v>
      </c>
      <c r="I4" t="s">
        <v>188</v>
      </c>
      <c r="J4">
        <v>0</v>
      </c>
      <c r="M4" t="s">
        <v>189</v>
      </c>
      <c r="N4" t="s">
        <v>190</v>
      </c>
      <c r="O4" t="s">
        <v>191</v>
      </c>
      <c r="P4" t="s">
        <v>192</v>
      </c>
      <c r="Q4">
        <v>44321.276284722226</v>
      </c>
      <c r="R4">
        <v>44321</v>
      </c>
      <c r="S4">
        <v>44322</v>
      </c>
      <c r="T4">
        <v>44321.301740069444</v>
      </c>
      <c r="U4" t="s">
        <v>210</v>
      </c>
      <c r="V4">
        <v>400000</v>
      </c>
      <c r="W4" t="s">
        <v>194</v>
      </c>
      <c r="AA4" t="s">
        <v>195</v>
      </c>
      <c r="AC4" t="s">
        <v>211</v>
      </c>
      <c r="AD4" t="s">
        <v>197</v>
      </c>
      <c r="AE4">
        <v>268809228</v>
      </c>
      <c r="AP4" t="s">
        <v>198</v>
      </c>
      <c r="AQ4" t="s">
        <v>212</v>
      </c>
      <c r="AR4" t="s">
        <v>213</v>
      </c>
      <c r="BE4" t="s">
        <v>214</v>
      </c>
      <c r="BF4">
        <v>1</v>
      </c>
      <c r="BG4" t="s">
        <v>210</v>
      </c>
      <c r="BH4">
        <v>400000</v>
      </c>
      <c r="BI4">
        <v>1</v>
      </c>
      <c r="BJ4">
        <v>44322</v>
      </c>
      <c r="BK4">
        <v>44321</v>
      </c>
      <c r="BL4" t="s">
        <v>215</v>
      </c>
      <c r="BQ4" t="s">
        <v>204</v>
      </c>
      <c r="CD4" s="255">
        <f t="shared" si="5"/>
        <v>3</v>
      </c>
      <c r="CE4" s="255" t="str">
        <f t="shared" si="6"/>
        <v/>
      </c>
      <c r="CF4" s="255" t="str">
        <f t="shared" si="7"/>
        <v>TABUD</v>
      </c>
      <c r="CG4" s="255" t="str">
        <f>VLOOKUP(CF4,'COMPANY LIST'!A:B,2,FALSE)</f>
        <v>Technip Abu Dhabi</v>
      </c>
      <c r="CH4" s="326">
        <f t="shared" si="0"/>
        <v>44322</v>
      </c>
      <c r="CI4" s="255">
        <f t="shared" si="1"/>
        <v>400000</v>
      </c>
      <c r="CJ4" s="255" t="str">
        <f t="shared" si="2"/>
        <v>USD</v>
      </c>
      <c r="CK4" s="103">
        <f t="shared" si="8"/>
        <v>0.33228110981890679</v>
      </c>
      <c r="CL4" s="327">
        <f>VLOOKUP(BDDTransfer!CJ4,'MONTHLY RATES'!A:J,5,FALSE)</f>
        <v>1.2038</v>
      </c>
      <c r="CM4" s="255" t="str">
        <f t="shared" si="3"/>
        <v>TRUE</v>
      </c>
      <c r="CN4" s="255" t="str">
        <f t="shared" si="4"/>
        <v>FALSE</v>
      </c>
    </row>
    <row r="5" spans="1:92" x14ac:dyDescent="0.35">
      <c r="A5">
        <v>276119</v>
      </c>
      <c r="B5" t="s">
        <v>216</v>
      </c>
      <c r="C5" t="s">
        <v>217</v>
      </c>
      <c r="D5" t="b">
        <v>1</v>
      </c>
      <c r="F5" t="b">
        <v>0</v>
      </c>
      <c r="G5" t="s">
        <v>186</v>
      </c>
      <c r="H5" t="s">
        <v>187</v>
      </c>
      <c r="I5" t="s">
        <v>188</v>
      </c>
      <c r="J5">
        <v>0</v>
      </c>
      <c r="M5" t="s">
        <v>218</v>
      </c>
      <c r="N5" t="s">
        <v>219</v>
      </c>
      <c r="O5" t="s">
        <v>220</v>
      </c>
      <c r="P5" t="s">
        <v>221</v>
      </c>
      <c r="Q5">
        <v>44320.492268518516</v>
      </c>
      <c r="R5">
        <v>44320</v>
      </c>
      <c r="S5">
        <v>44322</v>
      </c>
      <c r="T5">
        <v>44321.302289074076</v>
      </c>
      <c r="U5" t="s">
        <v>210</v>
      </c>
      <c r="V5">
        <v>200000</v>
      </c>
      <c r="W5" t="s">
        <v>222</v>
      </c>
      <c r="AA5" t="s">
        <v>195</v>
      </c>
      <c r="AC5" t="s">
        <v>223</v>
      </c>
      <c r="AD5" t="s">
        <v>224</v>
      </c>
      <c r="AP5" t="s">
        <v>198</v>
      </c>
      <c r="AQ5" t="s">
        <v>225</v>
      </c>
      <c r="AR5" t="s">
        <v>195</v>
      </c>
      <c r="AX5" t="s">
        <v>226</v>
      </c>
      <c r="AY5" t="s">
        <v>227</v>
      </c>
      <c r="BF5">
        <v>1</v>
      </c>
      <c r="BG5" t="s">
        <v>210</v>
      </c>
      <c r="BH5">
        <v>200000</v>
      </c>
      <c r="BI5">
        <v>1</v>
      </c>
      <c r="BJ5">
        <v>44322</v>
      </c>
      <c r="BK5">
        <v>44320</v>
      </c>
      <c r="BL5" t="s">
        <v>228</v>
      </c>
      <c r="BM5" t="s">
        <v>228</v>
      </c>
      <c r="BX5" t="s">
        <v>229</v>
      </c>
      <c r="CD5" s="255" t="str">
        <f t="shared" si="5"/>
        <v/>
      </c>
      <c r="CE5" s="255">
        <f t="shared" si="6"/>
        <v>4</v>
      </c>
      <c r="CF5" s="255" t="str">
        <f t="shared" si="7"/>
        <v>TESING</v>
      </c>
      <c r="CG5" s="255" t="str">
        <f>VLOOKUP(CF5,'COMPANY LIST'!A:B,2,FALSE)</f>
        <v>Technip Energies Singapore Pte. Ltd.</v>
      </c>
      <c r="CH5" s="326">
        <f t="shared" si="0"/>
        <v>44322</v>
      </c>
      <c r="CI5" s="255">
        <f t="shared" si="1"/>
        <v>200000</v>
      </c>
      <c r="CJ5" s="255" t="str">
        <f t="shared" si="2"/>
        <v>USD</v>
      </c>
      <c r="CK5" s="103">
        <f t="shared" si="8"/>
        <v>0.1661405549094534</v>
      </c>
      <c r="CL5" s="327">
        <f>VLOOKUP(BDDTransfer!CJ5,'MONTHLY RATES'!A:J,5,FALSE)</f>
        <v>1.2038</v>
      </c>
      <c r="CM5" s="255" t="str">
        <f t="shared" si="3"/>
        <v>FALSE</v>
      </c>
      <c r="CN5" s="255" t="str">
        <f t="shared" si="4"/>
        <v>TRUE</v>
      </c>
    </row>
    <row r="6" spans="1:92" x14ac:dyDescent="0.35">
      <c r="A6">
        <v>276118</v>
      </c>
      <c r="B6" t="s">
        <v>230</v>
      </c>
      <c r="C6" t="s">
        <v>217</v>
      </c>
      <c r="D6" t="b">
        <v>1</v>
      </c>
      <c r="F6" t="b">
        <v>0</v>
      </c>
      <c r="G6" t="s">
        <v>186</v>
      </c>
      <c r="H6" t="s">
        <v>187</v>
      </c>
      <c r="I6" t="s">
        <v>188</v>
      </c>
      <c r="J6">
        <v>0</v>
      </c>
      <c r="M6" t="s">
        <v>218</v>
      </c>
      <c r="N6" t="s">
        <v>219</v>
      </c>
      <c r="O6" t="s">
        <v>220</v>
      </c>
      <c r="P6" t="s">
        <v>221</v>
      </c>
      <c r="Q6">
        <v>44320.48847222222</v>
      </c>
      <c r="R6">
        <v>44320</v>
      </c>
      <c r="S6">
        <v>44322</v>
      </c>
      <c r="T6">
        <v>44321.300127060182</v>
      </c>
      <c r="U6" t="s">
        <v>231</v>
      </c>
      <c r="V6">
        <v>2500000</v>
      </c>
      <c r="W6" t="s">
        <v>222</v>
      </c>
      <c r="AA6" t="s">
        <v>195</v>
      </c>
      <c r="AC6" t="s">
        <v>232</v>
      </c>
      <c r="AD6" t="s">
        <v>233</v>
      </c>
      <c r="AP6" t="s">
        <v>198</v>
      </c>
      <c r="AQ6" t="s">
        <v>234</v>
      </c>
      <c r="AR6" t="s">
        <v>195</v>
      </c>
      <c r="AX6" t="s">
        <v>226</v>
      </c>
      <c r="AY6" t="s">
        <v>227</v>
      </c>
      <c r="BF6">
        <v>1</v>
      </c>
      <c r="BG6" t="s">
        <v>231</v>
      </c>
      <c r="BH6">
        <v>2500000</v>
      </c>
      <c r="BI6">
        <v>1</v>
      </c>
      <c r="BJ6">
        <v>44322</v>
      </c>
      <c r="BK6">
        <v>44320</v>
      </c>
      <c r="BL6" t="s">
        <v>228</v>
      </c>
      <c r="BM6" t="s">
        <v>228</v>
      </c>
      <c r="BX6" t="s">
        <v>235</v>
      </c>
      <c r="CD6" s="255" t="str">
        <f t="shared" si="5"/>
        <v/>
      </c>
      <c r="CE6" s="255">
        <f t="shared" si="6"/>
        <v>5</v>
      </c>
      <c r="CF6" s="255" t="str">
        <f t="shared" si="7"/>
        <v>TESING</v>
      </c>
      <c r="CG6" s="255" t="str">
        <f>VLOOKUP(CF6,'COMPANY LIST'!A:B,2,FALSE)</f>
        <v>Technip Energies Singapore Pte. Ltd.</v>
      </c>
      <c r="CH6" s="326">
        <f t="shared" si="0"/>
        <v>44322</v>
      </c>
      <c r="CI6" s="255">
        <f t="shared" si="1"/>
        <v>2500000</v>
      </c>
      <c r="CJ6" s="255" t="str">
        <f t="shared" si="2"/>
        <v>SGD</v>
      </c>
      <c r="CK6" s="103">
        <f t="shared" si="8"/>
        <v>1.5610365282547611</v>
      </c>
      <c r="CL6" s="327">
        <f>VLOOKUP(BDDTransfer!CJ6,'MONTHLY RATES'!A:J,5,FALSE)</f>
        <v>1.6014999999999999</v>
      </c>
      <c r="CM6" s="255" t="str">
        <f t="shared" si="3"/>
        <v>FALSE</v>
      </c>
      <c r="CN6" s="255" t="str">
        <f t="shared" si="4"/>
        <v>TRUE</v>
      </c>
    </row>
    <row r="7" spans="1:92" x14ac:dyDescent="0.35">
      <c r="A7">
        <v>276093</v>
      </c>
      <c r="B7" t="s">
        <v>236</v>
      </c>
      <c r="C7" t="s">
        <v>217</v>
      </c>
      <c r="D7" t="b">
        <v>1</v>
      </c>
      <c r="F7" t="b">
        <v>0</v>
      </c>
      <c r="G7" t="s">
        <v>186</v>
      </c>
      <c r="H7" t="s">
        <v>187</v>
      </c>
      <c r="I7" t="s">
        <v>188</v>
      </c>
      <c r="J7">
        <v>0</v>
      </c>
      <c r="M7" t="s">
        <v>237</v>
      </c>
      <c r="N7" t="s">
        <v>238</v>
      </c>
      <c r="O7" t="s">
        <v>220</v>
      </c>
      <c r="P7" t="s">
        <v>221</v>
      </c>
      <c r="Q7">
        <v>44319.873206018521</v>
      </c>
      <c r="R7">
        <v>44319</v>
      </c>
      <c r="S7">
        <v>44321</v>
      </c>
      <c r="T7">
        <v>44320.289469328702</v>
      </c>
      <c r="U7" t="s">
        <v>210</v>
      </c>
      <c r="V7">
        <v>1400000</v>
      </c>
      <c r="W7" t="s">
        <v>239</v>
      </c>
      <c r="AA7" t="s">
        <v>195</v>
      </c>
      <c r="AC7" t="s">
        <v>240</v>
      </c>
      <c r="AD7" t="s">
        <v>241</v>
      </c>
      <c r="AP7" t="s">
        <v>198</v>
      </c>
      <c r="AQ7" t="s">
        <v>242</v>
      </c>
      <c r="AR7" t="s">
        <v>195</v>
      </c>
      <c r="AX7" t="s">
        <v>226</v>
      </c>
      <c r="AY7" t="s">
        <v>227</v>
      </c>
      <c r="BE7" t="s">
        <v>243</v>
      </c>
      <c r="BF7">
        <v>1</v>
      </c>
      <c r="BG7" t="s">
        <v>210</v>
      </c>
      <c r="BH7">
        <v>1400000</v>
      </c>
      <c r="BI7">
        <v>1</v>
      </c>
      <c r="BJ7">
        <v>44321</v>
      </c>
      <c r="BK7">
        <v>44319</v>
      </c>
      <c r="BX7" t="s">
        <v>244</v>
      </c>
      <c r="CD7" s="255" t="str">
        <f t="shared" si="5"/>
        <v/>
      </c>
      <c r="CE7" s="255">
        <f t="shared" si="6"/>
        <v>6</v>
      </c>
      <c r="CF7" s="255" t="str">
        <f t="shared" si="7"/>
        <v>BLJV</v>
      </c>
      <c r="CG7" s="255" t="str">
        <f>VLOOKUP(CF7,'COMPANY LIST'!A:B,2,FALSE)</f>
        <v>Badger Licensing LLC</v>
      </c>
      <c r="CH7" s="326">
        <f t="shared" si="0"/>
        <v>44321</v>
      </c>
      <c r="CI7" s="255">
        <f t="shared" si="1"/>
        <v>1400000</v>
      </c>
      <c r="CJ7" s="255" t="str">
        <f t="shared" si="2"/>
        <v>USD</v>
      </c>
      <c r="CK7" s="103">
        <f t="shared" si="8"/>
        <v>1.1629838843661737</v>
      </c>
      <c r="CL7" s="327">
        <f>VLOOKUP(BDDTransfer!CJ7,'MONTHLY RATES'!A:J,5,FALSE)</f>
        <v>1.2038</v>
      </c>
      <c r="CM7" s="255" t="str">
        <f t="shared" si="3"/>
        <v>FALSE</v>
      </c>
      <c r="CN7" s="255" t="str">
        <f t="shared" si="4"/>
        <v>TRUE</v>
      </c>
    </row>
    <row r="8" spans="1:92" x14ac:dyDescent="0.35">
      <c r="A8">
        <v>276074</v>
      </c>
      <c r="B8" t="s">
        <v>245</v>
      </c>
      <c r="C8" t="s">
        <v>217</v>
      </c>
      <c r="D8" t="b">
        <v>1</v>
      </c>
      <c r="E8" t="b">
        <v>0</v>
      </c>
      <c r="F8" t="b">
        <v>0</v>
      </c>
      <c r="G8" t="s">
        <v>186</v>
      </c>
      <c r="H8" t="s">
        <v>187</v>
      </c>
      <c r="I8" t="s">
        <v>188</v>
      </c>
      <c r="J8">
        <v>0</v>
      </c>
      <c r="M8" t="s">
        <v>246</v>
      </c>
      <c r="N8" t="s">
        <v>247</v>
      </c>
      <c r="O8" t="s">
        <v>220</v>
      </c>
      <c r="P8" t="s">
        <v>221</v>
      </c>
      <c r="Q8">
        <v>44319.288182870368</v>
      </c>
      <c r="R8">
        <v>44319</v>
      </c>
      <c r="S8">
        <v>44322</v>
      </c>
      <c r="T8">
        <v>44319.299903553241</v>
      </c>
      <c r="U8" t="s">
        <v>248</v>
      </c>
      <c r="V8">
        <v>20000</v>
      </c>
      <c r="W8" t="s">
        <v>249</v>
      </c>
      <c r="AA8" t="s">
        <v>195</v>
      </c>
      <c r="AC8" t="s">
        <v>250</v>
      </c>
      <c r="AD8" t="s">
        <v>251</v>
      </c>
      <c r="AP8" t="s">
        <v>198</v>
      </c>
      <c r="AQ8" t="s">
        <v>252</v>
      </c>
      <c r="AR8" t="s">
        <v>253</v>
      </c>
      <c r="BE8" t="s">
        <v>254</v>
      </c>
      <c r="BF8">
        <v>1</v>
      </c>
      <c r="BG8" t="s">
        <v>248</v>
      </c>
      <c r="BH8">
        <v>20000</v>
      </c>
      <c r="BI8">
        <v>1</v>
      </c>
      <c r="BJ8">
        <v>44322</v>
      </c>
      <c r="BK8">
        <v>44319</v>
      </c>
      <c r="BX8" t="s">
        <v>255</v>
      </c>
      <c r="CD8" s="255" t="str">
        <f t="shared" si="5"/>
        <v/>
      </c>
      <c r="CE8" s="255">
        <f t="shared" si="6"/>
        <v>7</v>
      </c>
      <c r="CF8" s="255" t="str">
        <f t="shared" si="7"/>
        <v>TFRA</v>
      </c>
      <c r="CG8" s="255" t="str">
        <f>VLOOKUP(CF8,'COMPANY LIST'!A:B,2,FALSE)</f>
        <v>Technip France</v>
      </c>
      <c r="CH8" s="326">
        <f t="shared" si="0"/>
        <v>44322</v>
      </c>
      <c r="CI8" s="255">
        <f t="shared" si="1"/>
        <v>20000</v>
      </c>
      <c r="CJ8" s="255" t="str">
        <f t="shared" si="2"/>
        <v>JPY</v>
      </c>
      <c r="CK8" s="103">
        <f t="shared" si="8"/>
        <v>1.5199722453068009E-4</v>
      </c>
      <c r="CL8" s="327">
        <f>VLOOKUP(BDDTransfer!CJ8,'MONTHLY RATES'!A:J,5,FALSE)</f>
        <v>131.58134999999999</v>
      </c>
      <c r="CM8" s="255" t="str">
        <f t="shared" si="3"/>
        <v>FALSE</v>
      </c>
      <c r="CN8" s="255" t="str">
        <f t="shared" si="4"/>
        <v>TRUE</v>
      </c>
    </row>
    <row r="9" spans="1:92" x14ac:dyDescent="0.35">
      <c r="A9">
        <v>276071</v>
      </c>
      <c r="B9" t="s">
        <v>256</v>
      </c>
      <c r="C9" t="s">
        <v>185</v>
      </c>
      <c r="D9" t="b">
        <v>1</v>
      </c>
      <c r="E9" t="b">
        <v>0</v>
      </c>
      <c r="F9" t="b">
        <v>0</v>
      </c>
      <c r="G9" t="s">
        <v>186</v>
      </c>
      <c r="H9" t="s">
        <v>187</v>
      </c>
      <c r="I9" t="s">
        <v>188</v>
      </c>
      <c r="J9">
        <v>0</v>
      </c>
      <c r="M9" t="s">
        <v>257</v>
      </c>
      <c r="N9" t="s">
        <v>258</v>
      </c>
      <c r="O9" t="s">
        <v>257</v>
      </c>
      <c r="P9" t="s">
        <v>258</v>
      </c>
      <c r="Q9">
        <v>44319.266979166663</v>
      </c>
      <c r="R9">
        <v>44322</v>
      </c>
      <c r="S9">
        <v>44322</v>
      </c>
      <c r="T9">
        <v>44319.267024525463</v>
      </c>
      <c r="U9" t="s">
        <v>210</v>
      </c>
      <c r="V9">
        <v>20000000</v>
      </c>
      <c r="W9" t="s">
        <v>259</v>
      </c>
      <c r="AA9" t="s">
        <v>195</v>
      </c>
      <c r="AC9" t="s">
        <v>260</v>
      </c>
      <c r="AD9" t="s">
        <v>261</v>
      </c>
      <c r="AE9">
        <v>268676719</v>
      </c>
      <c r="AP9" t="s">
        <v>198</v>
      </c>
      <c r="AQ9" t="s">
        <v>262</v>
      </c>
      <c r="AR9" t="s">
        <v>213</v>
      </c>
      <c r="AX9" t="s">
        <v>227</v>
      </c>
      <c r="AY9" t="s">
        <v>226</v>
      </c>
      <c r="BE9" t="s">
        <v>263</v>
      </c>
      <c r="BF9">
        <v>1</v>
      </c>
      <c r="BG9" t="s">
        <v>210</v>
      </c>
      <c r="BH9">
        <v>20000000</v>
      </c>
      <c r="BI9">
        <v>1</v>
      </c>
      <c r="BJ9">
        <v>44322</v>
      </c>
      <c r="BK9">
        <v>44322</v>
      </c>
      <c r="BL9" t="s">
        <v>228</v>
      </c>
      <c r="BM9" t="s">
        <v>264</v>
      </c>
      <c r="CD9" s="255">
        <f t="shared" si="5"/>
        <v>8</v>
      </c>
      <c r="CE9" s="255" t="str">
        <f t="shared" si="6"/>
        <v/>
      </c>
      <c r="CF9" s="255" t="str">
        <f t="shared" si="7"/>
        <v>TCONSU</v>
      </c>
      <c r="CG9" s="255" t="str">
        <f>VLOOKUP(CF9,'COMPANY LIST'!A:B,2,FALSE)</f>
        <v>Technip Consultant (M) SDN Bhd</v>
      </c>
      <c r="CH9" s="326">
        <f t="shared" si="0"/>
        <v>44322</v>
      </c>
      <c r="CI9" s="255">
        <f t="shared" si="1"/>
        <v>20000000</v>
      </c>
      <c r="CJ9" s="255" t="str">
        <f t="shared" si="2"/>
        <v>USD</v>
      </c>
      <c r="CK9" s="103">
        <f t="shared" si="8"/>
        <v>16.61405549094534</v>
      </c>
      <c r="CL9" s="327">
        <f>VLOOKUP(BDDTransfer!CJ9,'MONTHLY RATES'!A:J,5,FALSE)</f>
        <v>1.2038</v>
      </c>
      <c r="CM9" s="255" t="str">
        <f t="shared" si="3"/>
        <v>TRUE</v>
      </c>
      <c r="CN9" s="255" t="str">
        <f t="shared" si="4"/>
        <v>FALSE</v>
      </c>
    </row>
    <row r="10" spans="1:92" x14ac:dyDescent="0.35">
      <c r="A10">
        <v>276070</v>
      </c>
      <c r="B10" t="s">
        <v>265</v>
      </c>
      <c r="C10" t="s">
        <v>185</v>
      </c>
      <c r="D10" t="b">
        <v>1</v>
      </c>
      <c r="E10" t="b">
        <v>0</v>
      </c>
      <c r="F10" t="b">
        <v>0</v>
      </c>
      <c r="G10" t="s">
        <v>186</v>
      </c>
      <c r="H10" t="s">
        <v>187</v>
      </c>
      <c r="I10" t="s">
        <v>188</v>
      </c>
      <c r="J10">
        <v>0</v>
      </c>
      <c r="M10" t="s">
        <v>257</v>
      </c>
      <c r="N10" t="s">
        <v>258</v>
      </c>
      <c r="O10" t="s">
        <v>257</v>
      </c>
      <c r="P10" t="s">
        <v>258</v>
      </c>
      <c r="Q10">
        <v>44319.259027777778</v>
      </c>
      <c r="R10">
        <v>44322</v>
      </c>
      <c r="S10">
        <v>44322</v>
      </c>
      <c r="T10">
        <v>44319.259072488429</v>
      </c>
      <c r="U10" t="s">
        <v>210</v>
      </c>
      <c r="V10">
        <v>25000000</v>
      </c>
      <c r="W10" t="s">
        <v>266</v>
      </c>
      <c r="AA10" t="s">
        <v>195</v>
      </c>
      <c r="AC10" t="s">
        <v>267</v>
      </c>
      <c r="AD10" t="s">
        <v>261</v>
      </c>
      <c r="AE10">
        <v>268672389</v>
      </c>
      <c r="AP10" t="s">
        <v>198</v>
      </c>
      <c r="AQ10" t="s">
        <v>268</v>
      </c>
      <c r="AR10" t="s">
        <v>213</v>
      </c>
      <c r="AX10" t="s">
        <v>227</v>
      </c>
      <c r="AY10" t="s">
        <v>226</v>
      </c>
      <c r="BE10" t="s">
        <v>269</v>
      </c>
      <c r="BF10">
        <v>1</v>
      </c>
      <c r="BG10" t="s">
        <v>210</v>
      </c>
      <c r="BH10">
        <v>25000000</v>
      </c>
      <c r="BI10">
        <v>1</v>
      </c>
      <c r="BJ10">
        <v>44322</v>
      </c>
      <c r="BK10">
        <v>44322</v>
      </c>
      <c r="BL10" t="s">
        <v>228</v>
      </c>
      <c r="BM10" t="s">
        <v>264</v>
      </c>
      <c r="CD10" s="255">
        <f t="shared" si="5"/>
        <v>9</v>
      </c>
      <c r="CE10" s="255" t="str">
        <f t="shared" si="6"/>
        <v/>
      </c>
      <c r="CF10" s="255" t="str">
        <f t="shared" si="7"/>
        <v>TGEOP</v>
      </c>
      <c r="CG10" s="255" t="str">
        <f>VLOOKUP(CF10,'COMPANY LIST'!A:B,2,FALSE)</f>
        <v>Technip Geoproduction (M) SDN Bhd</v>
      </c>
      <c r="CH10" s="326">
        <f t="shared" si="0"/>
        <v>44322</v>
      </c>
      <c r="CI10" s="255">
        <f t="shared" si="1"/>
        <v>25000000</v>
      </c>
      <c r="CJ10" s="255" t="str">
        <f t="shared" si="2"/>
        <v>USD</v>
      </c>
      <c r="CK10" s="103">
        <f t="shared" si="8"/>
        <v>20.767569363681673</v>
      </c>
      <c r="CL10" s="327">
        <f>VLOOKUP(BDDTransfer!CJ10,'MONTHLY RATES'!A:J,5,FALSE)</f>
        <v>1.2038</v>
      </c>
      <c r="CM10" s="255" t="str">
        <f t="shared" si="3"/>
        <v>TRUE</v>
      </c>
      <c r="CN10" s="255" t="str">
        <f t="shared" si="4"/>
        <v>FALSE</v>
      </c>
    </row>
    <row r="11" spans="1:92" x14ac:dyDescent="0.35">
      <c r="A11">
        <v>276067</v>
      </c>
      <c r="B11" t="s">
        <v>270</v>
      </c>
      <c r="C11" t="s">
        <v>217</v>
      </c>
      <c r="D11" t="b">
        <v>1</v>
      </c>
      <c r="E11" t="b">
        <v>0</v>
      </c>
      <c r="F11" t="b">
        <v>0</v>
      </c>
      <c r="G11" t="s">
        <v>186</v>
      </c>
      <c r="H11" t="s">
        <v>187</v>
      </c>
      <c r="I11" t="s">
        <v>188</v>
      </c>
      <c r="J11">
        <v>0</v>
      </c>
      <c r="M11" t="s">
        <v>189</v>
      </c>
      <c r="N11" t="s">
        <v>190</v>
      </c>
      <c r="O11" t="s">
        <v>220</v>
      </c>
      <c r="P11" t="s">
        <v>221</v>
      </c>
      <c r="Q11">
        <v>44318.48474537037</v>
      </c>
      <c r="R11">
        <v>44318</v>
      </c>
      <c r="S11">
        <v>44320</v>
      </c>
      <c r="T11">
        <v>44319.292763206016</v>
      </c>
      <c r="U11" t="s">
        <v>193</v>
      </c>
      <c r="V11">
        <v>100000</v>
      </c>
      <c r="W11" t="s">
        <v>194</v>
      </c>
      <c r="AA11" t="s">
        <v>195</v>
      </c>
      <c r="AC11" t="s">
        <v>271</v>
      </c>
      <c r="AD11" t="s">
        <v>197</v>
      </c>
      <c r="AP11" t="s">
        <v>198</v>
      </c>
      <c r="AQ11" t="s">
        <v>272</v>
      </c>
      <c r="AR11" t="s">
        <v>195</v>
      </c>
      <c r="BE11" t="s">
        <v>273</v>
      </c>
      <c r="BF11">
        <v>1</v>
      </c>
      <c r="BG11" t="s">
        <v>193</v>
      </c>
      <c r="BH11">
        <v>100000</v>
      </c>
      <c r="BI11">
        <v>1</v>
      </c>
      <c r="BJ11">
        <v>44320</v>
      </c>
      <c r="BK11">
        <v>44318</v>
      </c>
      <c r="BL11" t="s">
        <v>274</v>
      </c>
      <c r="BM11" t="s">
        <v>275</v>
      </c>
      <c r="BQ11" t="s">
        <v>204</v>
      </c>
      <c r="BX11" t="s">
        <v>276</v>
      </c>
      <c r="CD11" s="255" t="str">
        <f t="shared" si="5"/>
        <v/>
      </c>
      <c r="CE11" s="255">
        <f t="shared" si="6"/>
        <v>10</v>
      </c>
      <c r="CF11" s="255" t="str">
        <f t="shared" si="7"/>
        <v>TABUD</v>
      </c>
      <c r="CG11" s="255" t="str">
        <f>VLOOKUP(CF11,'COMPANY LIST'!A:B,2,FALSE)</f>
        <v>Technip Abu Dhabi</v>
      </c>
      <c r="CH11" s="326">
        <f t="shared" si="0"/>
        <v>44320</v>
      </c>
      <c r="CI11" s="255">
        <f t="shared" si="1"/>
        <v>100000</v>
      </c>
      <c r="CJ11" s="255" t="str">
        <f t="shared" si="2"/>
        <v>EUR</v>
      </c>
      <c r="CK11" s="103">
        <f t="shared" si="8"/>
        <v>0.1</v>
      </c>
      <c r="CL11" s="327">
        <f>VLOOKUP(BDDTransfer!CJ11,'MONTHLY RATES'!A:J,5,FALSE)</f>
        <v>1</v>
      </c>
      <c r="CM11" s="255" t="str">
        <f t="shared" si="3"/>
        <v>FALSE</v>
      </c>
      <c r="CN11" s="255" t="str">
        <f t="shared" si="4"/>
        <v>TRUE</v>
      </c>
    </row>
    <row r="12" spans="1:92" x14ac:dyDescent="0.35">
      <c r="A12">
        <v>276066</v>
      </c>
      <c r="B12" t="s">
        <v>277</v>
      </c>
      <c r="C12" t="s">
        <v>217</v>
      </c>
      <c r="D12" t="b">
        <v>1</v>
      </c>
      <c r="E12" t="b">
        <v>0</v>
      </c>
      <c r="F12" t="b">
        <v>0</v>
      </c>
      <c r="G12" t="s">
        <v>186</v>
      </c>
      <c r="H12" t="s">
        <v>187</v>
      </c>
      <c r="I12" t="s">
        <v>188</v>
      </c>
      <c r="J12">
        <v>0</v>
      </c>
      <c r="M12" t="s">
        <v>189</v>
      </c>
      <c r="N12" t="s">
        <v>190</v>
      </c>
      <c r="O12" t="s">
        <v>220</v>
      </c>
      <c r="P12" t="s">
        <v>221</v>
      </c>
      <c r="Q12">
        <v>44318.478946759256</v>
      </c>
      <c r="R12">
        <v>44318</v>
      </c>
      <c r="S12">
        <v>44320</v>
      </c>
      <c r="T12">
        <v>44319.297646342595</v>
      </c>
      <c r="U12" t="s">
        <v>210</v>
      </c>
      <c r="V12">
        <v>400000</v>
      </c>
      <c r="W12" t="s">
        <v>194</v>
      </c>
      <c r="AA12" t="s">
        <v>195</v>
      </c>
      <c r="AC12" t="s">
        <v>278</v>
      </c>
      <c r="AD12" t="s">
        <v>197</v>
      </c>
      <c r="AP12" t="s">
        <v>198</v>
      </c>
      <c r="AQ12" t="s">
        <v>279</v>
      </c>
      <c r="AR12" t="s">
        <v>195</v>
      </c>
      <c r="BE12" t="s">
        <v>273</v>
      </c>
      <c r="BF12">
        <v>1</v>
      </c>
      <c r="BG12" t="s">
        <v>210</v>
      </c>
      <c r="BH12">
        <v>400000</v>
      </c>
      <c r="BI12">
        <v>1</v>
      </c>
      <c r="BJ12">
        <v>44320</v>
      </c>
      <c r="BK12">
        <v>44318</v>
      </c>
      <c r="BL12" t="s">
        <v>202</v>
      </c>
      <c r="BM12" t="s">
        <v>203</v>
      </c>
      <c r="BQ12" t="s">
        <v>204</v>
      </c>
      <c r="BX12" t="s">
        <v>280</v>
      </c>
      <c r="CD12" s="255" t="str">
        <f t="shared" si="5"/>
        <v/>
      </c>
      <c r="CE12" s="255">
        <f t="shared" si="6"/>
        <v>11</v>
      </c>
      <c r="CF12" s="255" t="str">
        <f t="shared" si="7"/>
        <v>TABUD</v>
      </c>
      <c r="CG12" s="255" t="str">
        <f>VLOOKUP(CF12,'COMPANY LIST'!A:B,2,FALSE)</f>
        <v>Technip Abu Dhabi</v>
      </c>
      <c r="CH12" s="326">
        <f t="shared" si="0"/>
        <v>44320</v>
      </c>
      <c r="CI12" s="255">
        <f t="shared" si="1"/>
        <v>400000</v>
      </c>
      <c r="CJ12" s="255" t="str">
        <f t="shared" si="2"/>
        <v>USD</v>
      </c>
      <c r="CK12" s="103">
        <f t="shared" si="8"/>
        <v>0.33228110981890679</v>
      </c>
      <c r="CL12" s="327">
        <f>VLOOKUP(BDDTransfer!CJ12,'MONTHLY RATES'!A:J,5,FALSE)</f>
        <v>1.2038</v>
      </c>
      <c r="CM12" s="255" t="str">
        <f t="shared" si="3"/>
        <v>FALSE</v>
      </c>
      <c r="CN12" s="255" t="str">
        <f t="shared" si="4"/>
        <v>TRUE</v>
      </c>
    </row>
    <row r="13" spans="1:92" x14ac:dyDescent="0.35">
      <c r="A13">
        <v>276065</v>
      </c>
      <c r="B13" t="s">
        <v>281</v>
      </c>
      <c r="C13" t="s">
        <v>217</v>
      </c>
      <c r="D13" t="b">
        <v>1</v>
      </c>
      <c r="E13" t="b">
        <v>0</v>
      </c>
      <c r="F13" t="b">
        <v>0</v>
      </c>
      <c r="G13" t="s">
        <v>186</v>
      </c>
      <c r="H13" t="s">
        <v>187</v>
      </c>
      <c r="I13" t="s">
        <v>188</v>
      </c>
      <c r="J13">
        <v>0</v>
      </c>
      <c r="M13" t="s">
        <v>189</v>
      </c>
      <c r="N13" t="s">
        <v>190</v>
      </c>
      <c r="O13" t="s">
        <v>220</v>
      </c>
      <c r="P13" t="s">
        <v>221</v>
      </c>
      <c r="Q13">
        <v>44318.477106481485</v>
      </c>
      <c r="R13">
        <v>44318</v>
      </c>
      <c r="S13">
        <v>44320</v>
      </c>
      <c r="T13">
        <v>44319.291289328707</v>
      </c>
      <c r="U13" t="s">
        <v>210</v>
      </c>
      <c r="V13">
        <v>800000</v>
      </c>
      <c r="W13" t="s">
        <v>194</v>
      </c>
      <c r="AA13" t="s">
        <v>195</v>
      </c>
      <c r="AC13" t="s">
        <v>282</v>
      </c>
      <c r="AD13" t="s">
        <v>197</v>
      </c>
      <c r="AP13" t="s">
        <v>198</v>
      </c>
      <c r="AQ13" t="s">
        <v>279</v>
      </c>
      <c r="AR13" t="s">
        <v>195</v>
      </c>
      <c r="BE13" t="s">
        <v>273</v>
      </c>
      <c r="BF13">
        <v>1</v>
      </c>
      <c r="BG13" t="s">
        <v>210</v>
      </c>
      <c r="BH13">
        <v>800000</v>
      </c>
      <c r="BI13">
        <v>1</v>
      </c>
      <c r="BJ13">
        <v>44320</v>
      </c>
      <c r="BK13">
        <v>44318</v>
      </c>
      <c r="BL13" t="s">
        <v>274</v>
      </c>
      <c r="BM13" t="s">
        <v>275</v>
      </c>
      <c r="BQ13" t="s">
        <v>204</v>
      </c>
      <c r="BX13" t="s">
        <v>283</v>
      </c>
      <c r="CD13" s="255" t="str">
        <f t="shared" si="5"/>
        <v/>
      </c>
      <c r="CE13" s="255">
        <f t="shared" si="6"/>
        <v>12</v>
      </c>
      <c r="CF13" s="255" t="str">
        <f t="shared" si="7"/>
        <v>TABUD</v>
      </c>
      <c r="CG13" s="255" t="str">
        <f>VLOOKUP(CF13,'COMPANY LIST'!A:B,2,FALSE)</f>
        <v>Technip Abu Dhabi</v>
      </c>
      <c r="CH13" s="326">
        <f t="shared" si="0"/>
        <v>44320</v>
      </c>
      <c r="CI13" s="255">
        <f t="shared" si="1"/>
        <v>800000</v>
      </c>
      <c r="CJ13" s="255" t="str">
        <f t="shared" si="2"/>
        <v>USD</v>
      </c>
      <c r="CK13" s="103">
        <f t="shared" si="8"/>
        <v>0.66456221963781359</v>
      </c>
      <c r="CL13" s="327">
        <f>VLOOKUP(BDDTransfer!CJ13,'MONTHLY RATES'!A:J,5,FALSE)</f>
        <v>1.2038</v>
      </c>
      <c r="CM13" s="255" t="str">
        <f t="shared" si="3"/>
        <v>FALSE</v>
      </c>
      <c r="CN13" s="255" t="str">
        <f t="shared" si="4"/>
        <v>TRUE</v>
      </c>
    </row>
    <row r="14" spans="1:92" x14ac:dyDescent="0.35">
      <c r="A14">
        <v>276064</v>
      </c>
      <c r="B14" t="s">
        <v>284</v>
      </c>
      <c r="C14" t="s">
        <v>217</v>
      </c>
      <c r="D14" t="b">
        <v>1</v>
      </c>
      <c r="E14" t="b">
        <v>0</v>
      </c>
      <c r="F14" t="b">
        <v>0</v>
      </c>
      <c r="G14" t="s">
        <v>186</v>
      </c>
      <c r="H14" t="s">
        <v>187</v>
      </c>
      <c r="I14" t="s">
        <v>188</v>
      </c>
      <c r="J14">
        <v>0</v>
      </c>
      <c r="M14" t="s">
        <v>189</v>
      </c>
      <c r="N14" t="s">
        <v>190</v>
      </c>
      <c r="O14" t="s">
        <v>220</v>
      </c>
      <c r="P14" t="s">
        <v>221</v>
      </c>
      <c r="Q14">
        <v>44318.471400462964</v>
      </c>
      <c r="R14">
        <v>44318</v>
      </c>
      <c r="S14">
        <v>44320</v>
      </c>
      <c r="T14">
        <v>44319.295877997683</v>
      </c>
      <c r="U14" t="s">
        <v>285</v>
      </c>
      <c r="V14">
        <v>7000</v>
      </c>
      <c r="W14" t="s">
        <v>194</v>
      </c>
      <c r="AA14" t="s">
        <v>195</v>
      </c>
      <c r="AC14" t="s">
        <v>286</v>
      </c>
      <c r="AD14" t="s">
        <v>197</v>
      </c>
      <c r="AP14" t="s">
        <v>198</v>
      </c>
      <c r="AQ14" t="s">
        <v>287</v>
      </c>
      <c r="AR14" t="s">
        <v>195</v>
      </c>
      <c r="BE14" t="s">
        <v>273</v>
      </c>
      <c r="BF14">
        <v>1</v>
      </c>
      <c r="BG14" t="s">
        <v>285</v>
      </c>
      <c r="BH14">
        <v>7000</v>
      </c>
      <c r="BI14">
        <v>1</v>
      </c>
      <c r="BJ14">
        <v>44320</v>
      </c>
      <c r="BK14">
        <v>44318</v>
      </c>
      <c r="BQ14" t="s">
        <v>204</v>
      </c>
      <c r="BX14" t="s">
        <v>288</v>
      </c>
      <c r="CD14" s="255" t="str">
        <f t="shared" si="5"/>
        <v/>
      </c>
      <c r="CE14" s="255">
        <f t="shared" si="6"/>
        <v>13</v>
      </c>
      <c r="CF14" s="255" t="str">
        <f t="shared" si="7"/>
        <v>TABUD</v>
      </c>
      <c r="CG14" s="255" t="str">
        <f>VLOOKUP(CF14,'COMPANY LIST'!A:B,2,FALSE)</f>
        <v>Technip Abu Dhabi</v>
      </c>
      <c r="CH14" s="326">
        <f t="shared" si="0"/>
        <v>44320</v>
      </c>
      <c r="CI14" s="255">
        <f t="shared" si="1"/>
        <v>7000</v>
      </c>
      <c r="CJ14" s="255" t="str">
        <f t="shared" si="2"/>
        <v>GBP</v>
      </c>
      <c r="CK14" s="103">
        <f t="shared" si="8"/>
        <v>8.0510667663465409E-3</v>
      </c>
      <c r="CL14" s="327">
        <f>VLOOKUP(BDDTransfer!CJ14,'MONTHLY RATES'!A:J,5,FALSE)</f>
        <v>0.86944999999999995</v>
      </c>
      <c r="CM14" s="255" t="str">
        <f t="shared" si="3"/>
        <v>FALSE</v>
      </c>
      <c r="CN14" s="255" t="str">
        <f t="shared" si="4"/>
        <v>TRUE</v>
      </c>
    </row>
    <row r="15" spans="1:92" x14ac:dyDescent="0.35">
      <c r="A15">
        <v>276063</v>
      </c>
      <c r="B15" t="s">
        <v>289</v>
      </c>
      <c r="C15" t="s">
        <v>217</v>
      </c>
      <c r="D15" t="b">
        <v>1</v>
      </c>
      <c r="E15" t="b">
        <v>0</v>
      </c>
      <c r="F15" t="b">
        <v>0</v>
      </c>
      <c r="G15" t="s">
        <v>186</v>
      </c>
      <c r="H15" t="s">
        <v>187</v>
      </c>
      <c r="I15" t="s">
        <v>188</v>
      </c>
      <c r="J15">
        <v>0</v>
      </c>
      <c r="M15" t="s">
        <v>189</v>
      </c>
      <c r="N15" t="s">
        <v>190</v>
      </c>
      <c r="O15" t="s">
        <v>220</v>
      </c>
      <c r="P15" t="s">
        <v>221</v>
      </c>
      <c r="Q15">
        <v>44318.470057870371</v>
      </c>
      <c r="R15">
        <v>44318</v>
      </c>
      <c r="S15">
        <v>44320</v>
      </c>
      <c r="T15">
        <v>44319.293708067133</v>
      </c>
      <c r="U15" t="s">
        <v>290</v>
      </c>
      <c r="V15">
        <v>5500000</v>
      </c>
      <c r="W15" t="s">
        <v>194</v>
      </c>
      <c r="AA15" t="s">
        <v>195</v>
      </c>
      <c r="AC15" t="s">
        <v>291</v>
      </c>
      <c r="AD15" t="s">
        <v>197</v>
      </c>
      <c r="AP15" t="s">
        <v>198</v>
      </c>
      <c r="AQ15" t="s">
        <v>292</v>
      </c>
      <c r="AR15" t="s">
        <v>195</v>
      </c>
      <c r="BE15" t="s">
        <v>273</v>
      </c>
      <c r="BF15">
        <v>1</v>
      </c>
      <c r="BG15" t="s">
        <v>290</v>
      </c>
      <c r="BH15">
        <v>5500000</v>
      </c>
      <c r="BI15">
        <v>1</v>
      </c>
      <c r="BJ15">
        <v>44320</v>
      </c>
      <c r="BK15">
        <v>44318</v>
      </c>
      <c r="BL15" t="s">
        <v>202</v>
      </c>
      <c r="BM15" t="s">
        <v>203</v>
      </c>
      <c r="BQ15" t="s">
        <v>204</v>
      </c>
      <c r="BX15" t="s">
        <v>293</v>
      </c>
      <c r="CD15" s="255" t="str">
        <f t="shared" si="5"/>
        <v/>
      </c>
      <c r="CE15" s="255">
        <f t="shared" si="6"/>
        <v>14</v>
      </c>
      <c r="CF15" s="255" t="str">
        <f t="shared" si="7"/>
        <v>TABUD</v>
      </c>
      <c r="CG15" s="255" t="str">
        <f>VLOOKUP(CF15,'COMPANY LIST'!A:B,2,FALSE)</f>
        <v>Technip Abu Dhabi</v>
      </c>
      <c r="CH15" s="326">
        <f t="shared" si="0"/>
        <v>44320</v>
      </c>
      <c r="CI15" s="255">
        <f t="shared" si="1"/>
        <v>5500000</v>
      </c>
      <c r="CJ15" s="255" t="str">
        <f t="shared" si="2"/>
        <v>AED</v>
      </c>
      <c r="CK15" s="103">
        <f t="shared" si="8"/>
        <v>1.2438548003784131</v>
      </c>
      <c r="CL15" s="327">
        <f>VLOOKUP(BDDTransfer!CJ15,'MONTHLY RATES'!A:J,5,FALSE)</f>
        <v>4.4217379699999997</v>
      </c>
      <c r="CM15" s="255" t="str">
        <f t="shared" si="3"/>
        <v>FALSE</v>
      </c>
      <c r="CN15" s="255" t="str">
        <f t="shared" si="4"/>
        <v>TRUE</v>
      </c>
    </row>
    <row r="16" spans="1:92" x14ac:dyDescent="0.35">
      <c r="A16">
        <v>276046</v>
      </c>
      <c r="B16" t="s">
        <v>294</v>
      </c>
      <c r="C16" t="s">
        <v>217</v>
      </c>
      <c r="D16" t="b">
        <v>1</v>
      </c>
      <c r="F16" t="b">
        <v>0</v>
      </c>
      <c r="G16" t="s">
        <v>186</v>
      </c>
      <c r="H16" t="s">
        <v>187</v>
      </c>
      <c r="I16" t="s">
        <v>188</v>
      </c>
      <c r="J16">
        <v>0</v>
      </c>
      <c r="M16" t="s">
        <v>237</v>
      </c>
      <c r="N16" t="s">
        <v>238</v>
      </c>
      <c r="O16" t="s">
        <v>220</v>
      </c>
      <c r="P16" t="s">
        <v>221</v>
      </c>
      <c r="Q16">
        <v>44316.888368055559</v>
      </c>
      <c r="R16">
        <v>44316</v>
      </c>
      <c r="S16">
        <v>44321</v>
      </c>
      <c r="T16">
        <v>44320.28841134259</v>
      </c>
      <c r="U16" t="s">
        <v>295</v>
      </c>
      <c r="V16">
        <v>1000000</v>
      </c>
      <c r="W16" t="s">
        <v>296</v>
      </c>
      <c r="AA16" t="s">
        <v>195</v>
      </c>
      <c r="AC16" t="s">
        <v>297</v>
      </c>
      <c r="AD16" t="s">
        <v>241</v>
      </c>
      <c r="AP16" t="s">
        <v>198</v>
      </c>
      <c r="AQ16" t="s">
        <v>298</v>
      </c>
      <c r="AR16" t="s">
        <v>195</v>
      </c>
      <c r="AX16" t="s">
        <v>226</v>
      </c>
      <c r="AY16" t="s">
        <v>227</v>
      </c>
      <c r="BE16" t="s">
        <v>243</v>
      </c>
      <c r="BF16">
        <v>1</v>
      </c>
      <c r="BG16" t="s">
        <v>295</v>
      </c>
      <c r="BH16">
        <v>1000000</v>
      </c>
      <c r="BI16">
        <v>1</v>
      </c>
      <c r="BJ16">
        <v>44321</v>
      </c>
      <c r="BK16">
        <v>44316</v>
      </c>
      <c r="BX16" t="s">
        <v>299</v>
      </c>
      <c r="CD16" s="255" t="str">
        <f t="shared" si="5"/>
        <v/>
      </c>
      <c r="CE16" s="255">
        <f t="shared" si="6"/>
        <v>15</v>
      </c>
      <c r="CF16" s="255" t="str">
        <f t="shared" si="7"/>
        <v>TPESM</v>
      </c>
      <c r="CG16" s="255" t="str">
        <f>VLOOKUP(CF16,'COMPANY LIST'!A:B,2,FALSE)</f>
        <v>TP Energies Servicios Mexico S. de R.L. De C.V.</v>
      </c>
      <c r="CH16" s="326">
        <f t="shared" si="0"/>
        <v>44321</v>
      </c>
      <c r="CI16" s="255">
        <f t="shared" si="1"/>
        <v>1000000</v>
      </c>
      <c r="CJ16" s="255" t="str">
        <f t="shared" si="2"/>
        <v>MXN</v>
      </c>
      <c r="CK16" s="103">
        <f t="shared" si="8"/>
        <v>4.1175901391951347E-2</v>
      </c>
      <c r="CL16" s="327">
        <f>VLOOKUP(BDDTransfer!CJ16,'MONTHLY RATES'!A:J,5,FALSE)</f>
        <v>24.286049999999999</v>
      </c>
      <c r="CM16" s="255" t="str">
        <f t="shared" si="3"/>
        <v>FALSE</v>
      </c>
      <c r="CN16" s="255" t="str">
        <f t="shared" si="4"/>
        <v>TRUE</v>
      </c>
    </row>
    <row r="17" spans="1:92" x14ac:dyDescent="0.35">
      <c r="A17">
        <v>276019</v>
      </c>
      <c r="B17" t="s">
        <v>300</v>
      </c>
      <c r="C17" t="s">
        <v>185</v>
      </c>
      <c r="D17" t="b">
        <v>1</v>
      </c>
      <c r="E17" t="b">
        <v>0</v>
      </c>
      <c r="F17" t="b">
        <v>0</v>
      </c>
      <c r="G17" t="s">
        <v>186</v>
      </c>
      <c r="H17" t="s">
        <v>187</v>
      </c>
      <c r="I17" t="s">
        <v>188</v>
      </c>
      <c r="J17">
        <v>0</v>
      </c>
      <c r="M17" t="s">
        <v>246</v>
      </c>
      <c r="N17" t="s">
        <v>247</v>
      </c>
      <c r="O17" t="s">
        <v>246</v>
      </c>
      <c r="P17" t="s">
        <v>247</v>
      </c>
      <c r="Q17">
        <v>44316.304814814815</v>
      </c>
      <c r="R17">
        <v>44316</v>
      </c>
      <c r="S17">
        <v>44322</v>
      </c>
      <c r="T17">
        <v>44316.304866597224</v>
      </c>
      <c r="U17" t="s">
        <v>248</v>
      </c>
      <c r="V17">
        <v>19000000</v>
      </c>
      <c r="W17" t="s">
        <v>249</v>
      </c>
      <c r="AA17" t="s">
        <v>195</v>
      </c>
      <c r="AC17" t="s">
        <v>301</v>
      </c>
      <c r="AD17" t="s">
        <v>251</v>
      </c>
      <c r="AE17">
        <v>268574867</v>
      </c>
      <c r="AP17" t="s">
        <v>198</v>
      </c>
      <c r="AQ17" t="s">
        <v>252</v>
      </c>
      <c r="AR17" t="s">
        <v>253</v>
      </c>
      <c r="BE17" t="s">
        <v>302</v>
      </c>
      <c r="BF17">
        <v>1</v>
      </c>
      <c r="BG17" t="s">
        <v>248</v>
      </c>
      <c r="BH17">
        <v>19000000</v>
      </c>
      <c r="BI17">
        <v>1</v>
      </c>
      <c r="BJ17">
        <v>44322</v>
      </c>
      <c r="BK17">
        <v>44316</v>
      </c>
      <c r="CD17" s="255">
        <f t="shared" si="5"/>
        <v>16</v>
      </c>
      <c r="CE17" s="255" t="str">
        <f t="shared" si="6"/>
        <v/>
      </c>
      <c r="CF17" s="255" t="str">
        <f t="shared" si="7"/>
        <v>TFRA</v>
      </c>
      <c r="CG17" s="255" t="str">
        <f>VLOOKUP(CF17,'COMPANY LIST'!A:B,2,FALSE)</f>
        <v>Technip France</v>
      </c>
      <c r="CH17" s="326">
        <f t="shared" si="0"/>
        <v>44322</v>
      </c>
      <c r="CI17" s="255">
        <f t="shared" si="1"/>
        <v>19000000</v>
      </c>
      <c r="CJ17" s="255" t="str">
        <f t="shared" si="2"/>
        <v>JPY</v>
      </c>
      <c r="CK17" s="103">
        <f t="shared" si="8"/>
        <v>0.14439736330414607</v>
      </c>
      <c r="CL17" s="327">
        <f>VLOOKUP(BDDTransfer!CJ17,'MONTHLY RATES'!A:J,5,FALSE)</f>
        <v>131.58134999999999</v>
      </c>
      <c r="CM17" s="255" t="str">
        <f t="shared" si="3"/>
        <v>TRUE</v>
      </c>
      <c r="CN17" s="255" t="str">
        <f t="shared" si="4"/>
        <v>FALSE</v>
      </c>
    </row>
    <row r="18" spans="1:92" x14ac:dyDescent="0.35">
      <c r="A18">
        <v>276018</v>
      </c>
      <c r="B18" t="s">
        <v>303</v>
      </c>
      <c r="C18" t="s">
        <v>185</v>
      </c>
      <c r="D18" t="b">
        <v>1</v>
      </c>
      <c r="E18" t="b">
        <v>0</v>
      </c>
      <c r="F18" t="b">
        <v>0</v>
      </c>
      <c r="G18" t="s">
        <v>186</v>
      </c>
      <c r="H18" t="s">
        <v>187</v>
      </c>
      <c r="I18" t="s">
        <v>188</v>
      </c>
      <c r="J18">
        <v>0</v>
      </c>
      <c r="M18" t="s">
        <v>246</v>
      </c>
      <c r="N18" t="s">
        <v>247</v>
      </c>
      <c r="O18" t="s">
        <v>220</v>
      </c>
      <c r="P18" t="s">
        <v>221</v>
      </c>
      <c r="Q18">
        <v>44316.303101851852</v>
      </c>
      <c r="R18">
        <v>44316</v>
      </c>
      <c r="S18">
        <v>44319</v>
      </c>
      <c r="T18">
        <v>44320.280983923614</v>
      </c>
      <c r="U18" t="s">
        <v>304</v>
      </c>
      <c r="V18">
        <v>1000000</v>
      </c>
      <c r="W18" t="s">
        <v>249</v>
      </c>
      <c r="AA18" t="s">
        <v>195</v>
      </c>
      <c r="AC18" t="s">
        <v>305</v>
      </c>
      <c r="AD18" t="s">
        <v>251</v>
      </c>
      <c r="AP18" t="s">
        <v>198</v>
      </c>
      <c r="AQ18" t="s">
        <v>306</v>
      </c>
      <c r="AR18" t="s">
        <v>307</v>
      </c>
      <c r="BE18" t="s">
        <v>308</v>
      </c>
      <c r="BF18">
        <v>1</v>
      </c>
      <c r="BG18" t="s">
        <v>304</v>
      </c>
      <c r="BH18">
        <v>1000000</v>
      </c>
      <c r="BI18">
        <v>1</v>
      </c>
      <c r="BJ18">
        <v>44319</v>
      </c>
      <c r="BK18">
        <v>44316</v>
      </c>
      <c r="BX18" t="s">
        <v>309</v>
      </c>
      <c r="CD18" s="255">
        <f t="shared" si="5"/>
        <v>17</v>
      </c>
      <c r="CE18" s="255" t="str">
        <f t="shared" si="6"/>
        <v/>
      </c>
      <c r="CF18" s="255" t="str">
        <f t="shared" si="7"/>
        <v>TFRA</v>
      </c>
      <c r="CG18" s="255" t="str">
        <f>VLOOKUP(CF18,'COMPANY LIST'!A:B,2,FALSE)</f>
        <v>Technip France</v>
      </c>
      <c r="CH18" s="326">
        <f t="shared" si="0"/>
        <v>44319</v>
      </c>
      <c r="CI18" s="255">
        <f t="shared" si="1"/>
        <v>1000000</v>
      </c>
      <c r="CJ18" s="255" t="str">
        <f t="shared" si="2"/>
        <v>NOK</v>
      </c>
      <c r="CK18" s="103">
        <f t="shared" si="8"/>
        <v>9.9986001959725637E-2</v>
      </c>
      <c r="CL18" s="327">
        <f>VLOOKUP(BDDTransfer!CJ18,'MONTHLY RATES'!A:J,5,FALSE)</f>
        <v>10.0014</v>
      </c>
      <c r="CM18" s="255" t="str">
        <f t="shared" si="3"/>
        <v>TRUE</v>
      </c>
      <c r="CN18" s="255" t="str">
        <f t="shared" si="4"/>
        <v>FALSE</v>
      </c>
    </row>
    <row r="19" spans="1:92" x14ac:dyDescent="0.35">
      <c r="CD19" s="255" t="str">
        <f t="shared" si="5"/>
        <v/>
      </c>
      <c r="CE19" s="255" t="str">
        <f t="shared" si="6"/>
        <v/>
      </c>
      <c r="CF19" s="255">
        <f t="shared" si="7"/>
        <v>0</v>
      </c>
      <c r="CG19" s="255" t="e">
        <f>VLOOKUP(CF19,'COMPANY LIST'!A:B,2,FALSE)</f>
        <v>#N/A</v>
      </c>
      <c r="CH19" s="326">
        <f t="shared" si="0"/>
        <v>0</v>
      </c>
      <c r="CI19" s="255">
        <f t="shared" si="1"/>
        <v>0</v>
      </c>
      <c r="CJ19" s="255">
        <f t="shared" si="2"/>
        <v>0</v>
      </c>
      <c r="CK19" s="103" t="e">
        <f t="shared" si="8"/>
        <v>#N/A</v>
      </c>
      <c r="CL19" s="327" t="e">
        <f>VLOOKUP(BDDTransfer!CJ19,'MONTHLY RATES'!A:J,5,FALSE)</f>
        <v>#N/A</v>
      </c>
      <c r="CM19" s="255" t="str">
        <f t="shared" si="3"/>
        <v>FALSE</v>
      </c>
      <c r="CN19" s="255" t="str">
        <f t="shared" si="4"/>
        <v>FALSE</v>
      </c>
    </row>
    <row r="20" spans="1:92" x14ac:dyDescent="0.35">
      <c r="CD20" s="255" t="str">
        <f t="shared" si="5"/>
        <v/>
      </c>
      <c r="CE20" s="255" t="str">
        <f t="shared" si="6"/>
        <v/>
      </c>
      <c r="CF20" s="255">
        <f t="shared" si="7"/>
        <v>0</v>
      </c>
      <c r="CG20" s="255" t="e">
        <f>VLOOKUP(CF20,'COMPANY LIST'!A:B,2,FALSE)</f>
        <v>#N/A</v>
      </c>
      <c r="CH20" s="326">
        <f t="shared" si="0"/>
        <v>0</v>
      </c>
      <c r="CI20" s="255">
        <f t="shared" si="1"/>
        <v>0</v>
      </c>
      <c r="CJ20" s="255">
        <f t="shared" si="2"/>
        <v>0</v>
      </c>
      <c r="CK20" s="103" t="e">
        <f t="shared" si="8"/>
        <v>#N/A</v>
      </c>
      <c r="CL20" s="327" t="e">
        <f>VLOOKUP(BDDTransfer!CJ20,'MONTHLY RATES'!A:J,5,FALSE)</f>
        <v>#N/A</v>
      </c>
      <c r="CM20" s="255" t="str">
        <f t="shared" si="3"/>
        <v>FALSE</v>
      </c>
      <c r="CN20" s="255" t="str">
        <f t="shared" si="4"/>
        <v>FALSE</v>
      </c>
    </row>
    <row r="21" spans="1:92" x14ac:dyDescent="0.35">
      <c r="CD21" s="255" t="str">
        <f t="shared" si="5"/>
        <v/>
      </c>
      <c r="CE21" s="255" t="str">
        <f t="shared" si="6"/>
        <v/>
      </c>
      <c r="CF21" s="255">
        <f t="shared" si="7"/>
        <v>0</v>
      </c>
      <c r="CG21" s="255" t="e">
        <f>VLOOKUP(CF21,'COMPANY LIST'!A:B,2,FALSE)</f>
        <v>#N/A</v>
      </c>
      <c r="CH21" s="326">
        <f t="shared" si="0"/>
        <v>0</v>
      </c>
      <c r="CI21" s="255">
        <f t="shared" si="1"/>
        <v>0</v>
      </c>
      <c r="CJ21" s="255">
        <f t="shared" si="2"/>
        <v>0</v>
      </c>
      <c r="CK21" s="103" t="e">
        <f t="shared" si="8"/>
        <v>#N/A</v>
      </c>
      <c r="CL21" s="327" t="e">
        <f>VLOOKUP(BDDTransfer!CJ21,'MONTHLY RATES'!A:J,5,FALSE)</f>
        <v>#N/A</v>
      </c>
      <c r="CM21" s="255" t="str">
        <f t="shared" si="3"/>
        <v>FALSE</v>
      </c>
      <c r="CN21" s="255" t="str">
        <f t="shared" si="4"/>
        <v>FALSE</v>
      </c>
    </row>
    <row r="22" spans="1:92" x14ac:dyDescent="0.35">
      <c r="CD22" s="255" t="str">
        <f t="shared" si="5"/>
        <v/>
      </c>
      <c r="CE22" s="255" t="str">
        <f t="shared" si="6"/>
        <v/>
      </c>
      <c r="CF22" s="255">
        <f t="shared" si="7"/>
        <v>0</v>
      </c>
      <c r="CG22" s="255" t="e">
        <f>VLOOKUP(CF22,'COMPANY LIST'!A:B,2,FALSE)</f>
        <v>#N/A</v>
      </c>
      <c r="CH22" s="326">
        <f t="shared" si="0"/>
        <v>0</v>
      </c>
      <c r="CI22" s="255">
        <f t="shared" si="1"/>
        <v>0</v>
      </c>
      <c r="CJ22" s="255">
        <f t="shared" si="2"/>
        <v>0</v>
      </c>
      <c r="CK22" s="103" t="e">
        <f t="shared" si="8"/>
        <v>#N/A</v>
      </c>
      <c r="CL22" s="327" t="e">
        <f>VLOOKUP(BDDTransfer!CJ22,'MONTHLY RATES'!A:J,5,FALSE)</f>
        <v>#N/A</v>
      </c>
      <c r="CM22" s="255" t="str">
        <f t="shared" si="3"/>
        <v>FALSE</v>
      </c>
      <c r="CN22" s="255" t="str">
        <f t="shared" si="4"/>
        <v>FALSE</v>
      </c>
    </row>
    <row r="23" spans="1:92" x14ac:dyDescent="0.35">
      <c r="CD23" s="255" t="str">
        <f t="shared" si="5"/>
        <v/>
      </c>
      <c r="CE23" s="255" t="str">
        <f t="shared" si="6"/>
        <v/>
      </c>
      <c r="CF23" s="255">
        <f t="shared" si="7"/>
        <v>0</v>
      </c>
      <c r="CG23" s="255" t="e">
        <f>VLOOKUP(CF23,'COMPANY LIST'!A:B,2,FALSE)</f>
        <v>#N/A</v>
      </c>
      <c r="CH23" s="326">
        <f t="shared" si="0"/>
        <v>0</v>
      </c>
      <c r="CI23" s="255">
        <f t="shared" si="1"/>
        <v>0</v>
      </c>
      <c r="CJ23" s="255">
        <f t="shared" si="2"/>
        <v>0</v>
      </c>
      <c r="CK23" s="103" t="e">
        <f t="shared" si="8"/>
        <v>#N/A</v>
      </c>
      <c r="CL23" s="327" t="e">
        <f>VLOOKUP(BDDTransfer!CJ23,'MONTHLY RATES'!A:J,5,FALSE)</f>
        <v>#N/A</v>
      </c>
      <c r="CM23" s="255" t="str">
        <f t="shared" si="3"/>
        <v>FALSE</v>
      </c>
      <c r="CN23" s="255" t="str">
        <f t="shared" si="4"/>
        <v>FALSE</v>
      </c>
    </row>
    <row r="24" spans="1:92" x14ac:dyDescent="0.35">
      <c r="CD24" s="255" t="str">
        <f t="shared" si="5"/>
        <v/>
      </c>
      <c r="CE24" s="255" t="str">
        <f t="shared" si="6"/>
        <v/>
      </c>
      <c r="CF24" s="255">
        <f t="shared" si="7"/>
        <v>0</v>
      </c>
      <c r="CG24" s="255" t="e">
        <f>VLOOKUP(CF24,'COMPANY LIST'!A:B,2,FALSE)</f>
        <v>#N/A</v>
      </c>
      <c r="CH24" s="326">
        <f t="shared" si="0"/>
        <v>0</v>
      </c>
      <c r="CI24" s="255">
        <f t="shared" si="1"/>
        <v>0</v>
      </c>
      <c r="CJ24" s="255">
        <f t="shared" si="2"/>
        <v>0</v>
      </c>
      <c r="CK24" s="103" t="e">
        <f t="shared" si="8"/>
        <v>#N/A</v>
      </c>
      <c r="CL24" s="327" t="e">
        <f>VLOOKUP(BDDTransfer!CJ24,'MONTHLY RATES'!A:J,5,FALSE)</f>
        <v>#N/A</v>
      </c>
      <c r="CM24" s="255" t="str">
        <f t="shared" si="3"/>
        <v>FALSE</v>
      </c>
      <c r="CN24" s="255" t="str">
        <f t="shared" si="4"/>
        <v>FALSE</v>
      </c>
    </row>
    <row r="25" spans="1:92" x14ac:dyDescent="0.35">
      <c r="CD25" s="255" t="str">
        <f t="shared" si="5"/>
        <v/>
      </c>
      <c r="CE25" s="255" t="str">
        <f t="shared" si="6"/>
        <v/>
      </c>
      <c r="CF25" s="255">
        <f t="shared" si="7"/>
        <v>0</v>
      </c>
      <c r="CG25" s="255" t="e">
        <f>VLOOKUP(CF25,'COMPANY LIST'!A:B,2,FALSE)</f>
        <v>#N/A</v>
      </c>
      <c r="CH25" s="326">
        <f t="shared" si="0"/>
        <v>0</v>
      </c>
      <c r="CI25" s="255">
        <f t="shared" si="1"/>
        <v>0</v>
      </c>
      <c r="CJ25" s="255">
        <f t="shared" si="2"/>
        <v>0</v>
      </c>
      <c r="CK25" s="103" t="e">
        <f t="shared" si="8"/>
        <v>#N/A</v>
      </c>
      <c r="CL25" s="327" t="e">
        <f>VLOOKUP(BDDTransfer!CJ25,'MONTHLY RATES'!A:J,5,FALSE)</f>
        <v>#N/A</v>
      </c>
      <c r="CM25" s="255" t="str">
        <f t="shared" si="3"/>
        <v>FALSE</v>
      </c>
      <c r="CN25" s="255" t="str">
        <f t="shared" si="4"/>
        <v>FALSE</v>
      </c>
    </row>
    <row r="26" spans="1:92" x14ac:dyDescent="0.35">
      <c r="CD26" s="255" t="str">
        <f t="shared" si="5"/>
        <v/>
      </c>
      <c r="CE26" s="255" t="str">
        <f t="shared" si="6"/>
        <v/>
      </c>
      <c r="CF26" s="255">
        <f t="shared" si="7"/>
        <v>0</v>
      </c>
      <c r="CG26" s="255" t="e">
        <f>VLOOKUP(CF26,'COMPANY LIST'!A:B,2,FALSE)</f>
        <v>#N/A</v>
      </c>
      <c r="CH26" s="326">
        <f t="shared" si="0"/>
        <v>0</v>
      </c>
      <c r="CI26" s="255">
        <f t="shared" si="1"/>
        <v>0</v>
      </c>
      <c r="CJ26" s="255">
        <f t="shared" si="2"/>
        <v>0</v>
      </c>
      <c r="CK26" s="103" t="e">
        <f t="shared" si="8"/>
        <v>#N/A</v>
      </c>
      <c r="CL26" s="327" t="e">
        <f>VLOOKUP(BDDTransfer!CJ26,'MONTHLY RATES'!A:J,5,FALSE)</f>
        <v>#N/A</v>
      </c>
      <c r="CM26" s="255" t="str">
        <f t="shared" si="3"/>
        <v>FALSE</v>
      </c>
      <c r="CN26" s="255" t="str">
        <f t="shared" si="4"/>
        <v>FALSE</v>
      </c>
    </row>
    <row r="27" spans="1:92" x14ac:dyDescent="0.35">
      <c r="CD27" s="255" t="str">
        <f t="shared" si="5"/>
        <v/>
      </c>
      <c r="CE27" s="255" t="str">
        <f t="shared" si="6"/>
        <v/>
      </c>
      <c r="CF27" s="255">
        <f t="shared" si="7"/>
        <v>0</v>
      </c>
      <c r="CG27" s="255" t="e">
        <f>VLOOKUP(CF27,'COMPANY LIST'!A:B,2,FALSE)</f>
        <v>#N/A</v>
      </c>
      <c r="CH27" s="326">
        <f t="shared" si="0"/>
        <v>0</v>
      </c>
      <c r="CI27" s="255">
        <f t="shared" si="1"/>
        <v>0</v>
      </c>
      <c r="CJ27" s="255">
        <f t="shared" si="2"/>
        <v>0</v>
      </c>
      <c r="CK27" s="103" t="e">
        <f t="shared" si="8"/>
        <v>#N/A</v>
      </c>
      <c r="CL27" s="327" t="e">
        <f>VLOOKUP(BDDTransfer!CJ27,'MONTHLY RATES'!A:J,5,FALSE)</f>
        <v>#N/A</v>
      </c>
      <c r="CM27" s="255" t="str">
        <f t="shared" si="3"/>
        <v>FALSE</v>
      </c>
      <c r="CN27" s="255" t="str">
        <f t="shared" si="4"/>
        <v>FALSE</v>
      </c>
    </row>
    <row r="28" spans="1:92" x14ac:dyDescent="0.35">
      <c r="CD28" s="255" t="str">
        <f t="shared" si="5"/>
        <v/>
      </c>
      <c r="CE28" s="255" t="str">
        <f t="shared" si="6"/>
        <v/>
      </c>
      <c r="CF28" s="255">
        <f t="shared" si="7"/>
        <v>0</v>
      </c>
      <c r="CG28" s="255" t="e">
        <f>VLOOKUP(CF28,'COMPANY LIST'!A:B,2,FALSE)</f>
        <v>#N/A</v>
      </c>
      <c r="CH28" s="326">
        <f t="shared" si="0"/>
        <v>0</v>
      </c>
      <c r="CI28" s="255">
        <f t="shared" si="1"/>
        <v>0</v>
      </c>
      <c r="CJ28" s="255">
        <f t="shared" si="2"/>
        <v>0</v>
      </c>
      <c r="CK28" s="103" t="e">
        <f t="shared" si="8"/>
        <v>#N/A</v>
      </c>
      <c r="CL28" s="327" t="e">
        <f>VLOOKUP(BDDTransfer!CJ28,'MONTHLY RATES'!A:J,5,FALSE)</f>
        <v>#N/A</v>
      </c>
      <c r="CM28" s="255" t="str">
        <f t="shared" si="3"/>
        <v>FALSE</v>
      </c>
      <c r="CN28" s="255" t="str">
        <f t="shared" si="4"/>
        <v>FALSE</v>
      </c>
    </row>
    <row r="29" spans="1:92" x14ac:dyDescent="0.35">
      <c r="CD29" s="255" t="str">
        <f t="shared" si="5"/>
        <v/>
      </c>
      <c r="CE29" s="255" t="str">
        <f t="shared" si="6"/>
        <v/>
      </c>
      <c r="CF29" s="255">
        <f t="shared" si="7"/>
        <v>0</v>
      </c>
      <c r="CG29" s="255" t="e">
        <f>VLOOKUP(CF29,'COMPANY LIST'!A:B,2,FALSE)</f>
        <v>#N/A</v>
      </c>
      <c r="CH29" s="326">
        <f t="shared" si="0"/>
        <v>0</v>
      </c>
      <c r="CI29" s="255">
        <f t="shared" si="1"/>
        <v>0</v>
      </c>
      <c r="CJ29" s="255">
        <f t="shared" si="2"/>
        <v>0</v>
      </c>
      <c r="CK29" s="103" t="e">
        <f t="shared" si="8"/>
        <v>#N/A</v>
      </c>
      <c r="CL29" s="327" t="e">
        <f>VLOOKUP(BDDTransfer!CJ29,'MONTHLY RATES'!A:J,5,FALSE)</f>
        <v>#N/A</v>
      </c>
      <c r="CM29" s="255" t="str">
        <f t="shared" si="3"/>
        <v>FALSE</v>
      </c>
      <c r="CN29" s="255" t="str">
        <f t="shared" si="4"/>
        <v>FALSE</v>
      </c>
    </row>
    <row r="30" spans="1:92" x14ac:dyDescent="0.35">
      <c r="CD30" s="255" t="str">
        <f t="shared" si="5"/>
        <v/>
      </c>
      <c r="CE30" s="255" t="str">
        <f t="shared" si="6"/>
        <v/>
      </c>
      <c r="CF30" s="255">
        <f t="shared" si="7"/>
        <v>0</v>
      </c>
      <c r="CG30" s="255" t="e">
        <f>VLOOKUP(CF30,'COMPANY LIST'!A:B,2,FALSE)</f>
        <v>#N/A</v>
      </c>
      <c r="CH30" s="326">
        <f t="shared" si="0"/>
        <v>0</v>
      </c>
      <c r="CI30" s="255">
        <f t="shared" si="1"/>
        <v>0</v>
      </c>
      <c r="CJ30" s="255">
        <f t="shared" si="2"/>
        <v>0</v>
      </c>
      <c r="CK30" s="103" t="e">
        <f t="shared" si="8"/>
        <v>#N/A</v>
      </c>
      <c r="CL30" s="327" t="e">
        <f>VLOOKUP(BDDTransfer!CJ30,'MONTHLY RATES'!A:J,5,FALSE)</f>
        <v>#N/A</v>
      </c>
      <c r="CM30" s="255" t="str">
        <f t="shared" si="3"/>
        <v>FALSE</v>
      </c>
      <c r="CN30" s="255" t="str">
        <f t="shared" si="4"/>
        <v>FALSE</v>
      </c>
    </row>
    <row r="31" spans="1:92" x14ac:dyDescent="0.35">
      <c r="CD31" s="255" t="str">
        <f t="shared" si="5"/>
        <v/>
      </c>
      <c r="CE31" s="255" t="str">
        <f t="shared" si="6"/>
        <v/>
      </c>
      <c r="CF31" s="255">
        <f t="shared" si="7"/>
        <v>0</v>
      </c>
      <c r="CG31" s="255" t="e">
        <f>VLOOKUP(CF31,'COMPANY LIST'!A:B,2,FALSE)</f>
        <v>#N/A</v>
      </c>
      <c r="CH31" s="326">
        <f t="shared" si="0"/>
        <v>0</v>
      </c>
      <c r="CI31" s="255">
        <f t="shared" si="1"/>
        <v>0</v>
      </c>
      <c r="CJ31" s="255">
        <f t="shared" si="2"/>
        <v>0</v>
      </c>
      <c r="CK31" s="103" t="e">
        <f t="shared" si="8"/>
        <v>#N/A</v>
      </c>
      <c r="CL31" s="327" t="e">
        <f>VLOOKUP(BDDTransfer!CJ31,'MONTHLY RATES'!A:J,5,FALSE)</f>
        <v>#N/A</v>
      </c>
      <c r="CM31" s="255" t="str">
        <f t="shared" si="3"/>
        <v>FALSE</v>
      </c>
      <c r="CN31" s="255" t="str">
        <f t="shared" si="4"/>
        <v>FALSE</v>
      </c>
    </row>
    <row r="32" spans="1:92" x14ac:dyDescent="0.35">
      <c r="CD32" s="255" t="str">
        <f t="shared" si="5"/>
        <v/>
      </c>
      <c r="CE32" s="255" t="str">
        <f t="shared" si="6"/>
        <v/>
      </c>
      <c r="CF32" s="255">
        <f t="shared" si="7"/>
        <v>0</v>
      </c>
      <c r="CG32" s="255" t="e">
        <f>VLOOKUP(CF32,'COMPANY LIST'!A:B,2,FALSE)</f>
        <v>#N/A</v>
      </c>
      <c r="CH32" s="326">
        <f t="shared" si="0"/>
        <v>0</v>
      </c>
      <c r="CI32" s="255">
        <f t="shared" si="1"/>
        <v>0</v>
      </c>
      <c r="CJ32" s="255">
        <f t="shared" si="2"/>
        <v>0</v>
      </c>
      <c r="CK32" s="103" t="e">
        <f t="shared" si="8"/>
        <v>#N/A</v>
      </c>
      <c r="CL32" s="327" t="e">
        <f>VLOOKUP(BDDTransfer!CJ32,'MONTHLY RATES'!A:J,5,FALSE)</f>
        <v>#N/A</v>
      </c>
      <c r="CM32" s="255" t="str">
        <f t="shared" si="3"/>
        <v>FALSE</v>
      </c>
      <c r="CN32" s="255" t="str">
        <f t="shared" si="4"/>
        <v>FALSE</v>
      </c>
    </row>
    <row r="33" spans="82:92" x14ac:dyDescent="0.35">
      <c r="CD33" s="255" t="str">
        <f t="shared" si="5"/>
        <v/>
      </c>
      <c r="CE33" s="255" t="str">
        <f t="shared" si="6"/>
        <v/>
      </c>
      <c r="CF33" s="255">
        <f t="shared" si="7"/>
        <v>0</v>
      </c>
      <c r="CG33" s="255" t="e">
        <f>VLOOKUP(CF33,'COMPANY LIST'!A:B,2,FALSE)</f>
        <v>#N/A</v>
      </c>
      <c r="CH33" s="326">
        <f t="shared" si="0"/>
        <v>0</v>
      </c>
      <c r="CI33" s="255">
        <f t="shared" si="1"/>
        <v>0</v>
      </c>
      <c r="CJ33" s="255">
        <f t="shared" si="2"/>
        <v>0</v>
      </c>
      <c r="CK33" s="103" t="e">
        <f t="shared" si="8"/>
        <v>#N/A</v>
      </c>
      <c r="CL33" s="327" t="e">
        <f>VLOOKUP(BDDTransfer!CJ33,'MONTHLY RATES'!A:J,5,FALSE)</f>
        <v>#N/A</v>
      </c>
      <c r="CM33" s="255" t="str">
        <f t="shared" si="3"/>
        <v>FALSE</v>
      </c>
      <c r="CN33" s="255" t="str">
        <f t="shared" si="4"/>
        <v>FALSE</v>
      </c>
    </row>
    <row r="34" spans="82:92" x14ac:dyDescent="0.35">
      <c r="CD34" s="255" t="str">
        <f t="shared" si="5"/>
        <v/>
      </c>
      <c r="CE34" s="255" t="str">
        <f t="shared" si="6"/>
        <v/>
      </c>
      <c r="CF34" s="255">
        <f t="shared" si="7"/>
        <v>0</v>
      </c>
      <c r="CG34" s="255" t="e">
        <f>VLOOKUP(CF34,'COMPANY LIST'!A:B,2,FALSE)</f>
        <v>#N/A</v>
      </c>
      <c r="CH34" s="326">
        <f t="shared" ref="CH34:CH53" si="9">S34</f>
        <v>0</v>
      </c>
      <c r="CI34" s="255">
        <f t="shared" ref="CI34:CI53" si="10">V34</f>
        <v>0</v>
      </c>
      <c r="CJ34" s="255">
        <f t="shared" ref="CJ34:CJ53" si="11">U34</f>
        <v>0</v>
      </c>
      <c r="CK34" s="103" t="e">
        <f t="shared" si="8"/>
        <v>#N/A</v>
      </c>
      <c r="CL34" s="327" t="e">
        <f>VLOOKUP(BDDTransfer!CJ34,'MONTHLY RATES'!A:J,5,FALSE)</f>
        <v>#N/A</v>
      </c>
      <c r="CM34" s="255" t="str">
        <f t="shared" ref="CM34:CM53" si="12">IF(C34="TfInfo","TRUE","FALSE")</f>
        <v>FALSE</v>
      </c>
      <c r="CN34" s="255" t="str">
        <f t="shared" ref="CN34:CN53" si="13">IF(C34="TfReq","TRUE","FALSE")</f>
        <v>FALSE</v>
      </c>
    </row>
    <row r="35" spans="82:92" x14ac:dyDescent="0.35">
      <c r="CD35" s="255" t="str">
        <f t="shared" si="5"/>
        <v/>
      </c>
      <c r="CE35" s="255" t="str">
        <f t="shared" si="6"/>
        <v/>
      </c>
      <c r="CF35" s="255">
        <f t="shared" si="7"/>
        <v>0</v>
      </c>
      <c r="CG35" s="255" t="e">
        <f>VLOOKUP(CF35,'COMPANY LIST'!A:B,2,FALSE)</f>
        <v>#N/A</v>
      </c>
      <c r="CH35" s="326">
        <f t="shared" si="9"/>
        <v>0</v>
      </c>
      <c r="CI35" s="255">
        <f t="shared" si="10"/>
        <v>0</v>
      </c>
      <c r="CJ35" s="255">
        <f t="shared" si="11"/>
        <v>0</v>
      </c>
      <c r="CK35" s="103" t="e">
        <f t="shared" si="8"/>
        <v>#N/A</v>
      </c>
      <c r="CL35" s="327" t="e">
        <f>VLOOKUP(BDDTransfer!CJ35,'MONTHLY RATES'!A:J,5,FALSE)</f>
        <v>#N/A</v>
      </c>
      <c r="CM35" s="255" t="str">
        <f t="shared" si="12"/>
        <v>FALSE</v>
      </c>
      <c r="CN35" s="255" t="str">
        <f t="shared" si="13"/>
        <v>FALSE</v>
      </c>
    </row>
    <row r="36" spans="82:92" x14ac:dyDescent="0.35">
      <c r="CD36" s="255" t="str">
        <f t="shared" si="5"/>
        <v/>
      </c>
      <c r="CE36" s="255" t="str">
        <f t="shared" si="6"/>
        <v/>
      </c>
      <c r="CF36" s="255">
        <f t="shared" si="7"/>
        <v>0</v>
      </c>
      <c r="CG36" s="255" t="e">
        <f>VLOOKUP(CF36,'COMPANY LIST'!A:B,2,FALSE)</f>
        <v>#N/A</v>
      </c>
      <c r="CH36" s="326">
        <f t="shared" si="9"/>
        <v>0</v>
      </c>
      <c r="CI36" s="255">
        <f t="shared" si="10"/>
        <v>0</v>
      </c>
      <c r="CJ36" s="255">
        <f t="shared" si="11"/>
        <v>0</v>
      </c>
      <c r="CK36" s="103" t="e">
        <f t="shared" si="8"/>
        <v>#N/A</v>
      </c>
      <c r="CL36" s="327" t="e">
        <f>VLOOKUP(BDDTransfer!CJ36,'MONTHLY RATES'!A:J,5,FALSE)</f>
        <v>#N/A</v>
      </c>
      <c r="CM36" s="255" t="str">
        <f t="shared" si="12"/>
        <v>FALSE</v>
      </c>
      <c r="CN36" s="255" t="str">
        <f t="shared" si="13"/>
        <v>FALSE</v>
      </c>
    </row>
    <row r="37" spans="82:92" x14ac:dyDescent="0.35">
      <c r="CD37" s="255" t="str">
        <f t="shared" si="5"/>
        <v/>
      </c>
      <c r="CE37" s="255" t="str">
        <f t="shared" si="6"/>
        <v/>
      </c>
      <c r="CF37" s="255">
        <f t="shared" si="7"/>
        <v>0</v>
      </c>
      <c r="CG37" s="255" t="e">
        <f>VLOOKUP(CF37,'COMPANY LIST'!A:B,2,FALSE)</f>
        <v>#N/A</v>
      </c>
      <c r="CH37" s="326">
        <f t="shared" si="9"/>
        <v>0</v>
      </c>
      <c r="CI37" s="255">
        <f t="shared" si="10"/>
        <v>0</v>
      </c>
      <c r="CJ37" s="255">
        <f t="shared" si="11"/>
        <v>0</v>
      </c>
      <c r="CK37" s="103" t="e">
        <f t="shared" si="8"/>
        <v>#N/A</v>
      </c>
      <c r="CL37" s="327" t="e">
        <f>VLOOKUP(BDDTransfer!CJ37,'MONTHLY RATES'!A:J,5,FALSE)</f>
        <v>#N/A</v>
      </c>
      <c r="CM37" s="255" t="str">
        <f t="shared" si="12"/>
        <v>FALSE</v>
      </c>
      <c r="CN37" s="255" t="str">
        <f t="shared" si="13"/>
        <v>FALSE</v>
      </c>
    </row>
    <row r="38" spans="82:92" x14ac:dyDescent="0.35">
      <c r="CD38" s="255" t="str">
        <f t="shared" si="5"/>
        <v/>
      </c>
      <c r="CE38" s="255" t="str">
        <f t="shared" si="6"/>
        <v/>
      </c>
      <c r="CF38" s="255">
        <f t="shared" si="7"/>
        <v>0</v>
      </c>
      <c r="CG38" s="255" t="e">
        <f>VLOOKUP(CF38,'COMPANY LIST'!A:B,2,FALSE)</f>
        <v>#N/A</v>
      </c>
      <c r="CH38" s="326">
        <f t="shared" si="9"/>
        <v>0</v>
      </c>
      <c r="CI38" s="255">
        <f t="shared" si="10"/>
        <v>0</v>
      </c>
      <c r="CJ38" s="255">
        <f t="shared" si="11"/>
        <v>0</v>
      </c>
      <c r="CK38" s="103" t="e">
        <f t="shared" si="8"/>
        <v>#N/A</v>
      </c>
      <c r="CL38" s="327" t="e">
        <f>VLOOKUP(BDDTransfer!CJ38,'MONTHLY RATES'!A:J,5,FALSE)</f>
        <v>#N/A</v>
      </c>
      <c r="CM38" s="255" t="str">
        <f t="shared" si="12"/>
        <v>FALSE</v>
      </c>
      <c r="CN38" s="255" t="str">
        <f t="shared" si="13"/>
        <v>FALSE</v>
      </c>
    </row>
    <row r="39" spans="82:92" x14ac:dyDescent="0.35">
      <c r="CD39" s="255" t="str">
        <f t="shared" si="5"/>
        <v/>
      </c>
      <c r="CE39" s="255" t="str">
        <f t="shared" si="6"/>
        <v/>
      </c>
      <c r="CF39" s="255">
        <f t="shared" si="7"/>
        <v>0</v>
      </c>
      <c r="CG39" s="255" t="e">
        <f>VLOOKUP(CF39,'COMPANY LIST'!A:B,2,FALSE)</f>
        <v>#N/A</v>
      </c>
      <c r="CH39" s="326">
        <f t="shared" si="9"/>
        <v>0</v>
      </c>
      <c r="CI39" s="255">
        <f t="shared" si="10"/>
        <v>0</v>
      </c>
      <c r="CJ39" s="255">
        <f t="shared" si="11"/>
        <v>0</v>
      </c>
      <c r="CK39" s="103" t="e">
        <f t="shared" si="8"/>
        <v>#N/A</v>
      </c>
      <c r="CL39" s="327" t="e">
        <f>VLOOKUP(BDDTransfer!CJ39,'MONTHLY RATES'!A:J,5,FALSE)</f>
        <v>#N/A</v>
      </c>
      <c r="CM39" s="255" t="str">
        <f t="shared" si="12"/>
        <v>FALSE</v>
      </c>
      <c r="CN39" s="255" t="str">
        <f t="shared" si="13"/>
        <v>FALSE</v>
      </c>
    </row>
    <row r="40" spans="82:92" x14ac:dyDescent="0.35">
      <c r="CD40" s="255" t="str">
        <f t="shared" si="5"/>
        <v/>
      </c>
      <c r="CE40" s="255" t="str">
        <f t="shared" si="6"/>
        <v/>
      </c>
      <c r="CF40" s="255">
        <f t="shared" si="7"/>
        <v>0</v>
      </c>
      <c r="CG40" s="255" t="e">
        <f>VLOOKUP(CF40,'COMPANY LIST'!A:B,2,FALSE)</f>
        <v>#N/A</v>
      </c>
      <c r="CH40" s="326">
        <f t="shared" si="9"/>
        <v>0</v>
      </c>
      <c r="CI40" s="255">
        <f t="shared" si="10"/>
        <v>0</v>
      </c>
      <c r="CJ40" s="255">
        <f t="shared" si="11"/>
        <v>0</v>
      </c>
      <c r="CK40" s="103" t="e">
        <f t="shared" si="8"/>
        <v>#N/A</v>
      </c>
      <c r="CL40" s="327" t="e">
        <f>VLOOKUP(BDDTransfer!CJ40,'MONTHLY RATES'!A:J,5,FALSE)</f>
        <v>#N/A</v>
      </c>
      <c r="CM40" s="255" t="str">
        <f t="shared" si="12"/>
        <v>FALSE</v>
      </c>
      <c r="CN40" s="255" t="str">
        <f t="shared" si="13"/>
        <v>FALSE</v>
      </c>
    </row>
    <row r="41" spans="82:92" x14ac:dyDescent="0.35">
      <c r="CD41" s="255" t="str">
        <f t="shared" si="5"/>
        <v/>
      </c>
      <c r="CE41" s="255" t="str">
        <f t="shared" si="6"/>
        <v/>
      </c>
      <c r="CF41" s="255">
        <f t="shared" si="7"/>
        <v>0</v>
      </c>
      <c r="CG41" s="255" t="e">
        <f>VLOOKUP(CF41,'COMPANY LIST'!A:B,2,FALSE)</f>
        <v>#N/A</v>
      </c>
      <c r="CH41" s="326">
        <f t="shared" si="9"/>
        <v>0</v>
      </c>
      <c r="CI41" s="255">
        <f t="shared" si="10"/>
        <v>0</v>
      </c>
      <c r="CJ41" s="255">
        <f t="shared" si="11"/>
        <v>0</v>
      </c>
      <c r="CK41" s="103" t="e">
        <f t="shared" si="8"/>
        <v>#N/A</v>
      </c>
      <c r="CL41" s="327" t="e">
        <f>VLOOKUP(BDDTransfer!CJ41,'MONTHLY RATES'!A:J,5,FALSE)</f>
        <v>#N/A</v>
      </c>
      <c r="CM41" s="255" t="str">
        <f t="shared" si="12"/>
        <v>FALSE</v>
      </c>
      <c r="CN41" s="255" t="str">
        <f t="shared" si="13"/>
        <v>FALSE</v>
      </c>
    </row>
    <row r="42" spans="82:92" x14ac:dyDescent="0.35">
      <c r="CD42" s="255" t="str">
        <f t="shared" si="5"/>
        <v/>
      </c>
      <c r="CE42" s="255" t="str">
        <f t="shared" si="6"/>
        <v/>
      </c>
      <c r="CF42" s="255">
        <f t="shared" si="7"/>
        <v>0</v>
      </c>
      <c r="CG42" s="255" t="e">
        <f>VLOOKUP(CF42,'COMPANY LIST'!A:B,2,FALSE)</f>
        <v>#N/A</v>
      </c>
      <c r="CH42" s="326">
        <f t="shared" si="9"/>
        <v>0</v>
      </c>
      <c r="CI42" s="255">
        <f t="shared" si="10"/>
        <v>0</v>
      </c>
      <c r="CJ42" s="255">
        <f t="shared" si="11"/>
        <v>0</v>
      </c>
      <c r="CK42" s="103" t="e">
        <f t="shared" si="8"/>
        <v>#N/A</v>
      </c>
      <c r="CL42" s="327" t="e">
        <f>VLOOKUP(BDDTransfer!CJ42,'MONTHLY RATES'!A:J,5,FALSE)</f>
        <v>#N/A</v>
      </c>
      <c r="CM42" s="255" t="str">
        <f t="shared" si="12"/>
        <v>FALSE</v>
      </c>
      <c r="CN42" s="255" t="str">
        <f t="shared" si="13"/>
        <v>FALSE</v>
      </c>
    </row>
    <row r="43" spans="82:92" x14ac:dyDescent="0.35">
      <c r="CD43" s="255" t="str">
        <f t="shared" si="5"/>
        <v/>
      </c>
      <c r="CE43" s="255" t="str">
        <f t="shared" si="6"/>
        <v/>
      </c>
      <c r="CF43" s="255">
        <f t="shared" si="7"/>
        <v>0</v>
      </c>
      <c r="CG43" s="255" t="e">
        <f>VLOOKUP(CF43,'COMPANY LIST'!A:B,2,FALSE)</f>
        <v>#N/A</v>
      </c>
      <c r="CH43" s="326">
        <f t="shared" si="9"/>
        <v>0</v>
      </c>
      <c r="CI43" s="255">
        <f t="shared" si="10"/>
        <v>0</v>
      </c>
      <c r="CJ43" s="255">
        <f t="shared" si="11"/>
        <v>0</v>
      </c>
      <c r="CK43" s="103" t="e">
        <f t="shared" si="8"/>
        <v>#N/A</v>
      </c>
      <c r="CL43" s="327" t="e">
        <f>VLOOKUP(BDDTransfer!CJ43,'MONTHLY RATES'!A:J,5,FALSE)</f>
        <v>#N/A</v>
      </c>
      <c r="CM43" s="255" t="str">
        <f t="shared" si="12"/>
        <v>FALSE</v>
      </c>
      <c r="CN43" s="255" t="str">
        <f t="shared" si="13"/>
        <v>FALSE</v>
      </c>
    </row>
    <row r="44" spans="82:92" x14ac:dyDescent="0.35">
      <c r="CD44" s="255" t="str">
        <f t="shared" si="5"/>
        <v/>
      </c>
      <c r="CE44" s="255" t="str">
        <f t="shared" si="6"/>
        <v/>
      </c>
      <c r="CF44" s="255">
        <f t="shared" si="7"/>
        <v>0</v>
      </c>
      <c r="CG44" s="255" t="e">
        <f>VLOOKUP(CF44,'COMPANY LIST'!A:B,2,FALSE)</f>
        <v>#N/A</v>
      </c>
      <c r="CH44" s="326">
        <f t="shared" si="9"/>
        <v>0</v>
      </c>
      <c r="CI44" s="255">
        <f t="shared" si="10"/>
        <v>0</v>
      </c>
      <c r="CJ44" s="255">
        <f t="shared" si="11"/>
        <v>0</v>
      </c>
      <c r="CK44" s="103" t="e">
        <f t="shared" si="8"/>
        <v>#N/A</v>
      </c>
      <c r="CL44" s="327" t="e">
        <f>VLOOKUP(BDDTransfer!CJ44,'MONTHLY RATES'!A:J,5,FALSE)</f>
        <v>#N/A</v>
      </c>
      <c r="CM44" s="255" t="str">
        <f t="shared" si="12"/>
        <v>FALSE</v>
      </c>
      <c r="CN44" s="255" t="str">
        <f t="shared" si="13"/>
        <v>FALSE</v>
      </c>
    </row>
    <row r="45" spans="82:92" x14ac:dyDescent="0.35">
      <c r="CD45" s="255" t="str">
        <f t="shared" si="5"/>
        <v/>
      </c>
      <c r="CE45" s="255" t="str">
        <f t="shared" si="6"/>
        <v/>
      </c>
      <c r="CF45" s="255">
        <f t="shared" si="7"/>
        <v>0</v>
      </c>
      <c r="CG45" s="255" t="e">
        <f>VLOOKUP(CF45,'COMPANY LIST'!A:B,2,FALSE)</f>
        <v>#N/A</v>
      </c>
      <c r="CH45" s="326">
        <f t="shared" si="9"/>
        <v>0</v>
      </c>
      <c r="CI45" s="255">
        <f t="shared" si="10"/>
        <v>0</v>
      </c>
      <c r="CJ45" s="255">
        <f t="shared" si="11"/>
        <v>0</v>
      </c>
      <c r="CK45" s="103" t="e">
        <f t="shared" si="8"/>
        <v>#N/A</v>
      </c>
      <c r="CL45" s="327" t="e">
        <f>VLOOKUP(BDDTransfer!CJ45,'MONTHLY RATES'!A:J,5,FALSE)</f>
        <v>#N/A</v>
      </c>
      <c r="CM45" s="255" t="str">
        <f t="shared" si="12"/>
        <v>FALSE</v>
      </c>
      <c r="CN45" s="255" t="str">
        <f t="shared" si="13"/>
        <v>FALSE</v>
      </c>
    </row>
    <row r="46" spans="82:92" x14ac:dyDescent="0.35">
      <c r="CD46" s="255" t="str">
        <f t="shared" si="5"/>
        <v/>
      </c>
      <c r="CE46" s="255" t="str">
        <f t="shared" si="6"/>
        <v/>
      </c>
      <c r="CF46" s="255">
        <f t="shared" si="7"/>
        <v>0</v>
      </c>
      <c r="CG46" s="255" t="e">
        <f>VLOOKUP(CF46,'COMPANY LIST'!A:B,2,FALSE)</f>
        <v>#N/A</v>
      </c>
      <c r="CH46" s="326">
        <f t="shared" si="9"/>
        <v>0</v>
      </c>
      <c r="CI46" s="255">
        <f t="shared" si="10"/>
        <v>0</v>
      </c>
      <c r="CJ46" s="255">
        <f t="shared" si="11"/>
        <v>0</v>
      </c>
      <c r="CK46" s="103" t="e">
        <f t="shared" si="8"/>
        <v>#N/A</v>
      </c>
      <c r="CL46" s="327" t="e">
        <f>VLOOKUP(BDDTransfer!CJ46,'MONTHLY RATES'!A:J,5,FALSE)</f>
        <v>#N/A</v>
      </c>
      <c r="CM46" s="255" t="str">
        <f t="shared" si="12"/>
        <v>FALSE</v>
      </c>
      <c r="CN46" s="255" t="str">
        <f t="shared" si="13"/>
        <v>FALSE</v>
      </c>
    </row>
    <row r="47" spans="82:92" x14ac:dyDescent="0.35">
      <c r="CD47" s="255" t="str">
        <f t="shared" si="5"/>
        <v/>
      </c>
      <c r="CE47" s="255" t="str">
        <f t="shared" si="6"/>
        <v/>
      </c>
      <c r="CF47" s="255">
        <f t="shared" si="7"/>
        <v>0</v>
      </c>
      <c r="CG47" s="255" t="e">
        <f>VLOOKUP(CF47,'COMPANY LIST'!A:B,2,FALSE)</f>
        <v>#N/A</v>
      </c>
      <c r="CH47" s="326">
        <f t="shared" si="9"/>
        <v>0</v>
      </c>
      <c r="CI47" s="255">
        <f t="shared" si="10"/>
        <v>0</v>
      </c>
      <c r="CJ47" s="255">
        <f t="shared" si="11"/>
        <v>0</v>
      </c>
      <c r="CK47" s="103" t="e">
        <f t="shared" si="8"/>
        <v>#N/A</v>
      </c>
      <c r="CL47" s="327" t="e">
        <f>VLOOKUP(BDDTransfer!CJ47,'MONTHLY RATES'!A:J,5,FALSE)</f>
        <v>#N/A</v>
      </c>
      <c r="CM47" s="255" t="str">
        <f t="shared" si="12"/>
        <v>FALSE</v>
      </c>
      <c r="CN47" s="255" t="str">
        <f t="shared" si="13"/>
        <v>FALSE</v>
      </c>
    </row>
    <row r="48" spans="82:92" x14ac:dyDescent="0.35">
      <c r="CD48" s="255" t="str">
        <f t="shared" si="5"/>
        <v/>
      </c>
      <c r="CE48" s="255" t="str">
        <f t="shared" si="6"/>
        <v/>
      </c>
      <c r="CF48" s="255">
        <f t="shared" si="7"/>
        <v>0</v>
      </c>
      <c r="CG48" s="255" t="e">
        <f>VLOOKUP(CF48,'COMPANY LIST'!A:B,2,FALSE)</f>
        <v>#N/A</v>
      </c>
      <c r="CH48" s="326">
        <f t="shared" si="9"/>
        <v>0</v>
      </c>
      <c r="CI48" s="255">
        <f t="shared" si="10"/>
        <v>0</v>
      </c>
      <c r="CJ48" s="255">
        <f t="shared" si="11"/>
        <v>0</v>
      </c>
      <c r="CK48" s="103" t="e">
        <f t="shared" si="8"/>
        <v>#N/A</v>
      </c>
      <c r="CL48" s="327" t="e">
        <f>VLOOKUP(BDDTransfer!CJ48,'MONTHLY RATES'!A:J,5,FALSE)</f>
        <v>#N/A</v>
      </c>
      <c r="CM48" s="255" t="str">
        <f t="shared" si="12"/>
        <v>FALSE</v>
      </c>
      <c r="CN48" s="255" t="str">
        <f t="shared" si="13"/>
        <v>FALSE</v>
      </c>
    </row>
    <row r="49" spans="82:92" x14ac:dyDescent="0.35">
      <c r="CD49" s="255" t="str">
        <f t="shared" si="5"/>
        <v/>
      </c>
      <c r="CE49" s="255" t="str">
        <f t="shared" si="6"/>
        <v/>
      </c>
      <c r="CF49" s="255">
        <f t="shared" si="7"/>
        <v>0</v>
      </c>
      <c r="CG49" s="255" t="e">
        <f>VLOOKUP(CF49,'COMPANY LIST'!A:B,2,FALSE)</f>
        <v>#N/A</v>
      </c>
      <c r="CH49" s="326">
        <f t="shared" si="9"/>
        <v>0</v>
      </c>
      <c r="CI49" s="255">
        <f t="shared" si="10"/>
        <v>0</v>
      </c>
      <c r="CJ49" s="255">
        <f t="shared" si="11"/>
        <v>0</v>
      </c>
      <c r="CK49" s="103" t="e">
        <f t="shared" si="8"/>
        <v>#N/A</v>
      </c>
      <c r="CL49" s="327" t="e">
        <f>VLOOKUP(BDDTransfer!CJ49,'MONTHLY RATES'!A:J,5,FALSE)</f>
        <v>#N/A</v>
      </c>
      <c r="CM49" s="255" t="str">
        <f t="shared" si="12"/>
        <v>FALSE</v>
      </c>
      <c r="CN49" s="255" t="str">
        <f t="shared" si="13"/>
        <v>FALSE</v>
      </c>
    </row>
    <row r="50" spans="82:92" x14ac:dyDescent="0.35">
      <c r="CD50" s="255" t="str">
        <f t="shared" si="5"/>
        <v/>
      </c>
      <c r="CE50" s="255" t="str">
        <f t="shared" si="6"/>
        <v/>
      </c>
      <c r="CF50" s="255">
        <f t="shared" si="7"/>
        <v>0</v>
      </c>
      <c r="CG50" s="255" t="e">
        <f>VLOOKUP(CF50,'COMPANY LIST'!A:B,2,FALSE)</f>
        <v>#N/A</v>
      </c>
      <c r="CH50" s="326">
        <f t="shared" si="9"/>
        <v>0</v>
      </c>
      <c r="CI50" s="255">
        <f t="shared" si="10"/>
        <v>0</v>
      </c>
      <c r="CJ50" s="255">
        <f t="shared" si="11"/>
        <v>0</v>
      </c>
      <c r="CK50" s="103" t="e">
        <f t="shared" si="8"/>
        <v>#N/A</v>
      </c>
      <c r="CL50" s="327" t="e">
        <f>VLOOKUP(BDDTransfer!CJ50,'MONTHLY RATES'!A:J,5,FALSE)</f>
        <v>#N/A</v>
      </c>
      <c r="CM50" s="255" t="str">
        <f t="shared" si="12"/>
        <v>FALSE</v>
      </c>
      <c r="CN50" s="255" t="str">
        <f t="shared" si="13"/>
        <v>FALSE</v>
      </c>
    </row>
    <row r="51" spans="82:92" x14ac:dyDescent="0.35">
      <c r="CD51" s="255" t="str">
        <f t="shared" si="5"/>
        <v/>
      </c>
      <c r="CE51" s="255" t="str">
        <f t="shared" si="6"/>
        <v/>
      </c>
      <c r="CF51" s="255">
        <f t="shared" si="7"/>
        <v>0</v>
      </c>
      <c r="CG51" s="255" t="e">
        <f>VLOOKUP(CF51,'COMPANY LIST'!A:B,2,FALSE)</f>
        <v>#N/A</v>
      </c>
      <c r="CH51" s="326">
        <f t="shared" si="9"/>
        <v>0</v>
      </c>
      <c r="CI51" s="255">
        <f t="shared" si="10"/>
        <v>0</v>
      </c>
      <c r="CJ51" s="255">
        <f t="shared" si="11"/>
        <v>0</v>
      </c>
      <c r="CK51" s="103" t="e">
        <f t="shared" si="8"/>
        <v>#N/A</v>
      </c>
      <c r="CL51" s="327" t="e">
        <f>VLOOKUP(BDDTransfer!CJ51,'MONTHLY RATES'!A:J,5,FALSE)</f>
        <v>#N/A</v>
      </c>
      <c r="CM51" s="255" t="str">
        <f t="shared" si="12"/>
        <v>FALSE</v>
      </c>
      <c r="CN51" s="255" t="str">
        <f t="shared" si="13"/>
        <v>FALSE</v>
      </c>
    </row>
    <row r="52" spans="82:92" x14ac:dyDescent="0.35">
      <c r="CD52" s="255" t="str">
        <f t="shared" si="5"/>
        <v/>
      </c>
      <c r="CE52" s="255" t="str">
        <f t="shared" si="6"/>
        <v/>
      </c>
      <c r="CF52" s="255">
        <f t="shared" si="7"/>
        <v>0</v>
      </c>
      <c r="CG52" s="255" t="e">
        <f>VLOOKUP(CF52,'COMPANY LIST'!A:B,2,FALSE)</f>
        <v>#N/A</v>
      </c>
      <c r="CH52" s="326">
        <f t="shared" si="9"/>
        <v>0</v>
      </c>
      <c r="CI52" s="255">
        <f t="shared" si="10"/>
        <v>0</v>
      </c>
      <c r="CJ52" s="255">
        <f t="shared" si="11"/>
        <v>0</v>
      </c>
      <c r="CK52" s="103" t="e">
        <f t="shared" si="8"/>
        <v>#N/A</v>
      </c>
      <c r="CL52" s="327" t="e">
        <f>VLOOKUP(BDDTransfer!CJ52,'MONTHLY RATES'!A:J,5,FALSE)</f>
        <v>#N/A</v>
      </c>
      <c r="CM52" s="255" t="str">
        <f t="shared" si="12"/>
        <v>FALSE</v>
      </c>
      <c r="CN52" s="255" t="str">
        <f t="shared" si="13"/>
        <v>FALSE</v>
      </c>
    </row>
    <row r="53" spans="82:92" x14ac:dyDescent="0.35">
      <c r="CD53" s="255" t="str">
        <f t="shared" si="5"/>
        <v/>
      </c>
      <c r="CE53" s="255" t="str">
        <f t="shared" si="6"/>
        <v/>
      </c>
      <c r="CF53" s="255">
        <f t="shared" si="7"/>
        <v>0</v>
      </c>
      <c r="CG53" s="255" t="e">
        <f>VLOOKUP(CF53,'COMPANY LIST'!A:B,2,FALSE)</f>
        <v>#N/A</v>
      </c>
      <c r="CH53" s="326">
        <f t="shared" si="9"/>
        <v>0</v>
      </c>
      <c r="CI53" s="255">
        <f t="shared" si="10"/>
        <v>0</v>
      </c>
      <c r="CJ53" s="255">
        <f t="shared" si="11"/>
        <v>0</v>
      </c>
      <c r="CK53" s="103" t="e">
        <f t="shared" si="8"/>
        <v>#N/A</v>
      </c>
      <c r="CL53" s="327" t="e">
        <f>VLOOKUP(BDDTransfer!CJ53,'MONTHLY RATES'!A:J,5,FALSE)</f>
        <v>#N/A</v>
      </c>
      <c r="CM53" s="255" t="str">
        <f t="shared" si="12"/>
        <v>FALSE</v>
      </c>
      <c r="CN53" s="255" t="str">
        <f t="shared" si="13"/>
        <v>FALSE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2333E-A0EF-4050-8E7B-5E0AA7E7D535}">
  <dimension ref="A1:CL20"/>
  <sheetViews>
    <sheetView topLeftCell="CC1" workbookViewId="0">
      <selection activeCell="CF9" sqref="CF9"/>
    </sheetView>
  </sheetViews>
  <sheetFormatPr defaultRowHeight="14.5" x14ac:dyDescent="0.35"/>
  <cols>
    <col min="80" max="80" width="35.81640625" bestFit="1" customWidth="1"/>
    <col min="81" max="81" width="8.7265625" style="325"/>
    <col min="82" max="82" width="8.7265625" style="43"/>
    <col min="84" max="84" width="23.6328125" bestFit="1" customWidth="1"/>
    <col min="87" max="87" width="9.26953125" bestFit="1" customWidth="1"/>
    <col min="89" max="89" width="9.90625" bestFit="1" customWidth="1"/>
    <col min="90" max="90" width="10.453125" style="326" bestFit="1" customWidth="1"/>
  </cols>
  <sheetData>
    <row r="1" spans="1:90" x14ac:dyDescent="0.35">
      <c r="A1" t="s">
        <v>104</v>
      </c>
      <c r="B1" t="s">
        <v>105</v>
      </c>
      <c r="C1" t="s">
        <v>106</v>
      </c>
      <c r="D1" t="s">
        <v>107</v>
      </c>
      <c r="E1" t="s">
        <v>108</v>
      </c>
      <c r="F1" t="s">
        <v>109</v>
      </c>
      <c r="G1" t="s">
        <v>110</v>
      </c>
      <c r="H1" t="s">
        <v>111</v>
      </c>
      <c r="I1" t="s">
        <v>112</v>
      </c>
      <c r="J1" t="s">
        <v>113</v>
      </c>
      <c r="K1" t="s">
        <v>114</v>
      </c>
      <c r="L1" t="s">
        <v>115</v>
      </c>
      <c r="M1" t="s">
        <v>116</v>
      </c>
      <c r="N1" t="s">
        <v>117</v>
      </c>
      <c r="O1" t="s">
        <v>118</v>
      </c>
      <c r="P1" t="s">
        <v>119</v>
      </c>
      <c r="Q1" t="s">
        <v>120</v>
      </c>
      <c r="R1" t="s">
        <v>121</v>
      </c>
      <c r="S1" t="s">
        <v>122</v>
      </c>
      <c r="T1" t="s">
        <v>123</v>
      </c>
      <c r="U1" t="s">
        <v>124</v>
      </c>
      <c r="V1" t="s">
        <v>125</v>
      </c>
      <c r="W1" t="s">
        <v>126</v>
      </c>
      <c r="X1" t="s">
        <v>127</v>
      </c>
      <c r="Y1" t="s">
        <v>128</v>
      </c>
      <c r="Z1" t="s">
        <v>129</v>
      </c>
      <c r="AA1" t="s">
        <v>130</v>
      </c>
      <c r="AB1" t="s">
        <v>131</v>
      </c>
      <c r="AC1" t="s">
        <v>132</v>
      </c>
      <c r="AD1" t="s">
        <v>133</v>
      </c>
      <c r="AE1" t="s">
        <v>134</v>
      </c>
      <c r="AF1" t="s">
        <v>135</v>
      </c>
      <c r="AG1" t="s">
        <v>136</v>
      </c>
      <c r="AH1" t="s">
        <v>137</v>
      </c>
      <c r="AI1" t="s">
        <v>138</v>
      </c>
      <c r="AJ1" t="s">
        <v>139</v>
      </c>
      <c r="AK1" t="s">
        <v>140</v>
      </c>
      <c r="AL1" t="s">
        <v>141</v>
      </c>
      <c r="AM1" t="s">
        <v>142</v>
      </c>
      <c r="AN1" t="s">
        <v>143</v>
      </c>
      <c r="AO1" t="s">
        <v>144</v>
      </c>
      <c r="AP1" t="s">
        <v>145</v>
      </c>
      <c r="AQ1" t="s">
        <v>146</v>
      </c>
      <c r="AR1" t="s">
        <v>147</v>
      </c>
      <c r="AS1" t="s">
        <v>148</v>
      </c>
      <c r="AT1" t="s">
        <v>149</v>
      </c>
      <c r="AU1" t="s">
        <v>150</v>
      </c>
      <c r="AV1" t="s">
        <v>151</v>
      </c>
      <c r="AW1" t="s">
        <v>152</v>
      </c>
      <c r="AX1" t="s">
        <v>153</v>
      </c>
      <c r="AY1" t="s">
        <v>154</v>
      </c>
      <c r="AZ1" t="s">
        <v>155</v>
      </c>
      <c r="BA1" t="s">
        <v>156</v>
      </c>
      <c r="BB1" t="s">
        <v>157</v>
      </c>
      <c r="BC1" t="s">
        <v>158</v>
      </c>
      <c r="BD1" t="s">
        <v>159</v>
      </c>
      <c r="BE1" t="s">
        <v>160</v>
      </c>
      <c r="BF1" t="s">
        <v>161</v>
      </c>
      <c r="BG1" t="s">
        <v>162</v>
      </c>
      <c r="BH1" t="s">
        <v>163</v>
      </c>
      <c r="BI1" t="s">
        <v>164</v>
      </c>
      <c r="BJ1" t="s">
        <v>165</v>
      </c>
      <c r="BK1" t="s">
        <v>166</v>
      </c>
      <c r="BL1" t="s">
        <v>167</v>
      </c>
      <c r="BM1" t="s">
        <v>168</v>
      </c>
      <c r="BN1" t="s">
        <v>169</v>
      </c>
      <c r="BO1" t="s">
        <v>170</v>
      </c>
      <c r="BP1" t="s">
        <v>171</v>
      </c>
      <c r="BQ1" t="s">
        <v>172</v>
      </c>
      <c r="BR1" t="s">
        <v>173</v>
      </c>
      <c r="BS1" t="s">
        <v>174</v>
      </c>
      <c r="BT1" t="s">
        <v>175</v>
      </c>
      <c r="BU1" t="s">
        <v>176</v>
      </c>
      <c r="BV1" t="s">
        <v>177</v>
      </c>
      <c r="BW1" t="s">
        <v>178</v>
      </c>
      <c r="BX1" t="s">
        <v>179</v>
      </c>
      <c r="BY1" t="s">
        <v>180</v>
      </c>
      <c r="BZ1" t="s">
        <v>181</v>
      </c>
      <c r="CA1" t="s">
        <v>182</v>
      </c>
      <c r="CB1" t="s">
        <v>183</v>
      </c>
      <c r="CD1" s="43" t="s">
        <v>2714</v>
      </c>
      <c r="CE1" t="s">
        <v>2708</v>
      </c>
      <c r="CF1" t="s">
        <v>2709</v>
      </c>
      <c r="CG1" t="s">
        <v>2710</v>
      </c>
      <c r="CH1" t="s">
        <v>2712</v>
      </c>
      <c r="CI1" t="s">
        <v>2711</v>
      </c>
      <c r="CJ1" t="s">
        <v>2648</v>
      </c>
      <c r="CK1" t="s">
        <v>2713</v>
      </c>
      <c r="CL1" s="326" t="s">
        <v>2715</v>
      </c>
    </row>
    <row r="2" spans="1:90" x14ac:dyDescent="0.35">
      <c r="A2">
        <v>276220</v>
      </c>
      <c r="B2" t="s">
        <v>2651</v>
      </c>
      <c r="C2" t="s">
        <v>2652</v>
      </c>
      <c r="D2" t="b">
        <v>1</v>
      </c>
      <c r="E2" t="b">
        <v>0</v>
      </c>
      <c r="F2" t="b">
        <v>0</v>
      </c>
      <c r="G2" t="s">
        <v>186</v>
      </c>
      <c r="H2" t="s">
        <v>187</v>
      </c>
      <c r="I2" t="s">
        <v>188</v>
      </c>
      <c r="J2">
        <v>0</v>
      </c>
      <c r="M2" t="s">
        <v>2653</v>
      </c>
      <c r="N2" t="s">
        <v>2654</v>
      </c>
      <c r="O2" t="s">
        <v>220</v>
      </c>
      <c r="P2" t="s">
        <v>221</v>
      </c>
      <c r="Q2">
        <v>44326.310567129629</v>
      </c>
      <c r="R2">
        <v>44328</v>
      </c>
      <c r="S2">
        <v>44328</v>
      </c>
      <c r="T2">
        <v>44326.313817743059</v>
      </c>
      <c r="U2" t="s">
        <v>210</v>
      </c>
      <c r="V2">
        <v>6000</v>
      </c>
      <c r="W2" t="s">
        <v>1840</v>
      </c>
      <c r="AA2" t="s">
        <v>195</v>
      </c>
      <c r="AC2" t="s">
        <v>2655</v>
      </c>
      <c r="AD2" t="s">
        <v>2656</v>
      </c>
      <c r="AE2">
        <v>269010954</v>
      </c>
      <c r="AP2" t="s">
        <v>2657</v>
      </c>
      <c r="AQ2" t="s">
        <v>2658</v>
      </c>
      <c r="AR2" t="s">
        <v>2659</v>
      </c>
      <c r="AX2" t="s">
        <v>226</v>
      </c>
      <c r="AY2" t="s">
        <v>227</v>
      </c>
      <c r="BF2">
        <v>1</v>
      </c>
      <c r="BG2" t="s">
        <v>210</v>
      </c>
      <c r="BH2">
        <v>6000</v>
      </c>
      <c r="BI2">
        <v>1</v>
      </c>
      <c r="BJ2">
        <v>44328</v>
      </c>
      <c r="BK2">
        <v>44328</v>
      </c>
      <c r="CD2" s="43">
        <f>IF(CK2="validated",ROW(),"")</f>
        <v>2</v>
      </c>
      <c r="CE2" t="str">
        <f>W2</f>
        <v>TCS</v>
      </c>
      <c r="CF2" t="str">
        <f>VLOOKUP(CE2,'COMPANY LIST'!$A:$B,2,FALSE)</f>
        <v>Technip Corporate Services</v>
      </c>
      <c r="CG2">
        <f>V2</f>
        <v>6000</v>
      </c>
      <c r="CH2" t="str">
        <f>U2</f>
        <v>USD</v>
      </c>
      <c r="CI2" s="103">
        <f>(CG2/CJ2)/1000000</f>
        <v>4.9842166472836014E-3</v>
      </c>
      <c r="CJ2">
        <f>VLOOKUP(CH2,'MONTHLY RATES'!$A:$E,5,FALSE)</f>
        <v>1.2038</v>
      </c>
      <c r="CK2" t="str">
        <f>H2</f>
        <v>validated</v>
      </c>
      <c r="CL2" s="326">
        <f>S2</f>
        <v>44328</v>
      </c>
    </row>
    <row r="3" spans="1:90" x14ac:dyDescent="0.35">
      <c r="A3">
        <v>276219</v>
      </c>
      <c r="B3" t="s">
        <v>2660</v>
      </c>
      <c r="C3" t="s">
        <v>2652</v>
      </c>
      <c r="D3" t="b">
        <v>1</v>
      </c>
      <c r="E3" t="b">
        <v>0</v>
      </c>
      <c r="F3" t="b">
        <v>0</v>
      </c>
      <c r="G3" t="s">
        <v>186</v>
      </c>
      <c r="H3" t="s">
        <v>187</v>
      </c>
      <c r="I3" t="s">
        <v>188</v>
      </c>
      <c r="J3">
        <v>0</v>
      </c>
      <c r="M3" t="s">
        <v>2653</v>
      </c>
      <c r="N3" t="s">
        <v>2654</v>
      </c>
      <c r="O3" t="s">
        <v>220</v>
      </c>
      <c r="P3" t="s">
        <v>221</v>
      </c>
      <c r="Q3">
        <v>44326.307893518519</v>
      </c>
      <c r="R3">
        <v>44328</v>
      </c>
      <c r="S3">
        <v>44328</v>
      </c>
      <c r="T3">
        <v>44326.313824618053</v>
      </c>
      <c r="U3" t="s">
        <v>193</v>
      </c>
      <c r="V3">
        <v>1160000</v>
      </c>
      <c r="W3" t="s">
        <v>1840</v>
      </c>
      <c r="AA3" t="s">
        <v>195</v>
      </c>
      <c r="AC3" t="s">
        <v>2661</v>
      </c>
      <c r="AD3" t="s">
        <v>2656</v>
      </c>
      <c r="AE3">
        <v>269010876</v>
      </c>
      <c r="AP3" t="s">
        <v>2657</v>
      </c>
      <c r="AQ3" t="s">
        <v>2662</v>
      </c>
      <c r="AR3" t="s">
        <v>2663</v>
      </c>
      <c r="AX3" t="s">
        <v>226</v>
      </c>
      <c r="AY3" t="s">
        <v>227</v>
      </c>
      <c r="BF3">
        <v>1</v>
      </c>
      <c r="BG3" t="s">
        <v>193</v>
      </c>
      <c r="BH3">
        <v>1160000</v>
      </c>
      <c r="BI3">
        <v>1</v>
      </c>
      <c r="BJ3">
        <v>44328</v>
      </c>
      <c r="BK3">
        <v>44328</v>
      </c>
      <c r="CD3" s="43">
        <f t="shared" ref="CD3:CD15" si="0">IF(CK3="validated",ROW(),"")</f>
        <v>3</v>
      </c>
      <c r="CE3" s="255" t="str">
        <f t="shared" ref="CE3:CE12" si="1">W3</f>
        <v>TCS</v>
      </c>
      <c r="CF3" s="255" t="str">
        <f>VLOOKUP(CE3,'COMPANY LIST'!$A:$B,2,FALSE)</f>
        <v>Technip Corporate Services</v>
      </c>
      <c r="CG3" s="255">
        <f t="shared" ref="CG3:CG12" si="2">V3</f>
        <v>1160000</v>
      </c>
      <c r="CH3" s="255" t="str">
        <f t="shared" ref="CH3:CH12" si="3">U3</f>
        <v>EUR</v>
      </c>
      <c r="CI3" s="103">
        <f t="shared" ref="CI3:CI12" si="4">(CG3/CJ3)/1000000</f>
        <v>1.1599999999999999</v>
      </c>
      <c r="CJ3" s="255">
        <f>VLOOKUP(CH3,'MONTHLY RATES'!$A:$E,5,FALSE)</f>
        <v>1</v>
      </c>
      <c r="CK3" s="255" t="str">
        <f t="shared" ref="CK3:CK12" si="5">H3</f>
        <v>validated</v>
      </c>
      <c r="CL3" s="326">
        <f t="shared" ref="CL3:CL15" si="6">S3</f>
        <v>44328</v>
      </c>
    </row>
    <row r="4" spans="1:90" x14ac:dyDescent="0.35">
      <c r="A4">
        <v>276218</v>
      </c>
      <c r="B4" t="s">
        <v>2664</v>
      </c>
      <c r="C4" t="s">
        <v>2652</v>
      </c>
      <c r="D4" t="b">
        <v>1</v>
      </c>
      <c r="E4" t="b">
        <v>0</v>
      </c>
      <c r="F4" t="b">
        <v>0</v>
      </c>
      <c r="G4" t="s">
        <v>2665</v>
      </c>
      <c r="H4" t="s">
        <v>2666</v>
      </c>
      <c r="I4" t="s">
        <v>188</v>
      </c>
      <c r="J4">
        <v>0</v>
      </c>
      <c r="M4" t="s">
        <v>2653</v>
      </c>
      <c r="N4" t="s">
        <v>2654</v>
      </c>
      <c r="O4" t="s">
        <v>2653</v>
      </c>
      <c r="P4" t="s">
        <v>2654</v>
      </c>
      <c r="Q4">
        <v>44326.30537037037</v>
      </c>
      <c r="R4">
        <v>44327</v>
      </c>
      <c r="S4">
        <v>44327</v>
      </c>
      <c r="T4">
        <v>44326.305374293981</v>
      </c>
      <c r="U4" t="s">
        <v>193</v>
      </c>
      <c r="V4">
        <v>1770000</v>
      </c>
      <c r="W4" t="s">
        <v>1854</v>
      </c>
      <c r="AA4" t="s">
        <v>195</v>
      </c>
      <c r="AC4" t="s">
        <v>2667</v>
      </c>
      <c r="AD4" t="s">
        <v>2656</v>
      </c>
      <c r="AP4" t="s">
        <v>2657</v>
      </c>
      <c r="AQ4" t="s">
        <v>2668</v>
      </c>
      <c r="AR4" t="s">
        <v>2663</v>
      </c>
      <c r="AX4" t="s">
        <v>226</v>
      </c>
      <c r="AY4" t="s">
        <v>227</v>
      </c>
      <c r="BF4">
        <v>1</v>
      </c>
      <c r="BG4" t="s">
        <v>193</v>
      </c>
      <c r="BH4">
        <v>1770000</v>
      </c>
      <c r="BI4">
        <v>1</v>
      </c>
      <c r="BJ4">
        <v>44327</v>
      </c>
      <c r="BK4">
        <v>44327</v>
      </c>
      <c r="CD4" s="43" t="str">
        <f t="shared" si="0"/>
        <v/>
      </c>
      <c r="CE4" s="255" t="str">
        <f t="shared" si="1"/>
        <v>TEBV</v>
      </c>
      <c r="CF4" s="255" t="str">
        <f>VLOOKUP(CE4,'COMPANY LIST'!$A:$B,2,FALSE)</f>
        <v>Technip Energies N.V.</v>
      </c>
      <c r="CG4" s="255">
        <f t="shared" si="2"/>
        <v>1770000</v>
      </c>
      <c r="CH4" s="255" t="str">
        <f t="shared" si="3"/>
        <v>EUR</v>
      </c>
      <c r="CI4" s="103">
        <f t="shared" si="4"/>
        <v>1.77</v>
      </c>
      <c r="CJ4" s="255">
        <f>VLOOKUP(CH4,'MONTHLY RATES'!$A:$E,5,FALSE)</f>
        <v>1</v>
      </c>
      <c r="CK4" s="255" t="str">
        <f t="shared" si="5"/>
        <v>rejected</v>
      </c>
      <c r="CL4" s="326">
        <f t="shared" si="6"/>
        <v>44327</v>
      </c>
    </row>
    <row r="5" spans="1:90" x14ac:dyDescent="0.35">
      <c r="A5">
        <v>276216</v>
      </c>
      <c r="B5" t="s">
        <v>2669</v>
      </c>
      <c r="C5" t="s">
        <v>2652</v>
      </c>
      <c r="D5" t="b">
        <v>1</v>
      </c>
      <c r="E5" t="b">
        <v>0</v>
      </c>
      <c r="F5" t="b">
        <v>0</v>
      </c>
      <c r="G5" t="s">
        <v>186</v>
      </c>
      <c r="H5" t="s">
        <v>187</v>
      </c>
      <c r="I5" t="s">
        <v>188</v>
      </c>
      <c r="J5">
        <v>0</v>
      </c>
      <c r="M5" t="s">
        <v>246</v>
      </c>
      <c r="N5" t="s">
        <v>247</v>
      </c>
      <c r="O5" t="s">
        <v>220</v>
      </c>
      <c r="P5" t="s">
        <v>221</v>
      </c>
      <c r="Q5">
        <v>44326.291261574072</v>
      </c>
      <c r="R5">
        <v>44326</v>
      </c>
      <c r="S5">
        <v>44329</v>
      </c>
      <c r="T5">
        <v>44326.295227546296</v>
      </c>
      <c r="U5" t="s">
        <v>193</v>
      </c>
      <c r="V5">
        <v>2200000</v>
      </c>
      <c r="W5" t="s">
        <v>1978</v>
      </c>
      <c r="AA5" t="s">
        <v>195</v>
      </c>
      <c r="AC5" t="s">
        <v>2670</v>
      </c>
      <c r="AD5" t="s">
        <v>2671</v>
      </c>
      <c r="AE5">
        <v>269008856</v>
      </c>
      <c r="AP5" t="s">
        <v>2657</v>
      </c>
      <c r="AQ5" t="s">
        <v>2672</v>
      </c>
      <c r="AR5" t="s">
        <v>2663</v>
      </c>
      <c r="BE5" t="s">
        <v>2673</v>
      </c>
      <c r="BF5">
        <v>1</v>
      </c>
      <c r="BG5" t="s">
        <v>193</v>
      </c>
      <c r="BH5">
        <v>2200000</v>
      </c>
      <c r="BI5">
        <v>1</v>
      </c>
      <c r="BJ5">
        <v>44329</v>
      </c>
      <c r="BK5">
        <v>44326</v>
      </c>
      <c r="CD5" s="43">
        <f t="shared" si="0"/>
        <v>5</v>
      </c>
      <c r="CE5" s="255" t="str">
        <f t="shared" si="1"/>
        <v>TNET</v>
      </c>
      <c r="CF5" s="255" t="str">
        <f>VLOOKUP(CE5,'COMPANY LIST'!$A:$B,2,FALSE)</f>
        <v>Technipnet SAS</v>
      </c>
      <c r="CG5" s="255">
        <f t="shared" si="2"/>
        <v>2200000</v>
      </c>
      <c r="CH5" s="255" t="str">
        <f t="shared" si="3"/>
        <v>EUR</v>
      </c>
      <c r="CI5" s="103">
        <f t="shared" si="4"/>
        <v>2.2000000000000002</v>
      </c>
      <c r="CJ5" s="255">
        <f>VLOOKUP(CH5,'MONTHLY RATES'!$A:$E,5,FALSE)</f>
        <v>1</v>
      </c>
      <c r="CK5" s="255" t="str">
        <f t="shared" si="5"/>
        <v>validated</v>
      </c>
      <c r="CL5" s="326">
        <f t="shared" si="6"/>
        <v>44329</v>
      </c>
    </row>
    <row r="6" spans="1:90" x14ac:dyDescent="0.35">
      <c r="A6">
        <v>276191</v>
      </c>
      <c r="B6" t="s">
        <v>2674</v>
      </c>
      <c r="C6" t="s">
        <v>2652</v>
      </c>
      <c r="D6" t="b">
        <v>1</v>
      </c>
      <c r="E6" t="b">
        <v>0</v>
      </c>
      <c r="F6" t="b">
        <v>0</v>
      </c>
      <c r="G6" t="s">
        <v>186</v>
      </c>
      <c r="H6" t="s">
        <v>187</v>
      </c>
      <c r="I6" t="s">
        <v>188</v>
      </c>
      <c r="J6">
        <v>0</v>
      </c>
      <c r="M6" t="s">
        <v>246</v>
      </c>
      <c r="N6" t="s">
        <v>247</v>
      </c>
      <c r="O6" t="s">
        <v>220</v>
      </c>
      <c r="P6" t="s">
        <v>221</v>
      </c>
      <c r="Q6">
        <v>44323.554756944446</v>
      </c>
      <c r="R6">
        <v>44323</v>
      </c>
      <c r="S6">
        <v>44329</v>
      </c>
      <c r="T6">
        <v>44323.556592962967</v>
      </c>
      <c r="U6" t="s">
        <v>210</v>
      </c>
      <c r="V6">
        <v>4700000</v>
      </c>
      <c r="W6" t="s">
        <v>249</v>
      </c>
      <c r="AA6" t="s">
        <v>195</v>
      </c>
      <c r="AC6" t="s">
        <v>2675</v>
      </c>
      <c r="AD6" t="s">
        <v>2671</v>
      </c>
      <c r="AE6">
        <v>268909096</v>
      </c>
      <c r="AP6" t="s">
        <v>2657</v>
      </c>
      <c r="AQ6" t="s">
        <v>2676</v>
      </c>
      <c r="AR6" t="s">
        <v>2659</v>
      </c>
      <c r="BE6" t="s">
        <v>2677</v>
      </c>
      <c r="BF6">
        <v>1</v>
      </c>
      <c r="BG6" t="s">
        <v>210</v>
      </c>
      <c r="BH6">
        <v>4700000</v>
      </c>
      <c r="BI6">
        <v>1</v>
      </c>
      <c r="BJ6">
        <v>44329</v>
      </c>
      <c r="BK6">
        <v>44323</v>
      </c>
      <c r="CD6" s="43">
        <f t="shared" si="0"/>
        <v>6</v>
      </c>
      <c r="CE6" s="255" t="str">
        <f t="shared" si="1"/>
        <v>TFRA</v>
      </c>
      <c r="CF6" s="255" t="str">
        <f>VLOOKUP(CE6,'COMPANY LIST'!$A:$B,2,FALSE)</f>
        <v>Technip France</v>
      </c>
      <c r="CG6" s="255">
        <f t="shared" si="2"/>
        <v>4700000</v>
      </c>
      <c r="CH6" s="255" t="str">
        <f t="shared" si="3"/>
        <v>USD</v>
      </c>
      <c r="CI6" s="103">
        <f t="shared" si="4"/>
        <v>3.9043030403721546</v>
      </c>
      <c r="CJ6" s="255">
        <f>VLOOKUP(CH6,'MONTHLY RATES'!$A:$E,5,FALSE)</f>
        <v>1.2038</v>
      </c>
      <c r="CK6" s="255" t="str">
        <f t="shared" si="5"/>
        <v>validated</v>
      </c>
      <c r="CL6" s="326">
        <f t="shared" si="6"/>
        <v>44329</v>
      </c>
    </row>
    <row r="7" spans="1:90" x14ac:dyDescent="0.35">
      <c r="A7">
        <v>276190</v>
      </c>
      <c r="B7" t="s">
        <v>2678</v>
      </c>
      <c r="C7" t="s">
        <v>2652</v>
      </c>
      <c r="D7" t="b">
        <v>1</v>
      </c>
      <c r="E7" t="b">
        <v>0</v>
      </c>
      <c r="F7" t="b">
        <v>0</v>
      </c>
      <c r="G7" t="s">
        <v>186</v>
      </c>
      <c r="H7" t="s">
        <v>187</v>
      </c>
      <c r="I7" t="s">
        <v>188</v>
      </c>
      <c r="J7">
        <v>0</v>
      </c>
      <c r="M7" t="s">
        <v>246</v>
      </c>
      <c r="N7" t="s">
        <v>247</v>
      </c>
      <c r="O7" t="s">
        <v>220</v>
      </c>
      <c r="P7" t="s">
        <v>221</v>
      </c>
      <c r="Q7">
        <v>44323.554351851853</v>
      </c>
      <c r="R7">
        <v>44323</v>
      </c>
      <c r="S7">
        <v>44328</v>
      </c>
      <c r="T7">
        <v>44323.556513993055</v>
      </c>
      <c r="U7" t="s">
        <v>304</v>
      </c>
      <c r="V7">
        <v>12500000</v>
      </c>
      <c r="W7" t="s">
        <v>249</v>
      </c>
      <c r="AA7" t="s">
        <v>195</v>
      </c>
      <c r="AC7" t="s">
        <v>2679</v>
      </c>
      <c r="AD7" t="s">
        <v>2671</v>
      </c>
      <c r="AE7">
        <v>268909025</v>
      </c>
      <c r="AP7" t="s">
        <v>2657</v>
      </c>
      <c r="AQ7" t="s">
        <v>2680</v>
      </c>
      <c r="AR7" t="s">
        <v>2681</v>
      </c>
      <c r="BE7" t="s">
        <v>2682</v>
      </c>
      <c r="BF7">
        <v>1</v>
      </c>
      <c r="BG7" t="s">
        <v>304</v>
      </c>
      <c r="BH7">
        <v>12500000</v>
      </c>
      <c r="BI7">
        <v>1</v>
      </c>
      <c r="BJ7">
        <v>44328</v>
      </c>
      <c r="BK7">
        <v>44323</v>
      </c>
      <c r="CD7" s="43">
        <f t="shared" si="0"/>
        <v>7</v>
      </c>
      <c r="CE7" s="255" t="str">
        <f t="shared" si="1"/>
        <v>TFRA</v>
      </c>
      <c r="CF7" s="255" t="str">
        <f>VLOOKUP(CE7,'COMPANY LIST'!$A:$B,2,FALSE)</f>
        <v>Technip France</v>
      </c>
      <c r="CG7" s="255">
        <f t="shared" si="2"/>
        <v>12500000</v>
      </c>
      <c r="CH7" s="255" t="str">
        <f t="shared" si="3"/>
        <v>NOK</v>
      </c>
      <c r="CI7" s="103">
        <f t="shared" si="4"/>
        <v>1.2498250244965705</v>
      </c>
      <c r="CJ7" s="255">
        <f>VLOOKUP(CH7,'MONTHLY RATES'!$A:$E,5,FALSE)</f>
        <v>10.0014</v>
      </c>
      <c r="CK7" s="255" t="str">
        <f t="shared" si="5"/>
        <v>validated</v>
      </c>
      <c r="CL7" s="326">
        <f t="shared" si="6"/>
        <v>44328</v>
      </c>
    </row>
    <row r="8" spans="1:90" x14ac:dyDescent="0.35">
      <c r="A8">
        <v>276189</v>
      </c>
      <c r="B8" t="s">
        <v>2683</v>
      </c>
      <c r="C8" t="s">
        <v>2652</v>
      </c>
      <c r="D8" t="b">
        <v>1</v>
      </c>
      <c r="E8" t="b">
        <v>0</v>
      </c>
      <c r="F8" t="b">
        <v>0</v>
      </c>
      <c r="G8" t="s">
        <v>186</v>
      </c>
      <c r="H8" t="s">
        <v>187</v>
      </c>
      <c r="I8" t="s">
        <v>188</v>
      </c>
      <c r="J8">
        <v>0</v>
      </c>
      <c r="M8" t="s">
        <v>246</v>
      </c>
      <c r="N8" t="s">
        <v>247</v>
      </c>
      <c r="O8" t="s">
        <v>220</v>
      </c>
      <c r="P8" t="s">
        <v>221</v>
      </c>
      <c r="Q8">
        <v>44323.553981481484</v>
      </c>
      <c r="R8">
        <v>44323</v>
      </c>
      <c r="S8">
        <v>44327</v>
      </c>
      <c r="T8">
        <v>44323.556443564812</v>
      </c>
      <c r="U8" t="s">
        <v>285</v>
      </c>
      <c r="V8">
        <v>1300000</v>
      </c>
      <c r="W8" t="s">
        <v>249</v>
      </c>
      <c r="AA8" t="s">
        <v>195</v>
      </c>
      <c r="AC8" t="s">
        <v>2684</v>
      </c>
      <c r="AD8" t="s">
        <v>2671</v>
      </c>
      <c r="AE8">
        <v>268908987</v>
      </c>
      <c r="AP8" t="s">
        <v>2657</v>
      </c>
      <c r="AQ8" t="s">
        <v>2685</v>
      </c>
      <c r="AR8" t="s">
        <v>2686</v>
      </c>
      <c r="BE8" t="s">
        <v>2687</v>
      </c>
      <c r="BF8">
        <v>1</v>
      </c>
      <c r="BG8" t="s">
        <v>285</v>
      </c>
      <c r="BH8">
        <v>1300000</v>
      </c>
      <c r="BI8">
        <v>1</v>
      </c>
      <c r="BJ8">
        <v>44327</v>
      </c>
      <c r="BK8">
        <v>44323</v>
      </c>
      <c r="CD8" s="43">
        <f t="shared" si="0"/>
        <v>8</v>
      </c>
      <c r="CE8" s="255" t="str">
        <f t="shared" si="1"/>
        <v>TFRA</v>
      </c>
      <c r="CF8" s="255" t="str">
        <f>VLOOKUP(CE8,'COMPANY LIST'!$A:$B,2,FALSE)</f>
        <v>Technip France</v>
      </c>
      <c r="CG8" s="255">
        <f t="shared" si="2"/>
        <v>1300000</v>
      </c>
      <c r="CH8" s="255" t="str">
        <f t="shared" si="3"/>
        <v>GBP</v>
      </c>
      <c r="CI8" s="103">
        <f t="shared" si="4"/>
        <v>1.4951981137500721</v>
      </c>
      <c r="CJ8" s="255">
        <f>VLOOKUP(CH8,'MONTHLY RATES'!$A:$E,5,FALSE)</f>
        <v>0.86944999999999995</v>
      </c>
      <c r="CK8" s="255" t="str">
        <f t="shared" si="5"/>
        <v>validated</v>
      </c>
      <c r="CL8" s="326">
        <f t="shared" si="6"/>
        <v>44327</v>
      </c>
    </row>
    <row r="9" spans="1:90" x14ac:dyDescent="0.35">
      <c r="A9">
        <v>276188</v>
      </c>
      <c r="B9" t="s">
        <v>2688</v>
      </c>
      <c r="C9" t="s">
        <v>2652</v>
      </c>
      <c r="D9" t="b">
        <v>1</v>
      </c>
      <c r="E9" t="b">
        <v>0</v>
      </c>
      <c r="F9" t="b">
        <v>0</v>
      </c>
      <c r="G9" t="s">
        <v>186</v>
      </c>
      <c r="H9" t="s">
        <v>187</v>
      </c>
      <c r="I9" t="s">
        <v>188</v>
      </c>
      <c r="J9">
        <v>0</v>
      </c>
      <c r="M9" t="s">
        <v>246</v>
      </c>
      <c r="N9" t="s">
        <v>247</v>
      </c>
      <c r="O9" t="s">
        <v>220</v>
      </c>
      <c r="P9" t="s">
        <v>221</v>
      </c>
      <c r="Q9">
        <v>44323.553449074076</v>
      </c>
      <c r="R9">
        <v>44323</v>
      </c>
      <c r="S9">
        <v>44327</v>
      </c>
      <c r="T9">
        <v>44323.55645423611</v>
      </c>
      <c r="U9" t="s">
        <v>193</v>
      </c>
      <c r="V9">
        <v>1500000</v>
      </c>
      <c r="W9" t="s">
        <v>249</v>
      </c>
      <c r="AA9" t="s">
        <v>195</v>
      </c>
      <c r="AC9" t="s">
        <v>2689</v>
      </c>
      <c r="AD9" t="s">
        <v>2671</v>
      </c>
      <c r="AE9">
        <v>268908949</v>
      </c>
      <c r="AP9" t="s">
        <v>2657</v>
      </c>
      <c r="AQ9" t="s">
        <v>2690</v>
      </c>
      <c r="AR9" t="s">
        <v>2691</v>
      </c>
      <c r="BE9" t="s">
        <v>2692</v>
      </c>
      <c r="BF9">
        <v>1</v>
      </c>
      <c r="BG9" t="s">
        <v>193</v>
      </c>
      <c r="BH9">
        <v>1500000</v>
      </c>
      <c r="BI9">
        <v>1</v>
      </c>
      <c r="BJ9">
        <v>44327</v>
      </c>
      <c r="BK9">
        <v>44323</v>
      </c>
      <c r="CD9" s="43">
        <f t="shared" si="0"/>
        <v>9</v>
      </c>
      <c r="CE9" s="255" t="str">
        <f t="shared" si="1"/>
        <v>TFRA</v>
      </c>
      <c r="CF9" s="255" t="str">
        <f>VLOOKUP(CE9,'COMPANY LIST'!$A:$B,2,FALSE)</f>
        <v>Technip France</v>
      </c>
      <c r="CG9" s="255">
        <f t="shared" si="2"/>
        <v>1500000</v>
      </c>
      <c r="CH9" s="255" t="str">
        <f t="shared" si="3"/>
        <v>EUR</v>
      </c>
      <c r="CI9" s="103">
        <f t="shared" si="4"/>
        <v>1.5</v>
      </c>
      <c r="CJ9" s="255">
        <f>VLOOKUP(CH9,'MONTHLY RATES'!$A:$E,5,FALSE)</f>
        <v>1</v>
      </c>
      <c r="CK9" s="255" t="str">
        <f t="shared" si="5"/>
        <v>validated</v>
      </c>
      <c r="CL9" s="326">
        <f t="shared" si="6"/>
        <v>44327</v>
      </c>
    </row>
    <row r="10" spans="1:90" x14ac:dyDescent="0.35">
      <c r="A10">
        <v>276187</v>
      </c>
      <c r="B10" t="s">
        <v>2693</v>
      </c>
      <c r="C10" t="s">
        <v>2652</v>
      </c>
      <c r="D10" t="b">
        <v>1</v>
      </c>
      <c r="E10" t="b">
        <v>0</v>
      </c>
      <c r="F10" t="b">
        <v>0</v>
      </c>
      <c r="G10" t="s">
        <v>186</v>
      </c>
      <c r="H10" t="s">
        <v>187</v>
      </c>
      <c r="I10" t="s">
        <v>188</v>
      </c>
      <c r="J10">
        <v>0</v>
      </c>
      <c r="M10" t="s">
        <v>246</v>
      </c>
      <c r="N10" t="s">
        <v>247</v>
      </c>
      <c r="O10" t="s">
        <v>220</v>
      </c>
      <c r="P10" t="s">
        <v>221</v>
      </c>
      <c r="Q10">
        <v>44323.552673611113</v>
      </c>
      <c r="R10">
        <v>44323</v>
      </c>
      <c r="S10">
        <v>44328</v>
      </c>
      <c r="T10">
        <v>44323.556520914353</v>
      </c>
      <c r="U10" t="s">
        <v>193</v>
      </c>
      <c r="V10">
        <v>7000000</v>
      </c>
      <c r="W10" t="s">
        <v>249</v>
      </c>
      <c r="AA10" t="s">
        <v>195</v>
      </c>
      <c r="AC10" t="s">
        <v>2694</v>
      </c>
      <c r="AD10" t="s">
        <v>2671</v>
      </c>
      <c r="AE10">
        <v>268908911</v>
      </c>
      <c r="AP10" t="s">
        <v>2657</v>
      </c>
      <c r="AQ10" t="s">
        <v>2695</v>
      </c>
      <c r="AR10" t="s">
        <v>2663</v>
      </c>
      <c r="BE10" t="s">
        <v>2696</v>
      </c>
      <c r="BF10">
        <v>1</v>
      </c>
      <c r="BG10" t="s">
        <v>193</v>
      </c>
      <c r="BH10">
        <v>7000000</v>
      </c>
      <c r="BI10">
        <v>1</v>
      </c>
      <c r="BJ10">
        <v>44328</v>
      </c>
      <c r="BK10">
        <v>44323</v>
      </c>
      <c r="CD10" s="43">
        <f t="shared" si="0"/>
        <v>10</v>
      </c>
      <c r="CE10" s="255" t="str">
        <f t="shared" si="1"/>
        <v>TFRA</v>
      </c>
      <c r="CF10" s="255" t="str">
        <f>VLOOKUP(CE10,'COMPANY LIST'!$A:$B,2,FALSE)</f>
        <v>Technip France</v>
      </c>
      <c r="CG10" s="255">
        <f t="shared" si="2"/>
        <v>7000000</v>
      </c>
      <c r="CH10" s="255" t="str">
        <f t="shared" si="3"/>
        <v>EUR</v>
      </c>
      <c r="CI10" s="103">
        <f t="shared" si="4"/>
        <v>7</v>
      </c>
      <c r="CJ10" s="255">
        <f>VLOOKUP(CH10,'MONTHLY RATES'!$A:$E,5,FALSE)</f>
        <v>1</v>
      </c>
      <c r="CK10" s="255" t="str">
        <f t="shared" si="5"/>
        <v>validated</v>
      </c>
      <c r="CL10" s="326">
        <f t="shared" si="6"/>
        <v>44328</v>
      </c>
    </row>
    <row r="11" spans="1:90" x14ac:dyDescent="0.35">
      <c r="A11">
        <v>276181</v>
      </c>
      <c r="B11" t="s">
        <v>2697</v>
      </c>
      <c r="C11" t="s">
        <v>2652</v>
      </c>
      <c r="D11" t="b">
        <v>1</v>
      </c>
      <c r="E11" t="b">
        <v>0</v>
      </c>
      <c r="F11" t="b">
        <v>0</v>
      </c>
      <c r="G11" t="s">
        <v>186</v>
      </c>
      <c r="H11" t="s">
        <v>187</v>
      </c>
      <c r="I11" t="s">
        <v>188</v>
      </c>
      <c r="J11">
        <v>0</v>
      </c>
      <c r="M11" t="s">
        <v>2698</v>
      </c>
      <c r="N11" t="s">
        <v>2699</v>
      </c>
      <c r="O11" t="s">
        <v>220</v>
      </c>
      <c r="P11" t="s">
        <v>221</v>
      </c>
      <c r="Q11">
        <v>44323.277858796297</v>
      </c>
      <c r="R11">
        <v>44323</v>
      </c>
      <c r="S11">
        <v>44328</v>
      </c>
      <c r="T11">
        <v>44323.285136180559</v>
      </c>
      <c r="U11" t="s">
        <v>193</v>
      </c>
      <c r="V11">
        <v>1970000</v>
      </c>
      <c r="W11" t="s">
        <v>991</v>
      </c>
      <c r="AA11" t="s">
        <v>195</v>
      </c>
      <c r="AC11" t="s">
        <v>2700</v>
      </c>
      <c r="AD11" t="s">
        <v>2701</v>
      </c>
      <c r="AE11">
        <v>268902074</v>
      </c>
      <c r="AP11" t="s">
        <v>2657</v>
      </c>
      <c r="AQ11" t="s">
        <v>2702</v>
      </c>
      <c r="AR11" t="s">
        <v>2663</v>
      </c>
      <c r="BE11" t="s">
        <v>2703</v>
      </c>
      <c r="BF11">
        <v>1</v>
      </c>
      <c r="BG11" t="s">
        <v>193</v>
      </c>
      <c r="BH11">
        <v>1970000</v>
      </c>
      <c r="BI11">
        <v>1</v>
      </c>
      <c r="BJ11">
        <v>44328</v>
      </c>
      <c r="BK11">
        <v>44323</v>
      </c>
      <c r="CD11" s="43">
        <f t="shared" si="0"/>
        <v>11</v>
      </c>
      <c r="CE11" s="255" t="str">
        <f t="shared" si="1"/>
        <v>FMCLSYSAS</v>
      </c>
      <c r="CF11" s="255" t="str">
        <f>VLOOKUP(CE11,'COMPANY LIST'!$A:$B,2,FALSE)</f>
        <v>FMC Loading Systems SAS</v>
      </c>
      <c r="CG11" s="255">
        <f t="shared" si="2"/>
        <v>1970000</v>
      </c>
      <c r="CH11" s="255" t="str">
        <f t="shared" si="3"/>
        <v>EUR</v>
      </c>
      <c r="CI11" s="103">
        <f t="shared" si="4"/>
        <v>1.97</v>
      </c>
      <c r="CJ11" s="255">
        <f>VLOOKUP(CH11,'MONTHLY RATES'!$A:$E,5,FALSE)</f>
        <v>1</v>
      </c>
      <c r="CK11" s="255" t="str">
        <f t="shared" si="5"/>
        <v>validated</v>
      </c>
      <c r="CL11" s="326">
        <f t="shared" si="6"/>
        <v>44328</v>
      </c>
    </row>
    <row r="12" spans="1:90" x14ac:dyDescent="0.35">
      <c r="A12">
        <v>275927</v>
      </c>
      <c r="B12" t="s">
        <v>2704</v>
      </c>
      <c r="C12" t="s">
        <v>2652</v>
      </c>
      <c r="D12" t="b">
        <v>1</v>
      </c>
      <c r="E12" t="b">
        <v>0</v>
      </c>
      <c r="F12" t="b">
        <v>0</v>
      </c>
      <c r="G12" t="s">
        <v>186</v>
      </c>
      <c r="H12" t="s">
        <v>187</v>
      </c>
      <c r="I12" t="s">
        <v>188</v>
      </c>
      <c r="J12">
        <v>0</v>
      </c>
      <c r="M12" t="s">
        <v>246</v>
      </c>
      <c r="N12" t="s">
        <v>247</v>
      </c>
      <c r="O12" t="s">
        <v>220</v>
      </c>
      <c r="P12" t="s">
        <v>221</v>
      </c>
      <c r="Q12">
        <v>44312.688206018516</v>
      </c>
      <c r="R12">
        <v>44312</v>
      </c>
      <c r="S12">
        <v>44326</v>
      </c>
      <c r="T12">
        <v>44313.275071099539</v>
      </c>
      <c r="U12" t="s">
        <v>193</v>
      </c>
      <c r="V12">
        <v>1000000</v>
      </c>
      <c r="W12" t="s">
        <v>249</v>
      </c>
      <c r="AA12" t="s">
        <v>195</v>
      </c>
      <c r="AC12" t="s">
        <v>2705</v>
      </c>
      <c r="AD12" t="s">
        <v>2671</v>
      </c>
      <c r="AE12">
        <v>268403797</v>
      </c>
      <c r="AP12" t="s">
        <v>2657</v>
      </c>
      <c r="AQ12" t="s">
        <v>2706</v>
      </c>
      <c r="AR12" t="s">
        <v>2691</v>
      </c>
      <c r="BE12" t="s">
        <v>2707</v>
      </c>
      <c r="BF12">
        <v>1</v>
      </c>
      <c r="BG12" t="s">
        <v>193</v>
      </c>
      <c r="BH12">
        <v>1000000</v>
      </c>
      <c r="BI12">
        <v>1</v>
      </c>
      <c r="BJ12">
        <v>44326</v>
      </c>
      <c r="BK12">
        <v>44312</v>
      </c>
      <c r="CD12" s="43">
        <f t="shared" si="0"/>
        <v>12</v>
      </c>
      <c r="CE12" s="255" t="str">
        <f t="shared" si="1"/>
        <v>TFRA</v>
      </c>
      <c r="CF12" s="255" t="str">
        <f>VLOOKUP(CE12,'COMPANY LIST'!$A:$B,2,FALSE)</f>
        <v>Technip France</v>
      </c>
      <c r="CG12" s="255">
        <f t="shared" si="2"/>
        <v>1000000</v>
      </c>
      <c r="CH12" s="255" t="str">
        <f t="shared" si="3"/>
        <v>EUR</v>
      </c>
      <c r="CI12" s="103">
        <f t="shared" si="4"/>
        <v>1</v>
      </c>
      <c r="CJ12" s="255">
        <f>VLOOKUP(CH12,'MONTHLY RATES'!$A:$E,5,FALSE)</f>
        <v>1</v>
      </c>
      <c r="CK12" s="255" t="str">
        <f t="shared" si="5"/>
        <v>validated</v>
      </c>
      <c r="CL12" s="326">
        <f t="shared" si="6"/>
        <v>44326</v>
      </c>
    </row>
    <row r="13" spans="1:90" x14ac:dyDescent="0.35">
      <c r="CD13" s="43" t="str">
        <f t="shared" si="0"/>
        <v/>
      </c>
      <c r="CE13" s="255">
        <f>W13</f>
        <v>0</v>
      </c>
      <c r="CF13" s="255" t="e">
        <f>VLOOKUP(CE13,'COMPANY LIST'!$A:$B,2,FALSE)</f>
        <v>#N/A</v>
      </c>
      <c r="CG13" s="255">
        <f>V13</f>
        <v>0</v>
      </c>
      <c r="CH13" s="255">
        <f>U13</f>
        <v>0</v>
      </c>
      <c r="CI13" s="103" t="e">
        <f>(CG13/CJ13)/1000000</f>
        <v>#N/A</v>
      </c>
      <c r="CJ13" s="255" t="e">
        <f>VLOOKUP(CH13,'MONTHLY RATES'!$A:$E,5,FALSE)</f>
        <v>#N/A</v>
      </c>
      <c r="CK13" s="255">
        <f>H13</f>
        <v>0</v>
      </c>
      <c r="CL13" s="326">
        <f t="shared" si="6"/>
        <v>0</v>
      </c>
    </row>
    <row r="14" spans="1:90" x14ac:dyDescent="0.35">
      <c r="CD14" s="43" t="str">
        <f t="shared" si="0"/>
        <v/>
      </c>
      <c r="CE14" s="255">
        <f t="shared" ref="CE14:CE15" si="7">W14</f>
        <v>0</v>
      </c>
      <c r="CF14" s="255" t="e">
        <f>VLOOKUP(CE14,'COMPANY LIST'!$A:$B,2,FALSE)</f>
        <v>#N/A</v>
      </c>
      <c r="CG14" s="255">
        <f t="shared" ref="CG14:CG15" si="8">V14</f>
        <v>0</v>
      </c>
      <c r="CH14" s="255">
        <f t="shared" ref="CH14:CH15" si="9">U14</f>
        <v>0</v>
      </c>
      <c r="CI14" s="103" t="e">
        <f t="shared" ref="CI14:CI15" si="10">(CG14/CJ14)/1000000</f>
        <v>#N/A</v>
      </c>
      <c r="CJ14" s="255" t="e">
        <f>VLOOKUP(CH14,'MONTHLY RATES'!$A:$E,5,FALSE)</f>
        <v>#N/A</v>
      </c>
      <c r="CK14" s="255">
        <f t="shared" ref="CK14:CK15" si="11">H14</f>
        <v>0</v>
      </c>
      <c r="CL14" s="326">
        <f t="shared" si="6"/>
        <v>0</v>
      </c>
    </row>
    <row r="15" spans="1:90" x14ac:dyDescent="0.35">
      <c r="CD15" s="43" t="str">
        <f t="shared" si="0"/>
        <v/>
      </c>
      <c r="CE15" s="255">
        <f t="shared" si="7"/>
        <v>0</v>
      </c>
      <c r="CF15" s="255" t="e">
        <f>VLOOKUP(CE15,'COMPANY LIST'!$A:$B,2,FALSE)</f>
        <v>#N/A</v>
      </c>
      <c r="CG15" s="255">
        <f t="shared" si="8"/>
        <v>0</v>
      </c>
      <c r="CH15" s="255">
        <f t="shared" si="9"/>
        <v>0</v>
      </c>
      <c r="CI15" s="103" t="e">
        <f t="shared" si="10"/>
        <v>#N/A</v>
      </c>
      <c r="CJ15" s="255" t="e">
        <f>VLOOKUP(CH15,'MONTHLY RATES'!$A:$E,5,FALSE)</f>
        <v>#N/A</v>
      </c>
      <c r="CK15" s="255">
        <f t="shared" si="11"/>
        <v>0</v>
      </c>
      <c r="CL15" s="326">
        <f t="shared" si="6"/>
        <v>0</v>
      </c>
    </row>
    <row r="16" spans="1:90" x14ac:dyDescent="0.35">
      <c r="CI16" s="103"/>
    </row>
    <row r="17" spans="87:87" x14ac:dyDescent="0.35">
      <c r="CI17" s="103"/>
    </row>
    <row r="18" spans="87:87" x14ac:dyDescent="0.35">
      <c r="CI18" s="103"/>
    </row>
    <row r="19" spans="87:87" x14ac:dyDescent="0.35">
      <c r="CI19" s="103"/>
    </row>
    <row r="20" spans="87:87" x14ac:dyDescent="0.35">
      <c r="CI20" s="103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Detail Per Entity</vt:lpstr>
      <vt:lpstr>Detail per Line+Variation TPEU</vt:lpstr>
      <vt:lpstr>DIFFERENCES O_I</vt:lpstr>
      <vt:lpstr>FLOWS IN DIAPASON</vt:lpstr>
      <vt:lpstr>TABUD</vt:lpstr>
      <vt:lpstr>GEOP</vt:lpstr>
      <vt:lpstr>TITA</vt:lpstr>
      <vt:lpstr>TAP</vt:lpstr>
      <vt:lpstr>TFRA</vt:lpstr>
      <vt:lpstr>TUSA</vt:lpstr>
      <vt:lpstr>COMPANY LIST</vt:lpstr>
      <vt:lpstr>MONTHLY RATES</vt:lpstr>
      <vt:lpstr>BDDTransfer</vt:lpstr>
      <vt:lpstr>BDDZBA</vt:lpstr>
      <vt:lpstr>'FLOWS IN DIAPASON'!Print_Area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Dhervilly</dc:creator>
  <cp:lastModifiedBy>Julien Macdonald-External</cp:lastModifiedBy>
  <dcterms:created xsi:type="dcterms:W3CDTF">2020-03-20T14:34:46Z</dcterms:created>
  <dcterms:modified xsi:type="dcterms:W3CDTF">2021-05-10T16:42:34Z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3b48b937-0ae3-46f5-b32e-f3232b5be847_Enabled">
    <vt:lpwstr>True</vt:lpwstr>
  </property>
  <property fmtid="{D5CDD505-2E9C-101B-9397-08002B2CF9AE}" pid="5" name="MSIP_Label_3b48b937-0ae3-46f5-b32e-f3232b5be847_SiteId">
    <vt:lpwstr>9179d01a-e94c-4488-b5f0-4554bc474f8c</vt:lpwstr>
  </property>
  <property fmtid="{D5CDD505-2E9C-101B-9397-08002B2CF9AE}" pid="6" name="MSIP_Label_3b48b937-0ae3-46f5-b32e-f3232b5be847_Owner">
    <vt:lpwstr>amandine.goufan@technipfmc.com</vt:lpwstr>
  </property>
  <property fmtid="{D5CDD505-2E9C-101B-9397-08002B2CF9AE}" pid="7" name="MSIP_Label_3b48b937-0ae3-46f5-b32e-f3232b5be847_SetDate">
    <vt:lpwstr>2020-11-05T16:18:05.9530672Z</vt:lpwstr>
  </property>
  <property fmtid="{D5CDD505-2E9C-101B-9397-08002B2CF9AE}" pid="8" name="MSIP_Label_3b48b937-0ae3-46f5-b32e-f3232b5be847_Name">
    <vt:lpwstr>General</vt:lpwstr>
  </property>
  <property fmtid="{D5CDD505-2E9C-101B-9397-08002B2CF9AE}" pid="9" name="MSIP_Label_3b48b937-0ae3-46f5-b32e-f3232b5be847_Application">
    <vt:lpwstr>Microsoft Azure Information Protection</vt:lpwstr>
  </property>
  <property fmtid="{D5CDD505-2E9C-101B-9397-08002B2CF9AE}" pid="10" name="MSIP_Label_3b48b937-0ae3-46f5-b32e-f3232b5be847_Extended_MSFT_Method">
    <vt:lpwstr>Automatic</vt:lpwstr>
  </property>
  <property fmtid="{D5CDD505-2E9C-101B-9397-08002B2CF9AE}" pid="11" name="MSIP_Label_8f79752b-c5ee-4ad3-a24f-e300e7b653f3_Enabled">
    <vt:lpwstr>True</vt:lpwstr>
  </property>
  <property fmtid="{D5CDD505-2E9C-101B-9397-08002B2CF9AE}" pid="12" name="MSIP_Label_8f79752b-c5ee-4ad3-a24f-e300e7b653f3_SiteId">
    <vt:lpwstr>9179d01a-e94c-4488-b5f0-4554bc474f8c</vt:lpwstr>
  </property>
  <property fmtid="{D5CDD505-2E9C-101B-9397-08002B2CF9AE}" pid="13" name="MSIP_Label_8f79752b-c5ee-4ad3-a24f-e300e7b653f3_Owner">
    <vt:lpwstr>amandine.goufan@technipfmc.com</vt:lpwstr>
  </property>
  <property fmtid="{D5CDD505-2E9C-101B-9397-08002B2CF9AE}" pid="14" name="MSIP_Label_8f79752b-c5ee-4ad3-a24f-e300e7b653f3_SetDate">
    <vt:lpwstr>2020-11-05T16:18:05.9530672Z</vt:lpwstr>
  </property>
  <property fmtid="{D5CDD505-2E9C-101B-9397-08002B2CF9AE}" pid="15" name="MSIP_Label_8f79752b-c5ee-4ad3-a24f-e300e7b653f3_Name">
    <vt:lpwstr>Anyone - No Protection</vt:lpwstr>
  </property>
  <property fmtid="{D5CDD505-2E9C-101B-9397-08002B2CF9AE}" pid="16" name="MSIP_Label_8f79752b-c5ee-4ad3-a24f-e300e7b653f3_Application">
    <vt:lpwstr>Microsoft Azure Information Protection</vt:lpwstr>
  </property>
  <property fmtid="{D5CDD505-2E9C-101B-9397-08002B2CF9AE}" pid="17" name="MSIP_Label_8f79752b-c5ee-4ad3-a24f-e300e7b653f3_Parent">
    <vt:lpwstr>3b48b937-0ae3-46f5-b32e-f3232b5be847</vt:lpwstr>
  </property>
  <property fmtid="{D5CDD505-2E9C-101B-9397-08002B2CF9AE}" pid="18" name="MSIP_Label_8f79752b-c5ee-4ad3-a24f-e300e7b653f3_Extended_MSFT_Method">
    <vt:lpwstr>Automatic</vt:lpwstr>
  </property>
  <property fmtid="{D5CDD505-2E9C-101B-9397-08002B2CF9AE}" pid="19" name="Sensitivity">
    <vt:lpwstr>General Anyone - No Protection</vt:lpwstr>
  </property>
</Properties>
</file>