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trlProps/ctrlProp3.xml" ContentType="application/vnd.ms-excel.controlproperties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trlProps/ctrlProp4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2.xml" ContentType="application/vnd.openxmlformats-officedocument.spreadsheetml.pivot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OneDrive - Fiteco\Projet Métier\"/>
    </mc:Choice>
  </mc:AlternateContent>
  <xr:revisionPtr revIDLastSave="0" documentId="13_ncr:1_{46782EBC-1BDA-4C59-930E-468E675DC220}" xr6:coauthVersionLast="46" xr6:coauthVersionMax="46" xr10:uidLastSave="{00000000-0000-0000-0000-000000000000}"/>
  <bookViews>
    <workbookView xWindow="-110" yWindow="-110" windowWidth="19420" windowHeight="10420" tabRatio="720" activeTab="2" xr2:uid="{D3934CEC-CB8A-49A9-B921-525061C42A1F}"/>
  </bookViews>
  <sheets>
    <sheet name="Chantiers" sheetId="2" r:id="rId1"/>
    <sheet name="Tableau de Bord" sheetId="3" r:id="rId2"/>
    <sheet name="Planning" sheetId="5" r:id="rId3"/>
    <sheet name="Absences" sheetId="8" r:id="rId4"/>
    <sheet name="Données Autres" sheetId="4" r:id="rId5"/>
    <sheet name="Base" sheetId="7" state="hidden" r:id="rId6"/>
  </sheets>
  <definedNames>
    <definedName name="Année">TAnnee[Année]</definedName>
    <definedName name="Cause">OFFSET(Absences!$I$4,,,COUNTA(Absences!$I:$I)-1)</definedName>
    <definedName name="CLI">OFFSET(Chantiers!$A$2,,,COUNTA(Chantiers!$A:$A)-1)</definedName>
    <definedName name="CP">OFFSET(Absences!$A$3,0,0,COUNTA(Absences!$A:$A)+1,COUNTA(Absences!$3:$3)+1)</definedName>
    <definedName name="DD">OFFSET(Chantiers!$I$2,,,COUNTA(Chantiers!$A:$A)-1)</definedName>
    <definedName name="DDAbs">OFFSET(Absences!$J$4,,,COUNTA(Absences!$J:$J)-1)</definedName>
    <definedName name="DF">OFFSET(Chantiers!$J$2,,,COUNTA(Chantiers!$A:$A)-1)</definedName>
    <definedName name="DFAbs">OFFSET(Absences!$K$4,,,COUNTA(Absences!$K:$K)-1)</definedName>
    <definedName name="DonnéesExternes_1" localSheetId="5" hidden="1">Base!$A$1:$D$2</definedName>
    <definedName name="Effectif">TEffectif6[Effectif]</definedName>
    <definedName name="Feries">'Données Autres'!$J$2:$J$300</definedName>
    <definedName name="Mois">'Données Autres'!$F$2:$F$13</definedName>
    <definedName name="NomAbs">OFFSET(Absences!$H$4,,,COUNTA(Absences!$H:$H)-1)</definedName>
    <definedName name="OPE_1">OFFSET(Chantiers!$C$2,,,COUNTA(Chantiers!$A:$A)-1)</definedName>
    <definedName name="OPE_2">OFFSET(Chantiers!$D$2,,,COUNTA(Chantiers!$A:$A)-1)</definedName>
    <definedName name="OPE_3">OFFSET(Chantiers!$E$2,,,COUNTA(Chantiers!$A:$A)-1)</definedName>
    <definedName name="PROG">OFFSET(Chantiers!$L$2,,,COUNTA(Chantiers!$A:$A)-1)</definedName>
    <definedName name="Segment_Nom_Client">#N/A</definedName>
    <definedName name="Segment_Opérateur_1">#N/A</definedName>
    <definedName name="Segment_Opérateur_2">#N/A</definedName>
    <definedName name="Segment_Opérateur_3">#N/A</definedName>
    <definedName name="TypeAbs">OFFSET(Absences!$L$4,,,COUNTA(Absences!$L:$L)-1)</definedName>
  </definedNames>
  <calcPr calcId="191029"/>
  <pivotCaches>
    <pivotCache cacheId="26" r:id="rId7"/>
  </pivotCaches>
  <extLst>
    <ext xmlns:x14="http://schemas.microsoft.com/office/spreadsheetml/2009/9/main" uri="{BBE1A952-AA13-448e-AADC-164F8A28A991}">
      <x14:slicerCaches>
        <x14:slicerCache r:id="rId8"/>
        <x14:slicerCache r:id="rId9"/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7" l="1"/>
  <c r="AS10" i="5"/>
  <c r="AS10" i="5" a="1"/>
  <c r="AR10" i="5" a="1"/>
  <c r="AR10" i="5" s="1"/>
  <c r="AQ10" i="5" a="1"/>
  <c r="AQ10" i="5" s="1"/>
  <c r="AP10" i="5" a="1"/>
  <c r="AP10" i="5" s="1"/>
  <c r="AO10" i="5" a="1"/>
  <c r="AO10" i="5" s="1"/>
  <c r="AN10" i="5" a="1"/>
  <c r="AN10" i="5" s="1"/>
  <c r="AM10" i="5" a="1"/>
  <c r="AM10" i="5" s="1"/>
  <c r="AL10" i="5" a="1"/>
  <c r="AL10" i="5" s="1"/>
  <c r="AK10" i="5" a="1"/>
  <c r="AK10" i="5" s="1"/>
  <c r="AJ10" i="5" a="1"/>
  <c r="AJ10" i="5" s="1"/>
  <c r="AI10" i="5" a="1"/>
  <c r="AI10" i="5" s="1"/>
  <c r="AH10" i="5" a="1"/>
  <c r="AH10" i="5" s="1"/>
  <c r="AG10" i="5" a="1"/>
  <c r="AG10" i="5" s="1"/>
  <c r="AF10" i="5" a="1"/>
  <c r="AF10" i="5" s="1"/>
  <c r="AE10" i="5" a="1"/>
  <c r="AE10" i="5" s="1"/>
  <c r="AD10" i="5" a="1"/>
  <c r="AD10" i="5" s="1"/>
  <c r="AC10" i="5" a="1"/>
  <c r="AC10" i="5" s="1"/>
  <c r="AB10" i="5" a="1"/>
  <c r="AB10" i="5" s="1"/>
  <c r="AA10" i="5" a="1"/>
  <c r="AA10" i="5" s="1"/>
  <c r="Z10" i="5" a="1"/>
  <c r="Z10" i="5" s="1"/>
  <c r="Y10" i="5" a="1"/>
  <c r="Y10" i="5" s="1"/>
  <c r="X10" i="5" a="1"/>
  <c r="X10" i="5" s="1"/>
  <c r="W10" i="5"/>
  <c r="W10" i="5" a="1"/>
  <c r="V10" i="5" a="1"/>
  <c r="V10" i="5" s="1"/>
  <c r="U10" i="5" a="1"/>
  <c r="U10" i="5" s="1"/>
  <c r="T10" i="5" a="1"/>
  <c r="T10" i="5" s="1"/>
  <c r="S10" i="5" a="1"/>
  <c r="S10" i="5" s="1"/>
  <c r="R10" i="5" a="1"/>
  <c r="R10" i="5" s="1"/>
  <c r="Q10" i="5"/>
  <c r="Q10" i="5" a="1"/>
  <c r="P10" i="5"/>
  <c r="P10" i="5" a="1"/>
  <c r="O10" i="5" a="1"/>
  <c r="O10" i="5" s="1"/>
  <c r="N10" i="5" a="1"/>
  <c r="N10" i="5" s="1"/>
  <c r="M10" i="5" a="1"/>
  <c r="M10" i="5" s="1"/>
  <c r="L10" i="5" a="1"/>
  <c r="L10" i="5" s="1"/>
  <c r="K10" i="5" a="1"/>
  <c r="K10" i="5" s="1"/>
  <c r="J10" i="5"/>
  <c r="J10" i="5" a="1"/>
  <c r="I10" i="5" a="1"/>
  <c r="I10" i="5" s="1"/>
  <c r="H10" i="5" a="1"/>
  <c r="H10" i="5" s="1"/>
  <c r="G10" i="5" a="1"/>
  <c r="G10" i="5" s="1"/>
  <c r="F10" i="5" a="1"/>
  <c r="F10" i="5" s="1"/>
  <c r="E10" i="5" a="1"/>
  <c r="E10" i="5" s="1"/>
  <c r="D10" i="5" a="1"/>
  <c r="D10" i="5" s="1"/>
  <c r="C10" i="5" a="1"/>
  <c r="C10" i="5" s="1"/>
  <c r="B10" i="5" a="1"/>
  <c r="B10" i="5" s="1"/>
  <c r="AS9" i="5" a="1"/>
  <c r="AS9" i="5" s="1"/>
  <c r="AR9" i="5" a="1"/>
  <c r="AR9" i="5" s="1"/>
  <c r="AQ9" i="5" a="1"/>
  <c r="AQ9" i="5" s="1"/>
  <c r="AP9" i="5" a="1"/>
  <c r="AP9" i="5" s="1"/>
  <c r="AO9" i="5" a="1"/>
  <c r="AO9" i="5" s="1"/>
  <c r="AN9" i="5" a="1"/>
  <c r="AN9" i="5" s="1"/>
  <c r="AM9" i="5" a="1"/>
  <c r="AM9" i="5" s="1"/>
  <c r="AL9" i="5" a="1"/>
  <c r="AL9" i="5" s="1"/>
  <c r="AK9" i="5"/>
  <c r="AK9" i="5" a="1"/>
  <c r="AJ9" i="5" a="1"/>
  <c r="AJ9" i="5" s="1"/>
  <c r="AI9" i="5" a="1"/>
  <c r="AI9" i="5" s="1"/>
  <c r="AH9" i="5" a="1"/>
  <c r="AH9" i="5" s="1"/>
  <c r="AG9" i="5" a="1"/>
  <c r="AG9" i="5" s="1"/>
  <c r="AF9" i="5" a="1"/>
  <c r="AF9" i="5" s="1"/>
  <c r="AE9" i="5"/>
  <c r="AE9" i="5" a="1"/>
  <c r="AD9" i="5"/>
  <c r="AD9" i="5" a="1"/>
  <c r="AC9" i="5" a="1"/>
  <c r="AC9" i="5" s="1"/>
  <c r="AB9" i="5" a="1"/>
  <c r="AB9" i="5" s="1"/>
  <c r="AA9" i="5" a="1"/>
  <c r="AA9" i="5" s="1"/>
  <c r="Z9" i="5" a="1"/>
  <c r="Z9" i="5" s="1"/>
  <c r="Y9" i="5" a="1"/>
  <c r="Y9" i="5" s="1"/>
  <c r="X9" i="5"/>
  <c r="X9" i="5" a="1"/>
  <c r="W9" i="5" a="1"/>
  <c r="W9" i="5" s="1"/>
  <c r="V9" i="5" a="1"/>
  <c r="V9" i="5" s="1"/>
  <c r="U9" i="5" a="1"/>
  <c r="U9" i="5" s="1"/>
  <c r="T9" i="5" a="1"/>
  <c r="T9" i="5" s="1"/>
  <c r="S9" i="5" a="1"/>
  <c r="S9" i="5" s="1"/>
  <c r="R9" i="5"/>
  <c r="R9" i="5" a="1"/>
  <c r="Q9" i="5" a="1"/>
  <c r="Q9" i="5" s="1"/>
  <c r="P9" i="5" a="1"/>
  <c r="P9" i="5" s="1"/>
  <c r="O9" i="5" a="1"/>
  <c r="O9" i="5" s="1"/>
  <c r="N9" i="5" a="1"/>
  <c r="N9" i="5" s="1"/>
  <c r="M9" i="5" a="1"/>
  <c r="M9" i="5" s="1"/>
  <c r="L9" i="5" a="1"/>
  <c r="L9" i="5" s="1"/>
  <c r="K9" i="5" a="1"/>
  <c r="K9" i="5" s="1"/>
  <c r="J9" i="5" a="1"/>
  <c r="J9" i="5" s="1"/>
  <c r="I9" i="5" a="1"/>
  <c r="I9" i="5" s="1"/>
  <c r="H9" i="5" a="1"/>
  <c r="H9" i="5" s="1"/>
  <c r="G9" i="5"/>
  <c r="G9" i="5" a="1"/>
  <c r="F9" i="5" a="1"/>
  <c r="F9" i="5" s="1"/>
  <c r="E9" i="5" a="1"/>
  <c r="E9" i="5" s="1"/>
  <c r="D9" i="5" a="1"/>
  <c r="D9" i="5" s="1"/>
  <c r="C9" i="5" a="1"/>
  <c r="C9" i="5" s="1"/>
  <c r="B9" i="5" a="1"/>
  <c r="B9" i="5" s="1"/>
  <c r="AS8" i="5"/>
  <c r="AS8" i="5" a="1"/>
  <c r="AR8" i="5"/>
  <c r="AR8" i="5" a="1"/>
  <c r="AQ8" i="5" a="1"/>
  <c r="AQ8" i="5" s="1"/>
  <c r="AP8" i="5" a="1"/>
  <c r="AP8" i="5" s="1"/>
  <c r="AO8" i="5" a="1"/>
  <c r="AO8" i="5" s="1"/>
  <c r="AN8" i="5" a="1"/>
  <c r="AN8" i="5" s="1"/>
  <c r="AM8" i="5" a="1"/>
  <c r="AM8" i="5" s="1"/>
  <c r="AL8" i="5"/>
  <c r="AL8" i="5" a="1"/>
  <c r="AK8" i="5" a="1"/>
  <c r="AK8" i="5" s="1"/>
  <c r="AJ8" i="5" a="1"/>
  <c r="AJ8" i="5" s="1"/>
  <c r="AI8" i="5" a="1"/>
  <c r="AI8" i="5" s="1"/>
  <c r="AH8" i="5" a="1"/>
  <c r="AH8" i="5" s="1"/>
  <c r="AG8" i="5" a="1"/>
  <c r="AG8" i="5" s="1"/>
  <c r="AF8" i="5" a="1"/>
  <c r="AF8" i="5" s="1"/>
  <c r="AE8" i="5" a="1"/>
  <c r="AE8" i="5" s="1"/>
  <c r="AD8" i="5" a="1"/>
  <c r="AD8" i="5" s="1"/>
  <c r="AC8" i="5" a="1"/>
  <c r="AC8" i="5" s="1"/>
  <c r="AB8" i="5" a="1"/>
  <c r="AB8" i="5" s="1"/>
  <c r="AA8" i="5" a="1"/>
  <c r="AA8" i="5" s="1"/>
  <c r="Z8" i="5" a="1"/>
  <c r="Z8" i="5" s="1"/>
  <c r="Y8" i="5" a="1"/>
  <c r="Y8" i="5" s="1"/>
  <c r="X8" i="5" a="1"/>
  <c r="X8" i="5" s="1"/>
  <c r="W8" i="5" a="1"/>
  <c r="W8" i="5" s="1"/>
  <c r="V8" i="5" a="1"/>
  <c r="V8" i="5" s="1"/>
  <c r="U8" i="5" a="1"/>
  <c r="U8" i="5" s="1"/>
  <c r="T8" i="5" a="1"/>
  <c r="T8" i="5" s="1"/>
  <c r="S8" i="5" a="1"/>
  <c r="S8" i="5" s="1"/>
  <c r="R8" i="5" a="1"/>
  <c r="R8" i="5" s="1"/>
  <c r="Q8" i="5" a="1"/>
  <c r="Q8" i="5" s="1"/>
  <c r="P8" i="5" a="1"/>
  <c r="P8" i="5" s="1"/>
  <c r="O8" i="5" a="1"/>
  <c r="O8" i="5" s="1"/>
  <c r="N8" i="5" a="1"/>
  <c r="N8" i="5" s="1"/>
  <c r="M8" i="5" a="1"/>
  <c r="M8" i="5" s="1"/>
  <c r="L8" i="5" a="1"/>
  <c r="L8" i="5" s="1"/>
  <c r="K8" i="5" a="1"/>
  <c r="K8" i="5" s="1"/>
  <c r="J8" i="5" a="1"/>
  <c r="J8" i="5" s="1"/>
  <c r="I8" i="5" a="1"/>
  <c r="I8" i="5" s="1"/>
  <c r="H8" i="5" a="1"/>
  <c r="H8" i="5" s="1"/>
  <c r="G8" i="5" a="1"/>
  <c r="G8" i="5" s="1"/>
  <c r="F8" i="5" a="1"/>
  <c r="F8" i="5" s="1"/>
  <c r="E8" i="5" a="1"/>
  <c r="E8" i="5" s="1"/>
  <c r="D8" i="5" a="1"/>
  <c r="D8" i="5" s="1"/>
  <c r="C8" i="5" a="1"/>
  <c r="C8" i="5" s="1"/>
  <c r="B8" i="5" a="1"/>
  <c r="B8" i="5" s="1"/>
  <c r="AS7" i="5" a="1"/>
  <c r="AS7" i="5" s="1"/>
  <c r="AR7" i="5" a="1"/>
  <c r="AR7" i="5" s="1"/>
  <c r="AQ7" i="5" a="1"/>
  <c r="AQ7" i="5" s="1"/>
  <c r="AP7" i="5" a="1"/>
  <c r="AP7" i="5" s="1"/>
  <c r="AO7" i="5" a="1"/>
  <c r="AO7" i="5" s="1"/>
  <c r="AN7" i="5" a="1"/>
  <c r="AN7" i="5" s="1"/>
  <c r="AM7" i="5" a="1"/>
  <c r="AM7" i="5" s="1"/>
  <c r="AL7" i="5" a="1"/>
  <c r="AL7" i="5" s="1"/>
  <c r="AK7" i="5" a="1"/>
  <c r="AK7" i="5" s="1"/>
  <c r="AJ7" i="5" a="1"/>
  <c r="AJ7" i="5" s="1"/>
  <c r="AI7" i="5" a="1"/>
  <c r="AI7" i="5" s="1"/>
  <c r="AH7" i="5" a="1"/>
  <c r="AH7" i="5" s="1"/>
  <c r="AG7" i="5" a="1"/>
  <c r="AG7" i="5" s="1"/>
  <c r="AF7" i="5" a="1"/>
  <c r="AF7" i="5" s="1"/>
  <c r="AE7" i="5" a="1"/>
  <c r="AE7" i="5" s="1"/>
  <c r="AD7" i="5" a="1"/>
  <c r="AD7" i="5" s="1"/>
  <c r="AC7" i="5" a="1"/>
  <c r="AC7" i="5" s="1"/>
  <c r="AB7" i="5" a="1"/>
  <c r="AB7" i="5" s="1"/>
  <c r="AA7" i="5" a="1"/>
  <c r="AA7" i="5" s="1"/>
  <c r="Z7" i="5" a="1"/>
  <c r="Z7" i="5" s="1"/>
  <c r="Y7" i="5" a="1"/>
  <c r="Y7" i="5" s="1"/>
  <c r="X7" i="5" a="1"/>
  <c r="X7" i="5" s="1"/>
  <c r="W7" i="5" a="1"/>
  <c r="W7" i="5" s="1"/>
  <c r="V7" i="5" a="1"/>
  <c r="V7" i="5" s="1"/>
  <c r="U7" i="5" a="1"/>
  <c r="U7" i="5" s="1"/>
  <c r="T7" i="5" a="1"/>
  <c r="T7" i="5" s="1"/>
  <c r="S7" i="5" a="1"/>
  <c r="S7" i="5" s="1"/>
  <c r="R7" i="5" a="1"/>
  <c r="R7" i="5" s="1"/>
  <c r="Q7" i="5" a="1"/>
  <c r="Q7" i="5" s="1"/>
  <c r="P7" i="5" a="1"/>
  <c r="P7" i="5" s="1"/>
  <c r="O7" i="5" a="1"/>
  <c r="O7" i="5" s="1"/>
  <c r="N7" i="5" a="1"/>
  <c r="N7" i="5" s="1"/>
  <c r="M7" i="5" a="1"/>
  <c r="M7" i="5" s="1"/>
  <c r="L7" i="5" a="1"/>
  <c r="L7" i="5" s="1"/>
  <c r="K7" i="5" a="1"/>
  <c r="K7" i="5" s="1"/>
  <c r="J7" i="5" a="1"/>
  <c r="J7" i="5" s="1"/>
  <c r="I7" i="5" a="1"/>
  <c r="I7" i="5" s="1"/>
  <c r="H7" i="5" a="1"/>
  <c r="H7" i="5" s="1"/>
  <c r="G7" i="5" a="1"/>
  <c r="G7" i="5" s="1"/>
  <c r="F7" i="5" a="1"/>
  <c r="F7" i="5" s="1"/>
  <c r="E7" i="5" a="1"/>
  <c r="E7" i="5" s="1"/>
  <c r="D7" i="5" a="1"/>
  <c r="D7" i="5" s="1"/>
  <c r="C7" i="5" a="1"/>
  <c r="C7" i="5" s="1"/>
  <c r="B7" i="5" a="1"/>
  <c r="B7" i="5" s="1"/>
  <c r="AS6" i="5" a="1"/>
  <c r="AS6" i="5" s="1"/>
  <c r="AR6" i="5" a="1"/>
  <c r="AR6" i="5" s="1"/>
  <c r="AQ6" i="5" a="1"/>
  <c r="AQ6" i="5" s="1"/>
  <c r="AP6" i="5" a="1"/>
  <c r="AP6" i="5" s="1"/>
  <c r="AO6" i="5" a="1"/>
  <c r="AO6" i="5" s="1"/>
  <c r="AN6" i="5" a="1"/>
  <c r="AN6" i="5" s="1"/>
  <c r="AM6" i="5" a="1"/>
  <c r="AM6" i="5" s="1"/>
  <c r="AL6" i="5" a="1"/>
  <c r="AL6" i="5" s="1"/>
  <c r="AK6" i="5" a="1"/>
  <c r="AK6" i="5" s="1"/>
  <c r="AJ6" i="5" a="1"/>
  <c r="AJ6" i="5" s="1"/>
  <c r="AI6" i="5" a="1"/>
  <c r="AI6" i="5" s="1"/>
  <c r="AH6" i="5" a="1"/>
  <c r="AH6" i="5" s="1"/>
  <c r="AG6" i="5" a="1"/>
  <c r="AG6" i="5" s="1"/>
  <c r="AF6" i="5" a="1"/>
  <c r="AF6" i="5" s="1"/>
  <c r="AE6" i="5" a="1"/>
  <c r="AE6" i="5" s="1"/>
  <c r="AD6" i="5" a="1"/>
  <c r="AD6" i="5" s="1"/>
  <c r="AC6" i="5" a="1"/>
  <c r="AC6" i="5" s="1"/>
  <c r="AB6" i="5" a="1"/>
  <c r="AB6" i="5" s="1"/>
  <c r="AA6" i="5" a="1"/>
  <c r="AA6" i="5" s="1"/>
  <c r="Z6" i="5" a="1"/>
  <c r="Z6" i="5" s="1"/>
  <c r="Y6" i="5" a="1"/>
  <c r="Y6" i="5" s="1"/>
  <c r="X6" i="5" a="1"/>
  <c r="X6" i="5" s="1"/>
  <c r="W6" i="5" a="1"/>
  <c r="W6" i="5" s="1"/>
  <c r="V6" i="5" a="1"/>
  <c r="V6" i="5" s="1"/>
  <c r="U6" i="5" a="1"/>
  <c r="U6" i="5" s="1"/>
  <c r="T6" i="5" a="1"/>
  <c r="T6" i="5" s="1"/>
  <c r="S6" i="5" a="1"/>
  <c r="S6" i="5" s="1"/>
  <c r="R6" i="5" a="1"/>
  <c r="R6" i="5" s="1"/>
  <c r="Q6" i="5" a="1"/>
  <c r="Q6" i="5" s="1"/>
  <c r="P6" i="5" a="1"/>
  <c r="P6" i="5" s="1"/>
  <c r="O6" i="5" a="1"/>
  <c r="O6" i="5" s="1"/>
  <c r="N6" i="5" a="1"/>
  <c r="N6" i="5" s="1"/>
  <c r="M6" i="5" a="1"/>
  <c r="M6" i="5" s="1"/>
  <c r="L6" i="5" a="1"/>
  <c r="L6" i="5" s="1"/>
  <c r="K6" i="5" a="1"/>
  <c r="K6" i="5" s="1"/>
  <c r="J6" i="5" a="1"/>
  <c r="J6" i="5" s="1"/>
  <c r="I6" i="5" a="1"/>
  <c r="I6" i="5" s="1"/>
  <c r="H6" i="5" a="1"/>
  <c r="H6" i="5" s="1"/>
  <c r="G6" i="5" a="1"/>
  <c r="G6" i="5" s="1"/>
  <c r="F6" i="5" a="1"/>
  <c r="F6" i="5" s="1"/>
  <c r="E6" i="5" a="1"/>
  <c r="E6" i="5" s="1"/>
  <c r="C6" i="5" a="1"/>
  <c r="C6" i="5" s="1"/>
  <c r="B6" i="5" a="1"/>
  <c r="B6" i="5" s="1"/>
  <c r="D6" i="5" a="1"/>
  <c r="D6" i="5" s="1"/>
  <c r="AG5" i="5"/>
  <c r="AH5" i="5"/>
  <c r="AI5" i="5"/>
  <c r="AJ5" i="5"/>
  <c r="AK5" i="5"/>
  <c r="AL5" i="5"/>
  <c r="AM5" i="5"/>
  <c r="AN5" i="5"/>
  <c r="AO5" i="5"/>
  <c r="AP5" i="5"/>
  <c r="AQ5" i="5"/>
  <c r="AR5" i="5"/>
  <c r="AS5" i="5"/>
  <c r="L6" i="8"/>
  <c r="A6" i="5"/>
  <c r="L5" i="8"/>
  <c r="L4" i="8"/>
  <c r="J3" i="2"/>
  <c r="K3" i="2"/>
  <c r="L3" i="2" s="1"/>
  <c r="J2" i="2"/>
  <c r="K2" i="2"/>
  <c r="L2" i="2" s="1"/>
  <c r="F3" i="8" l="1"/>
  <c r="E3" i="8"/>
  <c r="D3" i="8"/>
  <c r="C3" i="8"/>
  <c r="B3" i="8"/>
  <c r="A7" i="5"/>
  <c r="A8" i="5"/>
  <c r="A9" i="5"/>
  <c r="A10" i="5"/>
  <c r="P1" i="8"/>
  <c r="P2" i="8" l="1"/>
  <c r="A4" i="8"/>
  <c r="B4" i="5" a="1"/>
  <c r="O2" i="2" a="1"/>
  <c r="B4" i="5" l="1"/>
  <c r="B4" i="8" a="1"/>
  <c r="B4" i="8" s="1"/>
  <c r="E4" i="8" a="1"/>
  <c r="E4" i="8" s="1"/>
  <c r="D4" i="8" a="1"/>
  <c r="D4" i="8" s="1"/>
  <c r="A5" i="8"/>
  <c r="F4" i="8" a="1"/>
  <c r="F4" i="8" s="1"/>
  <c r="C4" i="8" a="1"/>
  <c r="C4" i="8" s="1"/>
  <c r="O2" i="2"/>
  <c r="N26" i="2"/>
  <c r="N24" i="2"/>
  <c r="N12" i="2"/>
  <c r="N11" i="2"/>
  <c r="N22" i="2"/>
  <c r="N10" i="2"/>
  <c r="N23" i="2"/>
  <c r="N21" i="2"/>
  <c r="N9" i="2"/>
  <c r="N32" i="2"/>
  <c r="N20" i="2"/>
  <c r="N8" i="2"/>
  <c r="N31" i="2"/>
  <c r="N19" i="2"/>
  <c r="N7" i="2"/>
  <c r="N30" i="2"/>
  <c r="N18" i="2"/>
  <c r="N6" i="2"/>
  <c r="N29" i="2"/>
  <c r="N17" i="2"/>
  <c r="N5" i="2"/>
  <c r="N28" i="2"/>
  <c r="N16" i="2"/>
  <c r="N4" i="2"/>
  <c r="N27" i="2"/>
  <c r="N15" i="2"/>
  <c r="N3" i="2"/>
  <c r="N14" i="2"/>
  <c r="N25" i="2"/>
  <c r="N13" i="2"/>
  <c r="B5" i="5"/>
  <c r="AF5" i="5"/>
  <c r="T5" i="5"/>
  <c r="H5" i="5"/>
  <c r="K5" i="5"/>
  <c r="W5" i="5"/>
  <c r="M5" i="5"/>
  <c r="Y5" i="5"/>
  <c r="J5" i="5"/>
  <c r="L5" i="5"/>
  <c r="N5" i="5"/>
  <c r="Z5" i="5"/>
  <c r="U5" i="5"/>
  <c r="C5" i="5"/>
  <c r="O5" i="5"/>
  <c r="AA5" i="5"/>
  <c r="D5" i="5"/>
  <c r="P5" i="5"/>
  <c r="AB5" i="5"/>
  <c r="X5" i="5"/>
  <c r="E5" i="5"/>
  <c r="Q5" i="5"/>
  <c r="AC5" i="5"/>
  <c r="F5" i="5"/>
  <c r="R5" i="5"/>
  <c r="AD5" i="5"/>
  <c r="I5" i="5"/>
  <c r="V5" i="5"/>
  <c r="G5" i="5"/>
  <c r="S5" i="5"/>
  <c r="AE5" i="5"/>
  <c r="D5" i="8" l="1" a="1"/>
  <c r="D5" i="8" s="1"/>
  <c r="E5" i="8" a="1"/>
  <c r="E5" i="8" s="1"/>
  <c r="C5" i="8" a="1"/>
  <c r="C5" i="8" s="1"/>
  <c r="A6" i="8"/>
  <c r="B5" i="8" a="1"/>
  <c r="B5" i="8" s="1"/>
  <c r="F5" i="8" a="1"/>
  <c r="F5" i="8" s="1"/>
  <c r="N2" i="2"/>
  <c r="I15" i="4"/>
  <c r="J19" i="4" s="1"/>
  <c r="J14" i="4"/>
  <c r="J13" i="4"/>
  <c r="J12" i="4"/>
  <c r="J10" i="4"/>
  <c r="J8" i="4"/>
  <c r="J6" i="4"/>
  <c r="J5" i="4"/>
  <c r="J4" i="4"/>
  <c r="J9" i="4" s="1"/>
  <c r="J3" i="4"/>
  <c r="I3" i="4"/>
  <c r="J11" i="4" s="1"/>
  <c r="J2" i="4"/>
  <c r="B1" i="4"/>
  <c r="L10" i="3" a="1"/>
  <c r="L10" i="3" s="1"/>
  <c r="B11" i="4"/>
  <c r="D6" i="8" l="1" a="1"/>
  <c r="D6" i="8" s="1"/>
  <c r="A7" i="8"/>
  <c r="C6" i="8" a="1"/>
  <c r="C6" i="8" s="1"/>
  <c r="F6" i="8" a="1"/>
  <c r="F6" i="8" s="1"/>
  <c r="E6" i="8" a="1"/>
  <c r="E6" i="8" s="1"/>
  <c r="B6" i="8" a="1"/>
  <c r="B6" i="8" s="1"/>
  <c r="J15" i="4"/>
  <c r="J16" i="4"/>
  <c r="J21" i="4"/>
  <c r="J26" i="4"/>
  <c r="J23" i="4"/>
  <c r="J27" i="4"/>
  <c r="I28" i="4"/>
  <c r="J40" i="4" s="1"/>
  <c r="I16" i="4"/>
  <c r="J24" i="4" s="1"/>
  <c r="J25" i="4"/>
  <c r="J18" i="4"/>
  <c r="I29" i="4"/>
  <c r="J37" i="4" s="1"/>
  <c r="J38" i="4"/>
  <c r="J7" i="4"/>
  <c r="J17" i="4"/>
  <c r="J28" i="4"/>
  <c r="J39" i="4"/>
  <c r="J29" i="4"/>
  <c r="B12" i="4"/>
  <c r="C7" i="8" l="1" a="1"/>
  <c r="C7" i="8" s="1"/>
  <c r="D7" i="8" a="1"/>
  <c r="D7" i="8" s="1"/>
  <c r="E7" i="8" a="1"/>
  <c r="E7" i="8" s="1"/>
  <c r="A8" i="8"/>
  <c r="F7" i="8" a="1"/>
  <c r="F7" i="8" s="1"/>
  <c r="B7" i="8" a="1"/>
  <c r="B7" i="8" s="1"/>
  <c r="I41" i="4"/>
  <c r="J34" i="4"/>
  <c r="J32" i="4"/>
  <c r="J31" i="4"/>
  <c r="J30" i="4"/>
  <c r="J36" i="4"/>
  <c r="J20" i="4"/>
  <c r="J22" i="4"/>
  <c r="A9" i="8" l="1"/>
  <c r="F8" i="8" a="1"/>
  <c r="F8" i="8" s="1"/>
  <c r="E8" i="8" a="1"/>
  <c r="E8" i="8" s="1"/>
  <c r="D8" i="8" a="1"/>
  <c r="D8" i="8" s="1"/>
  <c r="B8" i="8" a="1"/>
  <c r="B8" i="8" s="1"/>
  <c r="C8" i="8" a="1"/>
  <c r="C8" i="8" s="1"/>
  <c r="J33" i="4"/>
  <c r="J35" i="4"/>
  <c r="I42" i="4"/>
  <c r="J50" i="4" s="1"/>
  <c r="J42" i="4"/>
  <c r="J51" i="4"/>
  <c r="J47" i="4"/>
  <c r="J43" i="4"/>
  <c r="I54" i="4"/>
  <c r="J52" i="4"/>
  <c r="J53" i="4"/>
  <c r="J41" i="4"/>
  <c r="J44" i="4"/>
  <c r="J49" i="4"/>
  <c r="J45" i="4"/>
  <c r="A10" i="8" l="1"/>
  <c r="B9" i="8" a="1"/>
  <c r="B9" i="8" s="1"/>
  <c r="E9" i="8" a="1"/>
  <c r="E9" i="8" s="1"/>
  <c r="D9" i="8" a="1"/>
  <c r="D9" i="8" s="1"/>
  <c r="F9" i="8" a="1"/>
  <c r="F9" i="8" s="1"/>
  <c r="C9" i="8" a="1"/>
  <c r="C9" i="8" s="1"/>
  <c r="J55" i="4"/>
  <c r="J66" i="4"/>
  <c r="I55" i="4"/>
  <c r="J63" i="4" s="1"/>
  <c r="J64" i="4"/>
  <c r="J57" i="4"/>
  <c r="J56" i="4"/>
  <c r="I67" i="4"/>
  <c r="J65" i="4"/>
  <c r="J54" i="4"/>
  <c r="J58" i="4"/>
  <c r="J62" i="4"/>
  <c r="J60" i="4"/>
  <c r="J46" i="4"/>
  <c r="J48" i="4"/>
  <c r="A11" i="8" l="1"/>
  <c r="F10" i="8" a="1"/>
  <c r="F10" i="8" s="1"/>
  <c r="B10" i="8" a="1"/>
  <c r="B10" i="8" s="1"/>
  <c r="E10" i="8" a="1"/>
  <c r="E10" i="8" s="1"/>
  <c r="D10" i="8" a="1"/>
  <c r="D10" i="8" s="1"/>
  <c r="C10" i="8" a="1"/>
  <c r="C10" i="8" s="1"/>
  <c r="J61" i="4"/>
  <c r="J59" i="4"/>
  <c r="J70" i="4"/>
  <c r="J79" i="4"/>
  <c r="J75" i="4"/>
  <c r="J71" i="4"/>
  <c r="J77" i="4"/>
  <c r="J69" i="4"/>
  <c r="I80" i="4"/>
  <c r="J68" i="4"/>
  <c r="I68" i="4"/>
  <c r="J76" i="4" s="1"/>
  <c r="J67" i="4"/>
  <c r="J78" i="4"/>
  <c r="J73" i="4"/>
  <c r="A12" i="8" l="1"/>
  <c r="F11" i="8" a="1"/>
  <c r="F11" i="8" s="1"/>
  <c r="D11" i="8" a="1"/>
  <c r="D11" i="8" s="1"/>
  <c r="C11" i="8" a="1"/>
  <c r="C11" i="8" s="1"/>
  <c r="B11" i="8" a="1"/>
  <c r="B11" i="8" s="1"/>
  <c r="E11" i="8" a="1"/>
  <c r="E11" i="8" s="1"/>
  <c r="J72" i="4"/>
  <c r="J74" i="4"/>
  <c r="J90" i="4"/>
  <c r="J83" i="4"/>
  <c r="J82" i="4"/>
  <c r="I93" i="4"/>
  <c r="J81" i="4"/>
  <c r="J84" i="4"/>
  <c r="J91" i="4"/>
  <c r="J92" i="4"/>
  <c r="I81" i="4"/>
  <c r="J89" i="4" s="1"/>
  <c r="J86" i="4"/>
  <c r="J88" i="4"/>
  <c r="J80" i="4"/>
  <c r="A13" i="8" l="1"/>
  <c r="D12" i="8" a="1"/>
  <c r="D12" i="8" s="1"/>
  <c r="C12" i="8" a="1"/>
  <c r="C12" i="8" s="1"/>
  <c r="B12" i="8" a="1"/>
  <c r="B12" i="8" s="1"/>
  <c r="F12" i="8" a="1"/>
  <c r="F12" i="8" s="1"/>
  <c r="E12" i="8" a="1"/>
  <c r="E12" i="8" s="1"/>
  <c r="J94" i="4"/>
  <c r="J105" i="4"/>
  <c r="I106" i="4"/>
  <c r="I94" i="4"/>
  <c r="J102" i="4" s="1"/>
  <c r="J93" i="4"/>
  <c r="J103" i="4"/>
  <c r="J101" i="4"/>
  <c r="J99" i="4"/>
  <c r="J96" i="4"/>
  <c r="J97" i="4"/>
  <c r="J95" i="4"/>
  <c r="J104" i="4"/>
  <c r="J85" i="4"/>
  <c r="J87" i="4"/>
  <c r="A14" i="8" l="1"/>
  <c r="D13" i="8" a="1"/>
  <c r="D13" i="8" s="1"/>
  <c r="C13" i="8" a="1"/>
  <c r="C13" i="8" s="1"/>
  <c r="E13" i="8" a="1"/>
  <c r="E13" i="8" s="1"/>
  <c r="B13" i="8" a="1"/>
  <c r="B13" i="8" s="1"/>
  <c r="F13" i="8" a="1"/>
  <c r="F13" i="8" s="1"/>
  <c r="J107" i="4"/>
  <c r="J118" i="4"/>
  <c r="I107" i="4"/>
  <c r="J115" i="4" s="1"/>
  <c r="J112" i="4"/>
  <c r="I119" i="4"/>
  <c r="J117" i="4"/>
  <c r="J108" i="4"/>
  <c r="J109" i="4"/>
  <c r="J106" i="4"/>
  <c r="J110" i="4"/>
  <c r="J116" i="4"/>
  <c r="J114" i="4"/>
  <c r="J100" i="4"/>
  <c r="J98" i="4"/>
  <c r="A15" i="8" l="1"/>
  <c r="E14" i="8" a="1"/>
  <c r="E14" i="8" s="1"/>
  <c r="C14" i="8" a="1"/>
  <c r="C14" i="8" s="1"/>
  <c r="D14" i="8" a="1"/>
  <c r="D14" i="8" s="1"/>
  <c r="B14" i="8" a="1"/>
  <c r="B14" i="8" s="1"/>
  <c r="F14" i="8" a="1"/>
  <c r="F14" i="8" s="1"/>
  <c r="J120" i="4"/>
  <c r="J122" i="4"/>
  <c r="J119" i="4"/>
  <c r="I120" i="4"/>
  <c r="J128" i="4" s="1"/>
  <c r="J130" i="4"/>
  <c r="J131" i="4"/>
  <c r="J125" i="4"/>
  <c r="J123" i="4"/>
  <c r="J121" i="4"/>
  <c r="I132" i="4"/>
  <c r="J129" i="4"/>
  <c r="J127" i="4"/>
  <c r="J111" i="4"/>
  <c r="J113" i="4"/>
  <c r="A16" i="8" l="1"/>
  <c r="F15" i="8" a="1"/>
  <c r="F15" i="8" s="1"/>
  <c r="E15" i="8" a="1"/>
  <c r="E15" i="8" s="1"/>
  <c r="B15" i="8" a="1"/>
  <c r="B15" i="8" s="1"/>
  <c r="C15" i="8" a="1"/>
  <c r="C15" i="8" s="1"/>
  <c r="D15" i="8" a="1"/>
  <c r="D15" i="8" s="1"/>
  <c r="J126" i="4"/>
  <c r="J124" i="4"/>
  <c r="J143" i="4"/>
  <c r="J132" i="4"/>
  <c r="J142" i="4"/>
  <c r="J144" i="4"/>
  <c r="J133" i="4"/>
  <c r="I133" i="4"/>
  <c r="J141" i="4" s="1"/>
  <c r="J136" i="4"/>
  <c r="J138" i="4"/>
  <c r="J140" i="4"/>
  <c r="J135" i="4"/>
  <c r="J134" i="4"/>
  <c r="I145" i="4"/>
  <c r="A17" i="8" l="1"/>
  <c r="B16" i="8" a="1"/>
  <c r="B16" i="8" s="1"/>
  <c r="F16" i="8" a="1"/>
  <c r="F16" i="8" s="1"/>
  <c r="E16" i="8" a="1"/>
  <c r="E16" i="8" s="1"/>
  <c r="D16" i="8" a="1"/>
  <c r="D16" i="8" s="1"/>
  <c r="C16" i="8" a="1"/>
  <c r="C16" i="8" s="1"/>
  <c r="J139" i="4"/>
  <c r="J137" i="4"/>
  <c r="J153" i="4"/>
  <c r="J155" i="4"/>
  <c r="J151" i="4"/>
  <c r="J148" i="4"/>
  <c r="I158" i="4"/>
  <c r="J149" i="4"/>
  <c r="J147" i="4"/>
  <c r="J157" i="4"/>
  <c r="I146" i="4"/>
  <c r="J154" i="4" s="1"/>
  <c r="J156" i="4"/>
  <c r="J145" i="4"/>
  <c r="J146" i="4"/>
  <c r="A18" i="8" l="1"/>
  <c r="E17" i="8" a="1"/>
  <c r="E17" i="8" s="1"/>
  <c r="C17" i="8" a="1"/>
  <c r="C17" i="8" s="1"/>
  <c r="B17" i="8" a="1"/>
  <c r="B17" i="8" s="1"/>
  <c r="F17" i="8" a="1"/>
  <c r="F17" i="8" s="1"/>
  <c r="D17" i="8" a="1"/>
  <c r="D17" i="8" s="1"/>
  <c r="I159" i="4"/>
  <c r="J167" i="4" s="1"/>
  <c r="J158" i="4"/>
  <c r="J166" i="4"/>
  <c r="J162" i="4"/>
  <c r="J164" i="4"/>
  <c r="J160" i="4"/>
  <c r="J170" i="4"/>
  <c r="J169" i="4"/>
  <c r="J168" i="4"/>
  <c r="I171" i="4"/>
  <c r="J159" i="4"/>
  <c r="J161" i="4"/>
  <c r="J152" i="4"/>
  <c r="J150" i="4"/>
  <c r="A19" i="8" l="1"/>
  <c r="F18" i="8" a="1"/>
  <c r="F18" i="8" s="1"/>
  <c r="D18" i="8" a="1"/>
  <c r="D18" i="8" s="1"/>
  <c r="B18" i="8" a="1"/>
  <c r="B18" i="8" s="1"/>
  <c r="E18" i="8" a="1"/>
  <c r="E18" i="8" s="1"/>
  <c r="C18" i="8" a="1"/>
  <c r="C18" i="8" s="1"/>
  <c r="J181" i="4"/>
  <c r="J172" i="4"/>
  <c r="I172" i="4"/>
  <c r="J180" i="4" s="1"/>
  <c r="J179" i="4"/>
  <c r="J177" i="4"/>
  <c r="J175" i="4"/>
  <c r="I184" i="4"/>
  <c r="J183" i="4"/>
  <c r="J173" i="4"/>
  <c r="J171" i="4"/>
  <c r="J174" i="4"/>
  <c r="J182" i="4"/>
  <c r="J165" i="4"/>
  <c r="J163" i="4"/>
  <c r="A20" i="8" l="1"/>
  <c r="B19" i="8" a="1"/>
  <c r="B19" i="8" s="1"/>
  <c r="D19" i="8" a="1"/>
  <c r="D19" i="8" s="1"/>
  <c r="F19" i="8" a="1"/>
  <c r="F19" i="8" s="1"/>
  <c r="E19" i="8" a="1"/>
  <c r="E19" i="8" s="1"/>
  <c r="C19" i="8" a="1"/>
  <c r="C19" i="8" s="1"/>
  <c r="I185" i="4"/>
  <c r="J193" i="4" s="1"/>
  <c r="J188" i="4"/>
  <c r="J187" i="4"/>
  <c r="J186" i="4"/>
  <c r="J194" i="4"/>
  <c r="J192" i="4"/>
  <c r="J190" i="4"/>
  <c r="I197" i="4"/>
  <c r="J195" i="4"/>
  <c r="J184" i="4"/>
  <c r="J185" i="4"/>
  <c r="J196" i="4"/>
  <c r="J178" i="4"/>
  <c r="J176" i="4"/>
  <c r="A21" i="8" l="1"/>
  <c r="B20" i="8" a="1"/>
  <c r="B20" i="8" s="1"/>
  <c r="F20" i="8" a="1"/>
  <c r="F20" i="8" s="1"/>
  <c r="C20" i="8" a="1"/>
  <c r="C20" i="8" s="1"/>
  <c r="D20" i="8" a="1"/>
  <c r="D20" i="8" s="1"/>
  <c r="E20" i="8" a="1"/>
  <c r="E20" i="8" s="1"/>
  <c r="J189" i="4"/>
  <c r="J191" i="4"/>
  <c r="J201" i="4"/>
  <c r="J200" i="4"/>
  <c r="J199" i="4"/>
  <c r="J198" i="4"/>
  <c r="I210" i="4"/>
  <c r="J203" i="4"/>
  <c r="I198" i="4"/>
  <c r="J206" i="4" s="1"/>
  <c r="J209" i="4"/>
  <c r="J208" i="4"/>
  <c r="J197" i="4"/>
  <c r="J205" i="4"/>
  <c r="J207" i="4"/>
  <c r="A22" i="8" l="1"/>
  <c r="D21" i="8" a="1"/>
  <c r="D21" i="8" s="1"/>
  <c r="C21" i="8" a="1"/>
  <c r="C21" i="8" s="1"/>
  <c r="B21" i="8" a="1"/>
  <c r="B21" i="8" s="1"/>
  <c r="F21" i="8" a="1"/>
  <c r="F21" i="8" s="1"/>
  <c r="E21" i="8" a="1"/>
  <c r="E21" i="8" s="1"/>
  <c r="J202" i="4"/>
  <c r="J204" i="4"/>
  <c r="J222" i="4"/>
  <c r="I211" i="4"/>
  <c r="J219" i="4" s="1"/>
  <c r="J221" i="4"/>
  <c r="J210" i="4"/>
  <c r="J218" i="4"/>
  <c r="J214" i="4"/>
  <c r="J213" i="4"/>
  <c r="J220" i="4"/>
  <c r="J212" i="4"/>
  <c r="I223" i="4"/>
  <c r="J216" i="4"/>
  <c r="J211" i="4"/>
  <c r="A23" i="8" l="1"/>
  <c r="D22" i="8" a="1"/>
  <c r="D22" i="8" s="1"/>
  <c r="C22" i="8" a="1"/>
  <c r="C22" i="8" s="1"/>
  <c r="B22" i="8" a="1"/>
  <c r="B22" i="8" s="1"/>
  <c r="F22" i="8" a="1"/>
  <c r="F22" i="8" s="1"/>
  <c r="E22" i="8" a="1"/>
  <c r="E22" i="8" s="1"/>
  <c r="J215" i="4"/>
  <c r="J217" i="4"/>
  <c r="J223" i="4"/>
  <c r="J225" i="4"/>
  <c r="J224" i="4"/>
  <c r="J226" i="4"/>
  <c r="J235" i="4"/>
  <c r="J233" i="4"/>
  <c r="J231" i="4"/>
  <c r="J229" i="4"/>
  <c r="J227" i="4"/>
  <c r="I224" i="4"/>
  <c r="J232" i="4" s="1"/>
  <c r="I236" i="4"/>
  <c r="J234" i="4"/>
  <c r="A24" i="8" l="1"/>
  <c r="C23" i="8" a="1"/>
  <c r="C23" i="8" s="1"/>
  <c r="B23" i="8" a="1"/>
  <c r="B23" i="8" s="1"/>
  <c r="F23" i="8" a="1"/>
  <c r="F23" i="8" s="1"/>
  <c r="E23" i="8" a="1"/>
  <c r="E23" i="8" s="1"/>
  <c r="D23" i="8" a="1"/>
  <c r="D23" i="8" s="1"/>
  <c r="I237" i="4"/>
  <c r="J245" i="4" s="1"/>
  <c r="J242" i="4"/>
  <c r="J239" i="4"/>
  <c r="J238" i="4"/>
  <c r="J247" i="4"/>
  <c r="J236" i="4"/>
  <c r="J244" i="4"/>
  <c r="J240" i="4"/>
  <c r="I249" i="4"/>
  <c r="J237" i="4"/>
  <c r="J246" i="4"/>
  <c r="J248" i="4"/>
  <c r="J230" i="4"/>
  <c r="J228" i="4"/>
  <c r="A25" i="8" l="1"/>
  <c r="F24" i="8" a="1"/>
  <c r="F24" i="8" s="1"/>
  <c r="E24" i="8" a="1"/>
  <c r="E24" i="8" s="1"/>
  <c r="B24" i="8" a="1"/>
  <c r="B24" i="8" s="1"/>
  <c r="C24" i="8" a="1"/>
  <c r="C24" i="8" s="1"/>
  <c r="D24" i="8" a="1"/>
  <c r="D24" i="8" s="1"/>
  <c r="J252" i="4"/>
  <c r="I262" i="4"/>
  <c r="J250" i="4"/>
  <c r="J261" i="4"/>
  <c r="I250" i="4"/>
  <c r="J258" i="4" s="1"/>
  <c r="J260" i="4"/>
  <c r="J249" i="4"/>
  <c r="J259" i="4"/>
  <c r="J257" i="4"/>
  <c r="J251" i="4"/>
  <c r="J255" i="4"/>
  <c r="J253" i="4"/>
  <c r="J241" i="4"/>
  <c r="J243" i="4"/>
  <c r="A26" i="8" l="1"/>
  <c r="B25" i="8" a="1"/>
  <c r="B25" i="8" s="1"/>
  <c r="F25" i="8" a="1"/>
  <c r="F25" i="8" s="1"/>
  <c r="E25" i="8" a="1"/>
  <c r="E25" i="8" s="1"/>
  <c r="C25" i="8" a="1"/>
  <c r="C25" i="8" s="1"/>
  <c r="D25" i="8" a="1"/>
  <c r="D25" i="8" s="1"/>
  <c r="J254" i="4"/>
  <c r="J256" i="4"/>
  <c r="J266" i="4"/>
  <c r="I263" i="4"/>
  <c r="J271" i="4" s="1"/>
  <c r="J268" i="4"/>
  <c r="J265" i="4"/>
  <c r="J264" i="4"/>
  <c r="J263" i="4"/>
  <c r="J274" i="4"/>
  <c r="J273" i="4"/>
  <c r="J262" i="4"/>
  <c r="J272" i="4"/>
  <c r="J270" i="4"/>
  <c r="A27" i="8" l="1"/>
  <c r="B26" i="8" a="1"/>
  <c r="B26" i="8" s="1"/>
  <c r="F26" i="8" a="1"/>
  <c r="F26" i="8" s="1"/>
  <c r="E26" i="8" a="1"/>
  <c r="E26" i="8" s="1"/>
  <c r="C26" i="8" a="1"/>
  <c r="C26" i="8" s="1"/>
  <c r="D26" i="8" a="1"/>
  <c r="D26" i="8" s="1"/>
  <c r="J267" i="4"/>
  <c r="J269" i="4"/>
  <c r="A28" i="8" l="1"/>
  <c r="E27" i="8" a="1"/>
  <c r="E27" i="8" s="1"/>
  <c r="B27" i="8" a="1"/>
  <c r="B27" i="8" s="1"/>
  <c r="F27" i="8" a="1"/>
  <c r="F27" i="8" s="1"/>
  <c r="C27" i="8" a="1"/>
  <c r="C27" i="8" s="1"/>
  <c r="D27" i="8" a="1"/>
  <c r="D27" i="8" s="1"/>
  <c r="B3" i="4"/>
  <c r="F1" i="3"/>
  <c r="B2" i="4"/>
  <c r="B4" i="4" s="1"/>
  <c r="A29" i="8" l="1"/>
  <c r="E28" i="8" a="1"/>
  <c r="E28" i="8" s="1"/>
  <c r="F28" i="8" a="1"/>
  <c r="F28" i="8" s="1"/>
  <c r="B28" i="8" a="1"/>
  <c r="B28" i="8" s="1"/>
  <c r="C28" i="8" a="1"/>
  <c r="C28" i="8" s="1"/>
  <c r="D28" i="8" a="1"/>
  <c r="D28" i="8" s="1"/>
  <c r="B5" i="4"/>
  <c r="A30" i="8" l="1"/>
  <c r="E29" i="8" a="1"/>
  <c r="E29" i="8" s="1"/>
  <c r="B29" i="8" a="1"/>
  <c r="B29" i="8" s="1"/>
  <c r="F29" i="8" a="1"/>
  <c r="F29" i="8" s="1"/>
  <c r="C29" i="8" a="1"/>
  <c r="C29" i="8" s="1"/>
  <c r="D29" i="8" a="1"/>
  <c r="D29" i="8" s="1"/>
  <c r="A31" i="8" l="1"/>
  <c r="C30" i="8" a="1"/>
  <c r="C30" i="8" s="1"/>
  <c r="D30" i="8" a="1"/>
  <c r="D30" i="8" s="1"/>
  <c r="E30" i="8" a="1"/>
  <c r="E30" i="8" s="1"/>
  <c r="B30" i="8" a="1"/>
  <c r="B30" i="8" s="1"/>
  <c r="F30" i="8" a="1"/>
  <c r="F30" i="8" s="1"/>
  <c r="A32" i="8" l="1"/>
  <c r="D31" i="8" a="1"/>
  <c r="D31" i="8" s="1"/>
  <c r="C31" i="8" a="1"/>
  <c r="C31" i="8" s="1"/>
  <c r="E31" i="8" a="1"/>
  <c r="E31" i="8" s="1"/>
  <c r="B31" i="8" a="1"/>
  <c r="B31" i="8" s="1"/>
  <c r="F31" i="8" a="1"/>
  <c r="F31" i="8" s="1"/>
  <c r="A33" i="8" l="1"/>
  <c r="D32" i="8" a="1"/>
  <c r="D32" i="8" s="1"/>
  <c r="E32" i="8" a="1"/>
  <c r="E32" i="8" s="1"/>
  <c r="B32" i="8" a="1"/>
  <c r="B32" i="8" s="1"/>
  <c r="F32" i="8" a="1"/>
  <c r="F32" i="8" s="1"/>
  <c r="C32" i="8" a="1"/>
  <c r="C32" i="8" s="1"/>
  <c r="A34" i="8" l="1"/>
  <c r="C33" i="8" a="1"/>
  <c r="C33" i="8" s="1"/>
  <c r="D33" i="8" a="1"/>
  <c r="D33" i="8" s="1"/>
  <c r="F33" i="8" a="1"/>
  <c r="F33" i="8" s="1"/>
  <c r="E33" i="8" a="1"/>
  <c r="E33" i="8" s="1"/>
  <c r="B33" i="8" a="1"/>
  <c r="B33" i="8" s="1"/>
  <c r="B34" i="8" l="1" a="1"/>
  <c r="B34" i="8" s="1"/>
  <c r="F34" i="8" a="1"/>
  <c r="F34" i="8" s="1"/>
  <c r="C34" i="8" a="1"/>
  <c r="C34" i="8" s="1"/>
  <c r="E34" i="8" a="1"/>
  <c r="E34" i="8" s="1"/>
  <c r="D34" i="8" a="1"/>
  <c r="D34" i="8" s="1"/>
  <c r="T16" i="2" a="1"/>
  <c r="T16" i="2" s="1"/>
  <c r="Q3" i="2" a="1"/>
  <c r="Q3" i="2" s="1"/>
  <c r="T18" i="2" a="1"/>
  <c r="T18" i="2" s="1"/>
  <c r="R7" i="2" a="1"/>
  <c r="R7" i="2" s="1"/>
  <c r="S25" i="2" a="1"/>
  <c r="S25" i="2" s="1"/>
  <c r="Q21" i="2" a="1"/>
  <c r="Q21" i="2" s="1"/>
  <c r="T31" i="2" a="1"/>
  <c r="T31" i="2" s="1"/>
  <c r="T32" i="2" a="1"/>
  <c r="T32" i="2" s="1"/>
  <c r="Q32" i="2" a="1"/>
  <c r="Q32" i="2" s="1"/>
  <c r="P13" i="2" a="1"/>
  <c r="P13" i="2" s="1"/>
  <c r="R15" i="2" a="1"/>
  <c r="R15" i="2" s="1"/>
  <c r="Q5" i="2" a="1"/>
  <c r="Q5" i="2" s="1"/>
  <c r="Q23" i="2" a="1"/>
  <c r="Q23" i="2" s="1"/>
  <c r="T8" i="2" a="1"/>
  <c r="T8" i="2" s="1"/>
  <c r="Q31" i="2" a="1"/>
  <c r="Q31" i="2" s="1"/>
  <c r="S7" i="2" a="1"/>
  <c r="S7" i="2" s="1"/>
  <c r="T22" i="2" a="1"/>
  <c r="T22" i="2" s="1"/>
  <c r="P18" i="2" a="1"/>
  <c r="P18" i="2" s="1"/>
  <c r="P27" i="2" a="1"/>
  <c r="P27" i="2" s="1"/>
  <c r="T11" i="2" a="1"/>
  <c r="T11" i="2" s="1"/>
  <c r="R31" i="2" a="1"/>
  <c r="R31" i="2" s="1"/>
  <c r="P9" i="2" a="1"/>
  <c r="P9" i="2" s="1"/>
  <c r="S28" i="2" a="1"/>
  <c r="S28" i="2" s="1"/>
  <c r="Q26" i="2" a="1"/>
  <c r="Q26" i="2" s="1"/>
  <c r="R5" i="2" a="1"/>
  <c r="R5" i="2" s="1"/>
  <c r="P32" i="2" a="1"/>
  <c r="P32" i="2" s="1"/>
  <c r="Q30" i="2" a="1"/>
  <c r="Q30" i="2" s="1"/>
  <c r="S4" i="2" a="1"/>
  <c r="S4" i="2" s="1"/>
  <c r="S17" i="2" a="1"/>
  <c r="S17" i="2" s="1"/>
  <c r="S6" i="2" a="1"/>
  <c r="S6" i="2" s="1"/>
  <c r="R16" i="2" a="1"/>
  <c r="R16" i="2" s="1"/>
  <c r="S16" i="2" a="1"/>
  <c r="S16" i="2" s="1"/>
  <c r="R25" i="2" a="1"/>
  <c r="R25" i="2" s="1"/>
  <c r="P23" i="2" a="1"/>
  <c r="P23" i="2" s="1"/>
  <c r="S31" i="2" a="1"/>
  <c r="S31" i="2" s="1"/>
  <c r="T27" i="2" a="1"/>
  <c r="T27" i="2" s="1"/>
  <c r="T7" i="2" a="1"/>
  <c r="T7" i="2" s="1"/>
  <c r="P4" i="2" a="1"/>
  <c r="P4" i="2" s="1"/>
  <c r="R18" i="2" a="1"/>
  <c r="R18" i="2" s="1"/>
  <c r="Q20" i="2" a="1"/>
  <c r="Q20" i="2" s="1"/>
  <c r="P22" i="2" a="1"/>
  <c r="P22" i="2" s="1"/>
  <c r="R4" i="2" a="1"/>
  <c r="R4" i="2" s="1"/>
  <c r="T17" i="2" a="1"/>
  <c r="T17" i="2" s="1"/>
  <c r="Q25" i="2" a="1"/>
  <c r="Q25" i="2" s="1"/>
  <c r="S11" i="2" a="1"/>
  <c r="S11" i="2" s="1"/>
  <c r="R10" i="2" a="1"/>
  <c r="R10" i="2" s="1"/>
  <c r="S13" i="2" a="1"/>
  <c r="S13" i="2" s="1"/>
  <c r="R23" i="2" a="1"/>
  <c r="R23" i="2" s="1"/>
  <c r="S20" i="2" a="1"/>
  <c r="S20" i="2" s="1"/>
  <c r="S26" i="2" a="1"/>
  <c r="S26" i="2" s="1"/>
  <c r="T26" i="2" a="1"/>
  <c r="T26" i="2" s="1"/>
  <c r="S15" i="2" a="1"/>
  <c r="S15" i="2" s="1"/>
  <c r="P19" i="2" a="1"/>
  <c r="P19" i="2" s="1"/>
  <c r="R11" i="2" a="1"/>
  <c r="R11" i="2" s="1"/>
  <c r="T24" i="2" a="1"/>
  <c r="T24" i="2" s="1"/>
  <c r="T15" i="2" a="1"/>
  <c r="T15" i="2" s="1"/>
  <c r="P7" i="2" a="1"/>
  <c r="P7" i="2" s="1"/>
  <c r="R28" i="2" a="1"/>
  <c r="R28" i="2" s="1"/>
  <c r="P31" i="2" a="1"/>
  <c r="P31" i="2" s="1"/>
  <c r="Q28" i="2" a="1"/>
  <c r="Q28" i="2" s="1"/>
  <c r="Q17" i="2" a="1"/>
  <c r="Q17" i="2" s="1"/>
  <c r="R14" i="2" a="1"/>
  <c r="R14" i="2" s="1"/>
  <c r="P24" i="2" a="1"/>
  <c r="P24" i="2" s="1"/>
  <c r="S29" i="2" a="1"/>
  <c r="S29" i="2" s="1"/>
  <c r="S22" i="2" a="1"/>
  <c r="S22" i="2" s="1"/>
  <c r="S10" i="2" a="1"/>
  <c r="S10" i="2" s="1"/>
  <c r="Q9" i="2" a="1"/>
  <c r="Q9" i="2" s="1"/>
  <c r="P28" i="2" a="1"/>
  <c r="P28" i="2" s="1"/>
  <c r="Q4" i="2" a="1"/>
  <c r="Q4" i="2" s="1"/>
  <c r="T20" i="2" a="1"/>
  <c r="T20" i="2" s="1"/>
  <c r="Q22" i="2" a="1"/>
  <c r="Q22" i="2" s="1"/>
  <c r="Q10" i="2" a="1"/>
  <c r="Q10" i="2" s="1"/>
  <c r="Q19" i="2" a="1"/>
  <c r="Q19" i="2" s="1"/>
  <c r="Q8" i="2" a="1"/>
  <c r="Q8" i="2" s="1"/>
  <c r="Q29" i="2" a="1"/>
  <c r="Q29" i="2" s="1"/>
  <c r="Q11" i="2" a="1"/>
  <c r="Q11" i="2" s="1"/>
  <c r="Q12" i="2" a="1"/>
  <c r="Q12" i="2" s="1"/>
  <c r="P12" i="2" a="1"/>
  <c r="P12" i="2" s="1"/>
  <c r="P26" i="2" a="1"/>
  <c r="P26" i="2" s="1"/>
  <c r="Q13" i="2" a="1"/>
  <c r="Q13" i="2" s="1"/>
  <c r="R6" i="2" a="1"/>
  <c r="R6" i="2" s="1"/>
  <c r="P6" i="2" a="1"/>
  <c r="P6" i="2" s="1"/>
  <c r="R20" i="2" a="1"/>
  <c r="R20" i="2" s="1"/>
  <c r="T9" i="2" a="1"/>
  <c r="T9" i="2" s="1"/>
  <c r="Q27" i="2" a="1"/>
  <c r="Q27" i="2" s="1"/>
  <c r="T12" i="2" a="1"/>
  <c r="T12" i="2" s="1"/>
  <c r="T13" i="2" a="1"/>
  <c r="T13" i="2" s="1"/>
  <c r="S27" i="2" a="1"/>
  <c r="S27" i="2" s="1"/>
  <c r="P2" i="2" a="1"/>
  <c r="P2" i="2" s="1"/>
  <c r="S30" i="2" a="1"/>
  <c r="S30" i="2" s="1"/>
  <c r="R27" i="2" a="1"/>
  <c r="R27" i="2" s="1"/>
  <c r="T19" i="2" a="1"/>
  <c r="T19" i="2" s="1"/>
  <c r="P3" i="2" a="1"/>
  <c r="P3" i="2" s="1"/>
  <c r="R3" i="2" a="1"/>
  <c r="R3" i="2" s="1"/>
  <c r="R30" i="2" a="1"/>
  <c r="R30" i="2" s="1"/>
  <c r="S24" i="2" a="1"/>
  <c r="S24" i="2" s="1"/>
  <c r="P25" i="2" a="1"/>
  <c r="P25" i="2" s="1"/>
  <c r="T2" i="2" a="1"/>
  <c r="T2" i="2" s="1"/>
  <c r="S3" i="2" a="1"/>
  <c r="S3" i="2" s="1"/>
  <c r="R21" i="2" a="1"/>
  <c r="R21" i="2" s="1"/>
  <c r="S5" i="2" a="1"/>
  <c r="S5" i="2" s="1"/>
  <c r="S8" i="2" a="1"/>
  <c r="S8" i="2" s="1"/>
  <c r="P14" i="2" a="1"/>
  <c r="P14" i="2" s="1"/>
  <c r="S18" i="2" a="1"/>
  <c r="S18" i="2" s="1"/>
  <c r="Q6" i="2" a="1"/>
  <c r="Q6" i="2" s="1"/>
  <c r="R22" i="2" a="1"/>
  <c r="R22" i="2" s="1"/>
  <c r="R32" i="2" a="1"/>
  <c r="R32" i="2" s="1"/>
  <c r="R29" i="2" a="1"/>
  <c r="R29" i="2" s="1"/>
  <c r="P10" i="2" a="1"/>
  <c r="P10" i="2" s="1"/>
  <c r="P5" i="2" a="1"/>
  <c r="P5" i="2" s="1"/>
  <c r="S32" i="2" a="1"/>
  <c r="S32" i="2" s="1"/>
  <c r="T30" i="2" a="1"/>
  <c r="T30" i="2" s="1"/>
  <c r="Q2" i="2" a="1"/>
  <c r="Q2" i="2" s="1"/>
  <c r="T21" i="2" a="1"/>
  <c r="T21" i="2" s="1"/>
  <c r="S2" i="2" a="1"/>
  <c r="S2" i="2" s="1"/>
  <c r="T25" i="2" a="1"/>
  <c r="T25" i="2" s="1"/>
  <c r="S12" i="2" a="1"/>
  <c r="S12" i="2" s="1"/>
  <c r="R8" i="2" a="1"/>
  <c r="R8" i="2" s="1"/>
  <c r="P11" i="2" a="1"/>
  <c r="P11" i="2" s="1"/>
  <c r="P30" i="2" a="1"/>
  <c r="P30" i="2" s="1"/>
  <c r="R19" i="2" a="1"/>
  <c r="R19" i="2" s="1"/>
  <c r="R2" i="2" a="1"/>
  <c r="R2" i="2" s="1"/>
  <c r="T23" i="2" a="1"/>
  <c r="T23" i="2" s="1"/>
  <c r="P21" i="2" a="1"/>
  <c r="P21" i="2" s="1"/>
  <c r="P17" i="2" a="1"/>
  <c r="P17" i="2" s="1"/>
  <c r="S23" i="2" a="1"/>
  <c r="S23" i="2" s="1"/>
  <c r="Q16" i="2" a="1"/>
  <c r="Q16" i="2" s="1"/>
  <c r="R13" i="2" a="1"/>
  <c r="R13" i="2" s="1"/>
  <c r="Q15" i="2" a="1"/>
  <c r="Q15" i="2" s="1"/>
  <c r="Q14" i="2" a="1"/>
  <c r="Q14" i="2" s="1"/>
  <c r="Q18" i="2" a="1"/>
  <c r="Q18" i="2" s="1"/>
  <c r="P8" i="2" a="1"/>
  <c r="P8" i="2" s="1"/>
  <c r="T3" i="2" a="1"/>
  <c r="T3" i="2" s="1"/>
  <c r="S19" i="2" a="1"/>
  <c r="S19" i="2" s="1"/>
  <c r="Q7" i="2" a="1"/>
  <c r="Q7" i="2" s="1"/>
  <c r="R9" i="2" a="1"/>
  <c r="R9" i="2" s="1"/>
  <c r="T28" i="2" a="1"/>
  <c r="T28" i="2" s="1"/>
  <c r="T14" i="2" a="1"/>
  <c r="T14" i="2" s="1"/>
  <c r="S14" i="2" a="1"/>
  <c r="S14" i="2" s="1"/>
  <c r="S21" i="2" a="1"/>
  <c r="S21" i="2" s="1"/>
  <c r="R12" i="2" a="1"/>
  <c r="R12" i="2" s="1"/>
  <c r="T4" i="2" a="1"/>
  <c r="T4" i="2" s="1"/>
  <c r="T5" i="2" a="1"/>
  <c r="T5" i="2" s="1"/>
  <c r="Q24" i="2" a="1"/>
  <c r="Q24" i="2" s="1"/>
  <c r="T10" i="2" a="1"/>
  <c r="T10" i="2" s="1"/>
  <c r="R17" i="2" a="1"/>
  <c r="R17" i="2" s="1"/>
  <c r="R24" i="2" a="1"/>
  <c r="R24" i="2" s="1"/>
  <c r="P29" i="2" a="1"/>
  <c r="P29" i="2" s="1"/>
  <c r="P20" i="2" a="1"/>
  <c r="P20" i="2" s="1"/>
  <c r="T6" i="2" a="1"/>
  <c r="T6" i="2" s="1"/>
  <c r="P16" i="2" a="1"/>
  <c r="P16" i="2" s="1"/>
  <c r="R26" i="2" a="1"/>
  <c r="R26" i="2" s="1"/>
  <c r="T29" i="2" a="1"/>
  <c r="T29" i="2" s="1"/>
  <c r="P15" i="2" a="1"/>
  <c r="P15" i="2" s="1"/>
  <c r="S9" i="2" a="1"/>
  <c r="S9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E44E829-ED5D-42CE-8202-D13041BC36CE}" keepAlive="1" name="Requête - Synthèse" description="Connexion à la requête « Synthèse » dans le classeur." type="5" refreshedVersion="7" background="1" refreshOnLoad="1" saveData="1">
    <dbPr connection="Provider=Microsoft.Mashup.OleDb.1;Data Source=$Workbook$;Location=Synthèse;Extended Properties=&quot;&quot;" command="SELECT * FROM [Synthèse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<sst xmlns="http://schemas.openxmlformats.org/spreadsheetml/2006/main" count="129" uniqueCount="85">
  <si>
    <t>Jours Fériés en FRANCE</t>
  </si>
  <si>
    <t>Nom Client</t>
  </si>
  <si>
    <t>N° Devis</t>
  </si>
  <si>
    <t>Tâches à effectuer</t>
  </si>
  <si>
    <t>Temps estimé en Jours</t>
  </si>
  <si>
    <t>Date Début Chantier</t>
  </si>
  <si>
    <t>Date Fin Chantier</t>
  </si>
  <si>
    <t>Progression</t>
  </si>
  <si>
    <t>Jours Achevés</t>
  </si>
  <si>
    <t>Total général</t>
  </si>
  <si>
    <t>Non Commencé</t>
  </si>
  <si>
    <t>En Progression</t>
  </si>
  <si>
    <t>Terminé</t>
  </si>
  <si>
    <t>Restants</t>
  </si>
  <si>
    <t>Totaux</t>
  </si>
  <si>
    <t>Temps estimé/Jours</t>
  </si>
  <si>
    <t>Valeurs</t>
  </si>
  <si>
    <t xml:space="preserve"> Temps estimé en Jours</t>
  </si>
  <si>
    <t xml:space="preserve"> Jours Achevés</t>
  </si>
  <si>
    <t>jours terminés</t>
  </si>
  <si>
    <t>jours restants</t>
  </si>
  <si>
    <t>Opérateur 1</t>
  </si>
  <si>
    <t>Opérateur 2</t>
  </si>
  <si>
    <t>Thierry</t>
  </si>
  <si>
    <t>Pascal</t>
  </si>
  <si>
    <t>Gérard</t>
  </si>
  <si>
    <t>Opérateur 3</t>
  </si>
  <si>
    <t>(vide)</t>
  </si>
  <si>
    <t>PLANNING DES CHANTIERS</t>
  </si>
  <si>
    <t>Barre de défilement</t>
  </si>
  <si>
    <t>Année</t>
  </si>
  <si>
    <t>Mois</t>
  </si>
  <si>
    <t>N°</t>
  </si>
  <si>
    <t>N° Sem</t>
  </si>
  <si>
    <t>Date</t>
  </si>
  <si>
    <t>Cédric</t>
  </si>
  <si>
    <t>Isabelle</t>
  </si>
  <si>
    <t>Week-End</t>
  </si>
  <si>
    <t>Jour Férié</t>
  </si>
  <si>
    <t>Chantier en Cours</t>
  </si>
  <si>
    <t>Jours Achevés Chantier en Cours</t>
  </si>
  <si>
    <t>Chantier Non Commencé</t>
  </si>
  <si>
    <t>Effectif</t>
  </si>
  <si>
    <t>Référence Devis</t>
  </si>
  <si>
    <t>Acceptation DEVIS oui/non</t>
  </si>
  <si>
    <t>CP</t>
  </si>
  <si>
    <t>M</t>
  </si>
  <si>
    <t>Congés payés</t>
  </si>
  <si>
    <t>Maladie</t>
  </si>
  <si>
    <t>AT</t>
  </si>
  <si>
    <t>Accident du travail</t>
  </si>
  <si>
    <t>RTT</t>
  </si>
  <si>
    <t>AI</t>
  </si>
  <si>
    <t>Absence Injustifiée</t>
  </si>
  <si>
    <t>Absences</t>
  </si>
  <si>
    <t>Chantier Terminé</t>
  </si>
  <si>
    <t>ANNEE :</t>
  </si>
  <si>
    <t>MOIS :</t>
  </si>
  <si>
    <t>Janvier</t>
  </si>
  <si>
    <t>Décembre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</si>
  <si>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</si>
  <si>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</si>
  <si>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</si>
  <si>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</si>
  <si>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</si>
  <si>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</si>
  <si>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</si>
  <si>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</si>
  <si>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</si>
  <si>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</si>
  <si>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Début</t>
  </si>
  <si>
    <t>Fin</t>
  </si>
  <si>
    <t>Nb Heures TOTAL du chantier</t>
  </si>
  <si>
    <t>essai</t>
  </si>
  <si>
    <t>Date fin Chantier</t>
  </si>
  <si>
    <t>oui</t>
  </si>
  <si>
    <t>Nb Heures CHANTIER</t>
  </si>
  <si>
    <t>aa</t>
  </si>
  <si>
    <t>Nom</t>
  </si>
  <si>
    <t>Cause</t>
  </si>
  <si>
    <t>Date Début</t>
  </si>
  <si>
    <t>Date Fin</t>
  </si>
  <si>
    <t>Type</t>
  </si>
  <si>
    <t>pascal</t>
  </si>
  <si>
    <t>SI(INDEX(TAbs;EQUIV(1;(B$4&gt;=TAbs[[Date Début]:[Date Début]])*(TAbs[[Date Fin]:[Date Fin]]&gt;=B$4)*(TAbs[[Nom]:[Nom]]=$A6);0);5)&lt;&gt;0;INDEX(TAbs;EQUIV(1;(B$4&gt;=TAbs[[Date Début]:[Date Début]])*(TAbs[[Date Fin]:[Date Fin]]&gt;=B$4)*(TAbs[[Nom]:[Nom]]=$A6);0);5);"")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</si>
</sst>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dddd\ * dd\-mm\-yy;;"/>
    <numFmt numFmtId="165" formatCode="dd/mm/yy"/>
    <numFmt numFmtId="166" formatCode="[$-F800]dddd\,\ mmmm\ dd\,\ yyyy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18"/>
      <name val="Arial"/>
      <family val="2"/>
    </font>
    <font>
      <sz val="11"/>
      <color theme="1"/>
      <name val="Times New Roman"/>
      <family val="1"/>
    </font>
    <font>
      <b/>
      <sz val="9"/>
      <color rgb="FF08080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333333"/>
      <name val="Calibri"/>
      <family val="2"/>
      <scheme val="minor"/>
    </font>
    <font>
      <b/>
      <sz val="10"/>
      <color rgb="FF6666FF"/>
      <name val="Times New Roman"/>
      <family val="1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Times New Roman"/>
      <family val="1"/>
    </font>
    <font>
      <sz val="8"/>
      <color theme="0"/>
      <name val="Calibri"/>
      <family val="2"/>
      <scheme val="minor"/>
    </font>
    <font>
      <b/>
      <sz val="14"/>
      <color theme="1"/>
      <name val="Times New Roman"/>
      <family val="1"/>
    </font>
    <font>
      <b/>
      <sz val="11"/>
      <color theme="0"/>
      <name val="Calibri"/>
      <family val="2"/>
      <scheme val="minor"/>
    </font>
    <font>
      <b/>
      <sz val="16"/>
      <color theme="1"/>
      <name val="Times New Roman"/>
      <family val="1"/>
    </font>
    <font>
      <b/>
      <sz val="8"/>
      <color theme="1"/>
      <name val="Times New Roman"/>
      <family val="1"/>
    </font>
    <font>
      <b/>
      <sz val="10"/>
      <color theme="1"/>
      <name val="Times New Roman"/>
      <family val="1"/>
    </font>
    <font>
      <sz val="6"/>
      <color theme="1"/>
      <name val="Times New Roman"/>
      <family val="1"/>
    </font>
    <font>
      <sz val="10"/>
      <color theme="1"/>
      <name val="Times New Roman"/>
      <family val="1"/>
    </font>
    <font>
      <sz val="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1"/>
      <scheme val="minor"/>
    </font>
    <font>
      <b/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thin">
        <color rgb="FF3333CC"/>
      </left>
      <right style="thin">
        <color rgb="FF3333CC"/>
      </right>
      <top style="thin">
        <color rgb="FF3333CC"/>
      </top>
      <bottom style="thin">
        <color rgb="FF3333CC"/>
      </bottom>
      <diagonal/>
    </border>
    <border>
      <left/>
      <right/>
      <top/>
      <bottom style="thin">
        <color theme="4" tint="0.79998168889431442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rgb="FF3333CC"/>
      </right>
      <top/>
      <bottom/>
      <diagonal/>
    </border>
    <border>
      <left style="thin">
        <color rgb="FF3333CC"/>
      </left>
      <right style="thin">
        <color rgb="FF3333CC"/>
      </right>
      <top/>
      <bottom/>
      <diagonal/>
    </border>
    <border>
      <left style="thin">
        <color rgb="FF3333CC"/>
      </left>
      <right/>
      <top/>
      <bottom/>
      <diagonal/>
    </border>
    <border>
      <left/>
      <right/>
      <top/>
      <bottom style="medium">
        <color rgb="FF0070C0"/>
      </bottom>
      <diagonal/>
    </border>
    <border>
      <left/>
      <right style="thin">
        <color rgb="FF3333CC"/>
      </right>
      <top/>
      <bottom style="medium">
        <color rgb="FF0070C0"/>
      </bottom>
      <diagonal/>
    </border>
    <border>
      <left style="thin">
        <color rgb="FF3333CC"/>
      </left>
      <right style="thin">
        <color rgb="FF3333CC"/>
      </right>
      <top/>
      <bottom style="medium">
        <color rgb="FF0070C0"/>
      </bottom>
      <diagonal/>
    </border>
    <border>
      <left style="thin">
        <color rgb="FF3333CC"/>
      </left>
      <right/>
      <top/>
      <bottom style="medium">
        <color rgb="FF0070C0"/>
      </bottom>
      <diagonal/>
    </border>
    <border>
      <left/>
      <right style="medium">
        <color rgb="FF0070C0"/>
      </right>
      <top/>
      <bottom/>
      <diagonal/>
    </border>
    <border>
      <left/>
      <right style="medium">
        <color rgb="FF0070C0"/>
      </right>
      <top/>
      <bottom style="dotted">
        <color rgb="FF0070C0"/>
      </bottom>
      <diagonal/>
    </border>
    <border>
      <left/>
      <right style="thin">
        <color rgb="FF0070C0"/>
      </right>
      <top/>
      <bottom style="dotted">
        <color rgb="FF0070C0"/>
      </bottom>
      <diagonal/>
    </border>
    <border>
      <left style="thin">
        <color rgb="FF0070C0"/>
      </left>
      <right style="thin">
        <color rgb="FF0070C0"/>
      </right>
      <top/>
      <bottom style="dotted">
        <color rgb="FF0070C0"/>
      </bottom>
      <diagonal/>
    </border>
    <border>
      <left/>
      <right style="thin">
        <color rgb="FF0070C0"/>
      </right>
      <top/>
      <bottom/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/>
      <right style="medium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0">
    <xf numFmtId="0" fontId="0" fillId="0" borderId="0" xfId="0"/>
    <xf numFmtId="14" fontId="0" fillId="0" borderId="0" xfId="0" applyNumberFormat="1"/>
    <xf numFmtId="0" fontId="0" fillId="0" borderId="0" xfId="0" applyNumberFormat="1"/>
    <xf numFmtId="14" fontId="4" fillId="0" borderId="0" xfId="0" applyNumberFormat="1" applyFont="1"/>
    <xf numFmtId="0" fontId="5" fillId="0" borderId="0" xfId="0" applyFont="1"/>
    <xf numFmtId="14" fontId="5" fillId="0" borderId="0" xfId="0" applyNumberFormat="1" applyFont="1"/>
    <xf numFmtId="14" fontId="6" fillId="0" borderId="0" xfId="0" applyNumberFormat="1" applyFont="1"/>
    <xf numFmtId="0" fontId="5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9" fontId="0" fillId="0" borderId="0" xfId="1" applyFont="1"/>
    <xf numFmtId="9" fontId="0" fillId="0" borderId="0" xfId="0" applyNumberFormat="1"/>
    <xf numFmtId="0" fontId="8" fillId="0" borderId="0" xfId="0" pivotButton="1" applyFont="1" applyAlignment="1">
      <alignment horizontal="center" vertical="center" wrapText="1"/>
    </xf>
    <xf numFmtId="0" fontId="8" fillId="0" borderId="0" xfId="0" pivotButton="1" applyFont="1" applyAlignment="1">
      <alignment horizontal="center" wrapText="1"/>
    </xf>
    <xf numFmtId="0" fontId="8" fillId="0" borderId="0" xfId="0" pivotButton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0" fillId="0" borderId="0" xfId="0" applyAlignment="1">
      <alignment horizontal="center"/>
    </xf>
    <xf numFmtId="0" fontId="10" fillId="0" borderId="0" xfId="0" applyFont="1" applyAlignment="1">
      <alignment vertical="center"/>
    </xf>
    <xf numFmtId="0" fontId="0" fillId="0" borderId="0" xfId="0" applyFill="1"/>
    <xf numFmtId="0" fontId="0" fillId="0" borderId="0" xfId="0" applyFill="1" applyAlignment="1">
      <alignment horizontal="center"/>
    </xf>
    <xf numFmtId="14" fontId="8" fillId="0" borderId="0" xfId="0" applyNumberFormat="1" applyFont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9" fontId="8" fillId="0" borderId="0" xfId="0" applyNumberFormat="1" applyFont="1" applyAlignment="1">
      <alignment horizontal="right" vertical="center"/>
    </xf>
    <xf numFmtId="0" fontId="8" fillId="0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11" fillId="3" borderId="2" xfId="0" applyNumberFormat="1" applyFont="1" applyFill="1" applyBorder="1" applyAlignment="1">
      <alignment horizontal="center" vertical="center" wrapText="1"/>
    </xf>
    <xf numFmtId="14" fontId="10" fillId="0" borderId="0" xfId="0" applyNumberFormat="1" applyFont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66" fontId="15" fillId="7" borderId="0" xfId="0" applyNumberFormat="1" applyFont="1" applyFill="1"/>
    <xf numFmtId="0" fontId="15" fillId="7" borderId="0" xfId="0" applyFont="1" applyFill="1" applyAlignment="1">
      <alignment horizontal="center" vertical="center"/>
    </xf>
    <xf numFmtId="0" fontId="0" fillId="9" borderId="0" xfId="0" applyFill="1"/>
    <xf numFmtId="0" fontId="0" fillId="10" borderId="0" xfId="0" applyFill="1"/>
    <xf numFmtId="164" fontId="2" fillId="0" borderId="0" xfId="0" quotePrefix="1" applyNumberFormat="1" applyFont="1" applyAlignment="1">
      <alignment horizontal="center" vertical="center"/>
    </xf>
    <xf numFmtId="14" fontId="0" fillId="0" borderId="0" xfId="0" applyNumberFormat="1" applyFill="1"/>
    <xf numFmtId="0" fontId="0" fillId="0" borderId="0" xfId="0" applyNumberFormat="1" applyFill="1"/>
    <xf numFmtId="0" fontId="17" fillId="0" borderId="0" xfId="0" applyFont="1" applyAlignment="1">
      <alignment horizontal="center" vertical="center" wrapText="1"/>
    </xf>
    <xf numFmtId="2" fontId="17" fillId="0" borderId="0" xfId="0" applyNumberFormat="1" applyFont="1" applyAlignment="1">
      <alignment horizontal="center" vertical="center" wrapText="1"/>
    </xf>
    <xf numFmtId="2" fontId="15" fillId="0" borderId="10" xfId="0" applyNumberFormat="1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5" fillId="7" borderId="16" xfId="0" applyFont="1" applyFill="1" applyBorder="1" applyAlignment="1">
      <alignment horizontal="center" vertical="center"/>
    </xf>
    <xf numFmtId="0" fontId="15" fillId="7" borderId="17" xfId="0" applyFont="1" applyFill="1" applyBorder="1" applyAlignment="1">
      <alignment horizontal="center" vertical="center"/>
    </xf>
    <xf numFmtId="0" fontId="0" fillId="1" borderId="0" xfId="0" applyFill="1"/>
    <xf numFmtId="0" fontId="18" fillId="0" borderId="0" xfId="0" applyFont="1"/>
    <xf numFmtId="0" fontId="0" fillId="11" borderId="0" xfId="0" applyFill="1" applyBorder="1"/>
    <xf numFmtId="0" fontId="0" fillId="12" borderId="0" xfId="0" applyFill="1"/>
    <xf numFmtId="0" fontId="0" fillId="8" borderId="0" xfId="0" applyFill="1"/>
    <xf numFmtId="0" fontId="13" fillId="5" borderId="19" xfId="0" applyFont="1" applyFill="1" applyBorder="1" applyAlignment="1">
      <alignment horizontal="center" vertical="center"/>
    </xf>
    <xf numFmtId="0" fontId="19" fillId="0" borderId="18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2" fontId="15" fillId="0" borderId="15" xfId="0" applyNumberFormat="1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165" fontId="16" fillId="0" borderId="21" xfId="0" applyNumberFormat="1" applyFont="1" applyBorder="1" applyAlignment="1">
      <alignment horizontal="center" vertical="center"/>
    </xf>
    <xf numFmtId="165" fontId="15" fillId="7" borderId="20" xfId="0" applyNumberFormat="1" applyFont="1" applyFill="1" applyBorder="1" applyAlignment="1">
      <alignment horizontal="center" vertical="center"/>
    </xf>
    <xf numFmtId="165" fontId="15" fillId="7" borderId="22" xfId="0" applyNumberFormat="1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14" fontId="15" fillId="0" borderId="0" xfId="0" applyNumberFormat="1" applyFont="1" applyAlignment="1">
      <alignment horizontal="center" vertical="center"/>
    </xf>
    <xf numFmtId="0" fontId="0" fillId="13" borderId="0" xfId="0" applyFill="1"/>
    <xf numFmtId="0" fontId="0" fillId="11" borderId="0" xfId="0" applyFill="1"/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0" fillId="0" borderId="0" xfId="0" applyFont="1" applyBorder="1"/>
    <xf numFmtId="0" fontId="20" fillId="0" borderId="1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6" fontId="0" fillId="0" borderId="0" xfId="0" applyNumberFormat="1" applyAlignment="1">
      <alignment horizontal="left"/>
    </xf>
    <xf numFmtId="166" fontId="0" fillId="0" borderId="10" xfId="0" applyNumberFormat="1" applyBorder="1" applyAlignment="1">
      <alignment horizontal="left" vertical="center"/>
    </xf>
    <xf numFmtId="166" fontId="15" fillId="0" borderId="0" xfId="0" applyNumberFormat="1" applyFont="1" applyAlignment="1">
      <alignment horizontal="left" vertical="center"/>
    </xf>
    <xf numFmtId="166" fontId="18" fillId="0" borderId="0" xfId="0" applyNumberFormat="1" applyFont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0" fillId="0" borderId="0" xfId="0" applyFont="1"/>
    <xf numFmtId="0" fontId="10" fillId="0" borderId="0" xfId="0" applyNumberFormat="1" applyFont="1"/>
    <xf numFmtId="0" fontId="10" fillId="0" borderId="0" xfId="0" applyFont="1" applyFill="1"/>
    <xf numFmtId="2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Fill="1" applyAlignment="1">
      <alignment horizontal="center"/>
    </xf>
    <xf numFmtId="14" fontId="10" fillId="0" borderId="0" xfId="0" applyNumberFormat="1" applyFont="1" applyAlignment="1">
      <alignment horizontal="center"/>
    </xf>
    <xf numFmtId="14" fontId="10" fillId="0" borderId="0" xfId="0" applyNumberFormat="1" applyFont="1" applyFill="1" applyAlignment="1">
      <alignment horizontal="center"/>
    </xf>
    <xf numFmtId="0" fontId="10" fillId="0" borderId="0" xfId="0" applyNumberFormat="1" applyFont="1" applyAlignment="1">
      <alignment horizontal="center"/>
    </xf>
    <xf numFmtId="0" fontId="10" fillId="0" borderId="0" xfId="0" applyNumberFormat="1" applyFont="1" applyFill="1" applyAlignment="1">
      <alignment horizontal="center"/>
    </xf>
    <xf numFmtId="9" fontId="10" fillId="0" borderId="0" xfId="1" applyFont="1" applyAlignment="1">
      <alignment horizontal="center"/>
    </xf>
    <xf numFmtId="9" fontId="10" fillId="0" borderId="0" xfId="1" applyFont="1" applyFill="1" applyAlignment="1">
      <alignment horizontal="center"/>
    </xf>
    <xf numFmtId="0" fontId="16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14" fontId="24" fillId="0" borderId="0" xfId="0" applyNumberFormat="1" applyFont="1" applyAlignment="1">
      <alignment horizontal="center" vertical="center"/>
    </xf>
    <xf numFmtId="0" fontId="14" fillId="4" borderId="0" xfId="0" applyFont="1" applyFill="1" applyAlignment="1">
      <alignment horizontal="center"/>
    </xf>
    <xf numFmtId="0" fontId="12" fillId="4" borderId="0" xfId="0" applyFont="1" applyFill="1" applyAlignment="1">
      <alignment horizontal="center" vertical="center"/>
    </xf>
    <xf numFmtId="0" fontId="14" fillId="0" borderId="0" xfId="0" applyFont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26" fillId="0" borderId="0" xfId="0" applyFont="1"/>
  </cellXfs>
  <cellStyles count="2">
    <cellStyle name="Normal" xfId="0" builtinId="0"/>
    <cellStyle name="Pourcentage" xfId="1" builtinId="5"/>
  </cellStyles>
  <dxfs count="244">
    <dxf>
      <numFmt numFmtId="0" formatCode="General"/>
    </dxf>
    <dxf>
      <numFmt numFmtId="0" formatCode="General"/>
    </dxf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ont>
        <sz val="9"/>
      </font>
    </dxf>
    <dxf>
      <font>
        <sz val="9"/>
      </font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vertical="center"/>
    </dxf>
    <dxf>
      <alignment vertical="center"/>
    </dxf>
    <dxf>
      <alignment horizontal="center"/>
    </dxf>
    <dxf>
      <font>
        <sz val="9"/>
      </font>
    </dxf>
    <dxf>
      <font>
        <sz val="9"/>
      </font>
    </dxf>
    <dxf>
      <font>
        <sz val="8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name val="Times New Roman"/>
        <family val="1"/>
      </font>
    </dxf>
    <dxf>
      <alignment horizontal="center"/>
    </dxf>
    <dxf>
      <alignment vertical="bottom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fill>
        <patternFill patternType="solid">
          <bgColor theme="8" tint="-0.249977111117893"/>
        </patternFill>
      </fill>
    </dxf>
    <dxf>
      <alignment horizontal="right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family val="1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family val="1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ill>
        <patternFill patternType="gray125"/>
      </fill>
    </dxf>
    <dxf>
      <fill>
        <patternFill>
          <bgColor theme="7" tint="0.79998168889431442"/>
        </patternFill>
      </fill>
    </dxf>
    <dxf>
      <fill>
        <patternFill>
          <bgColor rgb="FFFF0000"/>
        </patternFill>
      </fill>
    </dxf>
    <dxf>
      <fill>
        <patternFill patternType="gray125">
          <bgColor theme="0"/>
        </patternFill>
      </fill>
    </dxf>
    <dxf>
      <fill>
        <patternFill>
          <bgColor theme="7" tint="0.79998168889431442"/>
        </patternFill>
      </fill>
    </dxf>
    <dxf>
      <fill>
        <patternFill>
          <bgColor rgb="FF0070C0"/>
        </patternFill>
      </fill>
    </dxf>
    <dxf>
      <fill>
        <patternFill>
          <bgColor rgb="FFFF9900"/>
        </patternFill>
      </fill>
    </dxf>
    <dxf>
      <fill>
        <patternFill>
          <bgColor theme="0" tint="-0.14996795556505021"/>
        </patternFill>
      </fill>
    </dxf>
    <dxf>
      <fill>
        <patternFill>
          <bgColor rgb="FF00FF00"/>
        </patternFill>
      </fill>
    </dxf>
    <dxf>
      <fill>
        <patternFill>
          <bgColor rgb="FF0070C0"/>
        </patternFill>
      </fill>
    </dxf>
    <dxf>
      <fill>
        <patternFill>
          <bgColor rgb="FFFF9900"/>
        </patternFill>
      </fill>
    </dxf>
    <dxf>
      <fill>
        <patternFill>
          <bgColor theme="0" tint="-0.14996795556505021"/>
        </patternFill>
      </fill>
    </dxf>
    <dxf>
      <fill>
        <patternFill>
          <bgColor rgb="FF00FF00"/>
        </patternFill>
      </fill>
    </dxf>
    <dxf>
      <fill>
        <patternFill>
          <bgColor theme="7" tint="0.79998168889431442"/>
        </patternFill>
      </fill>
    </dxf>
    <dxf>
      <fill>
        <patternFill patternType="gray125">
          <bgColor theme="0"/>
        </patternFill>
      </fill>
    </dxf>
    <dxf>
      <fill>
        <patternFill>
          <bgColor rgb="FF0070C0"/>
        </patternFill>
      </fill>
    </dxf>
    <dxf>
      <fill>
        <patternFill>
          <bgColor rgb="FFFF9900"/>
        </patternFill>
      </fill>
    </dxf>
    <dxf>
      <fill>
        <patternFill>
          <bgColor theme="0" tint="-0.14996795556505021"/>
        </patternFill>
      </fill>
    </dxf>
    <dxf>
      <fill>
        <patternFill>
          <bgColor rgb="FF00FF00"/>
        </patternFill>
      </fill>
    </dxf>
    <dxf>
      <fill>
        <patternFill>
          <bgColor theme="7" tint="0.79998168889431442"/>
        </patternFill>
      </fill>
    </dxf>
    <dxf>
      <fill>
        <patternFill patternType="gray125">
          <bgColor theme="0"/>
        </patternFill>
      </fill>
    </dxf>
    <dxf>
      <fill>
        <patternFill patternType="gray125">
          <bgColor theme="0"/>
        </patternFill>
      </fill>
    </dxf>
    <dxf>
      <fill>
        <patternFill>
          <bgColor theme="7" tint="0.79998168889431442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right"/>
    </dxf>
    <dxf>
      <fill>
        <patternFill patternType="solid">
          <bgColor theme="8" tint="-0.249977111117893"/>
        </patternFill>
      </fill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center"/>
    </dxf>
    <dxf>
      <alignment vertical="center"/>
    </dxf>
    <dxf>
      <alignment vertical="bottom"/>
    </dxf>
    <dxf>
      <alignment horizontal="center"/>
    </dxf>
    <dxf>
      <font>
        <name val="Times New Roman"/>
        <family val="1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8"/>
      </font>
    </dxf>
    <dxf>
      <font>
        <sz val="9"/>
      </font>
    </dxf>
    <dxf>
      <font>
        <sz val="9"/>
      </font>
    </dxf>
    <dxf>
      <alignment horizontal="center"/>
    </dxf>
    <dxf>
      <alignment vertical="center"/>
    </dxf>
    <dxf>
      <alignment vertical="center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font>
        <sz val="9"/>
      </font>
    </dxf>
    <dxf>
      <font>
        <sz val="9"/>
      </font>
    </dxf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ont>
        <sz val="10"/>
      </font>
      <alignment horizontal="center" vertical="center" wrapText="1"/>
    </dxf>
    <dxf>
      <font>
        <color theme="0"/>
      </font>
    </dxf>
    <dxf>
      <fill>
        <patternFill>
          <bgColor theme="0" tint="-0.14996795556505021"/>
        </patternFill>
      </fill>
    </dxf>
    <dxf>
      <fill>
        <patternFill>
          <bgColor rgb="FFFF9900"/>
        </patternFill>
      </fill>
    </dxf>
    <dxf>
      <fill>
        <patternFill>
          <bgColor rgb="FF0070C0"/>
        </patternFill>
      </fill>
    </dxf>
    <dxf>
      <fill>
        <patternFill patternType="gray125">
          <fgColor auto="1"/>
        </patternFill>
      </fill>
    </dxf>
    <dxf>
      <fill>
        <patternFill>
          <bgColor theme="7" tint="0.79998168889431442"/>
        </patternFill>
      </fill>
    </dxf>
    <dxf>
      <fill>
        <patternFill>
          <bgColor rgb="FF66FF33"/>
        </patternFill>
      </fill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  <numFmt numFmtId="2" formatCode="0.00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</dxf>
    <dxf>
      <fill>
        <patternFill>
          <bgColor rgb="FFFF0000"/>
        </patternFill>
      </fill>
    </dxf>
    <dxf>
      <fill>
        <patternFill>
          <bgColor theme="8" tint="-0.24994659260841701"/>
        </patternFill>
      </fill>
    </dxf>
    <dxf>
      <fill>
        <patternFill>
          <bgColor rgb="FFFF9900"/>
        </patternFill>
      </fill>
    </dxf>
    <dxf>
      <fill>
        <patternFill>
          <bgColor theme="0" tint="-0.14996795556505021"/>
        </patternFill>
      </fill>
    </dxf>
    <dxf>
      <fill>
        <patternFill>
          <bgColor rgb="FF00FF00"/>
        </patternFill>
      </fill>
    </dxf>
    <dxf>
      <fill>
        <patternFill patternType="gray125">
          <bgColor theme="0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00FF00"/>
      <color rgb="FF66FF33"/>
      <color rgb="FFFF9900"/>
      <color rgb="FF6666FF"/>
      <color rgb="FF3333CC"/>
      <color rgb="FF99FF99"/>
      <color rgb="FF9999FF"/>
      <color rgb="FFCC99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connections" Target="connections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theme" Target="theme/theme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4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microsoft.com/office/2007/relationships/slicerCache" Target="slicerCaches/slicerCache3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Progression Chantiers</a:t>
            </a:r>
          </a:p>
        </c:rich>
      </c:tx>
      <c:layout>
        <c:manualLayout>
          <c:xMode val="edge"/>
          <c:yMode val="edge"/>
          <c:x val="3.7617891513560806E-2"/>
          <c:y val="7.408825134481952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'Données Autres'!$A$1</c:f>
              <c:strCache>
                <c:ptCount val="1"/>
                <c:pt idx="0">
                  <c:v>Non Commencé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'Données Autres'!$B$1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37-49BB-8CCC-1CC5C0A7690C}"/>
            </c:ext>
          </c:extLst>
        </c:ser>
        <c:ser>
          <c:idx val="1"/>
          <c:order val="1"/>
          <c:tx>
            <c:strRef>
              <c:f>'Données Autres'!$A$2</c:f>
              <c:strCache>
                <c:ptCount val="1"/>
                <c:pt idx="0">
                  <c:v>En Progression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'Données Autres'!$B$2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137-49BB-8CCC-1CC5C0A7690C}"/>
            </c:ext>
          </c:extLst>
        </c:ser>
        <c:ser>
          <c:idx val="2"/>
          <c:order val="2"/>
          <c:tx>
            <c:strRef>
              <c:f>'Données Autres'!$A$3</c:f>
              <c:strCache>
                <c:ptCount val="1"/>
                <c:pt idx="0">
                  <c:v>Terminé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'Données Autres'!$B$3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137-49BB-8CCC-1CC5C0A7690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169542208"/>
        <c:axId val="169538048"/>
      </c:barChart>
      <c:catAx>
        <c:axId val="169542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9538048"/>
        <c:crosses val="autoZero"/>
        <c:auto val="1"/>
        <c:lblAlgn val="ctr"/>
        <c:lblOffset val="100"/>
        <c:noMultiLvlLbl val="0"/>
      </c:catAx>
      <c:valAx>
        <c:axId val="16953804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695422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Scroll" dx="31" fmlaLink="'Données Autres'!$A$20" max="365" page="7" val="0"/>
</file>

<file path=xl/ctrlProps/ctrlProp2.xml><?xml version="1.0" encoding="utf-8"?>
<formControlPr xmlns="http://schemas.microsoft.com/office/spreadsheetml/2009/9/main" objectType="Spin" dx="31" fmlaLink="'Données Autres'!$A$22" max="365" page="10" val="0"/>
</file>

<file path=xl/ctrlProps/ctrlProp3.xml><?xml version="1.0" encoding="utf-8"?>
<formControlPr xmlns="http://schemas.microsoft.com/office/spreadsheetml/2009/9/main" objectType="Scroll" dx="31" fmlaLink="'Données Autres'!$A$16" horiz="1" max="365" page="7" val="0"/>
</file>

<file path=xl/ctrlProps/ctrlProp4.xml><?xml version="1.0" encoding="utf-8"?>
<formControlPr xmlns="http://schemas.microsoft.com/office/spreadsheetml/2009/9/main" objectType="Scroll" dx="31" fmlaLink="'Données Autres'!$A$18" horiz="1" max="365" page="7" val="0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158750</xdr:colOff>
          <xdr:row>3</xdr:row>
          <xdr:rowOff>44450</xdr:rowOff>
        </xdr:from>
        <xdr:to>
          <xdr:col>20</xdr:col>
          <xdr:colOff>609600</xdr:colOff>
          <xdr:row>20</xdr:row>
          <xdr:rowOff>76200</xdr:rowOff>
        </xdr:to>
        <xdr:sp macro="" textlink="">
          <xdr:nvSpPr>
            <xdr:cNvPr id="2054" name="Scroll Bar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101600</xdr:colOff>
          <xdr:row>0</xdr:row>
          <xdr:rowOff>19050</xdr:rowOff>
        </xdr:from>
        <xdr:to>
          <xdr:col>20</xdr:col>
          <xdr:colOff>546100</xdr:colOff>
          <xdr:row>1</xdr:row>
          <xdr:rowOff>158750</xdr:rowOff>
        </xdr:to>
        <xdr:sp macro="" textlink="">
          <xdr:nvSpPr>
            <xdr:cNvPr id="2055" name="Spinner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133350</xdr:colOff>
      <xdr:row>0</xdr:row>
      <xdr:rowOff>0</xdr:rowOff>
    </xdr:from>
    <xdr:to>
      <xdr:col>18</xdr:col>
      <xdr:colOff>95250</xdr:colOff>
      <xdr:row>6</xdr:row>
      <xdr:rowOff>19050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0</xdr:col>
      <xdr:colOff>44450</xdr:colOff>
      <xdr:row>1</xdr:row>
      <xdr:rowOff>133351</xdr:rowOff>
    </xdr:from>
    <xdr:to>
      <xdr:col>2</xdr:col>
      <xdr:colOff>463550</xdr:colOff>
      <xdr:row>7</xdr:row>
      <xdr:rowOff>158750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Nom Client">
              <a:extLst>
                <a:ext uri="{FF2B5EF4-FFF2-40B4-BE49-F238E27FC236}">
                  <a16:creationId xmlns:a16="http://schemas.microsoft.com/office/drawing/2014/main" id="{00000000-0008-0000-01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Cli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450" y="387351"/>
              <a:ext cx="1670050" cy="11302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501584</xdr:colOff>
      <xdr:row>1</xdr:row>
      <xdr:rowOff>127000</xdr:rowOff>
    </xdr:from>
    <xdr:to>
      <xdr:col>5</xdr:col>
      <xdr:colOff>389731</xdr:colOff>
      <xdr:row>7</xdr:row>
      <xdr:rowOff>146049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Opérateur 1">
              <a:extLs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Opérateur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52534" y="381000"/>
              <a:ext cx="1469297" cy="11239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10</xdr:col>
      <xdr:colOff>723900</xdr:colOff>
      <xdr:row>6</xdr:row>
      <xdr:rowOff>57150</xdr:rowOff>
    </xdr:from>
    <xdr:to>
      <xdr:col>18</xdr:col>
      <xdr:colOff>88900</xdr:colOff>
      <xdr:row>8</xdr:row>
      <xdr:rowOff>133350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pSpPr/>
      </xdr:nvGrpSpPr>
      <xdr:grpSpPr>
        <a:xfrm>
          <a:off x="6788150" y="1231900"/>
          <a:ext cx="3117850" cy="444500"/>
          <a:chOff x="4375150" y="1206500"/>
          <a:chExt cx="3117850" cy="444500"/>
        </a:xfrm>
      </xdr:grpSpPr>
      <xdr:sp macro="" textlink="">
        <xdr:nvSpPr>
          <xdr:cNvPr id="2" name="Rectangle 1">
            <a:extLst>
              <a:ext uri="{FF2B5EF4-FFF2-40B4-BE49-F238E27FC236}">
                <a16:creationId xmlns:a16="http://schemas.microsoft.com/office/drawing/2014/main" id="{00000000-0008-0000-0100-000002000000}"/>
              </a:ext>
            </a:extLst>
          </xdr:cNvPr>
          <xdr:cNvSpPr/>
        </xdr:nvSpPr>
        <xdr:spPr>
          <a:xfrm>
            <a:off x="4375150" y="1206500"/>
            <a:ext cx="3117850" cy="444500"/>
          </a:xfrm>
          <a:prstGeom prst="rect">
            <a:avLst/>
          </a:prstGeom>
          <a:solidFill>
            <a:srgbClr val="FFFF00"/>
          </a:solidFill>
          <a:scene3d>
            <a:camera prst="orthographicFront"/>
            <a:lightRig rig="threePt" dir="t"/>
          </a:scene3d>
          <a:sp3d>
            <a:bevelT prst="slope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5" name="Scroll Bar 1" hidden="1">
                <a:extLst>
                  <a:ext uri="{63B3BB69-23CF-44E3-9099-C40C66FF867C}">
                    <a14:compatExt spid="_x0000_s1025"/>
                  </a:ext>
                  <a:ext uri="{FF2B5EF4-FFF2-40B4-BE49-F238E27FC236}">
                    <a16:creationId xmlns:a16="http://schemas.microsoft.com/office/drawing/2014/main" id="{00000000-0008-0000-0100-000001040000}"/>
                  </a:ext>
                </a:extLst>
              </xdr:cNvPr>
              <xdr:cNvSpPr/>
            </xdr:nvSpPr>
            <xdr:spPr bwMode="auto">
              <a:xfrm>
                <a:off x="4502150" y="1276350"/>
                <a:ext cx="2870200" cy="2794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</mc:Choice>
        <mc:Fallback/>
      </mc:AlternateContent>
    </xdr:grpSp>
    <xdr:clientData/>
  </xdr:twoCellAnchor>
  <xdr:twoCellAnchor editAs="absolute">
    <xdr:from>
      <xdr:col>5</xdr:col>
      <xdr:colOff>406400</xdr:colOff>
      <xdr:row>1</xdr:row>
      <xdr:rowOff>127000</xdr:rowOff>
    </xdr:from>
    <xdr:to>
      <xdr:col>6</xdr:col>
      <xdr:colOff>406400</xdr:colOff>
      <xdr:row>7</xdr:row>
      <xdr:rowOff>133349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Opérateur 2">
              <a:extLst>
                <a:ext uri="{FF2B5EF4-FFF2-40B4-BE49-F238E27FC236}">
                  <a16:creationId xmlns:a16="http://schemas.microsoft.com/office/drawing/2014/main" id="{00000000-0008-0000-0100-000008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Opérateur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238500" y="381000"/>
              <a:ext cx="1454150" cy="11112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425450</xdr:colOff>
      <xdr:row>1</xdr:row>
      <xdr:rowOff>120650</xdr:rowOff>
    </xdr:from>
    <xdr:to>
      <xdr:col>10</xdr:col>
      <xdr:colOff>95250</xdr:colOff>
      <xdr:row>7</xdr:row>
      <xdr:rowOff>133349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" name="Opérateur 3">
              <a:extLst>
                <a:ext uri="{FF2B5EF4-FFF2-40B4-BE49-F238E27FC236}">
                  <a16:creationId xmlns:a16="http://schemas.microsoft.com/office/drawing/2014/main" id="{00000000-0008-0000-0100-00000A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Opérateur 3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711700" y="374650"/>
              <a:ext cx="1447800" cy="11175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1</xdr:row>
          <xdr:rowOff>57150</xdr:rowOff>
        </xdr:from>
        <xdr:to>
          <xdr:col>11</xdr:col>
          <xdr:colOff>203200</xdr:colOff>
          <xdr:row>2</xdr:row>
          <xdr:rowOff>76200</xdr:rowOff>
        </xdr:to>
        <xdr:sp macro="" textlink="">
          <xdr:nvSpPr>
            <xdr:cNvPr id="4097" name="Scroll Bar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0</xdr:col>
      <xdr:colOff>127000</xdr:colOff>
      <xdr:row>0</xdr:row>
      <xdr:rowOff>0</xdr:rowOff>
    </xdr:from>
    <xdr:to>
      <xdr:col>21</xdr:col>
      <xdr:colOff>304800</xdr:colOff>
      <xdr:row>0</xdr:row>
      <xdr:rowOff>438150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27000" y="0"/>
          <a:ext cx="8940800" cy="438150"/>
        </a:xfrm>
        <a:prstGeom prst="roundRect">
          <a:avLst/>
        </a:prstGeom>
        <a:solidFill>
          <a:srgbClr val="6666FF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latin typeface="Times New Roman" panose="02020603050405020304" pitchFamily="18" charset="0"/>
              <a:cs typeface="Times New Roman" panose="02020603050405020304" pitchFamily="18" charset="0"/>
            </a:rPr>
            <a:t>PLANNING</a:t>
          </a:r>
          <a:r>
            <a:rPr lang="fr-FR" sz="28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DE CHANTIERS</a:t>
          </a:r>
          <a:endParaRPr lang="fr-FR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22</xdr:col>
      <xdr:colOff>171450</xdr:colOff>
      <xdr:row>0</xdr:row>
      <xdr:rowOff>6350</xdr:rowOff>
    </xdr:from>
    <xdr:to>
      <xdr:col>44</xdr:col>
      <xdr:colOff>311150</xdr:colOff>
      <xdr:row>0</xdr:row>
      <xdr:rowOff>444500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9334500" y="6350"/>
          <a:ext cx="8940800" cy="438150"/>
        </a:xfrm>
        <a:prstGeom prst="roundRect">
          <a:avLst/>
        </a:prstGeom>
        <a:solidFill>
          <a:srgbClr val="6666FF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latin typeface="Times New Roman" panose="02020603050405020304" pitchFamily="18" charset="0"/>
              <a:cs typeface="Times New Roman" panose="02020603050405020304" pitchFamily="18" charset="0"/>
            </a:rPr>
            <a:t>PLANNING</a:t>
          </a:r>
          <a:r>
            <a:rPr lang="fr-FR" sz="28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DE CHANTIERS</a:t>
          </a:r>
          <a:endParaRPr lang="fr-FR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Utilisateur" refreshedDate="44332.639249537038" createdVersion="7" refreshedVersion="7" minRefreshableVersion="3" recordCount="2" xr:uid="{FC0EFFF6-FD37-489F-90D1-853B86A683A7}">
  <cacheSource type="worksheet">
    <worksheetSource name="TChantier"/>
  </cacheSource>
  <cacheFields count="12">
    <cacheField name="Nom Client" numFmtId="0">
      <sharedItems containsMixedTypes="1" containsNumber="1" containsInteger="1" minValue="1" maxValue="1" count="3">
        <s v="aa"/>
        <s v="essai"/>
        <n v="1" u="1"/>
      </sharedItems>
    </cacheField>
    <cacheField name="N° Devis" numFmtId="0">
      <sharedItems containsString="0" containsBlank="1" containsNumber="1" containsInteger="1" minValue="1" maxValue="202105004" count="8">
        <m/>
        <n v="202105004"/>
        <n v="202102001" u="1"/>
        <n v="202102003" u="1"/>
        <n v="2" u="1"/>
        <n v="202104002" u="1"/>
        <n v="1" u="1"/>
        <n v="202102002" u="1"/>
      </sharedItems>
    </cacheField>
    <cacheField name="Opérateur 1" numFmtId="0">
      <sharedItems containsBlank="1" count="6">
        <s v="Pascal"/>
        <s v="Thierry"/>
        <m u="1"/>
        <s v="Cédric" u="1"/>
        <s v="Isabelle" u="1"/>
        <s v="Gérard" u="1"/>
      </sharedItems>
    </cacheField>
    <cacheField name="Opérateur 2" numFmtId="0">
      <sharedItems containsNonDate="0" containsBlank="1" count="5">
        <m/>
        <s v="Eric" u="1"/>
        <s v="Cédric" u="1"/>
        <s v="Isabelle" u="1"/>
        <s v="Gérard" u="1"/>
      </sharedItems>
    </cacheField>
    <cacheField name="Opérateur 3" numFmtId="0">
      <sharedItems containsNonDate="0" containsBlank="1" count="2">
        <m/>
        <s v="eric" u="1"/>
      </sharedItems>
    </cacheField>
    <cacheField name="Tâches à effectuer" numFmtId="0">
      <sharedItems containsNonDate="0" containsBlank="1" count="7">
        <m/>
        <s v="aaa" u="1"/>
        <s v="entretien" u="1"/>
        <s v="pose cloture" u="1"/>
        <s v="pose" u="1"/>
        <s v="kuvjkkg" u="1"/>
        <s v="pose terrasse" u="1"/>
      </sharedItems>
    </cacheField>
    <cacheField name="Temps estimé en Jours" numFmtId="0">
      <sharedItems containsSemiMixedTypes="0" containsString="0" containsNumber="1" minValue="0.5" maxValue="12" count="8">
        <n v="5"/>
        <n v="3"/>
        <n v="2" u="1"/>
        <n v="7" u="1"/>
        <n v="1" u="1"/>
        <n v="0.5" u="1"/>
        <n v="4" u="1"/>
        <n v="12" u="1"/>
      </sharedItems>
    </cacheField>
    <cacheField name="Nb Heures CHANTIER" numFmtId="2">
      <sharedItems containsString="0" containsBlank="1" containsNumber="1" minValue="23.766666666666669" maxValue="23.766666666666669"/>
    </cacheField>
    <cacheField name="Date Début Chantier" numFmtId="14">
      <sharedItems containsSemiMixedTypes="0" containsNonDate="0" containsDate="1" containsString="0" minDate="2021-03-12T00:00:00" maxDate="2021-08-17T00:00:00" count="18">
        <d v="2021-05-08T00:00:00"/>
        <d v="2021-05-09T00:00:00"/>
        <d v="2021-05-12T00:00:00" u="1"/>
        <d v="2021-05-05T00:00:00" u="1"/>
        <d v="2021-05-10T00:00:00" u="1"/>
        <d v="2021-03-12T00:00:00" u="1"/>
        <d v="2021-05-03T00:00:00" u="1"/>
        <d v="2021-04-03T00:00:00" u="1"/>
        <d v="2021-05-20T00:00:00" u="1"/>
        <d v="2021-08-16T00:00:00" u="1"/>
        <d v="2021-04-27T00:00:00" u="1"/>
        <d v="2021-03-15T00:00:00" u="1"/>
        <d v="2021-05-06T00:00:00" u="1"/>
        <d v="2021-05-04T00:00:00" u="1"/>
        <d v="2021-05-02T00:00:00" u="1"/>
        <d v="2021-06-07T00:00:00" u="1"/>
        <d v="2021-04-28T00:00:00" u="1"/>
        <d v="2021-05-07T00:00:00" u="1"/>
      </sharedItems>
    </cacheField>
    <cacheField name="Date Fin Chantier" numFmtId="14">
      <sharedItems containsSemiMixedTypes="0" containsNonDate="0" containsDate="1" containsString="0" minDate="1899-12-30T00:00:00" maxDate="2021-08-21T00:00:00" count="20">
        <d v="2021-05-17T00:00:00"/>
        <d v="2021-05-12T00:00:00"/>
        <d v="2021-05-19T00:00:00" u="1"/>
        <d v="2021-05-05T00:00:00" u="1"/>
        <d v="2021-08-20T00:00:00" u="1"/>
        <d v="2021-04-12T00:00:00" u="1"/>
        <d v="2021-05-10T00:00:00" u="1"/>
        <d v="2021-05-03T00:00:00" u="1"/>
        <d v="2021-05-01T00:00:00" u="1"/>
        <d v="2021-05-06T00:00:00" u="1"/>
        <d v="2021-05-25T00:00:00" u="1"/>
        <d v="2021-05-18T00:00:00" u="1"/>
        <d v="2021-05-11T00:00:00" u="1"/>
        <d v="1899-12-30T00:00:00" u="1"/>
        <d v="2021-06-09T00:00:00" u="1"/>
        <d v="2021-03-18T00:00:00" u="1"/>
        <d v="2021-05-14T00:00:00" u="1"/>
        <d v="2021-04-28T00:00:00" u="1"/>
        <d v="2021-03-16T00:00:00" u="1"/>
        <d v="2021-05-07T00:00:00" u="1"/>
      </sharedItems>
    </cacheField>
    <cacheField name="Jours Achevés" numFmtId="0">
      <sharedItems containsSemiMixedTypes="0" containsString="0" containsNumber="1" minValue="0" maxValue="7" count="9">
        <n v="4"/>
        <n v="3"/>
        <n v="0" u="1"/>
        <n v="5" u="1"/>
        <n v="2" u="1"/>
        <n v="6" u="1"/>
        <n v="7" u="1"/>
        <n v="1" u="1"/>
        <n v="0.5" u="1"/>
      </sharedItems>
    </cacheField>
    <cacheField name="Progression" numFmtId="9">
      <sharedItems containsSemiMixedTypes="0" containsString="0" containsNumber="1" minValue="0" maxValue="1" count="15">
        <n v="0.8"/>
        <n v="1"/>
        <n v="0" u="1"/>
        <n v="0.2" u="1"/>
        <n v="0.6" u="1"/>
        <n v="0.25" u="1"/>
        <n v="0.75" u="1"/>
        <n v="0.41666666666666669" u="1"/>
        <n v="8.3333333333333329E-2" u="1"/>
        <n v="0.8571428571428571" u="1"/>
        <n v="0.4" u="1"/>
        <n v="0.58333333333333337" u="1"/>
        <n v="0.33333333333333331" u="1"/>
        <n v="0.7142857142857143" u="1"/>
        <n v="0.5" u="1"/>
      </sharedItems>
    </cacheField>
  </cacheFields>
  <extLst>
    <ext xmlns:x14="http://schemas.microsoft.com/office/spreadsheetml/2009/9/main" uri="{725AE2AE-9491-48be-B2B4-4EB974FC3084}">
      <x14:pivotCacheDefinition pivotCacheId="91782064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x v="0"/>
    <x v="0"/>
    <x v="0"/>
    <x v="0"/>
    <x v="0"/>
    <x v="0"/>
    <m/>
    <x v="0"/>
    <x v="0"/>
    <x v="0"/>
    <x v="0"/>
  </r>
  <r>
    <x v="1"/>
    <x v="1"/>
    <x v="1"/>
    <x v="0"/>
    <x v="0"/>
    <x v="0"/>
    <x v="1"/>
    <n v="23.766666666666669"/>
    <x v="1"/>
    <x v="1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E39C55-F745-4D72-851B-EB9AABE17096}" name="TcdChantier" cacheId="26" applyNumberFormats="0" applyBorderFormats="0" applyFontFormats="0" applyPatternFormats="0" applyAlignmentFormats="0" applyWidthHeightFormats="1" dataCaption="Valeurs" errorCaption="." showError="1" missingCaption="." updatedVersion="7" minRefreshableVersion="3" showDrill="0" colGrandTotals="0" itemPrintTitles="1" createdVersion="7" indent="0" compact="0" compactData="0" multipleFieldFilters="0">
  <location ref="A10:K13" firstHeaderRow="1" firstDataRow="1" firstDataCol="11"/>
  <pivotFields count="12">
    <pivotField axis="axisRow" compact="0" outline="0" showAll="0" defaultSubtotal="0">
      <items count="3">
        <item m="1" x="2"/>
        <item x="1"/>
        <item x="0"/>
      </items>
    </pivotField>
    <pivotField axis="axisRow" compact="0" outline="0" showAll="0" defaultSubtotal="0">
      <items count="8">
        <item m="1" x="2"/>
        <item m="1" x="7"/>
        <item m="1" x="3"/>
        <item m="1" x="6"/>
        <item m="1" x="4"/>
        <item m="1" x="5"/>
        <item x="1"/>
        <item x="0"/>
      </items>
    </pivotField>
    <pivotField axis="axisRow" compact="0" outline="0" subtotalTop="0" showAll="0" defaultSubtotal="0">
      <items count="6">
        <item x="0"/>
        <item x="1"/>
        <item m="1" x="3"/>
        <item m="1" x="2"/>
        <item m="1" x="5"/>
        <item m="1" x="4"/>
      </items>
    </pivotField>
    <pivotField axis="axisRow" compact="0" outline="0" subtotalTop="0" showAll="0" defaultSubtotal="0">
      <items count="5">
        <item m="1" x="1"/>
        <item m="1" x="4"/>
        <item m="1" x="3"/>
        <item x="0"/>
        <item m="1" x="2"/>
      </items>
    </pivotField>
    <pivotField axis="axisRow" compact="0" outline="0" subtotalTop="0" showAll="0" defaultSubtotal="0">
      <items count="2">
        <item x="0"/>
        <item m="1" x="1"/>
      </items>
    </pivotField>
    <pivotField axis="axisRow" compact="0" outline="0" showAll="0" defaultSubtotal="0">
      <items count="7">
        <item x="0"/>
        <item m="1" x="6"/>
        <item m="1" x="3"/>
        <item m="1" x="2"/>
        <item m="1" x="4"/>
        <item m="1" x="5"/>
        <item m="1" x="1"/>
      </items>
    </pivotField>
    <pivotField name="Temps estimé/Jours" axis="axisRow" compact="0" outline="0" showAll="0" defaultSubtotal="0">
      <items count="8">
        <item m="1" x="3"/>
        <item m="1" x="7"/>
        <item m="1" x="5"/>
        <item m="1" x="4"/>
        <item m="1" x="6"/>
        <item m="1" x="2"/>
        <item x="0"/>
        <item x="1"/>
      </items>
    </pivotField>
    <pivotField compact="0" outline="0" subtotalTop="0" showAll="0" defaultSubtotal="0"/>
    <pivotField axis="axisRow" compact="0" numFmtId="14" outline="0" showAll="0" defaultSubtotal="0">
      <items count="18">
        <item m="1" x="10"/>
        <item m="1" x="16"/>
        <item m="1" x="6"/>
        <item m="1" x="14"/>
        <item n="04/05/2021" m="1" x="12"/>
        <item m="1" x="4"/>
        <item m="1" x="17"/>
        <item m="1" x="3"/>
        <item m="1" x="7"/>
        <item m="1" x="5"/>
        <item m="1" x="2"/>
        <item m="1" x="8"/>
        <item x="1"/>
        <item m="1" x="13"/>
        <item m="1" x="9"/>
        <item m="1" x="15"/>
        <item m="1" x="11"/>
        <item x="0"/>
      </items>
    </pivotField>
    <pivotField axis="axisRow" compact="0" numFmtId="14" outline="0" showAll="0" defaultSubtotal="0">
      <items count="20">
        <item m="1" x="9"/>
        <item m="1" x="13"/>
        <item m="1" x="19"/>
        <item m="1" x="6"/>
        <item m="1" x="2"/>
        <item m="1" x="8"/>
        <item m="1" x="7"/>
        <item m="1" x="12"/>
        <item x="1"/>
        <item m="1" x="3"/>
        <item m="1" x="5"/>
        <item m="1" x="15"/>
        <item m="1" x="17"/>
        <item m="1" x="16"/>
        <item m="1" x="11"/>
        <item m="1" x="10"/>
        <item x="0"/>
        <item m="1" x="4"/>
        <item m="1" x="14"/>
        <item m="1" x="18"/>
      </items>
    </pivotField>
    <pivotField axis="axisRow" compact="0" numFmtId="1" outline="0" showAll="0" defaultSubtotal="0">
      <items count="9">
        <item m="1" x="5"/>
        <item m="1" x="3"/>
        <item m="1" x="7"/>
        <item x="1"/>
        <item m="1" x="8"/>
        <item m="1" x="2"/>
        <item m="1" x="6"/>
        <item x="0"/>
        <item m="1" x="4"/>
      </items>
    </pivotField>
    <pivotField axis="axisRow" compact="0" numFmtId="9" outline="0" showAll="0" defaultSubtotal="0">
      <items count="15">
        <item m="1" x="9"/>
        <item m="1" x="13"/>
        <item m="1" x="8"/>
        <item m="1" x="5"/>
        <item x="1"/>
        <item m="1" x="12"/>
        <item m="1" x="14"/>
        <item m="1" x="2"/>
        <item m="1" x="3"/>
        <item m="1" x="7"/>
        <item m="1" x="6"/>
        <item m="1" x="10"/>
        <item m="1" x="4"/>
        <item m="1" x="11"/>
        <item x="0"/>
      </items>
    </pivotField>
  </pivotFields>
  <rowFields count="11">
    <field x="0"/>
    <field x="1"/>
    <field x="2"/>
    <field x="3"/>
    <field x="4"/>
    <field x="5"/>
    <field x="8"/>
    <field x="6"/>
    <field x="9"/>
    <field x="10"/>
    <field x="11"/>
  </rowFields>
  <rowItems count="3">
    <i>
      <x v="1"/>
      <x v="6"/>
      <x v="1"/>
      <x v="3"/>
      <x/>
      <x/>
      <x v="12"/>
      <x v="7"/>
      <x v="8"/>
      <x v="3"/>
      <x v="4"/>
    </i>
    <i>
      <x v="2"/>
      <x v="7"/>
      <x/>
      <x v="3"/>
      <x/>
      <x/>
      <x v="17"/>
      <x v="6"/>
      <x v="16"/>
      <x v="7"/>
      <x v="14"/>
    </i>
    <i t="grand">
      <x/>
    </i>
  </rowItems>
  <colItems count="1">
    <i/>
  </colItems>
  <formats count="89">
    <format dxfId="214">
      <pivotArea field="0" type="button" dataOnly="0" labelOnly="1" outline="0" axis="axisRow" fieldPosition="0"/>
    </format>
    <format dxfId="213">
      <pivotArea field="1" type="button" dataOnly="0" labelOnly="1" outline="0" axis="axisRow" fieldPosition="1"/>
    </format>
    <format dxfId="212">
      <pivotArea field="5" type="button" dataOnly="0" labelOnly="1" outline="0" axis="axisRow" fieldPosition="5"/>
    </format>
    <format dxfId="211">
      <pivotArea field="8" type="button" dataOnly="0" labelOnly="1" outline="0" axis="axisRow" fieldPosition="6"/>
    </format>
    <format dxfId="210">
      <pivotArea field="9" type="button" dataOnly="0" labelOnly="1" outline="0" axis="axisRow" fieldPosition="8"/>
    </format>
    <format dxfId="209">
      <pivotArea field="8" type="button" dataOnly="0" labelOnly="1" outline="0" axis="axisRow" fieldPosition="6"/>
    </format>
    <format dxfId="208">
      <pivotArea field="9" type="button" dataOnly="0" labelOnly="1" outline="0" axis="axisRow" fieldPosition="8"/>
    </format>
    <format dxfId="207">
      <pivotArea field="0" type="button" dataOnly="0" labelOnly="1" outline="0" axis="axisRow" fieldPosition="0"/>
    </format>
    <format dxfId="206">
      <pivotArea field="1" type="button" dataOnly="0" labelOnly="1" outline="0" axis="axisRow" fieldPosition="1"/>
    </format>
    <format dxfId="205">
      <pivotArea field="5" type="button" dataOnly="0" labelOnly="1" outline="0" axis="axisRow" fieldPosition="5"/>
    </format>
    <format dxfId="204">
      <pivotArea field="8" type="button" dataOnly="0" labelOnly="1" outline="0" axis="axisRow" fieldPosition="6"/>
    </format>
    <format dxfId="203">
      <pivotArea field="9" type="button" dataOnly="0" labelOnly="1" outline="0" axis="axisRow" fieldPosition="8"/>
    </format>
    <format dxfId="202">
      <pivotArea field="10" type="button" dataOnly="0" labelOnly="1" outline="0" axis="axisRow" fieldPosition="9"/>
    </format>
    <format dxfId="201">
      <pivotArea field="6" type="button" dataOnly="0" labelOnly="1" outline="0" axis="axisRow" fieldPosition="7"/>
    </format>
    <format dxfId="200">
      <pivotArea field="11" type="button" dataOnly="0" labelOnly="1" outline="0" axis="axisRow" fieldPosition="10"/>
    </format>
    <format dxfId="199">
      <pivotArea dataOnly="0" labelOnly="1" outline="0" fieldPosition="0">
        <references count="1">
          <reference field="0" count="0"/>
        </references>
      </pivotArea>
    </format>
    <format dxfId="198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197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196">
      <pivotArea field="10" type="button" dataOnly="0" labelOnly="1" outline="0" axis="axisRow" fieldPosition="9"/>
    </format>
    <format dxfId="195">
      <pivotArea field="6" type="button" dataOnly="0" labelOnly="1" outline="0" axis="axisRow" fieldPosition="7"/>
    </format>
    <format dxfId="194">
      <pivotArea field="11" type="button" dataOnly="0" labelOnly="1" outline="0" axis="axisRow" fieldPosition="10"/>
    </format>
    <format dxfId="193">
      <pivotArea field="0" type="button" dataOnly="0" labelOnly="1" outline="0" axis="axisRow" fieldPosition="0"/>
    </format>
    <format dxfId="192">
      <pivotArea field="1" type="button" dataOnly="0" labelOnly="1" outline="0" axis="axisRow" fieldPosition="1"/>
    </format>
    <format dxfId="191">
      <pivotArea field="2" type="button" dataOnly="0" labelOnly="1" outline="0" axis="axisRow" fieldPosition="2"/>
    </format>
    <format dxfId="190">
      <pivotArea field="3" type="button" dataOnly="0" labelOnly="1" outline="0" axis="axisRow" fieldPosition="3"/>
    </format>
    <format dxfId="189">
      <pivotArea field="4" type="button" dataOnly="0" labelOnly="1" outline="0" axis="axisRow" fieldPosition="4"/>
    </format>
    <format dxfId="188">
      <pivotArea field="5" type="button" dataOnly="0" labelOnly="1" outline="0" axis="axisRow" fieldPosition="5"/>
    </format>
    <format dxfId="187">
      <pivotArea field="8" type="button" dataOnly="0" labelOnly="1" outline="0" axis="axisRow" fieldPosition="6"/>
    </format>
    <format dxfId="186">
      <pivotArea field="6" type="button" dataOnly="0" labelOnly="1" outline="0" axis="axisRow" fieldPosition="7"/>
    </format>
    <format dxfId="185">
      <pivotArea field="9" type="button" dataOnly="0" labelOnly="1" outline="0" axis="axisRow" fieldPosition="8"/>
    </format>
    <format dxfId="184">
      <pivotArea field="10" type="button" dataOnly="0" labelOnly="1" outline="0" axis="axisRow" fieldPosition="9"/>
    </format>
    <format dxfId="183">
      <pivotArea field="11" type="button" dataOnly="0" labelOnly="1" outline="0" axis="axisRow" fieldPosition="10"/>
    </format>
    <format dxfId="182">
      <pivotArea field="0" type="button" dataOnly="0" labelOnly="1" outline="0" axis="axisRow" fieldPosition="0"/>
    </format>
    <format dxfId="181">
      <pivotArea field="1" type="button" dataOnly="0" labelOnly="1" outline="0" axis="axisRow" fieldPosition="1"/>
    </format>
    <format dxfId="180">
      <pivotArea field="2" type="button" dataOnly="0" labelOnly="1" outline="0" axis="axisRow" fieldPosition="2"/>
    </format>
    <format dxfId="179">
      <pivotArea field="3" type="button" dataOnly="0" labelOnly="1" outline="0" axis="axisRow" fieldPosition="3"/>
    </format>
    <format dxfId="178">
      <pivotArea field="4" type="button" dataOnly="0" labelOnly="1" outline="0" axis="axisRow" fieldPosition="4"/>
    </format>
    <format dxfId="177">
      <pivotArea field="5" type="button" dataOnly="0" labelOnly="1" outline="0" axis="axisRow" fieldPosition="5"/>
    </format>
    <format dxfId="176">
      <pivotArea field="8" type="button" dataOnly="0" labelOnly="1" outline="0" axis="axisRow" fieldPosition="6"/>
    </format>
    <format dxfId="175">
      <pivotArea field="6" type="button" dataOnly="0" labelOnly="1" outline="0" axis="axisRow" fieldPosition="7"/>
    </format>
    <format dxfId="174">
      <pivotArea field="9" type="button" dataOnly="0" labelOnly="1" outline="0" axis="axisRow" fieldPosition="8"/>
    </format>
    <format dxfId="173">
      <pivotArea field="10" type="button" dataOnly="0" labelOnly="1" outline="0" axis="axisRow" fieldPosition="9"/>
    </format>
    <format dxfId="172">
      <pivotArea field="11" type="button" dataOnly="0" labelOnly="1" outline="0" axis="axisRow" fieldPosition="10"/>
    </format>
    <format dxfId="171">
      <pivotArea type="all" dataOnly="0" outline="0" fieldPosition="0"/>
    </format>
    <format dxfId="170">
      <pivotArea field="0" type="button" dataOnly="0" labelOnly="1" outline="0" axis="axisRow" fieldPosition="0"/>
    </format>
    <format dxfId="169">
      <pivotArea field="1" type="button" dataOnly="0" labelOnly="1" outline="0" axis="axisRow" fieldPosition="1"/>
    </format>
    <format dxfId="168">
      <pivotArea field="2" type="button" dataOnly="0" labelOnly="1" outline="0" axis="axisRow" fieldPosition="2"/>
    </format>
    <format dxfId="167">
      <pivotArea field="3" type="button" dataOnly="0" labelOnly="1" outline="0" axis="axisRow" fieldPosition="3"/>
    </format>
    <format dxfId="166">
      <pivotArea field="4" type="button" dataOnly="0" labelOnly="1" outline="0" axis="axisRow" fieldPosition="4"/>
    </format>
    <format dxfId="165">
      <pivotArea field="5" type="button" dataOnly="0" labelOnly="1" outline="0" axis="axisRow" fieldPosition="5"/>
    </format>
    <format dxfId="164">
      <pivotArea field="8" type="button" dataOnly="0" labelOnly="1" outline="0" axis="axisRow" fieldPosition="6"/>
    </format>
    <format dxfId="163">
      <pivotArea field="6" type="button" dataOnly="0" labelOnly="1" outline="0" axis="axisRow" fieldPosition="7"/>
    </format>
    <format dxfId="162">
      <pivotArea field="9" type="button" dataOnly="0" labelOnly="1" outline="0" axis="axisRow" fieldPosition="8"/>
    </format>
    <format dxfId="161">
      <pivotArea field="10" type="button" dataOnly="0" labelOnly="1" outline="0" axis="axisRow" fieldPosition="9"/>
    </format>
    <format dxfId="160">
      <pivotArea field="11" type="button" dataOnly="0" labelOnly="1" outline="0" axis="axisRow" fieldPosition="10"/>
    </format>
    <format dxfId="159">
      <pivotArea dataOnly="0" labelOnly="1" outline="0" fieldPosition="0">
        <references count="1">
          <reference field="0" count="0"/>
        </references>
      </pivotArea>
    </format>
    <format dxfId="158">
      <pivotArea dataOnly="0" labelOnly="1" grandRow="1" outline="0" fieldPosition="0"/>
    </format>
    <format dxfId="157">
      <pivotArea dataOnly="0" labelOnly="1" outline="0" fieldPosition="0">
        <references count="1">
          <reference field="0" count="0"/>
        </references>
      </pivotArea>
    </format>
    <format dxfId="156">
      <pivotArea field="6" type="button" dataOnly="0" labelOnly="1" outline="0" axis="axisRow" fieldPosition="7"/>
    </format>
    <format dxfId="155">
      <pivotArea field="6" type="button" dataOnly="0" labelOnly="1" outline="0" axis="axisRow" fieldPosition="7"/>
    </format>
    <format dxfId="154">
      <pivotArea dataOnly="0" labelOnly="1" outline="0" fieldPosition="0">
        <references count="1">
          <reference field="2" count="0"/>
        </references>
      </pivotArea>
    </format>
    <format dxfId="153">
      <pivotArea dataOnly="0" labelOnly="1" outline="0" fieldPosition="0">
        <references count="1">
          <reference field="2" count="0"/>
        </references>
      </pivotArea>
    </format>
    <format dxfId="152">
      <pivotArea dataOnly="0" labelOnly="1" outline="0" fieldPosition="0">
        <references count="1">
          <reference field="3" count="0"/>
        </references>
      </pivotArea>
    </format>
    <format dxfId="151">
      <pivotArea dataOnly="0" labelOnly="1" outline="0" fieldPosition="0">
        <references count="1">
          <reference field="3" count="0"/>
        </references>
      </pivotArea>
    </format>
    <format dxfId="150">
      <pivotArea dataOnly="0" labelOnly="1" outline="0" fieldPosition="0">
        <references count="1">
          <reference field="4" count="0"/>
        </references>
      </pivotArea>
    </format>
    <format dxfId="149">
      <pivotArea dataOnly="0" labelOnly="1" outline="0" fieldPosition="0">
        <references count="1">
          <reference field="4" count="0"/>
        </references>
      </pivotArea>
    </format>
    <format dxfId="148">
      <pivotArea dataOnly="0" labelOnly="1" outline="0" fieldPosition="0">
        <references count="1">
          <reference field="8" count="0"/>
        </references>
      </pivotArea>
    </format>
    <format dxfId="147">
      <pivotArea dataOnly="0" labelOnly="1" outline="0" fieldPosition="0">
        <references count="1">
          <reference field="8" count="0"/>
        </references>
      </pivotArea>
    </format>
    <format dxfId="146">
      <pivotArea dataOnly="0" labelOnly="1" outline="0" fieldPosition="0">
        <references count="1">
          <reference field="6" count="0"/>
        </references>
      </pivotArea>
    </format>
    <format dxfId="145">
      <pivotArea dataOnly="0" labelOnly="1" outline="0" fieldPosition="0">
        <references count="1">
          <reference field="9" count="0"/>
        </references>
      </pivotArea>
    </format>
    <format dxfId="144">
      <pivotArea dataOnly="0" labelOnly="1" outline="0" fieldPosition="0">
        <references count="1">
          <reference field="9" count="0"/>
        </references>
      </pivotArea>
    </format>
    <format dxfId="143">
      <pivotArea dataOnly="0" labelOnly="1" outline="0" fieldPosition="0">
        <references count="1">
          <reference field="10" count="0"/>
        </references>
      </pivotArea>
    </format>
    <format dxfId="142">
      <pivotArea dataOnly="0" labelOnly="1" outline="0" fieldPosition="0">
        <references count="1">
          <reference field="10" count="0"/>
        </references>
      </pivotArea>
    </format>
    <format dxfId="141">
      <pivotArea dataOnly="0" labelOnly="1" outline="0" fieldPosition="0">
        <references count="1">
          <reference field="11" count="0"/>
        </references>
      </pivotArea>
    </format>
    <format dxfId="140">
      <pivotArea field="10" type="button" dataOnly="0" labelOnly="1" outline="0" axis="axisRow" fieldPosition="9"/>
    </format>
    <format dxfId="139">
      <pivotArea dataOnly="0" labelOnly="1" outline="0" fieldPosition="0">
        <references count="1">
          <reference field="11" count="0"/>
        </references>
      </pivotArea>
    </format>
    <format dxfId="138">
      <pivotArea field="0" type="button" dataOnly="0" labelOnly="1" outline="0" axis="axisRow" fieldPosition="0"/>
    </format>
    <format dxfId="137">
      <pivotArea field="1" type="button" dataOnly="0" labelOnly="1" outline="0" axis="axisRow" fieldPosition="1"/>
    </format>
    <format dxfId="136">
      <pivotArea field="2" type="button" dataOnly="0" labelOnly="1" outline="0" axis="axisRow" fieldPosition="2"/>
    </format>
    <format dxfId="135">
      <pivotArea field="3" type="button" dataOnly="0" labelOnly="1" outline="0" axis="axisRow" fieldPosition="3"/>
    </format>
    <format dxfId="134">
      <pivotArea field="4" type="button" dataOnly="0" labelOnly="1" outline="0" axis="axisRow" fieldPosition="4"/>
    </format>
    <format dxfId="133">
      <pivotArea field="5" type="button" dataOnly="0" labelOnly="1" outline="0" axis="axisRow" fieldPosition="5"/>
    </format>
    <format dxfId="132">
      <pivotArea field="8" type="button" dataOnly="0" labelOnly="1" outline="0" axis="axisRow" fieldPosition="6"/>
    </format>
    <format dxfId="131">
      <pivotArea field="6" type="button" dataOnly="0" labelOnly="1" outline="0" axis="axisRow" fieldPosition="7"/>
    </format>
    <format dxfId="130">
      <pivotArea field="9" type="button" dataOnly="0" labelOnly="1" outline="0" axis="axisRow" fieldPosition="8"/>
    </format>
    <format dxfId="129">
      <pivotArea field="10" type="button" dataOnly="0" labelOnly="1" outline="0" axis="axisRow" fieldPosition="9"/>
    </format>
    <format dxfId="128">
      <pivotArea field="11" type="button" dataOnly="0" labelOnly="1" outline="0" axis="axisRow" fieldPosition="10"/>
    </format>
    <format dxfId="127">
      <pivotArea dataOnly="0" labelOnly="1" outline="0" fieldPosition="0">
        <references count="1">
          <reference field="0" count="0"/>
        </references>
      </pivotArea>
    </format>
    <format dxfId="126">
      <pivotArea field="10" type="button" dataOnly="0" labelOnly="1" outline="0" axis="axisRow" fieldPosition="9"/>
    </format>
  </formats>
  <pivotTableStyleInfo name="PivotStyleMedium2" showRowHeaders="0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BAC14A3-3A50-4DF1-8E96-99505F2D324B}" name="Tableau croisé dynamique7" cacheId="26" dataOnRows="1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7:B9" firstHeaderRow="1" firstDataRow="1" firstDataCol="1"/>
  <pivotFields count="12">
    <pivotField showAll="0"/>
    <pivotField showAll="0"/>
    <pivotField showAll="0"/>
    <pivotField showAll="0"/>
    <pivotField showAll="0"/>
    <pivotField showAll="0"/>
    <pivotField dataField="1" showAll="0"/>
    <pivotField showAll="0"/>
    <pivotField numFmtId="14" showAll="0"/>
    <pivotField numFmtId="14" showAll="0"/>
    <pivotField dataField="1" numFmtId="1" showAll="0"/>
    <pivotField numFmtId="9" showAll="0"/>
  </pivotFields>
  <rowFields count="1">
    <field x="-2"/>
  </rowFields>
  <rowItems count="2">
    <i>
      <x/>
    </i>
    <i i="1">
      <x v="1"/>
    </i>
  </rowItems>
  <colItems count="1">
    <i/>
  </colItems>
  <dataFields count="2">
    <dataField name=" Jours Achevés" fld="10" baseField="0" baseItem="0"/>
    <dataField name=" Temps estimé en Jours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refreshOnLoad="1" connectionId="1" xr16:uid="{A79C817A-2C9B-4449-AA4D-00F5AA3F7F13}" autoFormatId="16" applyNumberFormats="0" applyBorderFormats="0" applyFontFormats="0" applyPatternFormats="0" applyAlignmentFormats="0" applyWidthHeightFormats="0">
  <queryTableRefresh nextId="14" unboundColumnsRight="1">
    <queryTableFields count="5">
      <queryTableField id="1" name="Nom Client" tableColumnId="1"/>
      <queryTableField id="2" name="Référence Devis" tableColumnId="2"/>
      <queryTableField id="10" name="Acceptation DEVIS oui/non" tableColumnId="10"/>
      <queryTableField id="12" name="Nb Heures TOTAL du chantier" tableColumnId="3"/>
      <queryTableField id="13" dataBound="0" tableColumnId="4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Client" xr10:uid="{29D4F1F8-3EFA-47C4-884A-20712E520553}" sourceName="Nom Client">
  <pivotTables>
    <pivotTable tabId="3" name="TcdChantier"/>
  </pivotTables>
  <data>
    <tabular pivotCacheId="917820641">
      <items count="3">
        <i x="0" s="1"/>
        <i x="1" s="1"/>
        <i x="2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Opérateur_1" xr10:uid="{A9F8756F-CED1-45F1-8F47-91275C729542}" sourceName="Opérateur 1">
  <pivotTables>
    <pivotTable tabId="3" name="TcdChantier"/>
  </pivotTables>
  <data>
    <tabular pivotCacheId="917820641">
      <items count="6">
        <i x="0" s="1"/>
        <i x="1" s="1"/>
        <i x="3" s="1" nd="1"/>
        <i x="5" s="1" nd="1"/>
        <i x="4" s="1" nd="1"/>
        <i x="2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Opérateur_2" xr10:uid="{1C5004ED-39D6-420A-A104-DB000A267249}" sourceName="Opérateur 2">
  <pivotTables>
    <pivotTable tabId="3" name="TcdChantier"/>
  </pivotTables>
  <data>
    <tabular pivotCacheId="917820641">
      <items count="5">
        <i x="0" s="1"/>
        <i x="2" s="1" nd="1"/>
        <i x="1" s="1" nd="1"/>
        <i x="4" s="1" nd="1"/>
        <i x="3" s="1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Opérateur_3" xr10:uid="{44BA5D39-D20B-468E-9540-CCE13AE49EA5}" sourceName="Opérateur 3">
  <pivotTables>
    <pivotTable tabId="3" name="TcdChantier"/>
  </pivotTables>
  <data>
    <tabular pivotCacheId="917820641">
      <items count="2">
        <i x="0" s="1"/>
        <i x="1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Client" xr10:uid="{3C97EA9C-33F5-40FC-8EDF-AD07BE6FB9C6}" cache="Segment_Nom_Client" caption="Nom Client" style="SlicerStyleDark1" rowHeight="241300"/>
  <slicer name="Opérateur 1" xr10:uid="{4F06CCE9-9365-48E7-B43E-885C5AB56CE6}" cache="Segment_Opérateur_1" caption="Opérateur 1" style="SlicerStyleDark1" rowHeight="241300"/>
  <slicer name="Opérateur 2" xr10:uid="{A5442E97-E5D0-4C5F-8E0D-B0BE2982D2C7}" cache="Segment_Opérateur_2" caption="Opérateur 2" rowHeight="241300"/>
  <slicer name="Opérateur 3" xr10:uid="{082E343F-AF93-4B59-B095-E14A65102954}" cache="Segment_Opérateur_3" caption="Opérateur 3" rowHeight="241300"/>
</slicer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EC909B0-2CD9-46E2-BEB1-AC9C8BB5906A}" name="TChantier" displayName="TChantier" ref="A1:L3" totalsRowShown="0" headerRowDxfId="236" dataDxfId="235">
  <autoFilter ref="A1:L3" xr:uid="{1941E63C-948C-4BAE-9CC0-71CB2176C435}"/>
  <tableColumns count="12">
    <tableColumn id="1" xr3:uid="{553B6752-1ACA-4F95-A6DB-219DE0A2AEBF}" name="Nom Client" dataDxfId="234">
      <calculatedColumnFormula>IFERROR(Synthèse[[#This Row],[Nom Client]],"")</calculatedColumnFormula>
    </tableColumn>
    <tableColumn id="2" xr3:uid="{EBC22E3E-A796-48E7-8D5F-9CF0F7CC8666}" name="N° Devis" dataDxfId="233">
      <calculatedColumnFormula>IFERROR(Synthèse[[#This Row],[Référence Devis]],"")</calculatedColumnFormula>
    </tableColumn>
    <tableColumn id="3" xr3:uid="{606232FE-8EF7-499F-9CCC-E78A4182CAA9}" name="Opérateur 1" dataDxfId="232"/>
    <tableColumn id="11" xr3:uid="{B6847477-A88B-4A53-B4EE-AA81BAC18CA9}" name="Opérateur 2" dataDxfId="231"/>
    <tableColumn id="12" xr3:uid="{D79FB57D-3346-4B7E-AD5E-67FFF9DD520F}" name="Opérateur 3" dataDxfId="230"/>
    <tableColumn id="4" xr3:uid="{6AFEB641-AF7B-458F-BD6A-36F0B02EE2A1}" name="Tâches à effectuer" dataDxfId="229"/>
    <tableColumn id="5" xr3:uid="{CE51F72B-EB3E-46BA-A1A0-C4825B578673}" name="Temps estimé en Jours" dataDxfId="228"/>
    <tableColumn id="6" xr3:uid="{30BF1796-2486-4632-8DCB-E3715C445D60}" name="Nb Heures CHANTIER" dataDxfId="227"/>
    <tableColumn id="7" xr3:uid="{39B5436F-782F-4944-9C7B-CE556A3B0ECA}" name="Date Début Chantier" dataDxfId="226"/>
    <tableColumn id="8" xr3:uid="{4197D2EC-CCC3-45E5-B2DD-184DCCD89F5D}" name="Date Fin Chantier" dataDxfId="225">
      <calculatedColumnFormula>IF(AND(TChantier[[#This Row],[Temps estimé en Jours]]&gt;0,TChantier[[#This Row],[Date Début Chantier]]&gt;0),WORKDAY.INTL(TChantier[[#This Row],[Date Début Chantier]]-1,TChantier[[#This Row],[Temps estimé en Jours]],1,Feries),"")</calculatedColumnFormula>
    </tableColumn>
    <tableColumn id="10" xr3:uid="{BA7EC37E-5206-42E8-ABAB-6CC66BF8BE3C}" name="Jours Achevés" dataDxfId="224">
      <calculatedColumnFormula>IF(NETWORKDAYS.INTL(TChantier[[#This Row],[Date Début Chantier]],TODAY(),1,Feries)&gt;TChantier[[#This Row],[Temps estimé en Jours]],TChantier[[#This Row],[Temps estimé en Jours]],IF(NETWORKDAYS.INTL(TChantier[[#This Row],[Date Début Chantier]],TODAY(),1,Feries)&gt;0,NETWORKDAYS.INTL(TChantier[[#This Row],[Date Début Chantier]],TODAY(),1,Feries),0))</calculatedColumnFormula>
    </tableColumn>
    <tableColumn id="9" xr3:uid="{4E202D0D-236A-400A-B45B-CFCB3D7CBEB4}" name="Progression" dataDxfId="223" dataCellStyle="Pourcentage">
      <calculatedColumnFormula>IFERROR(IF(AND(TChantier[[#This Row],[Jours Achevés]]&gt;TChantier[[#This Row],[Temps estimé en Jours]],TChantier[[#This Row],[Jours Achevés]]&lt;&gt;""),"100%",IF(AND(TChantier[[#This Row],[Temps estimé en Jours]]&gt;0,TChantier[[#This Row],[Date Début Chantier]]&gt;0),TChantier[[#This Row],[Jours Achevés]]/TChantier[[#This Row],[Temps estimé en Jours]],IF(TChantier[[#This Row],[Date Début Chantier]]="",""))),"")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8769981-37BA-4C68-B246-919E07EB48CB}" name="TEffectif6" displayName="TEffectif6" ref="O14:O19" totalsRowShown="0" headerRowDxfId="102" tableBorderDxfId="101">
  <tableColumns count="1">
    <tableColumn id="1" xr3:uid="{5FE5A789-A058-4B0F-B091-6E79EB0C9D87}" name="Effectif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EBA89C3-1222-4EA0-96B4-6EC7FAFFA486}" name="TAbs" displayName="TAbs" ref="H3:L6" totalsRowShown="0" headerRowDxfId="100" dataDxfId="99">
  <autoFilter ref="H3:L6" xr:uid="{EA8CA003-36DD-453C-8C56-255C98050634}"/>
  <tableColumns count="5">
    <tableColumn id="1" xr3:uid="{7BA4F8D2-E84B-4F64-9B68-445201F5F245}" name="Nom" dataDxfId="98"/>
    <tableColumn id="2" xr3:uid="{DA9F8F60-0092-4A16-A01E-1B14FCD2B02B}" name="Cause" dataDxfId="97"/>
    <tableColumn id="3" xr3:uid="{8F1C67E5-9ADA-4DD9-986F-37A2447C1FD1}" name="Date Début" dataDxfId="96"/>
    <tableColumn id="4" xr3:uid="{2C0417DE-BF5A-44B6-9FC2-50C9C7FD7803}" name="Date Fin" dataDxfId="95"/>
    <tableColumn id="5" xr3:uid="{4B7405CE-9572-4DF4-B717-70B27BF9EEAD}" name="Type" dataDxfId="94">
      <calculatedColumnFormula>_xlfn.XLOOKUP(TAbs[[#This Row],[Cause]],$O$3:$O$7,$P$3:$P$7)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D64A962-CA73-4EA0-AF03-80C1C33A16FD}" name="TAnnee" displayName="TAnnee" ref="D1:D29" totalsRowShown="0" headerRowDxfId="93" dataDxfId="92">
  <autoFilter ref="D1:D29" xr:uid="{2CF695D4-D825-4459-93A3-89699FF1CC1F}"/>
  <tableColumns count="1">
    <tableColumn id="1" xr3:uid="{99FFD390-2A30-4C25-A7CE-B39AF7AB1DAA}" name="Année" dataDxfId="9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991A3F1-70A9-47CF-8385-BB7B73D0C883}" name="Synthèse" displayName="Synthèse" ref="A1:E2" tableType="queryTable" totalsRowShown="0">
  <autoFilter ref="A1:E2" xr:uid="{300A5A6C-EB5E-4C03-93B6-F18BD4F35F99}"/>
  <tableColumns count="5">
    <tableColumn id="1" xr3:uid="{87549A2B-FE93-47CC-AA35-1CB734E0633B}" uniqueName="1" name="Nom Client" queryTableFieldId="1" dataDxfId="1"/>
    <tableColumn id="2" xr3:uid="{97317753-473F-4AFE-B1EA-AC28855738F8}" uniqueName="2" name="Référence Devis" queryTableFieldId="2"/>
    <tableColumn id="10" xr3:uid="{51650576-63A4-4E63-B3B5-693A050C67D2}" uniqueName="10" name="Acceptation DEVIS oui/non" queryTableFieldId="10" dataDxfId="0"/>
    <tableColumn id="3" xr3:uid="{F28847E7-21DB-41FC-B095-AB888A35BE83}" uniqueName="3" name="Nb Heures TOTAL du chantier" queryTableFieldId="12"/>
    <tableColumn id="4" xr3:uid="{5289E59E-BCCE-4526-A0AB-37512EFC2BCD}" uniqueName="4" name="Date fin Chantier" queryTableFieldId="13">
      <calculatedColumnFormula>IFERROR(_xlfn.XLOOKUP(Synthèse[[#This Row],[Nom Client]],TChantier[Nom Client],TChantier[Date Fin Chantier]),"")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ctrlProp" Target="../ctrlProps/ctrlProp3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FEF8F-E5D5-44A3-AFC8-15D12C76F225}">
  <sheetPr codeName="Feuil2"/>
  <dimension ref="A1:T38"/>
  <sheetViews>
    <sheetView showGridLines="0" showZeros="0" zoomScaleNormal="100" workbookViewId="0">
      <pane ySplit="1" topLeftCell="A2" activePane="bottomLeft" state="frozen"/>
      <selection pane="bottomLeft" activeCell="P4" sqref="P4"/>
    </sheetView>
  </sheetViews>
  <sheetFormatPr baseColWidth="10" defaultRowHeight="14.5" x14ac:dyDescent="0.35"/>
  <cols>
    <col min="1" max="1" width="7.7265625" customWidth="1"/>
    <col min="2" max="2" width="7.26953125" style="89" customWidth="1"/>
    <col min="3" max="5" width="7.453125" customWidth="1"/>
    <col min="6" max="6" width="21.453125" customWidth="1"/>
    <col min="7" max="7" width="5.1796875" customWidth="1"/>
    <col min="8" max="8" width="6.08984375" style="1" customWidth="1"/>
    <col min="9" max="9" width="8.90625" style="1" customWidth="1"/>
    <col min="10" max="10" width="8.90625" customWidth="1"/>
    <col min="11" max="11" width="4.6328125" customWidth="1"/>
    <col min="12" max="12" width="6.26953125" customWidth="1"/>
    <col min="13" max="13" width="1" customWidth="1"/>
    <col min="14" max="14" width="6.26953125" customWidth="1"/>
    <col min="15" max="15" width="18.26953125" customWidth="1"/>
    <col min="16" max="20" width="6.26953125" customWidth="1"/>
  </cols>
  <sheetData>
    <row r="1" spans="1:20" s="9" customFormat="1" ht="24.5" thickBot="1" x14ac:dyDescent="0.4">
      <c r="A1" s="29" t="s">
        <v>1</v>
      </c>
      <c r="B1" s="29" t="s">
        <v>2</v>
      </c>
      <c r="C1" s="29" t="s">
        <v>21</v>
      </c>
      <c r="D1" s="29" t="s">
        <v>22</v>
      </c>
      <c r="E1" s="29" t="s">
        <v>26</v>
      </c>
      <c r="F1" s="29" t="s">
        <v>3</v>
      </c>
      <c r="G1" s="45" t="s">
        <v>4</v>
      </c>
      <c r="H1" s="46" t="s">
        <v>76</v>
      </c>
      <c r="I1" s="32" t="s">
        <v>5</v>
      </c>
      <c r="J1" s="32" t="s">
        <v>6</v>
      </c>
      <c r="K1" s="46" t="s">
        <v>8</v>
      </c>
      <c r="L1" s="45" t="s">
        <v>7</v>
      </c>
      <c r="N1" s="47" t="s">
        <v>33</v>
      </c>
      <c r="O1" s="48" t="s">
        <v>34</v>
      </c>
      <c r="P1" s="49" t="s">
        <v>23</v>
      </c>
      <c r="Q1" s="50" t="s">
        <v>35</v>
      </c>
      <c r="R1" s="50" t="s">
        <v>24</v>
      </c>
      <c r="S1" s="50" t="s">
        <v>25</v>
      </c>
      <c r="T1" s="51" t="s">
        <v>36</v>
      </c>
    </row>
    <row r="2" spans="1:20" x14ac:dyDescent="0.35">
      <c r="A2" s="89" t="s">
        <v>77</v>
      </c>
      <c r="C2" s="89" t="s">
        <v>24</v>
      </c>
      <c r="D2" s="89"/>
      <c r="E2" s="89"/>
      <c r="F2" s="89"/>
      <c r="G2" s="93">
        <v>5</v>
      </c>
      <c r="H2" s="92"/>
      <c r="I2" s="95">
        <v>44324</v>
      </c>
      <c r="J2" s="95">
        <f>IF(AND(TChantier[[#This Row],[Temps estimé en Jours]]&gt;0,TChantier[[#This Row],[Date Début Chantier]]&gt;0),WORKDAY.INTL(TChantier[[#This Row],[Date Début Chantier]]-1,TChantier[[#This Row],[Temps estimé en Jours]],1,Feries),"")</f>
        <v>44333</v>
      </c>
      <c r="K2" s="97">
        <f ca="1">IF(NETWORKDAYS.INTL(TChantier[[#This Row],[Date Début Chantier]],TODAY(),1,Feries)&gt;TChantier[[#This Row],[Temps estimé en Jours]],TChantier[[#This Row],[Temps estimé en Jours]],IF(NETWORKDAYS.INTL(TChantier[[#This Row],[Date Début Chantier]],TODAY(),1,Feries)&gt;0,NETWORKDAYS.INTL(TChantier[[#This Row],[Date Début Chantier]],TODAY(),1,Feries),0))</f>
        <v>4</v>
      </c>
      <c r="L2" s="99">
        <f ca="1">IFERROR(IF(AND(TChantier[[#This Row],[Jours Achevés]]&gt;TChantier[[#This Row],[Temps estimé en Jours]],TChantier[[#This Row],[Jours Achevés]]&lt;&gt;""),"100%",IF(AND(TChantier[[#This Row],[Temps estimé en Jours]]&gt;0,TChantier[[#This Row],[Date Début Chantier]]&gt;0),TChantier[[#This Row],[Jours Achevés]]/TChantier[[#This Row],[Temps estimé en Jours]],IF(TChantier[[#This Row],[Date Début Chantier]]="",""))),"")</f>
        <v>0.8</v>
      </c>
      <c r="N2" s="39">
        <f>WEEKNUM(O2)</f>
        <v>19</v>
      </c>
      <c r="O2" s="38" cm="1">
        <f t="array" ref="O2:O32">_xlfn.SEQUENCE(31,1,MIN(TChantier[Date Début Chantier])+'Données Autres'!A20+'Données Autres'!A22,1)</f>
        <v>44324</v>
      </c>
      <c r="P2" s="68" t="str" cm="1">
        <f t="array" aca="1" ref="P2" ca="1">IFERROR(IF(AND(INDEX(CP,MATCH($O2,Absences!$A:$A,0),MATCH(P$1,Absences!$3:$3,0))="",SUMPRODUCT(((OPE_1=P$1)+(OPE_2=P$1)+(OPE_3=P$1))*(DD&lt;=$O2)*(DF&gt;=$O2)*ROW(OPE_1))=0,WEEKDAY($O2,2)&lt;=5,COUNTIF('Données Autres'!$J:$J,$O2)&lt;&gt;1),"dispo",IF(WEEKDAY($O2,2)&gt;5,"",IF(COUNTIF('Données Autres'!$J:$J,$O2)=1,"",IF(INDEX(CP,MATCH($O2,Absences!$A:$A,0),MATCH(P$1,Absences!$3:$3,0))&lt;&gt;"",INDEX(CP,MATCH($O2,Absences!$A:$A,0),MATCH(P$1,Absences!$3:$3,0)),IF(SUMPRODUCT(((OPE_1=P$1)+(OPE_2=P$1)+(OPE_3=P$1))*(DD&lt;=$O2)*(DF&gt;=$O2)*ROW(OPE_1))=0,"",INDEX(CLI,SUMPRODUCT(((OPE_1=P$1)+(OPE_2=P$1)+(OPE_3=P$1))*(DD&lt;=$O2)*(DF&gt;=$O2)*ROW(OPE_1))-1)))))),"")</f>
        <v/>
      </c>
      <c r="Q2" s="69" t="str" cm="1">
        <f t="array" aca="1" ref="Q2" ca="1">IFERROR(IF(AND(INDEX(CP,MATCH($O2,Absences!$A:$A,0),MATCH(Q$1,Absences!$3:$3,0))="",SUMPRODUCT(((OPE_1=Q$1)+(OPE_2=Q$1)+(OPE_3=Q$1))*(DD&lt;=$O2)*(DF&gt;=$O2)*ROW(OPE_1))=0,WEEKDAY($O2,2)&lt;=5,COUNTIF('Données Autres'!$J:$J,$O2)&lt;&gt;1),"dispo",IF(WEEKDAY($O2,2)&gt;5,"",IF(COUNTIF('Données Autres'!$J:$J,$O2)=1,"",IF(INDEX(CP,MATCH($O2,Absences!$A:$A,0),MATCH(Q$1,Absences!$3:$3,0))&lt;&gt;"",INDEX(CP,MATCH($O2,Absences!$A:$A,0),MATCH(Q$1,Absences!$3:$3,0)),IF(SUMPRODUCT(((OPE_1=Q$1)+(OPE_2=Q$1)+(OPE_3=Q$1))*(DD&lt;=$O2)*(DF&gt;=$O2)*ROW(OPE_1))=0,"",INDEX(CLI,SUMPRODUCT(((OPE_1=Q$1)+(OPE_2=Q$1)+(OPE_3=Q$1))*(DD&lt;=$O2)*(DF&gt;=$O2)*ROW(OPE_1))-1)))))),"")</f>
        <v/>
      </c>
      <c r="R2" s="69" t="str" cm="1">
        <f t="array" aca="1" ref="R2" ca="1">IFERROR(IF(AND(INDEX(CP,MATCH($O2,Absences!$A:$A,0),MATCH(R$1,Absences!$3:$3,0))="",SUMPRODUCT(((OPE_1=R$1)+(OPE_2=R$1)+(OPE_3=R$1))*(DD&lt;=$O2)*(DF&gt;=$O2)*ROW(OPE_1))=0,WEEKDAY($O2,2)&lt;=5,COUNTIF('Données Autres'!$J:$J,$O2)&lt;&gt;1),"dispo",IF(WEEKDAY($O2,2)&gt;5,"",IF(COUNTIF('Données Autres'!$J:$J,$O2)=1,"",IF(INDEX(CP,MATCH($O2,Absences!$A:$A,0),MATCH(R$1,Absences!$3:$3,0))&lt;&gt;"",INDEX(CP,MATCH($O2,Absences!$A:$A,0),MATCH(R$1,Absences!$3:$3,0)),IF(SUMPRODUCT(((OPE_1=R$1)+(OPE_2=R$1)+(OPE_3=R$1))*(DD&lt;=$O2)*(DF&gt;=$O2)*ROW(OPE_1))=0,"",INDEX(CLI,SUMPRODUCT(((OPE_1=R$1)+(OPE_2=R$1)+(OPE_3=R$1))*(DD&lt;=$O2)*(DF&gt;=$O2)*ROW(OPE_1))-1)))))),"")</f>
        <v/>
      </c>
      <c r="S2" s="69" t="str" cm="1">
        <f t="array" aca="1" ref="S2" ca="1">IFERROR(IF(AND(INDEX(CP,MATCH($O2,Absences!$A:$A,0),MATCH(S$1,Absences!$3:$3,0))="",SUMPRODUCT(((OPE_1=S$1)+(OPE_2=S$1)+(OPE_3=S$1))*(DD&lt;=$O2)*(DF&gt;=$O2)*ROW(OPE_1))=0,WEEKDAY($O2,2)&lt;=5,COUNTIF('Données Autres'!$J:$J,$O2)&lt;&gt;1),"dispo",IF(WEEKDAY($O2,2)&gt;5,"",IF(COUNTIF('Données Autres'!$J:$J,$O2)=1,"",IF(INDEX(CP,MATCH($O2,Absences!$A:$A,0),MATCH(S$1,Absences!$3:$3,0))&lt;&gt;"",INDEX(CP,MATCH($O2,Absences!$A:$A,0),MATCH(S$1,Absences!$3:$3,0)),IF(SUMPRODUCT(((OPE_1=S$1)+(OPE_2=S$1)+(OPE_3=S$1))*(DD&lt;=$O2)*(DF&gt;=$O2)*ROW(OPE_1))=0,"",INDEX(CLI,SUMPRODUCT(((OPE_1=S$1)+(OPE_2=S$1)+(OPE_3=S$1))*(DD&lt;=$O2)*(DF&gt;=$O2)*ROW(OPE_1))-1)))))),"")</f>
        <v/>
      </c>
      <c r="T2" s="70" t="str" cm="1">
        <f t="array" aca="1" ref="T2" ca="1">IFERROR(IF(AND(INDEX(CP,MATCH($O2,Absences!$A:$A,0),MATCH(T$1,Absences!$3:$3,0))="",SUMPRODUCT(((OPE_1=T$1)+(OPE_2=T$1)+(OPE_3=T$1))*(DD&lt;=$O2)*(DF&gt;=$O2)*ROW(OPE_1))=0,WEEKDAY($O2,2)&lt;=5,COUNTIF('Données Autres'!$J:$J,$O2)&lt;&gt;1),"dispo",IF(WEEKDAY($O2,2)&gt;5,"",IF(COUNTIF('Données Autres'!$J:$J,$O2)=1,"",IF(INDEX(CP,MATCH($O2,Absences!$A:$A,0),MATCH(T$1,Absences!$3:$3,0))&lt;&gt;"",INDEX(CP,MATCH($O2,Absences!$A:$A,0),MATCH(T$1,Absences!$3:$3,0)),IF(SUMPRODUCT(((OPE_1=T$1)+(OPE_2=T$1)+(OPE_3=T$1))*(DD&lt;=$O2)*(DF&gt;=$O2)*ROW(OPE_1))=0,"",INDEX(CLI,SUMPRODUCT(((OPE_1=T$1)+(OPE_2=T$1)+(OPE_3=T$1))*(DD&lt;=$O2)*(DF&gt;=$O2)*ROW(OPE_1))-1)))))),"")</f>
        <v/>
      </c>
    </row>
    <row r="3" spans="1:20" x14ac:dyDescent="0.35">
      <c r="A3" s="90" t="s">
        <v>73</v>
      </c>
      <c r="B3" s="89">
        <v>202105004</v>
      </c>
      <c r="C3" s="91" t="s">
        <v>23</v>
      </c>
      <c r="D3" s="91"/>
      <c r="E3" s="91"/>
      <c r="F3" s="91"/>
      <c r="G3" s="94">
        <v>3</v>
      </c>
      <c r="H3" s="92">
        <v>23.766666666666669</v>
      </c>
      <c r="I3" s="96">
        <v>44325</v>
      </c>
      <c r="J3" s="96">
        <f>IF(AND(TChantier[[#This Row],[Temps estimé en Jours]]&gt;0,TChantier[[#This Row],[Date Début Chantier]]&gt;0),WORKDAY.INTL(TChantier[[#This Row],[Date Début Chantier]]-1,TChantier[[#This Row],[Temps estimé en Jours]],1,Feries),"")</f>
        <v>44328</v>
      </c>
      <c r="K3" s="98">
        <f ca="1">IF(NETWORKDAYS.INTL(TChantier[[#This Row],[Date Début Chantier]],TODAY(),1,Feries)&gt;TChantier[[#This Row],[Temps estimé en Jours]],TChantier[[#This Row],[Temps estimé en Jours]],IF(NETWORKDAYS.INTL(TChantier[[#This Row],[Date Début Chantier]],TODAY(),1,Feries)&gt;0,NETWORKDAYS.INTL(TChantier[[#This Row],[Date Début Chantier]],TODAY(),1,Feries),0))</f>
        <v>3</v>
      </c>
      <c r="L3" s="100">
        <f ca="1">IFERROR(IF(AND(TChantier[[#This Row],[Jours Achevés]]&gt;TChantier[[#This Row],[Temps estimé en Jours]],TChantier[[#This Row],[Jours Achevés]]&lt;&gt;""),"100%",IF(AND(TChantier[[#This Row],[Temps estimé en Jours]]&gt;0,TChantier[[#This Row],[Date Début Chantier]]&gt;0),TChantier[[#This Row],[Jours Achevés]]/TChantier[[#This Row],[Temps estimé en Jours]],IF(TChantier[[#This Row],[Date Début Chantier]]="",""))),"")</f>
        <v>1</v>
      </c>
      <c r="N3" s="39">
        <f t="shared" ref="N3:N32" si="0">WEEKNUM(O3)</f>
        <v>20</v>
      </c>
      <c r="O3" s="38">
        <v>44325</v>
      </c>
      <c r="P3" s="68" t="str" cm="1">
        <f t="array" aca="1" ref="P3" ca="1">IFERROR(IF(AND(INDEX(CP,MATCH($O3,Absences!$A:$A,0),MATCH(P$1,Absences!$3:$3,0))="",SUMPRODUCT(((OPE_1=P$1)+(OPE_2=P$1)+(OPE_3=P$1))*(DD&lt;=$O3)*(DF&gt;=$O3)*ROW(OPE_1))=0,WEEKDAY($O3,2)&lt;=5,COUNTIF('Données Autres'!$J:$J,$O3)&lt;&gt;1),"dispo",IF(WEEKDAY($O3,2)&gt;5,"",IF(COUNTIF('Données Autres'!$J:$J,$O3)=1,"",IF(INDEX(CP,MATCH($O3,Absences!$A:$A,0),MATCH(P$1,Absences!$3:$3,0))&lt;&gt;"",INDEX(CP,MATCH($O3,Absences!$A:$A,0),MATCH(P$1,Absences!$3:$3,0)),IF(SUMPRODUCT(((OPE_1=P$1)+(OPE_2=P$1)+(OPE_3=P$1))*(DD&lt;=$O3)*(DF&gt;=$O3)*ROW(OPE_1))=0,"",INDEX(CLI,SUMPRODUCT(((OPE_1=P$1)+(OPE_2=P$1)+(OPE_3=P$1))*(DD&lt;=$O3)*(DF&gt;=$O3)*ROW(OPE_1))-1)))))),"")</f>
        <v/>
      </c>
      <c r="Q3" s="69" t="str" cm="1">
        <f t="array" aca="1" ref="Q3" ca="1">IFERROR(IF(AND(INDEX(CP,MATCH($O3,Absences!$A:$A,0),MATCH(Q$1,Absences!$3:$3,0))="",SUMPRODUCT(((OPE_1=Q$1)+(OPE_2=Q$1)+(OPE_3=Q$1))*(DD&lt;=$O3)*(DF&gt;=$O3)*ROW(OPE_1))=0,WEEKDAY($O3,2)&lt;=5,COUNTIF('Données Autres'!$J:$J,$O3)&lt;&gt;1),"dispo",IF(WEEKDAY($O3,2)&gt;5,"",IF(COUNTIF('Données Autres'!$J:$J,$O3)=1,"",IF(INDEX(CP,MATCH($O3,Absences!$A:$A,0),MATCH(Q$1,Absences!$3:$3,0))&lt;&gt;"",INDEX(CP,MATCH($O3,Absences!$A:$A,0),MATCH(Q$1,Absences!$3:$3,0)),IF(SUMPRODUCT(((OPE_1=Q$1)+(OPE_2=Q$1)+(OPE_3=Q$1))*(DD&lt;=$O3)*(DF&gt;=$O3)*ROW(OPE_1))=0,"",INDEX(CLI,SUMPRODUCT(((OPE_1=Q$1)+(OPE_2=Q$1)+(OPE_3=Q$1))*(DD&lt;=$O3)*(DF&gt;=$O3)*ROW(OPE_1))-1)))))),"")</f>
        <v/>
      </c>
      <c r="R3" s="69" t="str" cm="1">
        <f t="array" aca="1" ref="R3" ca="1">IFERROR(IF(AND(INDEX(CP,MATCH($O3,Absences!$A:$A,0),MATCH(R$1,Absences!$3:$3,0))="",SUMPRODUCT(((OPE_1=R$1)+(OPE_2=R$1)+(OPE_3=R$1))*(DD&lt;=$O3)*(DF&gt;=$O3)*ROW(OPE_1))=0,WEEKDAY($O3,2)&lt;=5,COUNTIF('Données Autres'!$J:$J,$O3)&lt;&gt;1),"dispo",IF(WEEKDAY($O3,2)&gt;5,"",IF(COUNTIF('Données Autres'!$J:$J,$O3)=1,"",IF(INDEX(CP,MATCH($O3,Absences!$A:$A,0),MATCH(R$1,Absences!$3:$3,0))&lt;&gt;"",INDEX(CP,MATCH($O3,Absences!$A:$A,0),MATCH(R$1,Absences!$3:$3,0)),IF(SUMPRODUCT(((OPE_1=R$1)+(OPE_2=R$1)+(OPE_3=R$1))*(DD&lt;=$O3)*(DF&gt;=$O3)*ROW(OPE_1))=0,"",INDEX(CLI,SUMPRODUCT(((OPE_1=R$1)+(OPE_2=R$1)+(OPE_3=R$1))*(DD&lt;=$O3)*(DF&gt;=$O3)*ROW(OPE_1))-1)))))),"")</f>
        <v/>
      </c>
      <c r="S3" s="69" t="str" cm="1">
        <f t="array" aca="1" ref="S3" ca="1">IFERROR(IF(AND(INDEX(CP,MATCH($O3,Absences!$A:$A,0),MATCH(S$1,Absences!$3:$3,0))="",SUMPRODUCT(((OPE_1=S$1)+(OPE_2=S$1)+(OPE_3=S$1))*(DD&lt;=$O3)*(DF&gt;=$O3)*ROW(OPE_1))=0,WEEKDAY($O3,2)&lt;=5,COUNTIF('Données Autres'!$J:$J,$O3)&lt;&gt;1),"dispo",IF(WEEKDAY($O3,2)&gt;5,"",IF(COUNTIF('Données Autres'!$J:$J,$O3)=1,"",IF(INDEX(CP,MATCH($O3,Absences!$A:$A,0),MATCH(S$1,Absences!$3:$3,0))&lt;&gt;"",INDEX(CP,MATCH($O3,Absences!$A:$A,0),MATCH(S$1,Absences!$3:$3,0)),IF(SUMPRODUCT(((OPE_1=S$1)+(OPE_2=S$1)+(OPE_3=S$1))*(DD&lt;=$O3)*(DF&gt;=$O3)*ROW(OPE_1))=0,"",INDEX(CLI,SUMPRODUCT(((OPE_1=S$1)+(OPE_2=S$1)+(OPE_3=S$1))*(DD&lt;=$O3)*(DF&gt;=$O3)*ROW(OPE_1))-1)))))),"")</f>
        <v/>
      </c>
      <c r="T3" s="70" t="str" cm="1">
        <f t="array" aca="1" ref="T3" ca="1">IFERROR(IF(AND(INDEX(CP,MATCH($O3,Absences!$A:$A,0),MATCH(T$1,Absences!$3:$3,0))="",SUMPRODUCT(((OPE_1=T$1)+(OPE_2=T$1)+(OPE_3=T$1))*(DD&lt;=$O3)*(DF&gt;=$O3)*ROW(OPE_1))=0,WEEKDAY($O3,2)&lt;=5,COUNTIF('Données Autres'!$J:$J,$O3)&lt;&gt;1),"dispo",IF(WEEKDAY($O3,2)&gt;5,"",IF(COUNTIF('Données Autres'!$J:$J,$O3)=1,"",IF(INDEX(CP,MATCH($O3,Absences!$A:$A,0),MATCH(T$1,Absences!$3:$3,0))&lt;&gt;"",INDEX(CP,MATCH($O3,Absences!$A:$A,0),MATCH(T$1,Absences!$3:$3,0)),IF(SUMPRODUCT(((OPE_1=T$1)+(OPE_2=T$1)+(OPE_3=T$1))*(DD&lt;=$O3)*(DF&gt;=$O3)*ROW(OPE_1))=0,"",INDEX(CLI,SUMPRODUCT(((OPE_1=T$1)+(OPE_2=T$1)+(OPE_3=T$1))*(DD&lt;=$O3)*(DF&gt;=$O3)*ROW(OPE_1))-1)))))),"")</f>
        <v/>
      </c>
    </row>
    <row r="4" spans="1:20" x14ac:dyDescent="0.35">
      <c r="B4" s="91"/>
      <c r="C4" s="23"/>
      <c r="D4" s="23"/>
      <c r="E4" s="23"/>
      <c r="F4" s="23"/>
      <c r="G4" s="23"/>
      <c r="H4" s="43"/>
      <c r="I4" s="43"/>
      <c r="J4" s="23"/>
      <c r="K4" s="23"/>
      <c r="L4" s="23"/>
      <c r="N4" s="39">
        <f t="shared" si="0"/>
        <v>20</v>
      </c>
      <c r="O4" s="38">
        <v>44326</v>
      </c>
      <c r="P4" s="68" t="str" cm="1">
        <f t="array" aca="1" ref="P4" ca="1">IFERROR(IF(AND(INDEX(CP,MATCH($O4,Absences!$A:$A,0),MATCH(P$1,Absences!$3:$3,0))="",SUMPRODUCT(((OPE_1=P$1)+(OPE_2=P$1)+(OPE_3=P$1))*(DD&lt;=$O4)*(DF&gt;=$O4)*ROW(OPE_1))=0,WEEKDAY($O4,2)&lt;=5,COUNTIF('Données Autres'!$J:$J,$O4)&lt;&gt;1),"dispo",IF(WEEKDAY($O4,2)&gt;5,"",IF(COUNTIF('Données Autres'!$J:$J,$O4)=1,"",IF(INDEX(CP,MATCH($O4,Absences!$A:$A,0),MATCH(P$1,Absences!$3:$3,0))&lt;&gt;"",INDEX(CP,MATCH($O4,Absences!$A:$A,0),MATCH(P$1,Absences!$3:$3,0)),IF(SUMPRODUCT(((OPE_1=P$1)+(OPE_2=P$1)+(OPE_3=P$1))*(DD&lt;=$O4)*(DF&gt;=$O4)*ROW(OPE_1))=0,"",INDEX(CLI,SUMPRODUCT(((OPE_1=P$1)+(OPE_2=P$1)+(OPE_3=P$1))*(DD&lt;=$O4)*(DF&gt;=$O4)*ROW(OPE_1))-1)))))),"")</f>
        <v/>
      </c>
      <c r="Q4" s="69" t="str" cm="1">
        <f t="array" aca="1" ref="Q4" ca="1">IFERROR(IF(AND(INDEX(CP,MATCH($O4,Absences!$A:$A,0),MATCH(Q$1,Absences!$3:$3,0))="",SUMPRODUCT(((OPE_1=Q$1)+(OPE_2=Q$1)+(OPE_3=Q$1))*(DD&lt;=$O4)*(DF&gt;=$O4)*ROW(OPE_1))=0,WEEKDAY($O4,2)&lt;=5,COUNTIF('Données Autres'!$J:$J,$O4)&lt;&gt;1),"dispo",IF(WEEKDAY($O4,2)&gt;5,"",IF(COUNTIF('Données Autres'!$J:$J,$O4)=1,"",IF(INDEX(CP,MATCH($O4,Absences!$A:$A,0),MATCH(Q$1,Absences!$3:$3,0))&lt;&gt;"",INDEX(CP,MATCH($O4,Absences!$A:$A,0),MATCH(Q$1,Absences!$3:$3,0)),IF(SUMPRODUCT(((OPE_1=Q$1)+(OPE_2=Q$1)+(OPE_3=Q$1))*(DD&lt;=$O4)*(DF&gt;=$O4)*ROW(OPE_1))=0,"",INDEX(CLI,SUMPRODUCT(((OPE_1=Q$1)+(OPE_2=Q$1)+(OPE_3=Q$1))*(DD&lt;=$O4)*(DF&gt;=$O4)*ROW(OPE_1))-1)))))),"")</f>
        <v/>
      </c>
      <c r="R4" s="69" t="str" cm="1">
        <f t="array" aca="1" ref="R4" ca="1">IFERROR(IF(AND(INDEX(CP,MATCH($O4,Absences!$A:$A,0),MATCH(R$1,Absences!$3:$3,0))="",SUMPRODUCT(((OPE_1=R$1)+(OPE_2=R$1)+(OPE_3=R$1))*(DD&lt;=$O4)*(DF&gt;=$O4)*ROW(OPE_1))=0,WEEKDAY($O4,2)&lt;=5,COUNTIF('Données Autres'!$J:$J,$O4)&lt;&gt;1),"dispo",IF(WEEKDAY($O4,2)&gt;5,"",IF(COUNTIF('Données Autres'!$J:$J,$O4)=1,"",IF(INDEX(CP,MATCH($O4,Absences!$A:$A,0),MATCH(R$1,Absences!$3:$3,0))&lt;&gt;"",INDEX(CP,MATCH($O4,Absences!$A:$A,0),MATCH(R$1,Absences!$3:$3,0)),IF(SUMPRODUCT(((OPE_1=R$1)+(OPE_2=R$1)+(OPE_3=R$1))*(DD&lt;=$O4)*(DF&gt;=$O4)*ROW(OPE_1))=0,"",INDEX(CLI,SUMPRODUCT(((OPE_1=R$1)+(OPE_2=R$1)+(OPE_3=R$1))*(DD&lt;=$O4)*(DF&gt;=$O4)*ROW(OPE_1))-1)))))),"")</f>
        <v/>
      </c>
      <c r="S4" s="69" t="str" cm="1">
        <f t="array" aca="1" ref="S4" ca="1">IFERROR(IF(AND(INDEX(CP,MATCH($O4,Absences!$A:$A,0),MATCH(S$1,Absences!$3:$3,0))="",SUMPRODUCT(((OPE_1=S$1)+(OPE_2=S$1)+(OPE_3=S$1))*(DD&lt;=$O4)*(DF&gt;=$O4)*ROW(OPE_1))=0,WEEKDAY($O4,2)&lt;=5,COUNTIF('Données Autres'!$J:$J,$O4)&lt;&gt;1),"dispo",IF(WEEKDAY($O4,2)&gt;5,"",IF(COUNTIF('Données Autres'!$J:$J,$O4)=1,"",IF(INDEX(CP,MATCH($O4,Absences!$A:$A,0),MATCH(S$1,Absences!$3:$3,0))&lt;&gt;"",INDEX(CP,MATCH($O4,Absences!$A:$A,0),MATCH(S$1,Absences!$3:$3,0)),IF(SUMPRODUCT(((OPE_1=S$1)+(OPE_2=S$1)+(OPE_3=S$1))*(DD&lt;=$O4)*(DF&gt;=$O4)*ROW(OPE_1))=0,"",INDEX(CLI,SUMPRODUCT(((OPE_1=S$1)+(OPE_2=S$1)+(OPE_3=S$1))*(DD&lt;=$O4)*(DF&gt;=$O4)*ROW(OPE_1))-1)))))),"")</f>
        <v/>
      </c>
      <c r="T4" s="70" t="str" cm="1">
        <f t="array" aca="1" ref="T4" ca="1">IFERROR(IF(AND(INDEX(CP,MATCH($O4,Absences!$A:$A,0),MATCH(T$1,Absences!$3:$3,0))="",SUMPRODUCT(((OPE_1=T$1)+(OPE_2=T$1)+(OPE_3=T$1))*(DD&lt;=$O4)*(DF&gt;=$O4)*ROW(OPE_1))=0,WEEKDAY($O4,2)&lt;=5,COUNTIF('Données Autres'!$J:$J,$O4)&lt;&gt;1),"dispo",IF(WEEKDAY($O4,2)&gt;5,"",IF(COUNTIF('Données Autres'!$J:$J,$O4)=1,"",IF(INDEX(CP,MATCH($O4,Absences!$A:$A,0),MATCH(T$1,Absences!$3:$3,0))&lt;&gt;"",INDEX(CP,MATCH($O4,Absences!$A:$A,0),MATCH(T$1,Absences!$3:$3,0)),IF(SUMPRODUCT(((OPE_1=T$1)+(OPE_2=T$1)+(OPE_3=T$1))*(DD&lt;=$O4)*(DF&gt;=$O4)*ROW(OPE_1))=0,"",INDEX(CLI,SUMPRODUCT(((OPE_1=T$1)+(OPE_2=T$1)+(OPE_3=T$1))*(DD&lt;=$O4)*(DF&gt;=$O4)*ROW(OPE_1))-1)))))),"")</f>
        <v/>
      </c>
    </row>
    <row r="5" spans="1:20" x14ac:dyDescent="0.35">
      <c r="B5" s="91"/>
      <c r="C5" s="23"/>
      <c r="D5" s="23"/>
      <c r="E5" s="23"/>
      <c r="F5" s="23"/>
      <c r="G5" s="23"/>
      <c r="H5" s="23"/>
      <c r="I5" s="23"/>
      <c r="J5" s="23"/>
      <c r="K5" s="23"/>
      <c r="L5" s="23"/>
      <c r="N5" s="39">
        <f t="shared" si="0"/>
        <v>20</v>
      </c>
      <c r="O5" s="38">
        <v>44327</v>
      </c>
      <c r="P5" s="68" t="str" cm="1">
        <f t="array" aca="1" ref="P5" ca="1">IFERROR(IF(AND(INDEX(CP,MATCH($O5,Absences!$A:$A,0),MATCH(P$1,Absences!$3:$3,0))="",SUMPRODUCT(((OPE_1=P$1)+(OPE_2=P$1)+(OPE_3=P$1))*(DD&lt;=$O5)*(DF&gt;=$O5)*ROW(OPE_1))=0,WEEKDAY($O5,2)&lt;=5,COUNTIF('Données Autres'!$J:$J,$O5)&lt;&gt;1),"dispo",IF(WEEKDAY($O5,2)&gt;5,"",IF(COUNTIF('Données Autres'!$J:$J,$O5)=1,"",IF(INDEX(CP,MATCH($O5,Absences!$A:$A,0),MATCH(P$1,Absences!$3:$3,0))&lt;&gt;"",INDEX(CP,MATCH($O5,Absences!$A:$A,0),MATCH(P$1,Absences!$3:$3,0)),IF(SUMPRODUCT(((OPE_1=P$1)+(OPE_2=P$1)+(OPE_3=P$1))*(DD&lt;=$O5)*(DF&gt;=$O5)*ROW(OPE_1))=0,"",INDEX(CLI,SUMPRODUCT(((OPE_1=P$1)+(OPE_2=P$1)+(OPE_3=P$1))*(DD&lt;=$O5)*(DF&gt;=$O5)*ROW(OPE_1))-1)))))),"")</f>
        <v/>
      </c>
      <c r="Q5" s="69" t="str" cm="1">
        <f t="array" aca="1" ref="Q5" ca="1">IFERROR(IF(AND(INDEX(CP,MATCH($O5,Absences!$A:$A,0),MATCH(Q$1,Absences!$3:$3,0))="",SUMPRODUCT(((OPE_1=Q$1)+(OPE_2=Q$1)+(OPE_3=Q$1))*(DD&lt;=$O5)*(DF&gt;=$O5)*ROW(OPE_1))=0,WEEKDAY($O5,2)&lt;=5,COUNTIF('Données Autres'!$J:$J,$O5)&lt;&gt;1),"dispo",IF(WEEKDAY($O5,2)&gt;5,"",IF(COUNTIF('Données Autres'!$J:$J,$O5)=1,"",IF(INDEX(CP,MATCH($O5,Absences!$A:$A,0),MATCH(Q$1,Absences!$3:$3,0))&lt;&gt;"",INDEX(CP,MATCH($O5,Absences!$A:$A,0),MATCH(Q$1,Absences!$3:$3,0)),IF(SUMPRODUCT(((OPE_1=Q$1)+(OPE_2=Q$1)+(OPE_3=Q$1))*(DD&lt;=$O5)*(DF&gt;=$O5)*ROW(OPE_1))=0,"",INDEX(CLI,SUMPRODUCT(((OPE_1=Q$1)+(OPE_2=Q$1)+(OPE_3=Q$1))*(DD&lt;=$O5)*(DF&gt;=$O5)*ROW(OPE_1))-1)))))),"")</f>
        <v/>
      </c>
      <c r="R5" s="69" t="str" cm="1">
        <f t="array" aca="1" ref="R5" ca="1">IFERROR(IF(AND(INDEX(CP,MATCH($O5,Absences!$A:$A,0),MATCH(R$1,Absences!$3:$3,0))="",SUMPRODUCT(((OPE_1=R$1)+(OPE_2=R$1)+(OPE_3=R$1))*(DD&lt;=$O5)*(DF&gt;=$O5)*ROW(OPE_1))=0,WEEKDAY($O5,2)&lt;=5,COUNTIF('Données Autres'!$J:$J,$O5)&lt;&gt;1),"dispo",IF(WEEKDAY($O5,2)&gt;5,"",IF(COUNTIF('Données Autres'!$J:$J,$O5)=1,"",IF(INDEX(CP,MATCH($O5,Absences!$A:$A,0),MATCH(R$1,Absences!$3:$3,0))&lt;&gt;"",INDEX(CP,MATCH($O5,Absences!$A:$A,0),MATCH(R$1,Absences!$3:$3,0)),IF(SUMPRODUCT(((OPE_1=R$1)+(OPE_2=R$1)+(OPE_3=R$1))*(DD&lt;=$O5)*(DF&gt;=$O5)*ROW(OPE_1))=0,"",INDEX(CLI,SUMPRODUCT(((OPE_1=R$1)+(OPE_2=R$1)+(OPE_3=R$1))*(DD&lt;=$O5)*(DF&gt;=$O5)*ROW(OPE_1))-1)))))),"")</f>
        <v/>
      </c>
      <c r="S5" s="69" t="str" cm="1">
        <f t="array" aca="1" ref="S5" ca="1">IFERROR(IF(AND(INDEX(CP,MATCH($O5,Absences!$A:$A,0),MATCH(S$1,Absences!$3:$3,0))="",SUMPRODUCT(((OPE_1=S$1)+(OPE_2=S$1)+(OPE_3=S$1))*(DD&lt;=$O5)*(DF&gt;=$O5)*ROW(OPE_1))=0,WEEKDAY($O5,2)&lt;=5,COUNTIF('Données Autres'!$J:$J,$O5)&lt;&gt;1),"dispo",IF(WEEKDAY($O5,2)&gt;5,"",IF(COUNTIF('Données Autres'!$J:$J,$O5)=1,"",IF(INDEX(CP,MATCH($O5,Absences!$A:$A,0),MATCH(S$1,Absences!$3:$3,0))&lt;&gt;"",INDEX(CP,MATCH($O5,Absences!$A:$A,0),MATCH(S$1,Absences!$3:$3,0)),IF(SUMPRODUCT(((OPE_1=S$1)+(OPE_2=S$1)+(OPE_3=S$1))*(DD&lt;=$O5)*(DF&gt;=$O5)*ROW(OPE_1))=0,"",INDEX(CLI,SUMPRODUCT(((OPE_1=S$1)+(OPE_2=S$1)+(OPE_3=S$1))*(DD&lt;=$O5)*(DF&gt;=$O5)*ROW(OPE_1))-1)))))),"")</f>
        <v/>
      </c>
      <c r="T5" s="70" t="str" cm="1">
        <f t="array" aca="1" ref="T5" ca="1">IFERROR(IF(AND(INDEX(CP,MATCH($O5,Absences!$A:$A,0),MATCH(T$1,Absences!$3:$3,0))="",SUMPRODUCT(((OPE_1=T$1)+(OPE_2=T$1)+(OPE_3=T$1))*(DD&lt;=$O5)*(DF&gt;=$O5)*ROW(OPE_1))=0,WEEKDAY($O5,2)&lt;=5,COUNTIF('Données Autres'!$J:$J,$O5)&lt;&gt;1),"dispo",IF(WEEKDAY($O5,2)&gt;5,"",IF(COUNTIF('Données Autres'!$J:$J,$O5)=1,"",IF(INDEX(CP,MATCH($O5,Absences!$A:$A,0),MATCH(T$1,Absences!$3:$3,0))&lt;&gt;"",INDEX(CP,MATCH($O5,Absences!$A:$A,0),MATCH(T$1,Absences!$3:$3,0)),IF(SUMPRODUCT(((OPE_1=T$1)+(OPE_2=T$1)+(OPE_3=T$1))*(DD&lt;=$O5)*(DF&gt;=$O5)*ROW(OPE_1))=0,"",INDEX(CLI,SUMPRODUCT(((OPE_1=T$1)+(OPE_2=T$1)+(OPE_3=T$1))*(DD&lt;=$O5)*(DF&gt;=$O5)*ROW(OPE_1))-1)))))),"")</f>
        <v/>
      </c>
    </row>
    <row r="6" spans="1:20" x14ac:dyDescent="0.35">
      <c r="B6" s="91"/>
      <c r="C6" s="23"/>
      <c r="D6" s="23"/>
      <c r="E6" s="23"/>
      <c r="F6" s="23"/>
      <c r="G6" s="43"/>
      <c r="H6" s="23"/>
      <c r="I6" s="43"/>
      <c r="J6" s="23"/>
      <c r="K6" s="23"/>
      <c r="L6" s="23"/>
      <c r="N6" s="39">
        <f t="shared" si="0"/>
        <v>20</v>
      </c>
      <c r="O6" s="38">
        <v>44328</v>
      </c>
      <c r="P6" s="68" t="str" cm="1">
        <f t="array" aca="1" ref="P6" ca="1">IFERROR(IF(AND(INDEX(CP,MATCH($O6,Absences!$A:$A,0),MATCH(P$1,Absences!$3:$3,0))="",SUMPRODUCT(((OPE_1=P$1)+(OPE_2=P$1)+(OPE_3=P$1))*(DD&lt;=$O6)*(DF&gt;=$O6)*ROW(OPE_1))=0,WEEKDAY($O6,2)&lt;=5,COUNTIF('Données Autres'!$J:$J,$O6)&lt;&gt;1),"dispo",IF(WEEKDAY($O6,2)&gt;5,"",IF(COUNTIF('Données Autres'!$J:$J,$O6)=1,"",IF(INDEX(CP,MATCH($O6,Absences!$A:$A,0),MATCH(P$1,Absences!$3:$3,0))&lt;&gt;"",INDEX(CP,MATCH($O6,Absences!$A:$A,0),MATCH(P$1,Absences!$3:$3,0)),IF(SUMPRODUCT(((OPE_1=P$1)+(OPE_2=P$1)+(OPE_3=P$1))*(DD&lt;=$O6)*(DF&gt;=$O6)*ROW(OPE_1))=0,"",INDEX(CLI,SUMPRODUCT(((OPE_1=P$1)+(OPE_2=P$1)+(OPE_3=P$1))*(DD&lt;=$O6)*(DF&gt;=$O6)*ROW(OPE_1))-1)))))),"")</f>
        <v/>
      </c>
      <c r="Q6" s="69" t="str" cm="1">
        <f t="array" aca="1" ref="Q6" ca="1">IFERROR(IF(AND(INDEX(CP,MATCH($O6,Absences!$A:$A,0),MATCH(Q$1,Absences!$3:$3,0))="",SUMPRODUCT(((OPE_1=Q$1)+(OPE_2=Q$1)+(OPE_3=Q$1))*(DD&lt;=$O6)*(DF&gt;=$O6)*ROW(OPE_1))=0,WEEKDAY($O6,2)&lt;=5,COUNTIF('Données Autres'!$J:$J,$O6)&lt;&gt;1),"dispo",IF(WEEKDAY($O6,2)&gt;5,"",IF(COUNTIF('Données Autres'!$J:$J,$O6)=1,"",IF(INDEX(CP,MATCH($O6,Absences!$A:$A,0),MATCH(Q$1,Absences!$3:$3,0))&lt;&gt;"",INDEX(CP,MATCH($O6,Absences!$A:$A,0),MATCH(Q$1,Absences!$3:$3,0)),IF(SUMPRODUCT(((OPE_1=Q$1)+(OPE_2=Q$1)+(OPE_3=Q$1))*(DD&lt;=$O6)*(DF&gt;=$O6)*ROW(OPE_1))=0,"",INDEX(CLI,SUMPRODUCT(((OPE_1=Q$1)+(OPE_2=Q$1)+(OPE_3=Q$1))*(DD&lt;=$O6)*(DF&gt;=$O6)*ROW(OPE_1))-1)))))),"")</f>
        <v/>
      </c>
      <c r="R6" s="69" t="str" cm="1">
        <f t="array" aca="1" ref="R6" ca="1">IFERROR(IF(AND(INDEX(CP,MATCH($O6,Absences!$A:$A,0),MATCH(R$1,Absences!$3:$3,0))="",SUMPRODUCT(((OPE_1=R$1)+(OPE_2=R$1)+(OPE_3=R$1))*(DD&lt;=$O6)*(DF&gt;=$O6)*ROW(OPE_1))=0,WEEKDAY($O6,2)&lt;=5,COUNTIF('Données Autres'!$J:$J,$O6)&lt;&gt;1),"dispo",IF(WEEKDAY($O6,2)&gt;5,"",IF(COUNTIF('Données Autres'!$J:$J,$O6)=1,"",IF(INDEX(CP,MATCH($O6,Absences!$A:$A,0),MATCH(R$1,Absences!$3:$3,0))&lt;&gt;"",INDEX(CP,MATCH($O6,Absences!$A:$A,0),MATCH(R$1,Absences!$3:$3,0)),IF(SUMPRODUCT(((OPE_1=R$1)+(OPE_2=R$1)+(OPE_3=R$1))*(DD&lt;=$O6)*(DF&gt;=$O6)*ROW(OPE_1))=0,"",INDEX(CLI,SUMPRODUCT(((OPE_1=R$1)+(OPE_2=R$1)+(OPE_3=R$1))*(DD&lt;=$O6)*(DF&gt;=$O6)*ROW(OPE_1))-1)))))),"")</f>
        <v/>
      </c>
      <c r="S6" s="69" t="str" cm="1">
        <f t="array" aca="1" ref="S6" ca="1">IFERROR(IF(AND(INDEX(CP,MATCH($O6,Absences!$A:$A,0),MATCH(S$1,Absences!$3:$3,0))="",SUMPRODUCT(((OPE_1=S$1)+(OPE_2=S$1)+(OPE_3=S$1))*(DD&lt;=$O6)*(DF&gt;=$O6)*ROW(OPE_1))=0,WEEKDAY($O6,2)&lt;=5,COUNTIF('Données Autres'!$J:$J,$O6)&lt;&gt;1),"dispo",IF(WEEKDAY($O6,2)&gt;5,"",IF(COUNTIF('Données Autres'!$J:$J,$O6)=1,"",IF(INDEX(CP,MATCH($O6,Absences!$A:$A,0),MATCH(S$1,Absences!$3:$3,0))&lt;&gt;"",INDEX(CP,MATCH($O6,Absences!$A:$A,0),MATCH(S$1,Absences!$3:$3,0)),IF(SUMPRODUCT(((OPE_1=S$1)+(OPE_2=S$1)+(OPE_3=S$1))*(DD&lt;=$O6)*(DF&gt;=$O6)*ROW(OPE_1))=0,"",INDEX(CLI,SUMPRODUCT(((OPE_1=S$1)+(OPE_2=S$1)+(OPE_3=S$1))*(DD&lt;=$O6)*(DF&gt;=$O6)*ROW(OPE_1))-1)))))),"")</f>
        <v/>
      </c>
      <c r="T6" s="70" t="str" cm="1">
        <f t="array" aca="1" ref="T6" ca="1">IFERROR(IF(AND(INDEX(CP,MATCH($O6,Absences!$A:$A,0),MATCH(T$1,Absences!$3:$3,0))="",SUMPRODUCT(((OPE_1=T$1)+(OPE_2=T$1)+(OPE_3=T$1))*(DD&lt;=$O6)*(DF&gt;=$O6)*ROW(OPE_1))=0,WEEKDAY($O6,2)&lt;=5,COUNTIF('Données Autres'!$J:$J,$O6)&lt;&gt;1),"dispo",IF(WEEKDAY($O6,2)&gt;5,"",IF(COUNTIF('Données Autres'!$J:$J,$O6)=1,"",IF(INDEX(CP,MATCH($O6,Absences!$A:$A,0),MATCH(T$1,Absences!$3:$3,0))&lt;&gt;"",INDEX(CP,MATCH($O6,Absences!$A:$A,0),MATCH(T$1,Absences!$3:$3,0)),IF(SUMPRODUCT(((OPE_1=T$1)+(OPE_2=T$1)+(OPE_3=T$1))*(DD&lt;=$O6)*(DF&gt;=$O6)*ROW(OPE_1))=0,"",INDEX(CLI,SUMPRODUCT(((OPE_1=T$1)+(OPE_2=T$1)+(OPE_3=T$1))*(DD&lt;=$O6)*(DF&gt;=$O6)*ROW(OPE_1))-1)))))),"")</f>
        <v/>
      </c>
    </row>
    <row r="7" spans="1:20" x14ac:dyDescent="0.35">
      <c r="B7" s="91"/>
      <c r="C7" s="23"/>
      <c r="D7" s="23"/>
      <c r="E7" s="23"/>
      <c r="F7" s="23"/>
      <c r="G7" s="43"/>
      <c r="H7" s="23"/>
      <c r="I7" s="43"/>
      <c r="J7" s="23"/>
      <c r="K7" s="23"/>
      <c r="L7" s="23"/>
      <c r="N7" s="39">
        <f t="shared" si="0"/>
        <v>20</v>
      </c>
      <c r="O7" s="38">
        <v>44329</v>
      </c>
      <c r="P7" s="68" t="str" cm="1">
        <f t="array" aca="1" ref="P7" ca="1">IFERROR(IF(AND(INDEX(CP,MATCH($O7,Absences!$A:$A,0),MATCH(P$1,Absences!$3:$3,0))="",SUMPRODUCT(((OPE_1=P$1)+(OPE_2=P$1)+(OPE_3=P$1))*(DD&lt;=$O7)*(DF&gt;=$O7)*ROW(OPE_1))=0,WEEKDAY($O7,2)&lt;=5,COUNTIF('Données Autres'!$J:$J,$O7)&lt;&gt;1),"dispo",IF(WEEKDAY($O7,2)&gt;5,"",IF(COUNTIF('Données Autres'!$J:$J,$O7)=1,"",IF(INDEX(CP,MATCH($O7,Absences!$A:$A,0),MATCH(P$1,Absences!$3:$3,0))&lt;&gt;"",INDEX(CP,MATCH($O7,Absences!$A:$A,0),MATCH(P$1,Absences!$3:$3,0)),IF(SUMPRODUCT(((OPE_1=P$1)+(OPE_2=P$1)+(OPE_3=P$1))*(DD&lt;=$O7)*(DF&gt;=$O7)*ROW(OPE_1))=0,"",INDEX(CLI,SUMPRODUCT(((OPE_1=P$1)+(OPE_2=P$1)+(OPE_3=P$1))*(DD&lt;=$O7)*(DF&gt;=$O7)*ROW(OPE_1))-1)))))),"")</f>
        <v/>
      </c>
      <c r="Q7" s="69" t="str" cm="1">
        <f t="array" aca="1" ref="Q7" ca="1">IFERROR(IF(AND(INDEX(CP,MATCH($O7,Absences!$A:$A,0),MATCH(Q$1,Absences!$3:$3,0))="",SUMPRODUCT(((OPE_1=Q$1)+(OPE_2=Q$1)+(OPE_3=Q$1))*(DD&lt;=$O7)*(DF&gt;=$O7)*ROW(OPE_1))=0,WEEKDAY($O7,2)&lt;=5,COUNTIF('Données Autres'!$J:$J,$O7)&lt;&gt;1),"dispo",IF(WEEKDAY($O7,2)&gt;5,"",IF(COUNTIF('Données Autres'!$J:$J,$O7)=1,"",IF(INDEX(CP,MATCH($O7,Absences!$A:$A,0),MATCH(Q$1,Absences!$3:$3,0))&lt;&gt;"",INDEX(CP,MATCH($O7,Absences!$A:$A,0),MATCH(Q$1,Absences!$3:$3,0)),IF(SUMPRODUCT(((OPE_1=Q$1)+(OPE_2=Q$1)+(OPE_3=Q$1))*(DD&lt;=$O7)*(DF&gt;=$O7)*ROW(OPE_1))=0,"",INDEX(CLI,SUMPRODUCT(((OPE_1=Q$1)+(OPE_2=Q$1)+(OPE_3=Q$1))*(DD&lt;=$O7)*(DF&gt;=$O7)*ROW(OPE_1))-1)))))),"")</f>
        <v/>
      </c>
      <c r="R7" s="69" t="str" cm="1">
        <f t="array" aca="1" ref="R7" ca="1">IFERROR(IF(AND(INDEX(CP,MATCH($O7,Absences!$A:$A,0),MATCH(R$1,Absences!$3:$3,0))="",SUMPRODUCT(((OPE_1=R$1)+(OPE_2=R$1)+(OPE_3=R$1))*(DD&lt;=$O7)*(DF&gt;=$O7)*ROW(OPE_1))=0,WEEKDAY($O7,2)&lt;=5,COUNTIF('Données Autres'!$J:$J,$O7)&lt;&gt;1),"dispo",IF(WEEKDAY($O7,2)&gt;5,"",IF(COUNTIF('Données Autres'!$J:$J,$O7)=1,"",IF(INDEX(CP,MATCH($O7,Absences!$A:$A,0),MATCH(R$1,Absences!$3:$3,0))&lt;&gt;"",INDEX(CP,MATCH($O7,Absences!$A:$A,0),MATCH(R$1,Absences!$3:$3,0)),IF(SUMPRODUCT(((OPE_1=R$1)+(OPE_2=R$1)+(OPE_3=R$1))*(DD&lt;=$O7)*(DF&gt;=$O7)*ROW(OPE_1))=0,"",INDEX(CLI,SUMPRODUCT(((OPE_1=R$1)+(OPE_2=R$1)+(OPE_3=R$1))*(DD&lt;=$O7)*(DF&gt;=$O7)*ROW(OPE_1))-1)))))),"")</f>
        <v/>
      </c>
      <c r="S7" s="69" t="str" cm="1">
        <f t="array" aca="1" ref="S7" ca="1">IFERROR(IF(AND(INDEX(CP,MATCH($O7,Absences!$A:$A,0),MATCH(S$1,Absences!$3:$3,0))="",SUMPRODUCT(((OPE_1=S$1)+(OPE_2=S$1)+(OPE_3=S$1))*(DD&lt;=$O7)*(DF&gt;=$O7)*ROW(OPE_1))=0,WEEKDAY($O7,2)&lt;=5,COUNTIF('Données Autres'!$J:$J,$O7)&lt;&gt;1),"dispo",IF(WEEKDAY($O7,2)&gt;5,"",IF(COUNTIF('Données Autres'!$J:$J,$O7)=1,"",IF(INDEX(CP,MATCH($O7,Absences!$A:$A,0),MATCH(S$1,Absences!$3:$3,0))&lt;&gt;"",INDEX(CP,MATCH($O7,Absences!$A:$A,0),MATCH(S$1,Absences!$3:$3,0)),IF(SUMPRODUCT(((OPE_1=S$1)+(OPE_2=S$1)+(OPE_3=S$1))*(DD&lt;=$O7)*(DF&gt;=$O7)*ROW(OPE_1))=0,"",INDEX(CLI,SUMPRODUCT(((OPE_1=S$1)+(OPE_2=S$1)+(OPE_3=S$1))*(DD&lt;=$O7)*(DF&gt;=$O7)*ROW(OPE_1))-1)))))),"")</f>
        <v/>
      </c>
      <c r="T7" s="70" t="str" cm="1">
        <f t="array" aca="1" ref="T7" ca="1">IFERROR(IF(AND(INDEX(CP,MATCH($O7,Absences!$A:$A,0),MATCH(T$1,Absences!$3:$3,0))="",SUMPRODUCT(((OPE_1=T$1)+(OPE_2=T$1)+(OPE_3=T$1))*(DD&lt;=$O7)*(DF&gt;=$O7)*ROW(OPE_1))=0,WEEKDAY($O7,2)&lt;=5,COUNTIF('Données Autres'!$J:$J,$O7)&lt;&gt;1),"dispo",IF(WEEKDAY($O7,2)&gt;5,"",IF(COUNTIF('Données Autres'!$J:$J,$O7)=1,"",IF(INDEX(CP,MATCH($O7,Absences!$A:$A,0),MATCH(T$1,Absences!$3:$3,0))&lt;&gt;"",INDEX(CP,MATCH($O7,Absences!$A:$A,0),MATCH(T$1,Absences!$3:$3,0)),IF(SUMPRODUCT(((OPE_1=T$1)+(OPE_2=T$1)+(OPE_3=T$1))*(DD&lt;=$O7)*(DF&gt;=$O7)*ROW(OPE_1))=0,"",INDEX(CLI,SUMPRODUCT(((OPE_1=T$1)+(OPE_2=T$1)+(OPE_3=T$1))*(DD&lt;=$O7)*(DF&gt;=$O7)*ROW(OPE_1))-1)))))),"")</f>
        <v/>
      </c>
    </row>
    <row r="8" spans="1:20" x14ac:dyDescent="0.35">
      <c r="B8" s="91"/>
      <c r="C8" s="23"/>
      <c r="D8" s="23"/>
      <c r="E8" s="23"/>
      <c r="F8" s="23"/>
      <c r="G8" s="43"/>
      <c r="H8" s="23"/>
      <c r="I8" s="43"/>
      <c r="J8" s="23"/>
      <c r="K8" s="23"/>
      <c r="L8" s="23"/>
      <c r="N8" s="39">
        <f t="shared" si="0"/>
        <v>20</v>
      </c>
      <c r="O8" s="38">
        <v>44330</v>
      </c>
      <c r="P8" s="68" t="str" cm="1">
        <f t="array" aca="1" ref="P8" ca="1">IFERROR(IF(AND(INDEX(CP,MATCH($O8,Absences!$A:$A,0),MATCH(P$1,Absences!$3:$3,0))="",SUMPRODUCT(((OPE_1=P$1)+(OPE_2=P$1)+(OPE_3=P$1))*(DD&lt;=$O8)*(DF&gt;=$O8)*ROW(OPE_1))=0,WEEKDAY($O8,2)&lt;=5,COUNTIF('Données Autres'!$J:$J,$O8)&lt;&gt;1),"dispo",IF(WEEKDAY($O8,2)&gt;5,"",IF(COUNTIF('Données Autres'!$J:$J,$O8)=1,"",IF(INDEX(CP,MATCH($O8,Absences!$A:$A,0),MATCH(P$1,Absences!$3:$3,0))&lt;&gt;"",INDEX(CP,MATCH($O8,Absences!$A:$A,0),MATCH(P$1,Absences!$3:$3,0)),IF(SUMPRODUCT(((OPE_1=P$1)+(OPE_2=P$1)+(OPE_3=P$1))*(DD&lt;=$O8)*(DF&gt;=$O8)*ROW(OPE_1))=0,"",INDEX(CLI,SUMPRODUCT(((OPE_1=P$1)+(OPE_2=P$1)+(OPE_3=P$1))*(DD&lt;=$O8)*(DF&gt;=$O8)*ROW(OPE_1))-1)))))),"")</f>
        <v/>
      </c>
      <c r="Q8" s="69" t="str" cm="1">
        <f t="array" aca="1" ref="Q8" ca="1">IFERROR(IF(AND(INDEX(CP,MATCH($O8,Absences!$A:$A,0),MATCH(Q$1,Absences!$3:$3,0))="",SUMPRODUCT(((OPE_1=Q$1)+(OPE_2=Q$1)+(OPE_3=Q$1))*(DD&lt;=$O8)*(DF&gt;=$O8)*ROW(OPE_1))=0,WEEKDAY($O8,2)&lt;=5,COUNTIF('Données Autres'!$J:$J,$O8)&lt;&gt;1),"dispo",IF(WEEKDAY($O8,2)&gt;5,"",IF(COUNTIF('Données Autres'!$J:$J,$O8)=1,"",IF(INDEX(CP,MATCH($O8,Absences!$A:$A,0),MATCH(Q$1,Absences!$3:$3,0))&lt;&gt;"",INDEX(CP,MATCH($O8,Absences!$A:$A,0),MATCH(Q$1,Absences!$3:$3,0)),IF(SUMPRODUCT(((OPE_1=Q$1)+(OPE_2=Q$1)+(OPE_3=Q$1))*(DD&lt;=$O8)*(DF&gt;=$O8)*ROW(OPE_1))=0,"",INDEX(CLI,SUMPRODUCT(((OPE_1=Q$1)+(OPE_2=Q$1)+(OPE_3=Q$1))*(DD&lt;=$O8)*(DF&gt;=$O8)*ROW(OPE_1))-1)))))),"")</f>
        <v/>
      </c>
      <c r="R8" s="69" t="str" cm="1">
        <f t="array" aca="1" ref="R8" ca="1">IFERROR(IF(AND(INDEX(CP,MATCH($O8,Absences!$A:$A,0),MATCH(R$1,Absences!$3:$3,0))="",SUMPRODUCT(((OPE_1=R$1)+(OPE_2=R$1)+(OPE_3=R$1))*(DD&lt;=$O8)*(DF&gt;=$O8)*ROW(OPE_1))=0,WEEKDAY($O8,2)&lt;=5,COUNTIF('Données Autres'!$J:$J,$O8)&lt;&gt;1),"dispo",IF(WEEKDAY($O8,2)&gt;5,"",IF(COUNTIF('Données Autres'!$J:$J,$O8)=1,"",IF(INDEX(CP,MATCH($O8,Absences!$A:$A,0),MATCH(R$1,Absences!$3:$3,0))&lt;&gt;"",INDEX(CP,MATCH($O8,Absences!$A:$A,0),MATCH(R$1,Absences!$3:$3,0)),IF(SUMPRODUCT(((OPE_1=R$1)+(OPE_2=R$1)+(OPE_3=R$1))*(DD&lt;=$O8)*(DF&gt;=$O8)*ROW(OPE_1))=0,"",INDEX(CLI,SUMPRODUCT(((OPE_1=R$1)+(OPE_2=R$1)+(OPE_3=R$1))*(DD&lt;=$O8)*(DF&gt;=$O8)*ROW(OPE_1))-1)))))),"")</f>
        <v/>
      </c>
      <c r="S8" s="69" t="str" cm="1">
        <f t="array" aca="1" ref="S8" ca="1">IFERROR(IF(AND(INDEX(CP,MATCH($O8,Absences!$A:$A,0),MATCH(S$1,Absences!$3:$3,0))="",SUMPRODUCT(((OPE_1=S$1)+(OPE_2=S$1)+(OPE_3=S$1))*(DD&lt;=$O8)*(DF&gt;=$O8)*ROW(OPE_1))=0,WEEKDAY($O8,2)&lt;=5,COUNTIF('Données Autres'!$J:$J,$O8)&lt;&gt;1),"dispo",IF(WEEKDAY($O8,2)&gt;5,"",IF(COUNTIF('Données Autres'!$J:$J,$O8)=1,"",IF(INDEX(CP,MATCH($O8,Absences!$A:$A,0),MATCH(S$1,Absences!$3:$3,0))&lt;&gt;"",INDEX(CP,MATCH($O8,Absences!$A:$A,0),MATCH(S$1,Absences!$3:$3,0)),IF(SUMPRODUCT(((OPE_1=S$1)+(OPE_2=S$1)+(OPE_3=S$1))*(DD&lt;=$O8)*(DF&gt;=$O8)*ROW(OPE_1))=0,"",INDEX(CLI,SUMPRODUCT(((OPE_1=S$1)+(OPE_2=S$1)+(OPE_3=S$1))*(DD&lt;=$O8)*(DF&gt;=$O8)*ROW(OPE_1))-1)))))),"")</f>
        <v/>
      </c>
      <c r="T8" s="70" t="str" cm="1">
        <f t="array" aca="1" ref="T8" ca="1">IFERROR(IF(AND(INDEX(CP,MATCH($O8,Absences!$A:$A,0),MATCH(T$1,Absences!$3:$3,0))="",SUMPRODUCT(((OPE_1=T$1)+(OPE_2=T$1)+(OPE_3=T$1))*(DD&lt;=$O8)*(DF&gt;=$O8)*ROW(OPE_1))=0,WEEKDAY($O8,2)&lt;=5,COUNTIF('Données Autres'!$J:$J,$O8)&lt;&gt;1),"dispo",IF(WEEKDAY($O8,2)&gt;5,"",IF(COUNTIF('Données Autres'!$J:$J,$O8)=1,"",IF(INDEX(CP,MATCH($O8,Absences!$A:$A,0),MATCH(T$1,Absences!$3:$3,0))&lt;&gt;"",INDEX(CP,MATCH($O8,Absences!$A:$A,0),MATCH(T$1,Absences!$3:$3,0)),IF(SUMPRODUCT(((OPE_1=T$1)+(OPE_2=T$1)+(OPE_3=T$1))*(DD&lt;=$O8)*(DF&gt;=$O8)*ROW(OPE_1))=0,"",INDEX(CLI,SUMPRODUCT(((OPE_1=T$1)+(OPE_2=T$1)+(OPE_3=T$1))*(DD&lt;=$O8)*(DF&gt;=$O8)*ROW(OPE_1))-1)))))),"")</f>
        <v/>
      </c>
    </row>
    <row r="9" spans="1:20" x14ac:dyDescent="0.35">
      <c r="B9" s="91"/>
      <c r="C9" s="23"/>
      <c r="D9" s="23"/>
      <c r="E9" s="23"/>
      <c r="F9" s="23"/>
      <c r="G9" s="23"/>
      <c r="H9" s="43"/>
      <c r="I9" s="43"/>
      <c r="J9" s="23"/>
      <c r="K9" s="23"/>
      <c r="L9" s="23"/>
      <c r="N9" s="39">
        <f t="shared" si="0"/>
        <v>20</v>
      </c>
      <c r="O9" s="38">
        <v>44331</v>
      </c>
      <c r="P9" s="68" t="str" cm="1">
        <f t="array" aca="1" ref="P9" ca="1">IFERROR(IF(AND(INDEX(CP,MATCH($O9,Absences!$A:$A,0),MATCH(P$1,Absences!$3:$3,0))="",SUMPRODUCT(((OPE_1=P$1)+(OPE_2=P$1)+(OPE_3=P$1))*(DD&lt;=$O9)*(DF&gt;=$O9)*ROW(OPE_1))=0,WEEKDAY($O9,2)&lt;=5,COUNTIF('Données Autres'!$J:$J,$O9)&lt;&gt;1),"dispo",IF(WEEKDAY($O9,2)&gt;5,"",IF(COUNTIF('Données Autres'!$J:$J,$O9)=1,"",IF(INDEX(CP,MATCH($O9,Absences!$A:$A,0),MATCH(P$1,Absences!$3:$3,0))&lt;&gt;"",INDEX(CP,MATCH($O9,Absences!$A:$A,0),MATCH(P$1,Absences!$3:$3,0)),IF(SUMPRODUCT(((OPE_1=P$1)+(OPE_2=P$1)+(OPE_3=P$1))*(DD&lt;=$O9)*(DF&gt;=$O9)*ROW(OPE_1))=0,"",INDEX(CLI,SUMPRODUCT(((OPE_1=P$1)+(OPE_2=P$1)+(OPE_3=P$1))*(DD&lt;=$O9)*(DF&gt;=$O9)*ROW(OPE_1))-1)))))),"")</f>
        <v/>
      </c>
      <c r="Q9" s="69" t="str" cm="1">
        <f t="array" aca="1" ref="Q9" ca="1">IFERROR(IF(AND(INDEX(CP,MATCH($O9,Absences!$A:$A,0),MATCH(Q$1,Absences!$3:$3,0))="",SUMPRODUCT(((OPE_1=Q$1)+(OPE_2=Q$1)+(OPE_3=Q$1))*(DD&lt;=$O9)*(DF&gt;=$O9)*ROW(OPE_1))=0,WEEKDAY($O9,2)&lt;=5,COUNTIF('Données Autres'!$J:$J,$O9)&lt;&gt;1),"dispo",IF(WEEKDAY($O9,2)&gt;5,"",IF(COUNTIF('Données Autres'!$J:$J,$O9)=1,"",IF(INDEX(CP,MATCH($O9,Absences!$A:$A,0),MATCH(Q$1,Absences!$3:$3,0))&lt;&gt;"",INDEX(CP,MATCH($O9,Absences!$A:$A,0),MATCH(Q$1,Absences!$3:$3,0)),IF(SUMPRODUCT(((OPE_1=Q$1)+(OPE_2=Q$1)+(OPE_3=Q$1))*(DD&lt;=$O9)*(DF&gt;=$O9)*ROW(OPE_1))=0,"",INDEX(CLI,SUMPRODUCT(((OPE_1=Q$1)+(OPE_2=Q$1)+(OPE_3=Q$1))*(DD&lt;=$O9)*(DF&gt;=$O9)*ROW(OPE_1))-1)))))),"")</f>
        <v/>
      </c>
      <c r="R9" s="69" t="str" cm="1">
        <f t="array" aca="1" ref="R9" ca="1">IFERROR(IF(AND(INDEX(CP,MATCH($O9,Absences!$A:$A,0),MATCH(R$1,Absences!$3:$3,0))="",SUMPRODUCT(((OPE_1=R$1)+(OPE_2=R$1)+(OPE_3=R$1))*(DD&lt;=$O9)*(DF&gt;=$O9)*ROW(OPE_1))=0,WEEKDAY($O9,2)&lt;=5,COUNTIF('Données Autres'!$J:$J,$O9)&lt;&gt;1),"dispo",IF(WEEKDAY($O9,2)&gt;5,"",IF(COUNTIF('Données Autres'!$J:$J,$O9)=1,"",IF(INDEX(CP,MATCH($O9,Absences!$A:$A,0),MATCH(R$1,Absences!$3:$3,0))&lt;&gt;"",INDEX(CP,MATCH($O9,Absences!$A:$A,0),MATCH(R$1,Absences!$3:$3,0)),IF(SUMPRODUCT(((OPE_1=R$1)+(OPE_2=R$1)+(OPE_3=R$1))*(DD&lt;=$O9)*(DF&gt;=$O9)*ROW(OPE_1))=0,"",INDEX(CLI,SUMPRODUCT(((OPE_1=R$1)+(OPE_2=R$1)+(OPE_3=R$1))*(DD&lt;=$O9)*(DF&gt;=$O9)*ROW(OPE_1))-1)))))),"")</f>
        <v/>
      </c>
      <c r="S9" s="69" t="str" cm="1">
        <f t="array" aca="1" ref="S9" ca="1">IFERROR(IF(AND(INDEX(CP,MATCH($O9,Absences!$A:$A,0),MATCH(S$1,Absences!$3:$3,0))="",SUMPRODUCT(((OPE_1=S$1)+(OPE_2=S$1)+(OPE_3=S$1))*(DD&lt;=$O9)*(DF&gt;=$O9)*ROW(OPE_1))=0,WEEKDAY($O9,2)&lt;=5,COUNTIF('Données Autres'!$J:$J,$O9)&lt;&gt;1),"dispo",IF(WEEKDAY($O9,2)&gt;5,"",IF(COUNTIF('Données Autres'!$J:$J,$O9)=1,"",IF(INDEX(CP,MATCH($O9,Absences!$A:$A,0),MATCH(S$1,Absences!$3:$3,0))&lt;&gt;"",INDEX(CP,MATCH($O9,Absences!$A:$A,0),MATCH(S$1,Absences!$3:$3,0)),IF(SUMPRODUCT(((OPE_1=S$1)+(OPE_2=S$1)+(OPE_3=S$1))*(DD&lt;=$O9)*(DF&gt;=$O9)*ROW(OPE_1))=0,"",INDEX(CLI,SUMPRODUCT(((OPE_1=S$1)+(OPE_2=S$1)+(OPE_3=S$1))*(DD&lt;=$O9)*(DF&gt;=$O9)*ROW(OPE_1))-1)))))),"")</f>
        <v/>
      </c>
      <c r="T9" s="70" t="str" cm="1">
        <f t="array" aca="1" ref="T9" ca="1">IFERROR(IF(AND(INDEX(CP,MATCH($O9,Absences!$A:$A,0),MATCH(T$1,Absences!$3:$3,0))="",SUMPRODUCT(((OPE_1=T$1)+(OPE_2=T$1)+(OPE_3=T$1))*(DD&lt;=$O9)*(DF&gt;=$O9)*ROW(OPE_1))=0,WEEKDAY($O9,2)&lt;=5,COUNTIF('Données Autres'!$J:$J,$O9)&lt;&gt;1),"dispo",IF(WEEKDAY($O9,2)&gt;5,"",IF(COUNTIF('Données Autres'!$J:$J,$O9)=1,"",IF(INDEX(CP,MATCH($O9,Absences!$A:$A,0),MATCH(T$1,Absences!$3:$3,0))&lt;&gt;"",INDEX(CP,MATCH($O9,Absences!$A:$A,0),MATCH(T$1,Absences!$3:$3,0)),IF(SUMPRODUCT(((OPE_1=T$1)+(OPE_2=T$1)+(OPE_3=T$1))*(DD&lt;=$O9)*(DF&gt;=$O9)*ROW(OPE_1))=0,"",INDEX(CLI,SUMPRODUCT(((OPE_1=T$1)+(OPE_2=T$1)+(OPE_3=T$1))*(DD&lt;=$O9)*(DF&gt;=$O9)*ROW(OPE_1))-1)))))),"")</f>
        <v/>
      </c>
    </row>
    <row r="10" spans="1:20" x14ac:dyDescent="0.35">
      <c r="B10" s="91"/>
      <c r="C10" s="23"/>
      <c r="D10" s="23"/>
      <c r="E10" s="23"/>
      <c r="F10" s="23"/>
      <c r="G10" s="23"/>
      <c r="H10" s="43"/>
      <c r="I10" s="43"/>
      <c r="J10" s="23"/>
      <c r="K10" s="23"/>
      <c r="L10" s="23"/>
      <c r="N10" s="39">
        <f t="shared" si="0"/>
        <v>21</v>
      </c>
      <c r="O10" s="38">
        <v>44332</v>
      </c>
      <c r="P10" s="68" t="str" cm="1">
        <f t="array" aca="1" ref="P10" ca="1">IFERROR(IF(AND(INDEX(CP,MATCH($O10,Absences!$A:$A,0),MATCH(P$1,Absences!$3:$3,0))="",SUMPRODUCT(((OPE_1=P$1)+(OPE_2=P$1)+(OPE_3=P$1))*(DD&lt;=$O10)*(DF&gt;=$O10)*ROW(OPE_1))=0,WEEKDAY($O10,2)&lt;=5,COUNTIF('Données Autres'!$J:$J,$O10)&lt;&gt;1),"dispo",IF(WEEKDAY($O10,2)&gt;5,"",IF(COUNTIF('Données Autres'!$J:$J,$O10)=1,"",IF(INDEX(CP,MATCH($O10,Absences!$A:$A,0),MATCH(P$1,Absences!$3:$3,0))&lt;&gt;"",INDEX(CP,MATCH($O10,Absences!$A:$A,0),MATCH(P$1,Absences!$3:$3,0)),IF(SUMPRODUCT(((OPE_1=P$1)+(OPE_2=P$1)+(OPE_3=P$1))*(DD&lt;=$O10)*(DF&gt;=$O10)*ROW(OPE_1))=0,"",INDEX(CLI,SUMPRODUCT(((OPE_1=P$1)+(OPE_2=P$1)+(OPE_3=P$1))*(DD&lt;=$O10)*(DF&gt;=$O10)*ROW(OPE_1))-1)))))),"")</f>
        <v/>
      </c>
      <c r="Q10" s="69" t="str" cm="1">
        <f t="array" aca="1" ref="Q10" ca="1">IFERROR(IF(AND(INDEX(CP,MATCH($O10,Absences!$A:$A,0),MATCH(Q$1,Absences!$3:$3,0))="",SUMPRODUCT(((OPE_1=Q$1)+(OPE_2=Q$1)+(OPE_3=Q$1))*(DD&lt;=$O10)*(DF&gt;=$O10)*ROW(OPE_1))=0,WEEKDAY($O10,2)&lt;=5,COUNTIF('Données Autres'!$J:$J,$O10)&lt;&gt;1),"dispo",IF(WEEKDAY($O10,2)&gt;5,"",IF(COUNTIF('Données Autres'!$J:$J,$O10)=1,"",IF(INDEX(CP,MATCH($O10,Absences!$A:$A,0),MATCH(Q$1,Absences!$3:$3,0))&lt;&gt;"",INDEX(CP,MATCH($O10,Absences!$A:$A,0),MATCH(Q$1,Absences!$3:$3,0)),IF(SUMPRODUCT(((OPE_1=Q$1)+(OPE_2=Q$1)+(OPE_3=Q$1))*(DD&lt;=$O10)*(DF&gt;=$O10)*ROW(OPE_1))=0,"",INDEX(CLI,SUMPRODUCT(((OPE_1=Q$1)+(OPE_2=Q$1)+(OPE_3=Q$1))*(DD&lt;=$O10)*(DF&gt;=$O10)*ROW(OPE_1))-1)))))),"")</f>
        <v/>
      </c>
      <c r="R10" s="69" t="str" cm="1">
        <f t="array" aca="1" ref="R10" ca="1">IFERROR(IF(AND(INDEX(CP,MATCH($O10,Absences!$A:$A,0),MATCH(R$1,Absences!$3:$3,0))="",SUMPRODUCT(((OPE_1=R$1)+(OPE_2=R$1)+(OPE_3=R$1))*(DD&lt;=$O10)*(DF&gt;=$O10)*ROW(OPE_1))=0,WEEKDAY($O10,2)&lt;=5,COUNTIF('Données Autres'!$J:$J,$O10)&lt;&gt;1),"dispo",IF(WEEKDAY($O10,2)&gt;5,"",IF(COUNTIF('Données Autres'!$J:$J,$O10)=1,"",IF(INDEX(CP,MATCH($O10,Absences!$A:$A,0),MATCH(R$1,Absences!$3:$3,0))&lt;&gt;"",INDEX(CP,MATCH($O10,Absences!$A:$A,0),MATCH(R$1,Absences!$3:$3,0)),IF(SUMPRODUCT(((OPE_1=R$1)+(OPE_2=R$1)+(OPE_3=R$1))*(DD&lt;=$O10)*(DF&gt;=$O10)*ROW(OPE_1))=0,"",INDEX(CLI,SUMPRODUCT(((OPE_1=R$1)+(OPE_2=R$1)+(OPE_3=R$1))*(DD&lt;=$O10)*(DF&gt;=$O10)*ROW(OPE_1))-1)))))),"")</f>
        <v/>
      </c>
      <c r="S10" s="69" t="str" cm="1">
        <f t="array" aca="1" ref="S10" ca="1">IFERROR(IF(AND(INDEX(CP,MATCH($O10,Absences!$A:$A,0),MATCH(S$1,Absences!$3:$3,0))="",SUMPRODUCT(((OPE_1=S$1)+(OPE_2=S$1)+(OPE_3=S$1))*(DD&lt;=$O10)*(DF&gt;=$O10)*ROW(OPE_1))=0,WEEKDAY($O10,2)&lt;=5,COUNTIF('Données Autres'!$J:$J,$O10)&lt;&gt;1),"dispo",IF(WEEKDAY($O10,2)&gt;5,"",IF(COUNTIF('Données Autres'!$J:$J,$O10)=1,"",IF(INDEX(CP,MATCH($O10,Absences!$A:$A,0),MATCH(S$1,Absences!$3:$3,0))&lt;&gt;"",INDEX(CP,MATCH($O10,Absences!$A:$A,0),MATCH(S$1,Absences!$3:$3,0)),IF(SUMPRODUCT(((OPE_1=S$1)+(OPE_2=S$1)+(OPE_3=S$1))*(DD&lt;=$O10)*(DF&gt;=$O10)*ROW(OPE_1))=0,"",INDEX(CLI,SUMPRODUCT(((OPE_1=S$1)+(OPE_2=S$1)+(OPE_3=S$1))*(DD&lt;=$O10)*(DF&gt;=$O10)*ROW(OPE_1))-1)))))),"")</f>
        <v/>
      </c>
      <c r="T10" s="70" t="str" cm="1">
        <f t="array" aca="1" ref="T10" ca="1">IFERROR(IF(AND(INDEX(CP,MATCH($O10,Absences!$A:$A,0),MATCH(T$1,Absences!$3:$3,0))="",SUMPRODUCT(((OPE_1=T$1)+(OPE_2=T$1)+(OPE_3=T$1))*(DD&lt;=$O10)*(DF&gt;=$O10)*ROW(OPE_1))=0,WEEKDAY($O10,2)&lt;=5,COUNTIF('Données Autres'!$J:$J,$O10)&lt;&gt;1),"dispo",IF(WEEKDAY($O10,2)&gt;5,"",IF(COUNTIF('Données Autres'!$J:$J,$O10)=1,"",IF(INDEX(CP,MATCH($O10,Absences!$A:$A,0),MATCH(T$1,Absences!$3:$3,0))&lt;&gt;"",INDEX(CP,MATCH($O10,Absences!$A:$A,0),MATCH(T$1,Absences!$3:$3,0)),IF(SUMPRODUCT(((OPE_1=T$1)+(OPE_2=T$1)+(OPE_3=T$1))*(DD&lt;=$O10)*(DF&gt;=$O10)*ROW(OPE_1))=0,"",INDEX(CLI,SUMPRODUCT(((OPE_1=T$1)+(OPE_2=T$1)+(OPE_3=T$1))*(DD&lt;=$O10)*(DF&gt;=$O10)*ROW(OPE_1))-1)))))),"")</f>
        <v/>
      </c>
    </row>
    <row r="11" spans="1:20" x14ac:dyDescent="0.35">
      <c r="B11" s="91"/>
      <c r="C11" s="23"/>
      <c r="D11" s="23"/>
      <c r="E11" s="23"/>
      <c r="F11" s="23"/>
      <c r="G11" s="23"/>
      <c r="H11" s="43"/>
      <c r="I11" s="43"/>
      <c r="J11" s="23"/>
      <c r="K11" s="23"/>
      <c r="L11" s="23"/>
      <c r="N11" s="39">
        <f t="shared" si="0"/>
        <v>21</v>
      </c>
      <c r="O11" s="38">
        <v>44333</v>
      </c>
      <c r="P11" s="68" t="str" cm="1">
        <f t="array" aca="1" ref="P11" ca="1">IFERROR(IF(AND(INDEX(CP,MATCH($O11,Absences!$A:$A,0),MATCH(P$1,Absences!$3:$3,0))="",SUMPRODUCT(((OPE_1=P$1)+(OPE_2=P$1)+(OPE_3=P$1))*(DD&lt;=$O11)*(DF&gt;=$O11)*ROW(OPE_1))=0,WEEKDAY($O11,2)&lt;=5,COUNTIF('Données Autres'!$J:$J,$O11)&lt;&gt;1),"dispo",IF(WEEKDAY($O11,2)&gt;5,"",IF(COUNTIF('Données Autres'!$J:$J,$O11)=1,"",IF(INDEX(CP,MATCH($O11,Absences!$A:$A,0),MATCH(P$1,Absences!$3:$3,0))&lt;&gt;"",INDEX(CP,MATCH($O11,Absences!$A:$A,0),MATCH(P$1,Absences!$3:$3,0)),IF(SUMPRODUCT(((OPE_1=P$1)+(OPE_2=P$1)+(OPE_3=P$1))*(DD&lt;=$O11)*(DF&gt;=$O11)*ROW(OPE_1))=0,"",INDEX(CLI,SUMPRODUCT(((OPE_1=P$1)+(OPE_2=P$1)+(OPE_3=P$1))*(DD&lt;=$O11)*(DF&gt;=$O11)*ROW(OPE_1))-1)))))),"")</f>
        <v/>
      </c>
      <c r="Q11" s="69" t="str" cm="1">
        <f t="array" aca="1" ref="Q11" ca="1">IFERROR(IF(AND(INDEX(CP,MATCH($O11,Absences!$A:$A,0),MATCH(Q$1,Absences!$3:$3,0))="",SUMPRODUCT(((OPE_1=Q$1)+(OPE_2=Q$1)+(OPE_3=Q$1))*(DD&lt;=$O11)*(DF&gt;=$O11)*ROW(OPE_1))=0,WEEKDAY($O11,2)&lt;=5,COUNTIF('Données Autres'!$J:$J,$O11)&lt;&gt;1),"dispo",IF(WEEKDAY($O11,2)&gt;5,"",IF(COUNTIF('Données Autres'!$J:$J,$O11)=1,"",IF(INDEX(CP,MATCH($O11,Absences!$A:$A,0),MATCH(Q$1,Absences!$3:$3,0))&lt;&gt;"",INDEX(CP,MATCH($O11,Absences!$A:$A,0),MATCH(Q$1,Absences!$3:$3,0)),IF(SUMPRODUCT(((OPE_1=Q$1)+(OPE_2=Q$1)+(OPE_3=Q$1))*(DD&lt;=$O11)*(DF&gt;=$O11)*ROW(OPE_1))=0,"",INDEX(CLI,SUMPRODUCT(((OPE_1=Q$1)+(OPE_2=Q$1)+(OPE_3=Q$1))*(DD&lt;=$O11)*(DF&gt;=$O11)*ROW(OPE_1))-1)))))),"")</f>
        <v/>
      </c>
      <c r="R11" s="69" t="str" cm="1">
        <f t="array" aca="1" ref="R11" ca="1">IFERROR(IF(AND(INDEX(CP,MATCH($O11,Absences!$A:$A,0),MATCH(R$1,Absences!$3:$3,0))="",SUMPRODUCT(((OPE_1=R$1)+(OPE_2=R$1)+(OPE_3=R$1))*(DD&lt;=$O11)*(DF&gt;=$O11)*ROW(OPE_1))=0,WEEKDAY($O11,2)&lt;=5,COUNTIF('Données Autres'!$J:$J,$O11)&lt;&gt;1),"dispo",IF(WEEKDAY($O11,2)&gt;5,"",IF(COUNTIF('Données Autres'!$J:$J,$O11)=1,"",IF(INDEX(CP,MATCH($O11,Absences!$A:$A,0),MATCH(R$1,Absences!$3:$3,0))&lt;&gt;"",INDEX(CP,MATCH($O11,Absences!$A:$A,0),MATCH(R$1,Absences!$3:$3,0)),IF(SUMPRODUCT(((OPE_1=R$1)+(OPE_2=R$1)+(OPE_3=R$1))*(DD&lt;=$O11)*(DF&gt;=$O11)*ROW(OPE_1))=0,"",INDEX(CLI,SUMPRODUCT(((OPE_1=R$1)+(OPE_2=R$1)+(OPE_3=R$1))*(DD&lt;=$O11)*(DF&gt;=$O11)*ROW(OPE_1))-1)))))),"")</f>
        <v/>
      </c>
      <c r="S11" s="69" t="str" cm="1">
        <f t="array" aca="1" ref="S11" ca="1">IFERROR(IF(AND(INDEX(CP,MATCH($O11,Absences!$A:$A,0),MATCH(S$1,Absences!$3:$3,0))="",SUMPRODUCT(((OPE_1=S$1)+(OPE_2=S$1)+(OPE_3=S$1))*(DD&lt;=$O11)*(DF&gt;=$O11)*ROW(OPE_1))=0,WEEKDAY($O11,2)&lt;=5,COUNTIF('Données Autres'!$J:$J,$O11)&lt;&gt;1),"dispo",IF(WEEKDAY($O11,2)&gt;5,"",IF(COUNTIF('Données Autres'!$J:$J,$O11)=1,"",IF(INDEX(CP,MATCH($O11,Absences!$A:$A,0),MATCH(S$1,Absences!$3:$3,0))&lt;&gt;"",INDEX(CP,MATCH($O11,Absences!$A:$A,0),MATCH(S$1,Absences!$3:$3,0)),IF(SUMPRODUCT(((OPE_1=S$1)+(OPE_2=S$1)+(OPE_3=S$1))*(DD&lt;=$O11)*(DF&gt;=$O11)*ROW(OPE_1))=0,"",INDEX(CLI,SUMPRODUCT(((OPE_1=S$1)+(OPE_2=S$1)+(OPE_3=S$1))*(DD&lt;=$O11)*(DF&gt;=$O11)*ROW(OPE_1))-1)))))),"")</f>
        <v/>
      </c>
      <c r="T11" s="70" t="str" cm="1">
        <f t="array" aca="1" ref="T11" ca="1">IFERROR(IF(AND(INDEX(CP,MATCH($O11,Absences!$A:$A,0),MATCH(T$1,Absences!$3:$3,0))="",SUMPRODUCT(((OPE_1=T$1)+(OPE_2=T$1)+(OPE_3=T$1))*(DD&lt;=$O11)*(DF&gt;=$O11)*ROW(OPE_1))=0,WEEKDAY($O11,2)&lt;=5,COUNTIF('Données Autres'!$J:$J,$O11)&lt;&gt;1),"dispo",IF(WEEKDAY($O11,2)&gt;5,"",IF(COUNTIF('Données Autres'!$J:$J,$O11)=1,"",IF(INDEX(CP,MATCH($O11,Absences!$A:$A,0),MATCH(T$1,Absences!$3:$3,0))&lt;&gt;"",INDEX(CP,MATCH($O11,Absences!$A:$A,0),MATCH(T$1,Absences!$3:$3,0)),IF(SUMPRODUCT(((OPE_1=T$1)+(OPE_2=T$1)+(OPE_3=T$1))*(DD&lt;=$O11)*(DF&gt;=$O11)*ROW(OPE_1))=0,"",INDEX(CLI,SUMPRODUCT(((OPE_1=T$1)+(OPE_2=T$1)+(OPE_3=T$1))*(DD&lt;=$O11)*(DF&gt;=$O11)*ROW(OPE_1))-1)))))),"")</f>
        <v/>
      </c>
    </row>
    <row r="12" spans="1:20" x14ac:dyDescent="0.35">
      <c r="B12" s="91"/>
      <c r="C12" s="23"/>
      <c r="D12" s="23"/>
      <c r="E12" s="23"/>
      <c r="F12" s="23"/>
      <c r="G12" s="23"/>
      <c r="H12" s="43"/>
      <c r="I12" s="43"/>
      <c r="J12" s="23"/>
      <c r="K12" s="23"/>
      <c r="L12" s="23"/>
      <c r="N12" s="39">
        <f t="shared" si="0"/>
        <v>21</v>
      </c>
      <c r="O12" s="38">
        <v>44334</v>
      </c>
      <c r="P12" s="68" t="str" cm="1">
        <f t="array" aca="1" ref="P12" ca="1">IFERROR(IF(AND(INDEX(CP,MATCH($O12,Absences!$A:$A,0),MATCH(P$1,Absences!$3:$3,0))="",SUMPRODUCT(((OPE_1=P$1)+(OPE_2=P$1)+(OPE_3=P$1))*(DD&lt;=$O12)*(DF&gt;=$O12)*ROW(OPE_1))=0,WEEKDAY($O12,2)&lt;=5,COUNTIF('Données Autres'!$J:$J,$O12)&lt;&gt;1),"dispo",IF(WEEKDAY($O12,2)&gt;5,"",IF(COUNTIF('Données Autres'!$J:$J,$O12)=1,"",IF(INDEX(CP,MATCH($O12,Absences!$A:$A,0),MATCH(P$1,Absences!$3:$3,0))&lt;&gt;"",INDEX(CP,MATCH($O12,Absences!$A:$A,0),MATCH(P$1,Absences!$3:$3,0)),IF(SUMPRODUCT(((OPE_1=P$1)+(OPE_2=P$1)+(OPE_3=P$1))*(DD&lt;=$O12)*(DF&gt;=$O12)*ROW(OPE_1))=0,"",INDEX(CLI,SUMPRODUCT(((OPE_1=P$1)+(OPE_2=P$1)+(OPE_3=P$1))*(DD&lt;=$O12)*(DF&gt;=$O12)*ROW(OPE_1))-1)))))),"")</f>
        <v/>
      </c>
      <c r="Q12" s="69" t="str" cm="1">
        <f t="array" aca="1" ref="Q12" ca="1">IFERROR(IF(AND(INDEX(CP,MATCH($O12,Absences!$A:$A,0),MATCH(Q$1,Absences!$3:$3,0))="",SUMPRODUCT(((OPE_1=Q$1)+(OPE_2=Q$1)+(OPE_3=Q$1))*(DD&lt;=$O12)*(DF&gt;=$O12)*ROW(OPE_1))=0,WEEKDAY($O12,2)&lt;=5,COUNTIF('Données Autres'!$J:$J,$O12)&lt;&gt;1),"dispo",IF(WEEKDAY($O12,2)&gt;5,"",IF(COUNTIF('Données Autres'!$J:$J,$O12)=1,"",IF(INDEX(CP,MATCH($O12,Absences!$A:$A,0),MATCH(Q$1,Absences!$3:$3,0))&lt;&gt;"",INDEX(CP,MATCH($O12,Absences!$A:$A,0),MATCH(Q$1,Absences!$3:$3,0)),IF(SUMPRODUCT(((OPE_1=Q$1)+(OPE_2=Q$1)+(OPE_3=Q$1))*(DD&lt;=$O12)*(DF&gt;=$O12)*ROW(OPE_1))=0,"",INDEX(CLI,SUMPRODUCT(((OPE_1=Q$1)+(OPE_2=Q$1)+(OPE_3=Q$1))*(DD&lt;=$O12)*(DF&gt;=$O12)*ROW(OPE_1))-1)))))),"")</f>
        <v/>
      </c>
      <c r="R12" s="69" t="str" cm="1">
        <f t="array" aca="1" ref="R12" ca="1">IFERROR(IF(AND(INDEX(CP,MATCH($O12,Absences!$A:$A,0),MATCH(R$1,Absences!$3:$3,0))="",SUMPRODUCT(((OPE_1=R$1)+(OPE_2=R$1)+(OPE_3=R$1))*(DD&lt;=$O12)*(DF&gt;=$O12)*ROW(OPE_1))=0,WEEKDAY($O12,2)&lt;=5,COUNTIF('Données Autres'!$J:$J,$O12)&lt;&gt;1),"dispo",IF(WEEKDAY($O12,2)&gt;5,"",IF(COUNTIF('Données Autres'!$J:$J,$O12)=1,"",IF(INDEX(CP,MATCH($O12,Absences!$A:$A,0),MATCH(R$1,Absences!$3:$3,0))&lt;&gt;"",INDEX(CP,MATCH($O12,Absences!$A:$A,0),MATCH(R$1,Absences!$3:$3,0)),IF(SUMPRODUCT(((OPE_1=R$1)+(OPE_2=R$1)+(OPE_3=R$1))*(DD&lt;=$O12)*(DF&gt;=$O12)*ROW(OPE_1))=0,"",INDEX(CLI,SUMPRODUCT(((OPE_1=R$1)+(OPE_2=R$1)+(OPE_3=R$1))*(DD&lt;=$O12)*(DF&gt;=$O12)*ROW(OPE_1))-1)))))),"")</f>
        <v/>
      </c>
      <c r="S12" s="69" t="str" cm="1">
        <f t="array" aca="1" ref="S12" ca="1">IFERROR(IF(AND(INDEX(CP,MATCH($O12,Absences!$A:$A,0),MATCH(S$1,Absences!$3:$3,0))="",SUMPRODUCT(((OPE_1=S$1)+(OPE_2=S$1)+(OPE_3=S$1))*(DD&lt;=$O12)*(DF&gt;=$O12)*ROW(OPE_1))=0,WEEKDAY($O12,2)&lt;=5,COUNTIF('Données Autres'!$J:$J,$O12)&lt;&gt;1),"dispo",IF(WEEKDAY($O12,2)&gt;5,"",IF(COUNTIF('Données Autres'!$J:$J,$O12)=1,"",IF(INDEX(CP,MATCH($O12,Absences!$A:$A,0),MATCH(S$1,Absences!$3:$3,0))&lt;&gt;"",INDEX(CP,MATCH($O12,Absences!$A:$A,0),MATCH(S$1,Absences!$3:$3,0)),IF(SUMPRODUCT(((OPE_1=S$1)+(OPE_2=S$1)+(OPE_3=S$1))*(DD&lt;=$O12)*(DF&gt;=$O12)*ROW(OPE_1))=0,"",INDEX(CLI,SUMPRODUCT(((OPE_1=S$1)+(OPE_2=S$1)+(OPE_3=S$1))*(DD&lt;=$O12)*(DF&gt;=$O12)*ROW(OPE_1))-1)))))),"")</f>
        <v/>
      </c>
      <c r="T12" s="70" t="str" cm="1">
        <f t="array" aca="1" ref="T12" ca="1">IFERROR(IF(AND(INDEX(CP,MATCH($O12,Absences!$A:$A,0),MATCH(T$1,Absences!$3:$3,0))="",SUMPRODUCT(((OPE_1=T$1)+(OPE_2=T$1)+(OPE_3=T$1))*(DD&lt;=$O12)*(DF&gt;=$O12)*ROW(OPE_1))=0,WEEKDAY($O12,2)&lt;=5,COUNTIF('Données Autres'!$J:$J,$O12)&lt;&gt;1),"dispo",IF(WEEKDAY($O12,2)&gt;5,"",IF(COUNTIF('Données Autres'!$J:$J,$O12)=1,"",IF(INDEX(CP,MATCH($O12,Absences!$A:$A,0),MATCH(T$1,Absences!$3:$3,0))&lt;&gt;"",INDEX(CP,MATCH($O12,Absences!$A:$A,0),MATCH(T$1,Absences!$3:$3,0)),IF(SUMPRODUCT(((OPE_1=T$1)+(OPE_2=T$1)+(OPE_3=T$1))*(DD&lt;=$O12)*(DF&gt;=$O12)*ROW(OPE_1))=0,"",INDEX(CLI,SUMPRODUCT(((OPE_1=T$1)+(OPE_2=T$1)+(OPE_3=T$1))*(DD&lt;=$O12)*(DF&gt;=$O12)*ROW(OPE_1))-1)))))),"")</f>
        <v/>
      </c>
    </row>
    <row r="13" spans="1:20" x14ac:dyDescent="0.35">
      <c r="B13" s="91"/>
      <c r="C13" s="23"/>
      <c r="D13" s="23"/>
      <c r="E13" s="23"/>
      <c r="F13" s="23"/>
      <c r="G13" s="23"/>
      <c r="H13" s="43"/>
      <c r="I13" s="43"/>
      <c r="J13" s="23"/>
      <c r="K13" s="23"/>
      <c r="L13" s="23"/>
      <c r="N13" s="39">
        <f t="shared" si="0"/>
        <v>21</v>
      </c>
      <c r="O13" s="38">
        <v>44335</v>
      </c>
      <c r="P13" s="68" t="str" cm="1">
        <f t="array" aca="1" ref="P13" ca="1">IFERROR(IF(AND(INDEX(CP,MATCH($O13,Absences!$A:$A,0),MATCH(P$1,Absences!$3:$3,0))="",SUMPRODUCT(((OPE_1=P$1)+(OPE_2=P$1)+(OPE_3=P$1))*(DD&lt;=$O13)*(DF&gt;=$O13)*ROW(OPE_1))=0,WEEKDAY($O13,2)&lt;=5,COUNTIF('Données Autres'!$J:$J,$O13)&lt;&gt;1),"dispo",IF(WEEKDAY($O13,2)&gt;5,"",IF(COUNTIF('Données Autres'!$J:$J,$O13)=1,"",IF(INDEX(CP,MATCH($O13,Absences!$A:$A,0),MATCH(P$1,Absences!$3:$3,0))&lt;&gt;"",INDEX(CP,MATCH($O13,Absences!$A:$A,0),MATCH(P$1,Absences!$3:$3,0)),IF(SUMPRODUCT(((OPE_1=P$1)+(OPE_2=P$1)+(OPE_3=P$1))*(DD&lt;=$O13)*(DF&gt;=$O13)*ROW(OPE_1))=0,"",INDEX(CLI,SUMPRODUCT(((OPE_1=P$1)+(OPE_2=P$1)+(OPE_3=P$1))*(DD&lt;=$O13)*(DF&gt;=$O13)*ROW(OPE_1))-1)))))),"")</f>
        <v/>
      </c>
      <c r="Q13" s="69" t="str" cm="1">
        <f t="array" aca="1" ref="Q13" ca="1">IFERROR(IF(AND(INDEX(CP,MATCH($O13,Absences!$A:$A,0),MATCH(Q$1,Absences!$3:$3,0))="",SUMPRODUCT(((OPE_1=Q$1)+(OPE_2=Q$1)+(OPE_3=Q$1))*(DD&lt;=$O13)*(DF&gt;=$O13)*ROW(OPE_1))=0,WEEKDAY($O13,2)&lt;=5,COUNTIF('Données Autres'!$J:$J,$O13)&lt;&gt;1),"dispo",IF(WEEKDAY($O13,2)&gt;5,"",IF(COUNTIF('Données Autres'!$J:$J,$O13)=1,"",IF(INDEX(CP,MATCH($O13,Absences!$A:$A,0),MATCH(Q$1,Absences!$3:$3,0))&lt;&gt;"",INDEX(CP,MATCH($O13,Absences!$A:$A,0),MATCH(Q$1,Absences!$3:$3,0)),IF(SUMPRODUCT(((OPE_1=Q$1)+(OPE_2=Q$1)+(OPE_3=Q$1))*(DD&lt;=$O13)*(DF&gt;=$O13)*ROW(OPE_1))=0,"",INDEX(CLI,SUMPRODUCT(((OPE_1=Q$1)+(OPE_2=Q$1)+(OPE_3=Q$1))*(DD&lt;=$O13)*(DF&gt;=$O13)*ROW(OPE_1))-1)))))),"")</f>
        <v/>
      </c>
      <c r="R13" s="69" t="str" cm="1">
        <f t="array" aca="1" ref="R13" ca="1">IFERROR(IF(AND(INDEX(CP,MATCH($O13,Absences!$A:$A,0),MATCH(R$1,Absences!$3:$3,0))="",SUMPRODUCT(((OPE_1=R$1)+(OPE_2=R$1)+(OPE_3=R$1))*(DD&lt;=$O13)*(DF&gt;=$O13)*ROW(OPE_1))=0,WEEKDAY($O13,2)&lt;=5,COUNTIF('Données Autres'!$J:$J,$O13)&lt;&gt;1),"dispo",IF(WEEKDAY($O13,2)&gt;5,"",IF(COUNTIF('Données Autres'!$J:$J,$O13)=1,"",IF(INDEX(CP,MATCH($O13,Absences!$A:$A,0),MATCH(R$1,Absences!$3:$3,0))&lt;&gt;"",INDEX(CP,MATCH($O13,Absences!$A:$A,0),MATCH(R$1,Absences!$3:$3,0)),IF(SUMPRODUCT(((OPE_1=R$1)+(OPE_2=R$1)+(OPE_3=R$1))*(DD&lt;=$O13)*(DF&gt;=$O13)*ROW(OPE_1))=0,"",INDEX(CLI,SUMPRODUCT(((OPE_1=R$1)+(OPE_2=R$1)+(OPE_3=R$1))*(DD&lt;=$O13)*(DF&gt;=$O13)*ROW(OPE_1))-1)))))),"")</f>
        <v/>
      </c>
      <c r="S13" s="69" t="str" cm="1">
        <f t="array" aca="1" ref="S13" ca="1">IFERROR(IF(AND(INDEX(CP,MATCH($O13,Absences!$A:$A,0),MATCH(S$1,Absences!$3:$3,0))="",SUMPRODUCT(((OPE_1=S$1)+(OPE_2=S$1)+(OPE_3=S$1))*(DD&lt;=$O13)*(DF&gt;=$O13)*ROW(OPE_1))=0,WEEKDAY($O13,2)&lt;=5,COUNTIF('Données Autres'!$J:$J,$O13)&lt;&gt;1),"dispo",IF(WEEKDAY($O13,2)&gt;5,"",IF(COUNTIF('Données Autres'!$J:$J,$O13)=1,"",IF(INDEX(CP,MATCH($O13,Absences!$A:$A,0),MATCH(S$1,Absences!$3:$3,0))&lt;&gt;"",INDEX(CP,MATCH($O13,Absences!$A:$A,0),MATCH(S$1,Absences!$3:$3,0)),IF(SUMPRODUCT(((OPE_1=S$1)+(OPE_2=S$1)+(OPE_3=S$1))*(DD&lt;=$O13)*(DF&gt;=$O13)*ROW(OPE_1))=0,"",INDEX(CLI,SUMPRODUCT(((OPE_1=S$1)+(OPE_2=S$1)+(OPE_3=S$1))*(DD&lt;=$O13)*(DF&gt;=$O13)*ROW(OPE_1))-1)))))),"")</f>
        <v/>
      </c>
      <c r="T13" s="70" t="str" cm="1">
        <f t="array" aca="1" ref="T13" ca="1">IFERROR(IF(AND(INDEX(CP,MATCH($O13,Absences!$A:$A,0),MATCH(T$1,Absences!$3:$3,0))="",SUMPRODUCT(((OPE_1=T$1)+(OPE_2=T$1)+(OPE_3=T$1))*(DD&lt;=$O13)*(DF&gt;=$O13)*ROW(OPE_1))=0,WEEKDAY($O13,2)&lt;=5,COUNTIF('Données Autres'!$J:$J,$O13)&lt;&gt;1),"dispo",IF(WEEKDAY($O13,2)&gt;5,"",IF(COUNTIF('Données Autres'!$J:$J,$O13)=1,"",IF(INDEX(CP,MATCH($O13,Absences!$A:$A,0),MATCH(T$1,Absences!$3:$3,0))&lt;&gt;"",INDEX(CP,MATCH($O13,Absences!$A:$A,0),MATCH(T$1,Absences!$3:$3,0)),IF(SUMPRODUCT(((OPE_1=T$1)+(OPE_2=T$1)+(OPE_3=T$1))*(DD&lt;=$O13)*(DF&gt;=$O13)*ROW(OPE_1))=0,"",INDEX(CLI,SUMPRODUCT(((OPE_1=T$1)+(OPE_2=T$1)+(OPE_3=T$1))*(DD&lt;=$O13)*(DF&gt;=$O13)*ROW(OPE_1))-1)))))),"")</f>
        <v/>
      </c>
    </row>
    <row r="14" spans="1:20" x14ac:dyDescent="0.35">
      <c r="B14" s="91"/>
      <c r="C14" s="23"/>
      <c r="D14" s="44"/>
      <c r="E14" s="23"/>
      <c r="F14" s="23"/>
      <c r="G14" s="23"/>
      <c r="H14" s="43"/>
      <c r="I14" s="43"/>
      <c r="J14" s="23"/>
      <c r="K14" s="23"/>
      <c r="L14" s="23"/>
      <c r="N14" s="39">
        <f t="shared" si="0"/>
        <v>21</v>
      </c>
      <c r="O14" s="38">
        <v>44336</v>
      </c>
      <c r="P14" s="68" t="str" cm="1">
        <f t="array" aca="1" ref="P14" ca="1">IFERROR(IF(AND(INDEX(CP,MATCH($O14,Absences!$A:$A,0),MATCH(P$1,Absences!$3:$3,0))="",SUMPRODUCT(((OPE_1=P$1)+(OPE_2=P$1)+(OPE_3=P$1))*(DD&lt;=$O14)*(DF&gt;=$O14)*ROW(OPE_1))=0,WEEKDAY($O14,2)&lt;=5,COUNTIF('Données Autres'!$J:$J,$O14)&lt;&gt;1),"dispo",IF(WEEKDAY($O14,2)&gt;5,"",IF(COUNTIF('Données Autres'!$J:$J,$O14)=1,"",IF(INDEX(CP,MATCH($O14,Absences!$A:$A,0),MATCH(P$1,Absences!$3:$3,0))&lt;&gt;"",INDEX(CP,MATCH($O14,Absences!$A:$A,0),MATCH(P$1,Absences!$3:$3,0)),IF(SUMPRODUCT(((OPE_1=P$1)+(OPE_2=P$1)+(OPE_3=P$1))*(DD&lt;=$O14)*(DF&gt;=$O14)*ROW(OPE_1))=0,"",INDEX(CLI,SUMPRODUCT(((OPE_1=P$1)+(OPE_2=P$1)+(OPE_3=P$1))*(DD&lt;=$O14)*(DF&gt;=$O14)*ROW(OPE_1))-1)))))),"")</f>
        <v/>
      </c>
      <c r="Q14" s="69" t="str" cm="1">
        <f t="array" aca="1" ref="Q14" ca="1">IFERROR(IF(AND(INDEX(CP,MATCH($O14,Absences!$A:$A,0),MATCH(Q$1,Absences!$3:$3,0))="",SUMPRODUCT(((OPE_1=Q$1)+(OPE_2=Q$1)+(OPE_3=Q$1))*(DD&lt;=$O14)*(DF&gt;=$O14)*ROW(OPE_1))=0,WEEKDAY($O14,2)&lt;=5,COUNTIF('Données Autres'!$J:$J,$O14)&lt;&gt;1),"dispo",IF(WEEKDAY($O14,2)&gt;5,"",IF(COUNTIF('Données Autres'!$J:$J,$O14)=1,"",IF(INDEX(CP,MATCH($O14,Absences!$A:$A,0),MATCH(Q$1,Absences!$3:$3,0))&lt;&gt;"",INDEX(CP,MATCH($O14,Absences!$A:$A,0),MATCH(Q$1,Absences!$3:$3,0)),IF(SUMPRODUCT(((OPE_1=Q$1)+(OPE_2=Q$1)+(OPE_3=Q$1))*(DD&lt;=$O14)*(DF&gt;=$O14)*ROW(OPE_1))=0,"",INDEX(CLI,SUMPRODUCT(((OPE_1=Q$1)+(OPE_2=Q$1)+(OPE_3=Q$1))*(DD&lt;=$O14)*(DF&gt;=$O14)*ROW(OPE_1))-1)))))),"")</f>
        <v/>
      </c>
      <c r="R14" s="69" t="str" cm="1">
        <f t="array" aca="1" ref="R14" ca="1">IFERROR(IF(AND(INDEX(CP,MATCH($O14,Absences!$A:$A,0),MATCH(R$1,Absences!$3:$3,0))="",SUMPRODUCT(((OPE_1=R$1)+(OPE_2=R$1)+(OPE_3=R$1))*(DD&lt;=$O14)*(DF&gt;=$O14)*ROW(OPE_1))=0,WEEKDAY($O14,2)&lt;=5,COUNTIF('Données Autres'!$J:$J,$O14)&lt;&gt;1),"dispo",IF(WEEKDAY($O14,2)&gt;5,"",IF(COUNTIF('Données Autres'!$J:$J,$O14)=1,"",IF(INDEX(CP,MATCH($O14,Absences!$A:$A,0),MATCH(R$1,Absences!$3:$3,0))&lt;&gt;"",INDEX(CP,MATCH($O14,Absences!$A:$A,0),MATCH(R$1,Absences!$3:$3,0)),IF(SUMPRODUCT(((OPE_1=R$1)+(OPE_2=R$1)+(OPE_3=R$1))*(DD&lt;=$O14)*(DF&gt;=$O14)*ROW(OPE_1))=0,"",INDEX(CLI,SUMPRODUCT(((OPE_1=R$1)+(OPE_2=R$1)+(OPE_3=R$1))*(DD&lt;=$O14)*(DF&gt;=$O14)*ROW(OPE_1))-1)))))),"")</f>
        <v/>
      </c>
      <c r="S14" s="69" t="str" cm="1">
        <f t="array" aca="1" ref="S14" ca="1">IFERROR(IF(AND(INDEX(CP,MATCH($O14,Absences!$A:$A,0),MATCH(S$1,Absences!$3:$3,0))="",SUMPRODUCT(((OPE_1=S$1)+(OPE_2=S$1)+(OPE_3=S$1))*(DD&lt;=$O14)*(DF&gt;=$O14)*ROW(OPE_1))=0,WEEKDAY($O14,2)&lt;=5,COUNTIF('Données Autres'!$J:$J,$O14)&lt;&gt;1),"dispo",IF(WEEKDAY($O14,2)&gt;5,"",IF(COUNTIF('Données Autres'!$J:$J,$O14)=1,"",IF(INDEX(CP,MATCH($O14,Absences!$A:$A,0),MATCH(S$1,Absences!$3:$3,0))&lt;&gt;"",INDEX(CP,MATCH($O14,Absences!$A:$A,0),MATCH(S$1,Absences!$3:$3,0)),IF(SUMPRODUCT(((OPE_1=S$1)+(OPE_2=S$1)+(OPE_3=S$1))*(DD&lt;=$O14)*(DF&gt;=$O14)*ROW(OPE_1))=0,"",INDEX(CLI,SUMPRODUCT(((OPE_1=S$1)+(OPE_2=S$1)+(OPE_3=S$1))*(DD&lt;=$O14)*(DF&gt;=$O14)*ROW(OPE_1))-1)))))),"")</f>
        <v/>
      </c>
      <c r="T14" s="70" t="str" cm="1">
        <f t="array" aca="1" ref="T14" ca="1">IFERROR(IF(AND(INDEX(CP,MATCH($O14,Absences!$A:$A,0),MATCH(T$1,Absences!$3:$3,0))="",SUMPRODUCT(((OPE_1=T$1)+(OPE_2=T$1)+(OPE_3=T$1))*(DD&lt;=$O14)*(DF&gt;=$O14)*ROW(OPE_1))=0,WEEKDAY($O14,2)&lt;=5,COUNTIF('Données Autres'!$J:$J,$O14)&lt;&gt;1),"dispo",IF(WEEKDAY($O14,2)&gt;5,"",IF(COUNTIF('Données Autres'!$J:$J,$O14)=1,"",IF(INDEX(CP,MATCH($O14,Absences!$A:$A,0),MATCH(T$1,Absences!$3:$3,0))&lt;&gt;"",INDEX(CP,MATCH($O14,Absences!$A:$A,0),MATCH(T$1,Absences!$3:$3,0)),IF(SUMPRODUCT(((OPE_1=T$1)+(OPE_2=T$1)+(OPE_3=T$1))*(DD&lt;=$O14)*(DF&gt;=$O14)*ROW(OPE_1))=0,"",INDEX(CLI,SUMPRODUCT(((OPE_1=T$1)+(OPE_2=T$1)+(OPE_3=T$1))*(DD&lt;=$O14)*(DF&gt;=$O14)*ROW(OPE_1))-1)))))),"")</f>
        <v/>
      </c>
    </row>
    <row r="15" spans="1:20" x14ac:dyDescent="0.35">
      <c r="B15" s="91"/>
      <c r="C15" s="23"/>
      <c r="D15" s="23"/>
      <c r="E15" s="23"/>
      <c r="F15" s="23"/>
      <c r="G15" s="23"/>
      <c r="H15" s="43"/>
      <c r="I15" s="43"/>
      <c r="J15" s="23"/>
      <c r="K15" s="23"/>
      <c r="L15" s="23"/>
      <c r="N15" s="39">
        <f t="shared" si="0"/>
        <v>21</v>
      </c>
      <c r="O15" s="38">
        <v>44337</v>
      </c>
      <c r="P15" s="68" t="str" cm="1">
        <f t="array" aca="1" ref="P15" ca="1">IFERROR(IF(AND(INDEX(CP,MATCH($O15,Absences!$A:$A,0),MATCH(P$1,Absences!$3:$3,0))="",SUMPRODUCT(((OPE_1=P$1)+(OPE_2=P$1)+(OPE_3=P$1))*(DD&lt;=$O15)*(DF&gt;=$O15)*ROW(OPE_1))=0,WEEKDAY($O15,2)&lt;=5,COUNTIF('Données Autres'!$J:$J,$O15)&lt;&gt;1),"dispo",IF(WEEKDAY($O15,2)&gt;5,"",IF(COUNTIF('Données Autres'!$J:$J,$O15)=1,"",IF(INDEX(CP,MATCH($O15,Absences!$A:$A,0),MATCH(P$1,Absences!$3:$3,0))&lt;&gt;"",INDEX(CP,MATCH($O15,Absences!$A:$A,0),MATCH(P$1,Absences!$3:$3,0)),IF(SUMPRODUCT(((OPE_1=P$1)+(OPE_2=P$1)+(OPE_3=P$1))*(DD&lt;=$O15)*(DF&gt;=$O15)*ROW(OPE_1))=0,"",INDEX(CLI,SUMPRODUCT(((OPE_1=P$1)+(OPE_2=P$1)+(OPE_3=P$1))*(DD&lt;=$O15)*(DF&gt;=$O15)*ROW(OPE_1))-1)))))),"")</f>
        <v/>
      </c>
      <c r="Q15" s="69" t="str" cm="1">
        <f t="array" aca="1" ref="Q15" ca="1">IFERROR(IF(AND(INDEX(CP,MATCH($O15,Absences!$A:$A,0),MATCH(Q$1,Absences!$3:$3,0))="",SUMPRODUCT(((OPE_1=Q$1)+(OPE_2=Q$1)+(OPE_3=Q$1))*(DD&lt;=$O15)*(DF&gt;=$O15)*ROW(OPE_1))=0,WEEKDAY($O15,2)&lt;=5,COUNTIF('Données Autres'!$J:$J,$O15)&lt;&gt;1),"dispo",IF(WEEKDAY($O15,2)&gt;5,"",IF(COUNTIF('Données Autres'!$J:$J,$O15)=1,"",IF(INDEX(CP,MATCH($O15,Absences!$A:$A,0),MATCH(Q$1,Absences!$3:$3,0))&lt;&gt;"",INDEX(CP,MATCH($O15,Absences!$A:$A,0),MATCH(Q$1,Absences!$3:$3,0)),IF(SUMPRODUCT(((OPE_1=Q$1)+(OPE_2=Q$1)+(OPE_3=Q$1))*(DD&lt;=$O15)*(DF&gt;=$O15)*ROW(OPE_1))=0,"",INDEX(CLI,SUMPRODUCT(((OPE_1=Q$1)+(OPE_2=Q$1)+(OPE_3=Q$1))*(DD&lt;=$O15)*(DF&gt;=$O15)*ROW(OPE_1))-1)))))),"")</f>
        <v/>
      </c>
      <c r="R15" s="69" t="str" cm="1">
        <f t="array" aca="1" ref="R15" ca="1">IFERROR(IF(AND(INDEX(CP,MATCH($O15,Absences!$A:$A,0),MATCH(R$1,Absences!$3:$3,0))="",SUMPRODUCT(((OPE_1=R$1)+(OPE_2=R$1)+(OPE_3=R$1))*(DD&lt;=$O15)*(DF&gt;=$O15)*ROW(OPE_1))=0,WEEKDAY($O15,2)&lt;=5,COUNTIF('Données Autres'!$J:$J,$O15)&lt;&gt;1),"dispo",IF(WEEKDAY($O15,2)&gt;5,"",IF(COUNTIF('Données Autres'!$J:$J,$O15)=1,"",IF(INDEX(CP,MATCH($O15,Absences!$A:$A,0),MATCH(R$1,Absences!$3:$3,0))&lt;&gt;"",INDEX(CP,MATCH($O15,Absences!$A:$A,0),MATCH(R$1,Absences!$3:$3,0)),IF(SUMPRODUCT(((OPE_1=R$1)+(OPE_2=R$1)+(OPE_3=R$1))*(DD&lt;=$O15)*(DF&gt;=$O15)*ROW(OPE_1))=0,"",INDEX(CLI,SUMPRODUCT(((OPE_1=R$1)+(OPE_2=R$1)+(OPE_3=R$1))*(DD&lt;=$O15)*(DF&gt;=$O15)*ROW(OPE_1))-1)))))),"")</f>
        <v/>
      </c>
      <c r="S15" s="69" t="str" cm="1">
        <f t="array" aca="1" ref="S15" ca="1">IFERROR(IF(AND(INDEX(CP,MATCH($O15,Absences!$A:$A,0),MATCH(S$1,Absences!$3:$3,0))="",SUMPRODUCT(((OPE_1=S$1)+(OPE_2=S$1)+(OPE_3=S$1))*(DD&lt;=$O15)*(DF&gt;=$O15)*ROW(OPE_1))=0,WEEKDAY($O15,2)&lt;=5,COUNTIF('Données Autres'!$J:$J,$O15)&lt;&gt;1),"dispo",IF(WEEKDAY($O15,2)&gt;5,"",IF(COUNTIF('Données Autres'!$J:$J,$O15)=1,"",IF(INDEX(CP,MATCH($O15,Absences!$A:$A,0),MATCH(S$1,Absences!$3:$3,0))&lt;&gt;"",INDEX(CP,MATCH($O15,Absences!$A:$A,0),MATCH(S$1,Absences!$3:$3,0)),IF(SUMPRODUCT(((OPE_1=S$1)+(OPE_2=S$1)+(OPE_3=S$1))*(DD&lt;=$O15)*(DF&gt;=$O15)*ROW(OPE_1))=0,"",INDEX(CLI,SUMPRODUCT(((OPE_1=S$1)+(OPE_2=S$1)+(OPE_3=S$1))*(DD&lt;=$O15)*(DF&gt;=$O15)*ROW(OPE_1))-1)))))),"")</f>
        <v/>
      </c>
      <c r="T15" s="70" t="str" cm="1">
        <f t="array" aca="1" ref="T15" ca="1">IFERROR(IF(AND(INDEX(CP,MATCH($O15,Absences!$A:$A,0),MATCH(T$1,Absences!$3:$3,0))="",SUMPRODUCT(((OPE_1=T$1)+(OPE_2=T$1)+(OPE_3=T$1))*(DD&lt;=$O15)*(DF&gt;=$O15)*ROW(OPE_1))=0,WEEKDAY($O15,2)&lt;=5,COUNTIF('Données Autres'!$J:$J,$O15)&lt;&gt;1),"dispo",IF(WEEKDAY($O15,2)&gt;5,"",IF(COUNTIF('Données Autres'!$J:$J,$O15)=1,"",IF(INDEX(CP,MATCH($O15,Absences!$A:$A,0),MATCH(T$1,Absences!$3:$3,0))&lt;&gt;"",INDEX(CP,MATCH($O15,Absences!$A:$A,0),MATCH(T$1,Absences!$3:$3,0)),IF(SUMPRODUCT(((OPE_1=T$1)+(OPE_2=T$1)+(OPE_3=T$1))*(DD&lt;=$O15)*(DF&gt;=$O15)*ROW(OPE_1))=0,"",INDEX(CLI,SUMPRODUCT(((OPE_1=T$1)+(OPE_2=T$1)+(OPE_3=T$1))*(DD&lt;=$O15)*(DF&gt;=$O15)*ROW(OPE_1))-1)))))),"")</f>
        <v/>
      </c>
    </row>
    <row r="16" spans="1:20" x14ac:dyDescent="0.35">
      <c r="B16" s="91"/>
      <c r="C16" s="23"/>
      <c r="D16" s="23"/>
      <c r="E16" s="23"/>
      <c r="F16" s="23"/>
      <c r="G16" s="23"/>
      <c r="H16" s="43"/>
      <c r="I16" s="43"/>
      <c r="J16" s="23"/>
      <c r="K16" s="23"/>
      <c r="L16" s="23"/>
      <c r="N16" s="39">
        <f t="shared" si="0"/>
        <v>21</v>
      </c>
      <c r="O16" s="38">
        <v>44338</v>
      </c>
      <c r="P16" s="68" t="str" cm="1">
        <f t="array" aca="1" ref="P16" ca="1">IFERROR(IF(AND(INDEX(CP,MATCH($O16,Absences!$A:$A,0),MATCH(P$1,Absences!$3:$3,0))="",SUMPRODUCT(((OPE_1=P$1)+(OPE_2=P$1)+(OPE_3=P$1))*(DD&lt;=$O16)*(DF&gt;=$O16)*ROW(OPE_1))=0,WEEKDAY($O16,2)&lt;=5,COUNTIF('Données Autres'!$J:$J,$O16)&lt;&gt;1),"dispo",IF(WEEKDAY($O16,2)&gt;5,"",IF(COUNTIF('Données Autres'!$J:$J,$O16)=1,"",IF(INDEX(CP,MATCH($O16,Absences!$A:$A,0),MATCH(P$1,Absences!$3:$3,0))&lt;&gt;"",INDEX(CP,MATCH($O16,Absences!$A:$A,0),MATCH(P$1,Absences!$3:$3,0)),IF(SUMPRODUCT(((OPE_1=P$1)+(OPE_2=P$1)+(OPE_3=P$1))*(DD&lt;=$O16)*(DF&gt;=$O16)*ROW(OPE_1))=0,"",INDEX(CLI,SUMPRODUCT(((OPE_1=P$1)+(OPE_2=P$1)+(OPE_3=P$1))*(DD&lt;=$O16)*(DF&gt;=$O16)*ROW(OPE_1))-1)))))),"")</f>
        <v/>
      </c>
      <c r="Q16" s="69" t="str" cm="1">
        <f t="array" aca="1" ref="Q16" ca="1">IFERROR(IF(AND(INDEX(CP,MATCH($O16,Absences!$A:$A,0),MATCH(Q$1,Absences!$3:$3,0))="",SUMPRODUCT(((OPE_1=Q$1)+(OPE_2=Q$1)+(OPE_3=Q$1))*(DD&lt;=$O16)*(DF&gt;=$O16)*ROW(OPE_1))=0,WEEKDAY($O16,2)&lt;=5,COUNTIF('Données Autres'!$J:$J,$O16)&lt;&gt;1),"dispo",IF(WEEKDAY($O16,2)&gt;5,"",IF(COUNTIF('Données Autres'!$J:$J,$O16)=1,"",IF(INDEX(CP,MATCH($O16,Absences!$A:$A,0),MATCH(Q$1,Absences!$3:$3,0))&lt;&gt;"",INDEX(CP,MATCH($O16,Absences!$A:$A,0),MATCH(Q$1,Absences!$3:$3,0)),IF(SUMPRODUCT(((OPE_1=Q$1)+(OPE_2=Q$1)+(OPE_3=Q$1))*(DD&lt;=$O16)*(DF&gt;=$O16)*ROW(OPE_1))=0,"",INDEX(CLI,SUMPRODUCT(((OPE_1=Q$1)+(OPE_2=Q$1)+(OPE_3=Q$1))*(DD&lt;=$O16)*(DF&gt;=$O16)*ROW(OPE_1))-1)))))),"")</f>
        <v/>
      </c>
      <c r="R16" s="69" t="str" cm="1">
        <f t="array" aca="1" ref="R16" ca="1">IFERROR(IF(AND(INDEX(CP,MATCH($O16,Absences!$A:$A,0),MATCH(R$1,Absences!$3:$3,0))="",SUMPRODUCT(((OPE_1=R$1)+(OPE_2=R$1)+(OPE_3=R$1))*(DD&lt;=$O16)*(DF&gt;=$O16)*ROW(OPE_1))=0,WEEKDAY($O16,2)&lt;=5,COUNTIF('Données Autres'!$J:$J,$O16)&lt;&gt;1),"dispo",IF(WEEKDAY($O16,2)&gt;5,"",IF(COUNTIF('Données Autres'!$J:$J,$O16)=1,"",IF(INDEX(CP,MATCH($O16,Absences!$A:$A,0),MATCH(R$1,Absences!$3:$3,0))&lt;&gt;"",INDEX(CP,MATCH($O16,Absences!$A:$A,0),MATCH(R$1,Absences!$3:$3,0)),IF(SUMPRODUCT(((OPE_1=R$1)+(OPE_2=R$1)+(OPE_3=R$1))*(DD&lt;=$O16)*(DF&gt;=$O16)*ROW(OPE_1))=0,"",INDEX(CLI,SUMPRODUCT(((OPE_1=R$1)+(OPE_2=R$1)+(OPE_3=R$1))*(DD&lt;=$O16)*(DF&gt;=$O16)*ROW(OPE_1))-1)))))),"")</f>
        <v/>
      </c>
      <c r="S16" s="69" t="str" cm="1">
        <f t="array" aca="1" ref="S16" ca="1">IFERROR(IF(AND(INDEX(CP,MATCH($O16,Absences!$A:$A,0),MATCH(S$1,Absences!$3:$3,0))="",SUMPRODUCT(((OPE_1=S$1)+(OPE_2=S$1)+(OPE_3=S$1))*(DD&lt;=$O16)*(DF&gt;=$O16)*ROW(OPE_1))=0,WEEKDAY($O16,2)&lt;=5,COUNTIF('Données Autres'!$J:$J,$O16)&lt;&gt;1),"dispo",IF(WEEKDAY($O16,2)&gt;5,"",IF(COUNTIF('Données Autres'!$J:$J,$O16)=1,"",IF(INDEX(CP,MATCH($O16,Absences!$A:$A,0),MATCH(S$1,Absences!$3:$3,0))&lt;&gt;"",INDEX(CP,MATCH($O16,Absences!$A:$A,0),MATCH(S$1,Absences!$3:$3,0)),IF(SUMPRODUCT(((OPE_1=S$1)+(OPE_2=S$1)+(OPE_3=S$1))*(DD&lt;=$O16)*(DF&gt;=$O16)*ROW(OPE_1))=0,"",INDEX(CLI,SUMPRODUCT(((OPE_1=S$1)+(OPE_2=S$1)+(OPE_3=S$1))*(DD&lt;=$O16)*(DF&gt;=$O16)*ROW(OPE_1))-1)))))),"")</f>
        <v/>
      </c>
      <c r="T16" s="70" t="str" cm="1">
        <f t="array" aca="1" ref="T16" ca="1">IFERROR(IF(AND(INDEX(CP,MATCH($O16,Absences!$A:$A,0),MATCH(T$1,Absences!$3:$3,0))="",SUMPRODUCT(((OPE_1=T$1)+(OPE_2=T$1)+(OPE_3=T$1))*(DD&lt;=$O16)*(DF&gt;=$O16)*ROW(OPE_1))=0,WEEKDAY($O16,2)&lt;=5,COUNTIF('Données Autres'!$J:$J,$O16)&lt;&gt;1),"dispo",IF(WEEKDAY($O16,2)&gt;5,"",IF(COUNTIF('Données Autres'!$J:$J,$O16)=1,"",IF(INDEX(CP,MATCH($O16,Absences!$A:$A,0),MATCH(T$1,Absences!$3:$3,0))&lt;&gt;"",INDEX(CP,MATCH($O16,Absences!$A:$A,0),MATCH(T$1,Absences!$3:$3,0)),IF(SUMPRODUCT(((OPE_1=T$1)+(OPE_2=T$1)+(OPE_3=T$1))*(DD&lt;=$O16)*(DF&gt;=$O16)*ROW(OPE_1))=0,"",INDEX(CLI,SUMPRODUCT(((OPE_1=T$1)+(OPE_2=T$1)+(OPE_3=T$1))*(DD&lt;=$O16)*(DF&gt;=$O16)*ROW(OPE_1))-1)))))),"")</f>
        <v/>
      </c>
    </row>
    <row r="17" spans="2:20" x14ac:dyDescent="0.35">
      <c r="B17" s="91"/>
      <c r="C17" s="23"/>
      <c r="D17" s="23"/>
      <c r="E17" s="23"/>
      <c r="F17" s="23"/>
      <c r="G17" s="23"/>
      <c r="H17" s="43"/>
      <c r="I17" s="43"/>
      <c r="J17" s="23"/>
      <c r="K17" s="23"/>
      <c r="L17" s="23"/>
      <c r="N17" s="39">
        <f t="shared" si="0"/>
        <v>22</v>
      </c>
      <c r="O17" s="38">
        <v>44339</v>
      </c>
      <c r="P17" s="68" t="str" cm="1">
        <f t="array" aca="1" ref="P17" ca="1">IFERROR(IF(AND(INDEX(CP,MATCH($O17,Absences!$A:$A,0),MATCH(P$1,Absences!$3:$3,0))="",SUMPRODUCT(((OPE_1=P$1)+(OPE_2=P$1)+(OPE_3=P$1))*(DD&lt;=$O17)*(DF&gt;=$O17)*ROW(OPE_1))=0,WEEKDAY($O17,2)&lt;=5,COUNTIF('Données Autres'!$J:$J,$O17)&lt;&gt;1),"dispo",IF(WEEKDAY($O17,2)&gt;5,"",IF(COUNTIF('Données Autres'!$J:$J,$O17)=1,"",IF(INDEX(CP,MATCH($O17,Absences!$A:$A,0),MATCH(P$1,Absences!$3:$3,0))&lt;&gt;"",INDEX(CP,MATCH($O17,Absences!$A:$A,0),MATCH(P$1,Absences!$3:$3,0)),IF(SUMPRODUCT(((OPE_1=P$1)+(OPE_2=P$1)+(OPE_3=P$1))*(DD&lt;=$O17)*(DF&gt;=$O17)*ROW(OPE_1))=0,"",INDEX(CLI,SUMPRODUCT(((OPE_1=P$1)+(OPE_2=P$1)+(OPE_3=P$1))*(DD&lt;=$O17)*(DF&gt;=$O17)*ROW(OPE_1))-1)))))),"")</f>
        <v/>
      </c>
      <c r="Q17" s="69" t="str" cm="1">
        <f t="array" aca="1" ref="Q17" ca="1">IFERROR(IF(AND(INDEX(CP,MATCH($O17,Absences!$A:$A,0),MATCH(Q$1,Absences!$3:$3,0))="",SUMPRODUCT(((OPE_1=Q$1)+(OPE_2=Q$1)+(OPE_3=Q$1))*(DD&lt;=$O17)*(DF&gt;=$O17)*ROW(OPE_1))=0,WEEKDAY($O17,2)&lt;=5,COUNTIF('Données Autres'!$J:$J,$O17)&lt;&gt;1),"dispo",IF(WEEKDAY($O17,2)&gt;5,"",IF(COUNTIF('Données Autres'!$J:$J,$O17)=1,"",IF(INDEX(CP,MATCH($O17,Absences!$A:$A,0),MATCH(Q$1,Absences!$3:$3,0))&lt;&gt;"",INDEX(CP,MATCH($O17,Absences!$A:$A,0),MATCH(Q$1,Absences!$3:$3,0)),IF(SUMPRODUCT(((OPE_1=Q$1)+(OPE_2=Q$1)+(OPE_3=Q$1))*(DD&lt;=$O17)*(DF&gt;=$O17)*ROW(OPE_1))=0,"",INDEX(CLI,SUMPRODUCT(((OPE_1=Q$1)+(OPE_2=Q$1)+(OPE_3=Q$1))*(DD&lt;=$O17)*(DF&gt;=$O17)*ROW(OPE_1))-1)))))),"")</f>
        <v/>
      </c>
      <c r="R17" s="69" t="str" cm="1">
        <f t="array" aca="1" ref="R17" ca="1">IFERROR(IF(AND(INDEX(CP,MATCH($O17,Absences!$A:$A,0),MATCH(R$1,Absences!$3:$3,0))="",SUMPRODUCT(((OPE_1=R$1)+(OPE_2=R$1)+(OPE_3=R$1))*(DD&lt;=$O17)*(DF&gt;=$O17)*ROW(OPE_1))=0,WEEKDAY($O17,2)&lt;=5,COUNTIF('Données Autres'!$J:$J,$O17)&lt;&gt;1),"dispo",IF(WEEKDAY($O17,2)&gt;5,"",IF(COUNTIF('Données Autres'!$J:$J,$O17)=1,"",IF(INDEX(CP,MATCH($O17,Absences!$A:$A,0),MATCH(R$1,Absences!$3:$3,0))&lt;&gt;"",INDEX(CP,MATCH($O17,Absences!$A:$A,0),MATCH(R$1,Absences!$3:$3,0)),IF(SUMPRODUCT(((OPE_1=R$1)+(OPE_2=R$1)+(OPE_3=R$1))*(DD&lt;=$O17)*(DF&gt;=$O17)*ROW(OPE_1))=0,"",INDEX(CLI,SUMPRODUCT(((OPE_1=R$1)+(OPE_2=R$1)+(OPE_3=R$1))*(DD&lt;=$O17)*(DF&gt;=$O17)*ROW(OPE_1))-1)))))),"")</f>
        <v/>
      </c>
      <c r="S17" s="69" t="str" cm="1">
        <f t="array" aca="1" ref="S17" ca="1">IFERROR(IF(AND(INDEX(CP,MATCH($O17,Absences!$A:$A,0),MATCH(S$1,Absences!$3:$3,0))="",SUMPRODUCT(((OPE_1=S$1)+(OPE_2=S$1)+(OPE_3=S$1))*(DD&lt;=$O17)*(DF&gt;=$O17)*ROW(OPE_1))=0,WEEKDAY($O17,2)&lt;=5,COUNTIF('Données Autres'!$J:$J,$O17)&lt;&gt;1),"dispo",IF(WEEKDAY($O17,2)&gt;5,"",IF(COUNTIF('Données Autres'!$J:$J,$O17)=1,"",IF(INDEX(CP,MATCH($O17,Absences!$A:$A,0),MATCH(S$1,Absences!$3:$3,0))&lt;&gt;"",INDEX(CP,MATCH($O17,Absences!$A:$A,0),MATCH(S$1,Absences!$3:$3,0)),IF(SUMPRODUCT(((OPE_1=S$1)+(OPE_2=S$1)+(OPE_3=S$1))*(DD&lt;=$O17)*(DF&gt;=$O17)*ROW(OPE_1))=0,"",INDEX(CLI,SUMPRODUCT(((OPE_1=S$1)+(OPE_2=S$1)+(OPE_3=S$1))*(DD&lt;=$O17)*(DF&gt;=$O17)*ROW(OPE_1))-1)))))),"")</f>
        <v/>
      </c>
      <c r="T17" s="70" t="str" cm="1">
        <f t="array" aca="1" ref="T17" ca="1">IFERROR(IF(AND(INDEX(CP,MATCH($O17,Absences!$A:$A,0),MATCH(T$1,Absences!$3:$3,0))="",SUMPRODUCT(((OPE_1=T$1)+(OPE_2=T$1)+(OPE_3=T$1))*(DD&lt;=$O17)*(DF&gt;=$O17)*ROW(OPE_1))=0,WEEKDAY($O17,2)&lt;=5,COUNTIF('Données Autres'!$J:$J,$O17)&lt;&gt;1),"dispo",IF(WEEKDAY($O17,2)&gt;5,"",IF(COUNTIF('Données Autres'!$J:$J,$O17)=1,"",IF(INDEX(CP,MATCH($O17,Absences!$A:$A,0),MATCH(T$1,Absences!$3:$3,0))&lt;&gt;"",INDEX(CP,MATCH($O17,Absences!$A:$A,0),MATCH(T$1,Absences!$3:$3,0)),IF(SUMPRODUCT(((OPE_1=T$1)+(OPE_2=T$1)+(OPE_3=T$1))*(DD&lt;=$O17)*(DF&gt;=$O17)*ROW(OPE_1))=0,"",INDEX(CLI,SUMPRODUCT(((OPE_1=T$1)+(OPE_2=T$1)+(OPE_3=T$1))*(DD&lt;=$O17)*(DF&gt;=$O17)*ROW(OPE_1))-1)))))),"")</f>
        <v/>
      </c>
    </row>
    <row r="18" spans="2:20" x14ac:dyDescent="0.35">
      <c r="B18" s="91"/>
      <c r="C18" s="23"/>
      <c r="D18" s="23"/>
      <c r="E18" s="23"/>
      <c r="F18" s="23"/>
      <c r="G18" s="23"/>
      <c r="H18" s="43"/>
      <c r="I18" s="43"/>
      <c r="J18" s="23"/>
      <c r="K18" s="23"/>
      <c r="L18" s="23"/>
      <c r="N18" s="39">
        <f t="shared" si="0"/>
        <v>22</v>
      </c>
      <c r="O18" s="38">
        <v>44340</v>
      </c>
      <c r="P18" s="68" t="str" cm="1">
        <f t="array" aca="1" ref="P18" ca="1">IFERROR(IF(AND(INDEX(CP,MATCH($O18,Absences!$A:$A,0),MATCH(P$1,Absences!$3:$3,0))="",SUMPRODUCT(((OPE_1=P$1)+(OPE_2=P$1)+(OPE_3=P$1))*(DD&lt;=$O18)*(DF&gt;=$O18)*ROW(OPE_1))=0,WEEKDAY($O18,2)&lt;=5,COUNTIF('Données Autres'!$J:$J,$O18)&lt;&gt;1),"dispo",IF(WEEKDAY($O18,2)&gt;5,"",IF(COUNTIF('Données Autres'!$J:$J,$O18)=1,"",IF(INDEX(CP,MATCH($O18,Absences!$A:$A,0),MATCH(P$1,Absences!$3:$3,0))&lt;&gt;"",INDEX(CP,MATCH($O18,Absences!$A:$A,0),MATCH(P$1,Absences!$3:$3,0)),IF(SUMPRODUCT(((OPE_1=P$1)+(OPE_2=P$1)+(OPE_3=P$1))*(DD&lt;=$O18)*(DF&gt;=$O18)*ROW(OPE_1))=0,"",INDEX(CLI,SUMPRODUCT(((OPE_1=P$1)+(OPE_2=P$1)+(OPE_3=P$1))*(DD&lt;=$O18)*(DF&gt;=$O18)*ROW(OPE_1))-1)))))),"")</f>
        <v/>
      </c>
      <c r="Q18" s="69" t="str" cm="1">
        <f t="array" aca="1" ref="Q18" ca="1">IFERROR(IF(AND(INDEX(CP,MATCH($O18,Absences!$A:$A,0),MATCH(Q$1,Absences!$3:$3,0))="",SUMPRODUCT(((OPE_1=Q$1)+(OPE_2=Q$1)+(OPE_3=Q$1))*(DD&lt;=$O18)*(DF&gt;=$O18)*ROW(OPE_1))=0,WEEKDAY($O18,2)&lt;=5,COUNTIF('Données Autres'!$J:$J,$O18)&lt;&gt;1),"dispo",IF(WEEKDAY($O18,2)&gt;5,"",IF(COUNTIF('Données Autres'!$J:$J,$O18)=1,"",IF(INDEX(CP,MATCH($O18,Absences!$A:$A,0),MATCH(Q$1,Absences!$3:$3,0))&lt;&gt;"",INDEX(CP,MATCH($O18,Absences!$A:$A,0),MATCH(Q$1,Absences!$3:$3,0)),IF(SUMPRODUCT(((OPE_1=Q$1)+(OPE_2=Q$1)+(OPE_3=Q$1))*(DD&lt;=$O18)*(DF&gt;=$O18)*ROW(OPE_1))=0,"",INDEX(CLI,SUMPRODUCT(((OPE_1=Q$1)+(OPE_2=Q$1)+(OPE_3=Q$1))*(DD&lt;=$O18)*(DF&gt;=$O18)*ROW(OPE_1))-1)))))),"")</f>
        <v/>
      </c>
      <c r="R18" s="69" t="str" cm="1">
        <f t="array" aca="1" ref="R18" ca="1">IFERROR(IF(AND(INDEX(CP,MATCH($O18,Absences!$A:$A,0),MATCH(R$1,Absences!$3:$3,0))="",SUMPRODUCT(((OPE_1=R$1)+(OPE_2=R$1)+(OPE_3=R$1))*(DD&lt;=$O18)*(DF&gt;=$O18)*ROW(OPE_1))=0,WEEKDAY($O18,2)&lt;=5,COUNTIF('Données Autres'!$J:$J,$O18)&lt;&gt;1),"dispo",IF(WEEKDAY($O18,2)&gt;5,"",IF(COUNTIF('Données Autres'!$J:$J,$O18)=1,"",IF(INDEX(CP,MATCH($O18,Absences!$A:$A,0),MATCH(R$1,Absences!$3:$3,0))&lt;&gt;"",INDEX(CP,MATCH($O18,Absences!$A:$A,0),MATCH(R$1,Absences!$3:$3,0)),IF(SUMPRODUCT(((OPE_1=R$1)+(OPE_2=R$1)+(OPE_3=R$1))*(DD&lt;=$O18)*(DF&gt;=$O18)*ROW(OPE_1))=0,"",INDEX(CLI,SUMPRODUCT(((OPE_1=R$1)+(OPE_2=R$1)+(OPE_3=R$1))*(DD&lt;=$O18)*(DF&gt;=$O18)*ROW(OPE_1))-1)))))),"")</f>
        <v/>
      </c>
      <c r="S18" s="69" t="str" cm="1">
        <f t="array" aca="1" ref="S18" ca="1">IFERROR(IF(AND(INDEX(CP,MATCH($O18,Absences!$A:$A,0),MATCH(S$1,Absences!$3:$3,0))="",SUMPRODUCT(((OPE_1=S$1)+(OPE_2=S$1)+(OPE_3=S$1))*(DD&lt;=$O18)*(DF&gt;=$O18)*ROW(OPE_1))=0,WEEKDAY($O18,2)&lt;=5,COUNTIF('Données Autres'!$J:$J,$O18)&lt;&gt;1),"dispo",IF(WEEKDAY($O18,2)&gt;5,"",IF(COUNTIF('Données Autres'!$J:$J,$O18)=1,"",IF(INDEX(CP,MATCH($O18,Absences!$A:$A,0),MATCH(S$1,Absences!$3:$3,0))&lt;&gt;"",INDEX(CP,MATCH($O18,Absences!$A:$A,0),MATCH(S$1,Absences!$3:$3,0)),IF(SUMPRODUCT(((OPE_1=S$1)+(OPE_2=S$1)+(OPE_3=S$1))*(DD&lt;=$O18)*(DF&gt;=$O18)*ROW(OPE_1))=0,"",INDEX(CLI,SUMPRODUCT(((OPE_1=S$1)+(OPE_2=S$1)+(OPE_3=S$1))*(DD&lt;=$O18)*(DF&gt;=$O18)*ROW(OPE_1))-1)))))),"")</f>
        <v/>
      </c>
      <c r="T18" s="70" t="str" cm="1">
        <f t="array" aca="1" ref="T18" ca="1">IFERROR(IF(AND(INDEX(CP,MATCH($O18,Absences!$A:$A,0),MATCH(T$1,Absences!$3:$3,0))="",SUMPRODUCT(((OPE_1=T$1)+(OPE_2=T$1)+(OPE_3=T$1))*(DD&lt;=$O18)*(DF&gt;=$O18)*ROW(OPE_1))=0,WEEKDAY($O18,2)&lt;=5,COUNTIF('Données Autres'!$J:$J,$O18)&lt;&gt;1),"dispo",IF(WEEKDAY($O18,2)&gt;5,"",IF(COUNTIF('Données Autres'!$J:$J,$O18)=1,"",IF(INDEX(CP,MATCH($O18,Absences!$A:$A,0),MATCH(T$1,Absences!$3:$3,0))&lt;&gt;"",INDEX(CP,MATCH($O18,Absences!$A:$A,0),MATCH(T$1,Absences!$3:$3,0)),IF(SUMPRODUCT(((OPE_1=T$1)+(OPE_2=T$1)+(OPE_3=T$1))*(DD&lt;=$O18)*(DF&gt;=$O18)*ROW(OPE_1))=0,"",INDEX(CLI,SUMPRODUCT(((OPE_1=T$1)+(OPE_2=T$1)+(OPE_3=T$1))*(DD&lt;=$O18)*(DF&gt;=$O18)*ROW(OPE_1))-1)))))),"")</f>
        <v/>
      </c>
    </row>
    <row r="19" spans="2:20" x14ac:dyDescent="0.35">
      <c r="B19" s="91"/>
      <c r="C19" s="23"/>
      <c r="D19" s="23"/>
      <c r="E19" s="23"/>
      <c r="F19" s="23"/>
      <c r="G19" s="23"/>
      <c r="H19" s="43"/>
      <c r="I19" s="43"/>
      <c r="J19" s="23"/>
      <c r="K19" s="23"/>
      <c r="L19" s="23"/>
      <c r="N19" s="39">
        <f t="shared" si="0"/>
        <v>22</v>
      </c>
      <c r="O19" s="38">
        <v>44341</v>
      </c>
      <c r="P19" s="68" t="str" cm="1">
        <f t="array" aca="1" ref="P19" ca="1">IFERROR(IF(AND(INDEX(CP,MATCH($O19,Absences!$A:$A,0),MATCH(P$1,Absences!$3:$3,0))="",SUMPRODUCT(((OPE_1=P$1)+(OPE_2=P$1)+(OPE_3=P$1))*(DD&lt;=$O19)*(DF&gt;=$O19)*ROW(OPE_1))=0,WEEKDAY($O19,2)&lt;=5,COUNTIF('Données Autres'!$J:$J,$O19)&lt;&gt;1),"dispo",IF(WEEKDAY($O19,2)&gt;5,"",IF(COUNTIF('Données Autres'!$J:$J,$O19)=1,"",IF(INDEX(CP,MATCH($O19,Absences!$A:$A,0),MATCH(P$1,Absences!$3:$3,0))&lt;&gt;"",INDEX(CP,MATCH($O19,Absences!$A:$A,0),MATCH(P$1,Absences!$3:$3,0)),IF(SUMPRODUCT(((OPE_1=P$1)+(OPE_2=P$1)+(OPE_3=P$1))*(DD&lt;=$O19)*(DF&gt;=$O19)*ROW(OPE_1))=0,"",INDEX(CLI,SUMPRODUCT(((OPE_1=P$1)+(OPE_2=P$1)+(OPE_3=P$1))*(DD&lt;=$O19)*(DF&gt;=$O19)*ROW(OPE_1))-1)))))),"")</f>
        <v/>
      </c>
      <c r="Q19" s="69" t="str" cm="1">
        <f t="array" aca="1" ref="Q19" ca="1">IFERROR(IF(AND(INDEX(CP,MATCH($O19,Absences!$A:$A,0),MATCH(Q$1,Absences!$3:$3,0))="",SUMPRODUCT(((OPE_1=Q$1)+(OPE_2=Q$1)+(OPE_3=Q$1))*(DD&lt;=$O19)*(DF&gt;=$O19)*ROW(OPE_1))=0,WEEKDAY($O19,2)&lt;=5,COUNTIF('Données Autres'!$J:$J,$O19)&lt;&gt;1),"dispo",IF(WEEKDAY($O19,2)&gt;5,"",IF(COUNTIF('Données Autres'!$J:$J,$O19)=1,"",IF(INDEX(CP,MATCH($O19,Absences!$A:$A,0),MATCH(Q$1,Absences!$3:$3,0))&lt;&gt;"",INDEX(CP,MATCH($O19,Absences!$A:$A,0),MATCH(Q$1,Absences!$3:$3,0)),IF(SUMPRODUCT(((OPE_1=Q$1)+(OPE_2=Q$1)+(OPE_3=Q$1))*(DD&lt;=$O19)*(DF&gt;=$O19)*ROW(OPE_1))=0,"",INDEX(CLI,SUMPRODUCT(((OPE_1=Q$1)+(OPE_2=Q$1)+(OPE_3=Q$1))*(DD&lt;=$O19)*(DF&gt;=$O19)*ROW(OPE_1))-1)))))),"")</f>
        <v/>
      </c>
      <c r="R19" s="69" t="str" cm="1">
        <f t="array" aca="1" ref="R19" ca="1">IFERROR(IF(AND(INDEX(CP,MATCH($O19,Absences!$A:$A,0),MATCH(R$1,Absences!$3:$3,0))="",SUMPRODUCT(((OPE_1=R$1)+(OPE_2=R$1)+(OPE_3=R$1))*(DD&lt;=$O19)*(DF&gt;=$O19)*ROW(OPE_1))=0,WEEKDAY($O19,2)&lt;=5,COUNTIF('Données Autres'!$J:$J,$O19)&lt;&gt;1),"dispo",IF(WEEKDAY($O19,2)&gt;5,"",IF(COUNTIF('Données Autres'!$J:$J,$O19)=1,"",IF(INDEX(CP,MATCH($O19,Absences!$A:$A,0),MATCH(R$1,Absences!$3:$3,0))&lt;&gt;"",INDEX(CP,MATCH($O19,Absences!$A:$A,0),MATCH(R$1,Absences!$3:$3,0)),IF(SUMPRODUCT(((OPE_1=R$1)+(OPE_2=R$1)+(OPE_3=R$1))*(DD&lt;=$O19)*(DF&gt;=$O19)*ROW(OPE_1))=0,"",INDEX(CLI,SUMPRODUCT(((OPE_1=R$1)+(OPE_2=R$1)+(OPE_3=R$1))*(DD&lt;=$O19)*(DF&gt;=$O19)*ROW(OPE_1))-1)))))),"")</f>
        <v/>
      </c>
      <c r="S19" s="69" t="str" cm="1">
        <f t="array" aca="1" ref="S19" ca="1">IFERROR(IF(AND(INDEX(CP,MATCH($O19,Absences!$A:$A,0),MATCH(S$1,Absences!$3:$3,0))="",SUMPRODUCT(((OPE_1=S$1)+(OPE_2=S$1)+(OPE_3=S$1))*(DD&lt;=$O19)*(DF&gt;=$O19)*ROW(OPE_1))=0,WEEKDAY($O19,2)&lt;=5,COUNTIF('Données Autres'!$J:$J,$O19)&lt;&gt;1),"dispo",IF(WEEKDAY($O19,2)&gt;5,"",IF(COUNTIF('Données Autres'!$J:$J,$O19)=1,"",IF(INDEX(CP,MATCH($O19,Absences!$A:$A,0),MATCH(S$1,Absences!$3:$3,0))&lt;&gt;"",INDEX(CP,MATCH($O19,Absences!$A:$A,0),MATCH(S$1,Absences!$3:$3,0)),IF(SUMPRODUCT(((OPE_1=S$1)+(OPE_2=S$1)+(OPE_3=S$1))*(DD&lt;=$O19)*(DF&gt;=$O19)*ROW(OPE_1))=0,"",INDEX(CLI,SUMPRODUCT(((OPE_1=S$1)+(OPE_2=S$1)+(OPE_3=S$1))*(DD&lt;=$O19)*(DF&gt;=$O19)*ROW(OPE_1))-1)))))),"")</f>
        <v/>
      </c>
      <c r="T19" s="70" t="str" cm="1">
        <f t="array" aca="1" ref="T19" ca="1">IFERROR(IF(AND(INDEX(CP,MATCH($O19,Absences!$A:$A,0),MATCH(T$1,Absences!$3:$3,0))="",SUMPRODUCT(((OPE_1=T$1)+(OPE_2=T$1)+(OPE_3=T$1))*(DD&lt;=$O19)*(DF&gt;=$O19)*ROW(OPE_1))=0,WEEKDAY($O19,2)&lt;=5,COUNTIF('Données Autres'!$J:$J,$O19)&lt;&gt;1),"dispo",IF(WEEKDAY($O19,2)&gt;5,"",IF(COUNTIF('Données Autres'!$J:$J,$O19)=1,"",IF(INDEX(CP,MATCH($O19,Absences!$A:$A,0),MATCH(T$1,Absences!$3:$3,0))&lt;&gt;"",INDEX(CP,MATCH($O19,Absences!$A:$A,0),MATCH(T$1,Absences!$3:$3,0)),IF(SUMPRODUCT(((OPE_1=T$1)+(OPE_2=T$1)+(OPE_3=T$1))*(DD&lt;=$O19)*(DF&gt;=$O19)*ROW(OPE_1))=0,"",INDEX(CLI,SUMPRODUCT(((OPE_1=T$1)+(OPE_2=T$1)+(OPE_3=T$1))*(DD&lt;=$O19)*(DF&gt;=$O19)*ROW(OPE_1))-1)))))),"")</f>
        <v/>
      </c>
    </row>
    <row r="20" spans="2:20" x14ac:dyDescent="0.35">
      <c r="B20" s="91"/>
      <c r="C20" s="23"/>
      <c r="D20" s="23"/>
      <c r="E20" s="23"/>
      <c r="F20" s="23"/>
      <c r="G20" s="23"/>
      <c r="H20" s="43"/>
      <c r="I20" s="43"/>
      <c r="J20" s="23"/>
      <c r="K20" s="23"/>
      <c r="L20" s="23"/>
      <c r="N20" s="39">
        <f t="shared" si="0"/>
        <v>22</v>
      </c>
      <c r="O20" s="38">
        <v>44342</v>
      </c>
      <c r="P20" s="68" t="str" cm="1">
        <f t="array" aca="1" ref="P20" ca="1">IFERROR(IF(AND(INDEX(CP,MATCH($O20,Absences!$A:$A,0),MATCH(P$1,Absences!$3:$3,0))="",SUMPRODUCT(((OPE_1=P$1)+(OPE_2=P$1)+(OPE_3=P$1))*(DD&lt;=$O20)*(DF&gt;=$O20)*ROW(OPE_1))=0,WEEKDAY($O20,2)&lt;=5,COUNTIF('Données Autres'!$J:$J,$O20)&lt;&gt;1),"dispo",IF(WEEKDAY($O20,2)&gt;5,"",IF(COUNTIF('Données Autres'!$J:$J,$O20)=1,"",IF(INDEX(CP,MATCH($O20,Absences!$A:$A,0),MATCH(P$1,Absences!$3:$3,0))&lt;&gt;"",INDEX(CP,MATCH($O20,Absences!$A:$A,0),MATCH(P$1,Absences!$3:$3,0)),IF(SUMPRODUCT(((OPE_1=P$1)+(OPE_2=P$1)+(OPE_3=P$1))*(DD&lt;=$O20)*(DF&gt;=$O20)*ROW(OPE_1))=0,"",INDEX(CLI,SUMPRODUCT(((OPE_1=P$1)+(OPE_2=P$1)+(OPE_3=P$1))*(DD&lt;=$O20)*(DF&gt;=$O20)*ROW(OPE_1))-1)))))),"")</f>
        <v/>
      </c>
      <c r="Q20" s="69" t="str" cm="1">
        <f t="array" aca="1" ref="Q20" ca="1">IFERROR(IF(AND(INDEX(CP,MATCH($O20,Absences!$A:$A,0),MATCH(Q$1,Absences!$3:$3,0))="",SUMPRODUCT(((OPE_1=Q$1)+(OPE_2=Q$1)+(OPE_3=Q$1))*(DD&lt;=$O20)*(DF&gt;=$O20)*ROW(OPE_1))=0,WEEKDAY($O20,2)&lt;=5,COUNTIF('Données Autres'!$J:$J,$O20)&lt;&gt;1),"dispo",IF(WEEKDAY($O20,2)&gt;5,"",IF(COUNTIF('Données Autres'!$J:$J,$O20)=1,"",IF(INDEX(CP,MATCH($O20,Absences!$A:$A,0),MATCH(Q$1,Absences!$3:$3,0))&lt;&gt;"",INDEX(CP,MATCH($O20,Absences!$A:$A,0),MATCH(Q$1,Absences!$3:$3,0)),IF(SUMPRODUCT(((OPE_1=Q$1)+(OPE_2=Q$1)+(OPE_3=Q$1))*(DD&lt;=$O20)*(DF&gt;=$O20)*ROW(OPE_1))=0,"",INDEX(CLI,SUMPRODUCT(((OPE_1=Q$1)+(OPE_2=Q$1)+(OPE_3=Q$1))*(DD&lt;=$O20)*(DF&gt;=$O20)*ROW(OPE_1))-1)))))),"")</f>
        <v/>
      </c>
      <c r="R20" s="69" t="str" cm="1">
        <f t="array" aca="1" ref="R20" ca="1">IFERROR(IF(AND(INDEX(CP,MATCH($O20,Absences!$A:$A,0),MATCH(R$1,Absences!$3:$3,0))="",SUMPRODUCT(((OPE_1=R$1)+(OPE_2=R$1)+(OPE_3=R$1))*(DD&lt;=$O20)*(DF&gt;=$O20)*ROW(OPE_1))=0,WEEKDAY($O20,2)&lt;=5,COUNTIF('Données Autres'!$J:$J,$O20)&lt;&gt;1),"dispo",IF(WEEKDAY($O20,2)&gt;5,"",IF(COUNTIF('Données Autres'!$J:$J,$O20)=1,"",IF(INDEX(CP,MATCH($O20,Absences!$A:$A,0),MATCH(R$1,Absences!$3:$3,0))&lt;&gt;"",INDEX(CP,MATCH($O20,Absences!$A:$A,0),MATCH(R$1,Absences!$3:$3,0)),IF(SUMPRODUCT(((OPE_1=R$1)+(OPE_2=R$1)+(OPE_3=R$1))*(DD&lt;=$O20)*(DF&gt;=$O20)*ROW(OPE_1))=0,"",INDEX(CLI,SUMPRODUCT(((OPE_1=R$1)+(OPE_2=R$1)+(OPE_3=R$1))*(DD&lt;=$O20)*(DF&gt;=$O20)*ROW(OPE_1))-1)))))),"")</f>
        <v/>
      </c>
      <c r="S20" s="69" t="str" cm="1">
        <f t="array" aca="1" ref="S20" ca="1">IFERROR(IF(AND(INDEX(CP,MATCH($O20,Absences!$A:$A,0),MATCH(S$1,Absences!$3:$3,0))="",SUMPRODUCT(((OPE_1=S$1)+(OPE_2=S$1)+(OPE_3=S$1))*(DD&lt;=$O20)*(DF&gt;=$O20)*ROW(OPE_1))=0,WEEKDAY($O20,2)&lt;=5,COUNTIF('Données Autres'!$J:$J,$O20)&lt;&gt;1),"dispo",IF(WEEKDAY($O20,2)&gt;5,"",IF(COUNTIF('Données Autres'!$J:$J,$O20)=1,"",IF(INDEX(CP,MATCH($O20,Absences!$A:$A,0),MATCH(S$1,Absences!$3:$3,0))&lt;&gt;"",INDEX(CP,MATCH($O20,Absences!$A:$A,0),MATCH(S$1,Absences!$3:$3,0)),IF(SUMPRODUCT(((OPE_1=S$1)+(OPE_2=S$1)+(OPE_3=S$1))*(DD&lt;=$O20)*(DF&gt;=$O20)*ROW(OPE_1))=0,"",INDEX(CLI,SUMPRODUCT(((OPE_1=S$1)+(OPE_2=S$1)+(OPE_3=S$1))*(DD&lt;=$O20)*(DF&gt;=$O20)*ROW(OPE_1))-1)))))),"")</f>
        <v/>
      </c>
      <c r="T20" s="70" t="str" cm="1">
        <f t="array" aca="1" ref="T20" ca="1">IFERROR(IF(AND(INDEX(CP,MATCH($O20,Absences!$A:$A,0),MATCH(T$1,Absences!$3:$3,0))="",SUMPRODUCT(((OPE_1=T$1)+(OPE_2=T$1)+(OPE_3=T$1))*(DD&lt;=$O20)*(DF&gt;=$O20)*ROW(OPE_1))=0,WEEKDAY($O20,2)&lt;=5,COUNTIF('Données Autres'!$J:$J,$O20)&lt;&gt;1),"dispo",IF(WEEKDAY($O20,2)&gt;5,"",IF(COUNTIF('Données Autres'!$J:$J,$O20)=1,"",IF(INDEX(CP,MATCH($O20,Absences!$A:$A,0),MATCH(T$1,Absences!$3:$3,0))&lt;&gt;"",INDEX(CP,MATCH($O20,Absences!$A:$A,0),MATCH(T$1,Absences!$3:$3,0)),IF(SUMPRODUCT(((OPE_1=T$1)+(OPE_2=T$1)+(OPE_3=T$1))*(DD&lt;=$O20)*(DF&gt;=$O20)*ROW(OPE_1))=0,"",INDEX(CLI,SUMPRODUCT(((OPE_1=T$1)+(OPE_2=T$1)+(OPE_3=T$1))*(DD&lt;=$O20)*(DF&gt;=$O20)*ROW(OPE_1))-1)))))),"")</f>
        <v/>
      </c>
    </row>
    <row r="21" spans="2:20" x14ac:dyDescent="0.35">
      <c r="B21" s="91"/>
      <c r="C21" s="23"/>
      <c r="D21" s="23"/>
      <c r="E21" s="23"/>
      <c r="F21" s="23"/>
      <c r="G21" s="23"/>
      <c r="H21" s="43"/>
      <c r="I21" s="43"/>
      <c r="J21" s="23"/>
      <c r="K21" s="23"/>
      <c r="L21" s="23"/>
      <c r="N21" s="39">
        <f t="shared" si="0"/>
        <v>22</v>
      </c>
      <c r="O21" s="38">
        <v>44343</v>
      </c>
      <c r="P21" s="68" t="str" cm="1">
        <f t="array" aca="1" ref="P21" ca="1">IFERROR(IF(AND(INDEX(CP,MATCH($O21,Absences!$A:$A,0),MATCH(P$1,Absences!$3:$3,0))="",SUMPRODUCT(((OPE_1=P$1)+(OPE_2=P$1)+(OPE_3=P$1))*(DD&lt;=$O21)*(DF&gt;=$O21)*ROW(OPE_1))=0,WEEKDAY($O21,2)&lt;=5,COUNTIF('Données Autres'!$J:$J,$O21)&lt;&gt;1),"dispo",IF(WEEKDAY($O21,2)&gt;5,"",IF(COUNTIF('Données Autres'!$J:$J,$O21)=1,"",IF(INDEX(CP,MATCH($O21,Absences!$A:$A,0),MATCH(P$1,Absences!$3:$3,0))&lt;&gt;"",INDEX(CP,MATCH($O21,Absences!$A:$A,0),MATCH(P$1,Absences!$3:$3,0)),IF(SUMPRODUCT(((OPE_1=P$1)+(OPE_2=P$1)+(OPE_3=P$1))*(DD&lt;=$O21)*(DF&gt;=$O21)*ROW(OPE_1))=0,"",INDEX(CLI,SUMPRODUCT(((OPE_1=P$1)+(OPE_2=P$1)+(OPE_3=P$1))*(DD&lt;=$O21)*(DF&gt;=$O21)*ROW(OPE_1))-1)))))),"")</f>
        <v/>
      </c>
      <c r="Q21" s="69" t="str" cm="1">
        <f t="array" aca="1" ref="Q21" ca="1">IFERROR(IF(AND(INDEX(CP,MATCH($O21,Absences!$A:$A,0),MATCH(Q$1,Absences!$3:$3,0))="",SUMPRODUCT(((OPE_1=Q$1)+(OPE_2=Q$1)+(OPE_3=Q$1))*(DD&lt;=$O21)*(DF&gt;=$O21)*ROW(OPE_1))=0,WEEKDAY($O21,2)&lt;=5,COUNTIF('Données Autres'!$J:$J,$O21)&lt;&gt;1),"dispo",IF(WEEKDAY($O21,2)&gt;5,"",IF(COUNTIF('Données Autres'!$J:$J,$O21)=1,"",IF(INDEX(CP,MATCH($O21,Absences!$A:$A,0),MATCH(Q$1,Absences!$3:$3,0))&lt;&gt;"",INDEX(CP,MATCH($O21,Absences!$A:$A,0),MATCH(Q$1,Absences!$3:$3,0)),IF(SUMPRODUCT(((OPE_1=Q$1)+(OPE_2=Q$1)+(OPE_3=Q$1))*(DD&lt;=$O21)*(DF&gt;=$O21)*ROW(OPE_1))=0,"",INDEX(CLI,SUMPRODUCT(((OPE_1=Q$1)+(OPE_2=Q$1)+(OPE_3=Q$1))*(DD&lt;=$O21)*(DF&gt;=$O21)*ROW(OPE_1))-1)))))),"")</f>
        <v/>
      </c>
      <c r="R21" s="69" t="str" cm="1">
        <f t="array" aca="1" ref="R21" ca="1">IFERROR(IF(AND(INDEX(CP,MATCH($O21,Absences!$A:$A,0),MATCH(R$1,Absences!$3:$3,0))="",SUMPRODUCT(((OPE_1=R$1)+(OPE_2=R$1)+(OPE_3=R$1))*(DD&lt;=$O21)*(DF&gt;=$O21)*ROW(OPE_1))=0,WEEKDAY($O21,2)&lt;=5,COUNTIF('Données Autres'!$J:$J,$O21)&lt;&gt;1),"dispo",IF(WEEKDAY($O21,2)&gt;5,"",IF(COUNTIF('Données Autres'!$J:$J,$O21)=1,"",IF(INDEX(CP,MATCH($O21,Absences!$A:$A,0),MATCH(R$1,Absences!$3:$3,0))&lt;&gt;"",INDEX(CP,MATCH($O21,Absences!$A:$A,0),MATCH(R$1,Absences!$3:$3,0)),IF(SUMPRODUCT(((OPE_1=R$1)+(OPE_2=R$1)+(OPE_3=R$1))*(DD&lt;=$O21)*(DF&gt;=$O21)*ROW(OPE_1))=0,"",INDEX(CLI,SUMPRODUCT(((OPE_1=R$1)+(OPE_2=R$1)+(OPE_3=R$1))*(DD&lt;=$O21)*(DF&gt;=$O21)*ROW(OPE_1))-1)))))),"")</f>
        <v/>
      </c>
      <c r="S21" s="69" t="str" cm="1">
        <f t="array" aca="1" ref="S21" ca="1">IFERROR(IF(AND(INDEX(CP,MATCH($O21,Absences!$A:$A,0),MATCH(S$1,Absences!$3:$3,0))="",SUMPRODUCT(((OPE_1=S$1)+(OPE_2=S$1)+(OPE_3=S$1))*(DD&lt;=$O21)*(DF&gt;=$O21)*ROW(OPE_1))=0,WEEKDAY($O21,2)&lt;=5,COUNTIF('Données Autres'!$J:$J,$O21)&lt;&gt;1),"dispo",IF(WEEKDAY($O21,2)&gt;5,"",IF(COUNTIF('Données Autres'!$J:$J,$O21)=1,"",IF(INDEX(CP,MATCH($O21,Absences!$A:$A,0),MATCH(S$1,Absences!$3:$3,0))&lt;&gt;"",INDEX(CP,MATCH($O21,Absences!$A:$A,0),MATCH(S$1,Absences!$3:$3,0)),IF(SUMPRODUCT(((OPE_1=S$1)+(OPE_2=S$1)+(OPE_3=S$1))*(DD&lt;=$O21)*(DF&gt;=$O21)*ROW(OPE_1))=0,"",INDEX(CLI,SUMPRODUCT(((OPE_1=S$1)+(OPE_2=S$1)+(OPE_3=S$1))*(DD&lt;=$O21)*(DF&gt;=$O21)*ROW(OPE_1))-1)))))),"")</f>
        <v/>
      </c>
      <c r="T21" s="70" t="str" cm="1">
        <f t="array" aca="1" ref="T21" ca="1">IFERROR(IF(AND(INDEX(CP,MATCH($O21,Absences!$A:$A,0),MATCH(T$1,Absences!$3:$3,0))="",SUMPRODUCT(((OPE_1=T$1)+(OPE_2=T$1)+(OPE_3=T$1))*(DD&lt;=$O21)*(DF&gt;=$O21)*ROW(OPE_1))=0,WEEKDAY($O21,2)&lt;=5,COUNTIF('Données Autres'!$J:$J,$O21)&lt;&gt;1),"dispo",IF(WEEKDAY($O21,2)&gt;5,"",IF(COUNTIF('Données Autres'!$J:$J,$O21)=1,"",IF(INDEX(CP,MATCH($O21,Absences!$A:$A,0),MATCH(T$1,Absences!$3:$3,0))&lt;&gt;"",INDEX(CP,MATCH($O21,Absences!$A:$A,0),MATCH(T$1,Absences!$3:$3,0)),IF(SUMPRODUCT(((OPE_1=T$1)+(OPE_2=T$1)+(OPE_3=T$1))*(DD&lt;=$O21)*(DF&gt;=$O21)*ROW(OPE_1))=0,"",INDEX(CLI,SUMPRODUCT(((OPE_1=T$1)+(OPE_2=T$1)+(OPE_3=T$1))*(DD&lt;=$O21)*(DF&gt;=$O21)*ROW(OPE_1))-1)))))),"")</f>
        <v/>
      </c>
    </row>
    <row r="22" spans="2:20" x14ac:dyDescent="0.35">
      <c r="B22" s="91"/>
      <c r="C22" s="23"/>
      <c r="D22" s="23"/>
      <c r="E22" s="23"/>
      <c r="F22" s="23"/>
      <c r="G22" s="23"/>
      <c r="H22" s="43"/>
      <c r="I22" s="43"/>
      <c r="J22" s="23"/>
      <c r="K22" s="23"/>
      <c r="L22" s="23"/>
      <c r="N22" s="39">
        <f t="shared" si="0"/>
        <v>22</v>
      </c>
      <c r="O22" s="38">
        <v>44344</v>
      </c>
      <c r="P22" s="68" t="str" cm="1">
        <f t="array" aca="1" ref="P22" ca="1">IFERROR(IF(AND(INDEX(CP,MATCH($O22,Absences!$A:$A,0),MATCH(P$1,Absences!$3:$3,0))="",SUMPRODUCT(((OPE_1=P$1)+(OPE_2=P$1)+(OPE_3=P$1))*(DD&lt;=$O22)*(DF&gt;=$O22)*ROW(OPE_1))=0,WEEKDAY($O22,2)&lt;=5,COUNTIF('Données Autres'!$J:$J,$O22)&lt;&gt;1),"dispo",IF(WEEKDAY($O22,2)&gt;5,"",IF(COUNTIF('Données Autres'!$J:$J,$O22)=1,"",IF(INDEX(CP,MATCH($O22,Absences!$A:$A,0),MATCH(P$1,Absences!$3:$3,0))&lt;&gt;"",INDEX(CP,MATCH($O22,Absences!$A:$A,0),MATCH(P$1,Absences!$3:$3,0)),IF(SUMPRODUCT(((OPE_1=P$1)+(OPE_2=P$1)+(OPE_3=P$1))*(DD&lt;=$O22)*(DF&gt;=$O22)*ROW(OPE_1))=0,"",INDEX(CLI,SUMPRODUCT(((OPE_1=P$1)+(OPE_2=P$1)+(OPE_3=P$1))*(DD&lt;=$O22)*(DF&gt;=$O22)*ROW(OPE_1))-1)))))),"")</f>
        <v/>
      </c>
      <c r="Q22" s="69" t="str" cm="1">
        <f t="array" aca="1" ref="Q22" ca="1">IFERROR(IF(AND(INDEX(CP,MATCH($O22,Absences!$A:$A,0),MATCH(Q$1,Absences!$3:$3,0))="",SUMPRODUCT(((OPE_1=Q$1)+(OPE_2=Q$1)+(OPE_3=Q$1))*(DD&lt;=$O22)*(DF&gt;=$O22)*ROW(OPE_1))=0,WEEKDAY($O22,2)&lt;=5,COUNTIF('Données Autres'!$J:$J,$O22)&lt;&gt;1),"dispo",IF(WEEKDAY($O22,2)&gt;5,"",IF(COUNTIF('Données Autres'!$J:$J,$O22)=1,"",IF(INDEX(CP,MATCH($O22,Absences!$A:$A,0),MATCH(Q$1,Absences!$3:$3,0))&lt;&gt;"",INDEX(CP,MATCH($O22,Absences!$A:$A,0),MATCH(Q$1,Absences!$3:$3,0)),IF(SUMPRODUCT(((OPE_1=Q$1)+(OPE_2=Q$1)+(OPE_3=Q$1))*(DD&lt;=$O22)*(DF&gt;=$O22)*ROW(OPE_1))=0,"",INDEX(CLI,SUMPRODUCT(((OPE_1=Q$1)+(OPE_2=Q$1)+(OPE_3=Q$1))*(DD&lt;=$O22)*(DF&gt;=$O22)*ROW(OPE_1))-1)))))),"")</f>
        <v/>
      </c>
      <c r="R22" s="69" t="str" cm="1">
        <f t="array" aca="1" ref="R22" ca="1">IFERROR(IF(AND(INDEX(CP,MATCH($O22,Absences!$A:$A,0),MATCH(R$1,Absences!$3:$3,0))="",SUMPRODUCT(((OPE_1=R$1)+(OPE_2=R$1)+(OPE_3=R$1))*(DD&lt;=$O22)*(DF&gt;=$O22)*ROW(OPE_1))=0,WEEKDAY($O22,2)&lt;=5,COUNTIF('Données Autres'!$J:$J,$O22)&lt;&gt;1),"dispo",IF(WEEKDAY($O22,2)&gt;5,"",IF(COUNTIF('Données Autres'!$J:$J,$O22)=1,"",IF(INDEX(CP,MATCH($O22,Absences!$A:$A,0),MATCH(R$1,Absences!$3:$3,0))&lt;&gt;"",INDEX(CP,MATCH($O22,Absences!$A:$A,0),MATCH(R$1,Absences!$3:$3,0)),IF(SUMPRODUCT(((OPE_1=R$1)+(OPE_2=R$1)+(OPE_3=R$1))*(DD&lt;=$O22)*(DF&gt;=$O22)*ROW(OPE_1))=0,"",INDEX(CLI,SUMPRODUCT(((OPE_1=R$1)+(OPE_2=R$1)+(OPE_3=R$1))*(DD&lt;=$O22)*(DF&gt;=$O22)*ROW(OPE_1))-1)))))),"")</f>
        <v/>
      </c>
      <c r="S22" s="69" t="str" cm="1">
        <f t="array" aca="1" ref="S22" ca="1">IFERROR(IF(AND(INDEX(CP,MATCH($O22,Absences!$A:$A,0),MATCH(S$1,Absences!$3:$3,0))="",SUMPRODUCT(((OPE_1=S$1)+(OPE_2=S$1)+(OPE_3=S$1))*(DD&lt;=$O22)*(DF&gt;=$O22)*ROW(OPE_1))=0,WEEKDAY($O22,2)&lt;=5,COUNTIF('Données Autres'!$J:$J,$O22)&lt;&gt;1),"dispo",IF(WEEKDAY($O22,2)&gt;5,"",IF(COUNTIF('Données Autres'!$J:$J,$O22)=1,"",IF(INDEX(CP,MATCH($O22,Absences!$A:$A,0),MATCH(S$1,Absences!$3:$3,0))&lt;&gt;"",INDEX(CP,MATCH($O22,Absences!$A:$A,0),MATCH(S$1,Absences!$3:$3,0)),IF(SUMPRODUCT(((OPE_1=S$1)+(OPE_2=S$1)+(OPE_3=S$1))*(DD&lt;=$O22)*(DF&gt;=$O22)*ROW(OPE_1))=0,"",INDEX(CLI,SUMPRODUCT(((OPE_1=S$1)+(OPE_2=S$1)+(OPE_3=S$1))*(DD&lt;=$O22)*(DF&gt;=$O22)*ROW(OPE_1))-1)))))),"")</f>
        <v/>
      </c>
      <c r="T22" s="70" t="str" cm="1">
        <f t="array" aca="1" ref="T22" ca="1">IFERROR(IF(AND(INDEX(CP,MATCH($O22,Absences!$A:$A,0),MATCH(T$1,Absences!$3:$3,0))="",SUMPRODUCT(((OPE_1=T$1)+(OPE_2=T$1)+(OPE_3=T$1))*(DD&lt;=$O22)*(DF&gt;=$O22)*ROW(OPE_1))=0,WEEKDAY($O22,2)&lt;=5,COUNTIF('Données Autres'!$J:$J,$O22)&lt;&gt;1),"dispo",IF(WEEKDAY($O22,2)&gt;5,"",IF(COUNTIF('Données Autres'!$J:$J,$O22)=1,"",IF(INDEX(CP,MATCH($O22,Absences!$A:$A,0),MATCH(T$1,Absences!$3:$3,0))&lt;&gt;"",INDEX(CP,MATCH($O22,Absences!$A:$A,0),MATCH(T$1,Absences!$3:$3,0)),IF(SUMPRODUCT(((OPE_1=T$1)+(OPE_2=T$1)+(OPE_3=T$1))*(DD&lt;=$O22)*(DF&gt;=$O22)*ROW(OPE_1))=0,"",INDEX(CLI,SUMPRODUCT(((OPE_1=T$1)+(OPE_2=T$1)+(OPE_3=T$1))*(DD&lt;=$O22)*(DF&gt;=$O22)*ROW(OPE_1))-1)))))),"")</f>
        <v/>
      </c>
    </row>
    <row r="23" spans="2:20" x14ac:dyDescent="0.35">
      <c r="F23" s="23"/>
      <c r="N23" s="39">
        <f t="shared" si="0"/>
        <v>22</v>
      </c>
      <c r="O23" s="38">
        <v>44345</v>
      </c>
      <c r="P23" s="68" t="str" cm="1">
        <f t="array" aca="1" ref="P23" ca="1">IFERROR(IF(AND(INDEX(CP,MATCH($O23,Absences!$A:$A,0),MATCH(P$1,Absences!$3:$3,0))="",SUMPRODUCT(((OPE_1=P$1)+(OPE_2=P$1)+(OPE_3=P$1))*(DD&lt;=$O23)*(DF&gt;=$O23)*ROW(OPE_1))=0,WEEKDAY($O23,2)&lt;=5,COUNTIF('Données Autres'!$J:$J,$O23)&lt;&gt;1),"dispo",IF(WEEKDAY($O23,2)&gt;5,"",IF(COUNTIF('Données Autres'!$J:$J,$O23)=1,"",IF(INDEX(CP,MATCH($O23,Absences!$A:$A,0),MATCH(P$1,Absences!$3:$3,0))&lt;&gt;"",INDEX(CP,MATCH($O23,Absences!$A:$A,0),MATCH(P$1,Absences!$3:$3,0)),IF(SUMPRODUCT(((OPE_1=P$1)+(OPE_2=P$1)+(OPE_3=P$1))*(DD&lt;=$O23)*(DF&gt;=$O23)*ROW(OPE_1))=0,"",INDEX(CLI,SUMPRODUCT(((OPE_1=P$1)+(OPE_2=P$1)+(OPE_3=P$1))*(DD&lt;=$O23)*(DF&gt;=$O23)*ROW(OPE_1))-1)))))),"")</f>
        <v/>
      </c>
      <c r="Q23" s="69" t="str" cm="1">
        <f t="array" aca="1" ref="Q23" ca="1">IFERROR(IF(AND(INDEX(CP,MATCH($O23,Absences!$A:$A,0),MATCH(Q$1,Absences!$3:$3,0))="",SUMPRODUCT(((OPE_1=Q$1)+(OPE_2=Q$1)+(OPE_3=Q$1))*(DD&lt;=$O23)*(DF&gt;=$O23)*ROW(OPE_1))=0,WEEKDAY($O23,2)&lt;=5,COUNTIF('Données Autres'!$J:$J,$O23)&lt;&gt;1),"dispo",IF(WEEKDAY($O23,2)&gt;5,"",IF(COUNTIF('Données Autres'!$J:$J,$O23)=1,"",IF(INDEX(CP,MATCH($O23,Absences!$A:$A,0),MATCH(Q$1,Absences!$3:$3,0))&lt;&gt;"",INDEX(CP,MATCH($O23,Absences!$A:$A,0),MATCH(Q$1,Absences!$3:$3,0)),IF(SUMPRODUCT(((OPE_1=Q$1)+(OPE_2=Q$1)+(OPE_3=Q$1))*(DD&lt;=$O23)*(DF&gt;=$O23)*ROW(OPE_1))=0,"",INDEX(CLI,SUMPRODUCT(((OPE_1=Q$1)+(OPE_2=Q$1)+(OPE_3=Q$1))*(DD&lt;=$O23)*(DF&gt;=$O23)*ROW(OPE_1))-1)))))),"")</f>
        <v/>
      </c>
      <c r="R23" s="69" t="str" cm="1">
        <f t="array" aca="1" ref="R23" ca="1">IFERROR(IF(AND(INDEX(CP,MATCH($O23,Absences!$A:$A,0),MATCH(R$1,Absences!$3:$3,0))="",SUMPRODUCT(((OPE_1=R$1)+(OPE_2=R$1)+(OPE_3=R$1))*(DD&lt;=$O23)*(DF&gt;=$O23)*ROW(OPE_1))=0,WEEKDAY($O23,2)&lt;=5,COUNTIF('Données Autres'!$J:$J,$O23)&lt;&gt;1),"dispo",IF(WEEKDAY($O23,2)&gt;5,"",IF(COUNTIF('Données Autres'!$J:$J,$O23)=1,"",IF(INDEX(CP,MATCH($O23,Absences!$A:$A,0),MATCH(R$1,Absences!$3:$3,0))&lt;&gt;"",INDEX(CP,MATCH($O23,Absences!$A:$A,0),MATCH(R$1,Absences!$3:$3,0)),IF(SUMPRODUCT(((OPE_1=R$1)+(OPE_2=R$1)+(OPE_3=R$1))*(DD&lt;=$O23)*(DF&gt;=$O23)*ROW(OPE_1))=0,"",INDEX(CLI,SUMPRODUCT(((OPE_1=R$1)+(OPE_2=R$1)+(OPE_3=R$1))*(DD&lt;=$O23)*(DF&gt;=$O23)*ROW(OPE_1))-1)))))),"")</f>
        <v/>
      </c>
      <c r="S23" s="69" t="str" cm="1">
        <f t="array" aca="1" ref="S23" ca="1">IFERROR(IF(AND(INDEX(CP,MATCH($O23,Absences!$A:$A,0),MATCH(S$1,Absences!$3:$3,0))="",SUMPRODUCT(((OPE_1=S$1)+(OPE_2=S$1)+(OPE_3=S$1))*(DD&lt;=$O23)*(DF&gt;=$O23)*ROW(OPE_1))=0,WEEKDAY($O23,2)&lt;=5,COUNTIF('Données Autres'!$J:$J,$O23)&lt;&gt;1),"dispo",IF(WEEKDAY($O23,2)&gt;5,"",IF(COUNTIF('Données Autres'!$J:$J,$O23)=1,"",IF(INDEX(CP,MATCH($O23,Absences!$A:$A,0),MATCH(S$1,Absences!$3:$3,0))&lt;&gt;"",INDEX(CP,MATCH($O23,Absences!$A:$A,0),MATCH(S$1,Absences!$3:$3,0)),IF(SUMPRODUCT(((OPE_1=S$1)+(OPE_2=S$1)+(OPE_3=S$1))*(DD&lt;=$O23)*(DF&gt;=$O23)*ROW(OPE_1))=0,"",INDEX(CLI,SUMPRODUCT(((OPE_1=S$1)+(OPE_2=S$1)+(OPE_3=S$1))*(DD&lt;=$O23)*(DF&gt;=$O23)*ROW(OPE_1))-1)))))),"")</f>
        <v/>
      </c>
      <c r="T23" s="70" t="str" cm="1">
        <f t="array" aca="1" ref="T23" ca="1">IFERROR(IF(AND(INDEX(CP,MATCH($O23,Absences!$A:$A,0),MATCH(T$1,Absences!$3:$3,0))="",SUMPRODUCT(((OPE_1=T$1)+(OPE_2=T$1)+(OPE_3=T$1))*(DD&lt;=$O23)*(DF&gt;=$O23)*ROW(OPE_1))=0,WEEKDAY($O23,2)&lt;=5,COUNTIF('Données Autres'!$J:$J,$O23)&lt;&gt;1),"dispo",IF(WEEKDAY($O23,2)&gt;5,"",IF(COUNTIF('Données Autres'!$J:$J,$O23)=1,"",IF(INDEX(CP,MATCH($O23,Absences!$A:$A,0),MATCH(T$1,Absences!$3:$3,0))&lt;&gt;"",INDEX(CP,MATCH($O23,Absences!$A:$A,0),MATCH(T$1,Absences!$3:$3,0)),IF(SUMPRODUCT(((OPE_1=T$1)+(OPE_2=T$1)+(OPE_3=T$1))*(DD&lt;=$O23)*(DF&gt;=$O23)*ROW(OPE_1))=0,"",INDEX(CLI,SUMPRODUCT(((OPE_1=T$1)+(OPE_2=T$1)+(OPE_3=T$1))*(DD&lt;=$O23)*(DF&gt;=$O23)*ROW(OPE_1))-1)))))),"")</f>
        <v/>
      </c>
    </row>
    <row r="24" spans="2:20" x14ac:dyDescent="0.35">
      <c r="F24" s="23"/>
      <c r="N24" s="39">
        <f t="shared" si="0"/>
        <v>23</v>
      </c>
      <c r="O24" s="38">
        <v>44346</v>
      </c>
      <c r="P24" s="68" t="str" cm="1">
        <f t="array" aca="1" ref="P24" ca="1">IFERROR(IF(AND(INDEX(CP,MATCH($O24,Absences!$A:$A,0),MATCH(P$1,Absences!$3:$3,0))="",SUMPRODUCT(((OPE_1=P$1)+(OPE_2=P$1)+(OPE_3=P$1))*(DD&lt;=$O24)*(DF&gt;=$O24)*ROW(OPE_1))=0,WEEKDAY($O24,2)&lt;=5,COUNTIF('Données Autres'!$J:$J,$O24)&lt;&gt;1),"dispo",IF(WEEKDAY($O24,2)&gt;5,"",IF(COUNTIF('Données Autres'!$J:$J,$O24)=1,"",IF(INDEX(CP,MATCH($O24,Absences!$A:$A,0),MATCH(P$1,Absences!$3:$3,0))&lt;&gt;"",INDEX(CP,MATCH($O24,Absences!$A:$A,0),MATCH(P$1,Absences!$3:$3,0)),IF(SUMPRODUCT(((OPE_1=P$1)+(OPE_2=P$1)+(OPE_3=P$1))*(DD&lt;=$O24)*(DF&gt;=$O24)*ROW(OPE_1))=0,"",INDEX(CLI,SUMPRODUCT(((OPE_1=P$1)+(OPE_2=P$1)+(OPE_3=P$1))*(DD&lt;=$O24)*(DF&gt;=$O24)*ROW(OPE_1))-1)))))),"")</f>
        <v/>
      </c>
      <c r="Q24" s="69" t="str" cm="1">
        <f t="array" aca="1" ref="Q24" ca="1">IFERROR(IF(AND(INDEX(CP,MATCH($O24,Absences!$A:$A,0),MATCH(Q$1,Absences!$3:$3,0))="",SUMPRODUCT(((OPE_1=Q$1)+(OPE_2=Q$1)+(OPE_3=Q$1))*(DD&lt;=$O24)*(DF&gt;=$O24)*ROW(OPE_1))=0,WEEKDAY($O24,2)&lt;=5,COUNTIF('Données Autres'!$J:$J,$O24)&lt;&gt;1),"dispo",IF(WEEKDAY($O24,2)&gt;5,"",IF(COUNTIF('Données Autres'!$J:$J,$O24)=1,"",IF(INDEX(CP,MATCH($O24,Absences!$A:$A,0),MATCH(Q$1,Absences!$3:$3,0))&lt;&gt;"",INDEX(CP,MATCH($O24,Absences!$A:$A,0),MATCH(Q$1,Absences!$3:$3,0)),IF(SUMPRODUCT(((OPE_1=Q$1)+(OPE_2=Q$1)+(OPE_3=Q$1))*(DD&lt;=$O24)*(DF&gt;=$O24)*ROW(OPE_1))=0,"",INDEX(CLI,SUMPRODUCT(((OPE_1=Q$1)+(OPE_2=Q$1)+(OPE_3=Q$1))*(DD&lt;=$O24)*(DF&gt;=$O24)*ROW(OPE_1))-1)))))),"")</f>
        <v/>
      </c>
      <c r="R24" s="69" t="str" cm="1">
        <f t="array" aca="1" ref="R24" ca="1">IFERROR(IF(AND(INDEX(CP,MATCH($O24,Absences!$A:$A,0),MATCH(R$1,Absences!$3:$3,0))="",SUMPRODUCT(((OPE_1=R$1)+(OPE_2=R$1)+(OPE_3=R$1))*(DD&lt;=$O24)*(DF&gt;=$O24)*ROW(OPE_1))=0,WEEKDAY($O24,2)&lt;=5,COUNTIF('Données Autres'!$J:$J,$O24)&lt;&gt;1),"dispo",IF(WEEKDAY($O24,2)&gt;5,"",IF(COUNTIF('Données Autres'!$J:$J,$O24)=1,"",IF(INDEX(CP,MATCH($O24,Absences!$A:$A,0),MATCH(R$1,Absences!$3:$3,0))&lt;&gt;"",INDEX(CP,MATCH($O24,Absences!$A:$A,0),MATCH(R$1,Absences!$3:$3,0)),IF(SUMPRODUCT(((OPE_1=R$1)+(OPE_2=R$1)+(OPE_3=R$1))*(DD&lt;=$O24)*(DF&gt;=$O24)*ROW(OPE_1))=0,"",INDEX(CLI,SUMPRODUCT(((OPE_1=R$1)+(OPE_2=R$1)+(OPE_3=R$1))*(DD&lt;=$O24)*(DF&gt;=$O24)*ROW(OPE_1))-1)))))),"")</f>
        <v/>
      </c>
      <c r="S24" s="69" t="str" cm="1">
        <f t="array" aca="1" ref="S24" ca="1">IFERROR(IF(AND(INDEX(CP,MATCH($O24,Absences!$A:$A,0),MATCH(S$1,Absences!$3:$3,0))="",SUMPRODUCT(((OPE_1=S$1)+(OPE_2=S$1)+(OPE_3=S$1))*(DD&lt;=$O24)*(DF&gt;=$O24)*ROW(OPE_1))=0,WEEKDAY($O24,2)&lt;=5,COUNTIF('Données Autres'!$J:$J,$O24)&lt;&gt;1),"dispo",IF(WEEKDAY($O24,2)&gt;5,"",IF(COUNTIF('Données Autres'!$J:$J,$O24)=1,"",IF(INDEX(CP,MATCH($O24,Absences!$A:$A,0),MATCH(S$1,Absences!$3:$3,0))&lt;&gt;"",INDEX(CP,MATCH($O24,Absences!$A:$A,0),MATCH(S$1,Absences!$3:$3,0)),IF(SUMPRODUCT(((OPE_1=S$1)+(OPE_2=S$1)+(OPE_3=S$1))*(DD&lt;=$O24)*(DF&gt;=$O24)*ROW(OPE_1))=0,"",INDEX(CLI,SUMPRODUCT(((OPE_1=S$1)+(OPE_2=S$1)+(OPE_3=S$1))*(DD&lt;=$O24)*(DF&gt;=$O24)*ROW(OPE_1))-1)))))),"")</f>
        <v/>
      </c>
      <c r="T24" s="70" t="str" cm="1">
        <f t="array" aca="1" ref="T24" ca="1">IFERROR(IF(AND(INDEX(CP,MATCH($O24,Absences!$A:$A,0),MATCH(T$1,Absences!$3:$3,0))="",SUMPRODUCT(((OPE_1=T$1)+(OPE_2=T$1)+(OPE_3=T$1))*(DD&lt;=$O24)*(DF&gt;=$O24)*ROW(OPE_1))=0,WEEKDAY($O24,2)&lt;=5,COUNTIF('Données Autres'!$J:$J,$O24)&lt;&gt;1),"dispo",IF(WEEKDAY($O24,2)&gt;5,"",IF(COUNTIF('Données Autres'!$J:$J,$O24)=1,"",IF(INDEX(CP,MATCH($O24,Absences!$A:$A,0),MATCH(T$1,Absences!$3:$3,0))&lt;&gt;"",INDEX(CP,MATCH($O24,Absences!$A:$A,0),MATCH(T$1,Absences!$3:$3,0)),IF(SUMPRODUCT(((OPE_1=T$1)+(OPE_2=T$1)+(OPE_3=T$1))*(DD&lt;=$O24)*(DF&gt;=$O24)*ROW(OPE_1))=0,"",INDEX(CLI,SUMPRODUCT(((OPE_1=T$1)+(OPE_2=T$1)+(OPE_3=T$1))*(DD&lt;=$O24)*(DF&gt;=$O24)*ROW(OPE_1))-1)))))),"")</f>
        <v/>
      </c>
    </row>
    <row r="25" spans="2:20" x14ac:dyDescent="0.35">
      <c r="F25" s="23"/>
      <c r="N25" s="39">
        <f t="shared" si="0"/>
        <v>23</v>
      </c>
      <c r="O25" s="38">
        <v>44347</v>
      </c>
      <c r="P25" s="68" t="str" cm="1">
        <f t="array" aca="1" ref="P25" ca="1">IFERROR(IF(AND(INDEX(CP,MATCH($O25,Absences!$A:$A,0),MATCH(P$1,Absences!$3:$3,0))="",SUMPRODUCT(((OPE_1=P$1)+(OPE_2=P$1)+(OPE_3=P$1))*(DD&lt;=$O25)*(DF&gt;=$O25)*ROW(OPE_1))=0,WEEKDAY($O25,2)&lt;=5,COUNTIF('Données Autres'!$J:$J,$O25)&lt;&gt;1),"dispo",IF(WEEKDAY($O25,2)&gt;5,"",IF(COUNTIF('Données Autres'!$J:$J,$O25)=1,"",IF(INDEX(CP,MATCH($O25,Absences!$A:$A,0),MATCH(P$1,Absences!$3:$3,0))&lt;&gt;"",INDEX(CP,MATCH($O25,Absences!$A:$A,0),MATCH(P$1,Absences!$3:$3,0)),IF(SUMPRODUCT(((OPE_1=P$1)+(OPE_2=P$1)+(OPE_3=P$1))*(DD&lt;=$O25)*(DF&gt;=$O25)*ROW(OPE_1))=0,"",INDEX(CLI,SUMPRODUCT(((OPE_1=P$1)+(OPE_2=P$1)+(OPE_3=P$1))*(DD&lt;=$O25)*(DF&gt;=$O25)*ROW(OPE_1))-1)))))),"")</f>
        <v/>
      </c>
      <c r="Q25" s="69" t="str" cm="1">
        <f t="array" aca="1" ref="Q25" ca="1">IFERROR(IF(AND(INDEX(CP,MATCH($O25,Absences!$A:$A,0),MATCH(Q$1,Absences!$3:$3,0))="",SUMPRODUCT(((OPE_1=Q$1)+(OPE_2=Q$1)+(OPE_3=Q$1))*(DD&lt;=$O25)*(DF&gt;=$O25)*ROW(OPE_1))=0,WEEKDAY($O25,2)&lt;=5,COUNTIF('Données Autres'!$J:$J,$O25)&lt;&gt;1),"dispo",IF(WEEKDAY($O25,2)&gt;5,"",IF(COUNTIF('Données Autres'!$J:$J,$O25)=1,"",IF(INDEX(CP,MATCH($O25,Absences!$A:$A,0),MATCH(Q$1,Absences!$3:$3,0))&lt;&gt;"",INDEX(CP,MATCH($O25,Absences!$A:$A,0),MATCH(Q$1,Absences!$3:$3,0)),IF(SUMPRODUCT(((OPE_1=Q$1)+(OPE_2=Q$1)+(OPE_3=Q$1))*(DD&lt;=$O25)*(DF&gt;=$O25)*ROW(OPE_1))=0,"",INDEX(CLI,SUMPRODUCT(((OPE_1=Q$1)+(OPE_2=Q$1)+(OPE_3=Q$1))*(DD&lt;=$O25)*(DF&gt;=$O25)*ROW(OPE_1))-1)))))),"")</f>
        <v/>
      </c>
      <c r="R25" s="69" t="str" cm="1">
        <f t="array" aca="1" ref="R25" ca="1">IFERROR(IF(AND(INDEX(CP,MATCH($O25,Absences!$A:$A,0),MATCH(R$1,Absences!$3:$3,0))="",SUMPRODUCT(((OPE_1=R$1)+(OPE_2=R$1)+(OPE_3=R$1))*(DD&lt;=$O25)*(DF&gt;=$O25)*ROW(OPE_1))=0,WEEKDAY($O25,2)&lt;=5,COUNTIF('Données Autres'!$J:$J,$O25)&lt;&gt;1),"dispo",IF(WEEKDAY($O25,2)&gt;5,"",IF(COUNTIF('Données Autres'!$J:$J,$O25)=1,"",IF(INDEX(CP,MATCH($O25,Absences!$A:$A,0),MATCH(R$1,Absences!$3:$3,0))&lt;&gt;"",INDEX(CP,MATCH($O25,Absences!$A:$A,0),MATCH(R$1,Absences!$3:$3,0)),IF(SUMPRODUCT(((OPE_1=R$1)+(OPE_2=R$1)+(OPE_3=R$1))*(DD&lt;=$O25)*(DF&gt;=$O25)*ROW(OPE_1))=0,"",INDEX(CLI,SUMPRODUCT(((OPE_1=R$1)+(OPE_2=R$1)+(OPE_3=R$1))*(DD&lt;=$O25)*(DF&gt;=$O25)*ROW(OPE_1))-1)))))),"")</f>
        <v/>
      </c>
      <c r="S25" s="69" t="str" cm="1">
        <f t="array" aca="1" ref="S25" ca="1">IFERROR(IF(AND(INDEX(CP,MATCH($O25,Absences!$A:$A,0),MATCH(S$1,Absences!$3:$3,0))="",SUMPRODUCT(((OPE_1=S$1)+(OPE_2=S$1)+(OPE_3=S$1))*(DD&lt;=$O25)*(DF&gt;=$O25)*ROW(OPE_1))=0,WEEKDAY($O25,2)&lt;=5,COUNTIF('Données Autres'!$J:$J,$O25)&lt;&gt;1),"dispo",IF(WEEKDAY($O25,2)&gt;5,"",IF(COUNTIF('Données Autres'!$J:$J,$O25)=1,"",IF(INDEX(CP,MATCH($O25,Absences!$A:$A,0),MATCH(S$1,Absences!$3:$3,0))&lt;&gt;"",INDEX(CP,MATCH($O25,Absences!$A:$A,0),MATCH(S$1,Absences!$3:$3,0)),IF(SUMPRODUCT(((OPE_1=S$1)+(OPE_2=S$1)+(OPE_3=S$1))*(DD&lt;=$O25)*(DF&gt;=$O25)*ROW(OPE_1))=0,"",INDEX(CLI,SUMPRODUCT(((OPE_1=S$1)+(OPE_2=S$1)+(OPE_3=S$1))*(DD&lt;=$O25)*(DF&gt;=$O25)*ROW(OPE_1))-1)))))),"")</f>
        <v/>
      </c>
      <c r="T25" s="70" t="str" cm="1">
        <f t="array" aca="1" ref="T25" ca="1">IFERROR(IF(AND(INDEX(CP,MATCH($O25,Absences!$A:$A,0),MATCH(T$1,Absences!$3:$3,0))="",SUMPRODUCT(((OPE_1=T$1)+(OPE_2=T$1)+(OPE_3=T$1))*(DD&lt;=$O25)*(DF&gt;=$O25)*ROW(OPE_1))=0,WEEKDAY($O25,2)&lt;=5,COUNTIF('Données Autres'!$J:$J,$O25)&lt;&gt;1),"dispo",IF(WEEKDAY($O25,2)&gt;5,"",IF(COUNTIF('Données Autres'!$J:$J,$O25)=1,"",IF(INDEX(CP,MATCH($O25,Absences!$A:$A,0),MATCH(T$1,Absences!$3:$3,0))&lt;&gt;"",INDEX(CP,MATCH($O25,Absences!$A:$A,0),MATCH(T$1,Absences!$3:$3,0)),IF(SUMPRODUCT(((OPE_1=T$1)+(OPE_2=T$1)+(OPE_3=T$1))*(DD&lt;=$O25)*(DF&gt;=$O25)*ROW(OPE_1))=0,"",INDEX(CLI,SUMPRODUCT(((OPE_1=T$1)+(OPE_2=T$1)+(OPE_3=T$1))*(DD&lt;=$O25)*(DF&gt;=$O25)*ROW(OPE_1))-1)))))),"")</f>
        <v/>
      </c>
    </row>
    <row r="26" spans="2:20" x14ac:dyDescent="0.35">
      <c r="F26" s="23"/>
      <c r="N26" s="39">
        <f t="shared" si="0"/>
        <v>23</v>
      </c>
      <c r="O26" s="38">
        <v>44348</v>
      </c>
      <c r="P26" s="68" t="str" cm="1">
        <f t="array" aca="1" ref="P26" ca="1">IFERROR(IF(AND(INDEX(CP,MATCH($O26,Absences!$A:$A,0),MATCH(P$1,Absences!$3:$3,0))="",SUMPRODUCT(((OPE_1=P$1)+(OPE_2=P$1)+(OPE_3=P$1))*(DD&lt;=$O26)*(DF&gt;=$O26)*ROW(OPE_1))=0,WEEKDAY($O26,2)&lt;=5,COUNTIF('Données Autres'!$J:$J,$O26)&lt;&gt;1),"dispo",IF(WEEKDAY($O26,2)&gt;5,"",IF(COUNTIF('Données Autres'!$J:$J,$O26)=1,"",IF(INDEX(CP,MATCH($O26,Absences!$A:$A,0),MATCH(P$1,Absences!$3:$3,0))&lt;&gt;"",INDEX(CP,MATCH($O26,Absences!$A:$A,0),MATCH(P$1,Absences!$3:$3,0)),IF(SUMPRODUCT(((OPE_1=P$1)+(OPE_2=P$1)+(OPE_3=P$1))*(DD&lt;=$O26)*(DF&gt;=$O26)*ROW(OPE_1))=0,"",INDEX(CLI,SUMPRODUCT(((OPE_1=P$1)+(OPE_2=P$1)+(OPE_3=P$1))*(DD&lt;=$O26)*(DF&gt;=$O26)*ROW(OPE_1))-1)))))),"")</f>
        <v/>
      </c>
      <c r="Q26" s="69" t="str" cm="1">
        <f t="array" aca="1" ref="Q26" ca="1">IFERROR(IF(AND(INDEX(CP,MATCH($O26,Absences!$A:$A,0),MATCH(Q$1,Absences!$3:$3,0))="",SUMPRODUCT(((OPE_1=Q$1)+(OPE_2=Q$1)+(OPE_3=Q$1))*(DD&lt;=$O26)*(DF&gt;=$O26)*ROW(OPE_1))=0,WEEKDAY($O26,2)&lt;=5,COUNTIF('Données Autres'!$J:$J,$O26)&lt;&gt;1),"dispo",IF(WEEKDAY($O26,2)&gt;5,"",IF(COUNTIF('Données Autres'!$J:$J,$O26)=1,"",IF(INDEX(CP,MATCH($O26,Absences!$A:$A,0),MATCH(Q$1,Absences!$3:$3,0))&lt;&gt;"",INDEX(CP,MATCH($O26,Absences!$A:$A,0),MATCH(Q$1,Absences!$3:$3,0)),IF(SUMPRODUCT(((OPE_1=Q$1)+(OPE_2=Q$1)+(OPE_3=Q$1))*(DD&lt;=$O26)*(DF&gt;=$O26)*ROW(OPE_1))=0,"",INDEX(CLI,SUMPRODUCT(((OPE_1=Q$1)+(OPE_2=Q$1)+(OPE_3=Q$1))*(DD&lt;=$O26)*(DF&gt;=$O26)*ROW(OPE_1))-1)))))),"")</f>
        <v/>
      </c>
      <c r="R26" s="69" t="str" cm="1">
        <f t="array" aca="1" ref="R26" ca="1">IFERROR(IF(AND(INDEX(CP,MATCH($O26,Absences!$A:$A,0),MATCH(R$1,Absences!$3:$3,0))="",SUMPRODUCT(((OPE_1=R$1)+(OPE_2=R$1)+(OPE_3=R$1))*(DD&lt;=$O26)*(DF&gt;=$O26)*ROW(OPE_1))=0,WEEKDAY($O26,2)&lt;=5,COUNTIF('Données Autres'!$J:$J,$O26)&lt;&gt;1),"dispo",IF(WEEKDAY($O26,2)&gt;5,"",IF(COUNTIF('Données Autres'!$J:$J,$O26)=1,"",IF(INDEX(CP,MATCH($O26,Absences!$A:$A,0),MATCH(R$1,Absences!$3:$3,0))&lt;&gt;"",INDEX(CP,MATCH($O26,Absences!$A:$A,0),MATCH(R$1,Absences!$3:$3,0)),IF(SUMPRODUCT(((OPE_1=R$1)+(OPE_2=R$1)+(OPE_3=R$1))*(DD&lt;=$O26)*(DF&gt;=$O26)*ROW(OPE_1))=0,"",INDEX(CLI,SUMPRODUCT(((OPE_1=R$1)+(OPE_2=R$1)+(OPE_3=R$1))*(DD&lt;=$O26)*(DF&gt;=$O26)*ROW(OPE_1))-1)))))),"")</f>
        <v/>
      </c>
      <c r="S26" s="69" t="str" cm="1">
        <f t="array" aca="1" ref="S26" ca="1">IFERROR(IF(AND(INDEX(CP,MATCH($O26,Absences!$A:$A,0),MATCH(S$1,Absences!$3:$3,0))="",SUMPRODUCT(((OPE_1=S$1)+(OPE_2=S$1)+(OPE_3=S$1))*(DD&lt;=$O26)*(DF&gt;=$O26)*ROW(OPE_1))=0,WEEKDAY($O26,2)&lt;=5,COUNTIF('Données Autres'!$J:$J,$O26)&lt;&gt;1),"dispo",IF(WEEKDAY($O26,2)&gt;5,"",IF(COUNTIF('Données Autres'!$J:$J,$O26)=1,"",IF(INDEX(CP,MATCH($O26,Absences!$A:$A,0),MATCH(S$1,Absences!$3:$3,0))&lt;&gt;"",INDEX(CP,MATCH($O26,Absences!$A:$A,0),MATCH(S$1,Absences!$3:$3,0)),IF(SUMPRODUCT(((OPE_1=S$1)+(OPE_2=S$1)+(OPE_3=S$1))*(DD&lt;=$O26)*(DF&gt;=$O26)*ROW(OPE_1))=0,"",INDEX(CLI,SUMPRODUCT(((OPE_1=S$1)+(OPE_2=S$1)+(OPE_3=S$1))*(DD&lt;=$O26)*(DF&gt;=$O26)*ROW(OPE_1))-1)))))),"")</f>
        <v/>
      </c>
      <c r="T26" s="70" t="str" cm="1">
        <f t="array" aca="1" ref="T26" ca="1">IFERROR(IF(AND(INDEX(CP,MATCH($O26,Absences!$A:$A,0),MATCH(T$1,Absences!$3:$3,0))="",SUMPRODUCT(((OPE_1=T$1)+(OPE_2=T$1)+(OPE_3=T$1))*(DD&lt;=$O26)*(DF&gt;=$O26)*ROW(OPE_1))=0,WEEKDAY($O26,2)&lt;=5,COUNTIF('Données Autres'!$J:$J,$O26)&lt;&gt;1),"dispo",IF(WEEKDAY($O26,2)&gt;5,"",IF(COUNTIF('Données Autres'!$J:$J,$O26)=1,"",IF(INDEX(CP,MATCH($O26,Absences!$A:$A,0),MATCH(T$1,Absences!$3:$3,0))&lt;&gt;"",INDEX(CP,MATCH($O26,Absences!$A:$A,0),MATCH(T$1,Absences!$3:$3,0)),IF(SUMPRODUCT(((OPE_1=T$1)+(OPE_2=T$1)+(OPE_3=T$1))*(DD&lt;=$O26)*(DF&gt;=$O26)*ROW(OPE_1))=0,"",INDEX(CLI,SUMPRODUCT(((OPE_1=T$1)+(OPE_2=T$1)+(OPE_3=T$1))*(DD&lt;=$O26)*(DF&gt;=$O26)*ROW(OPE_1))-1)))))),"")</f>
        <v/>
      </c>
    </row>
    <row r="27" spans="2:20" x14ac:dyDescent="0.35">
      <c r="F27" s="23"/>
      <c r="N27" s="39">
        <f t="shared" si="0"/>
        <v>23</v>
      </c>
      <c r="O27" s="38">
        <v>44349</v>
      </c>
      <c r="P27" s="68" t="str" cm="1">
        <f t="array" aca="1" ref="P27" ca="1">IFERROR(IF(AND(INDEX(CP,MATCH($O27,Absences!$A:$A,0),MATCH(P$1,Absences!$3:$3,0))="",SUMPRODUCT(((OPE_1=P$1)+(OPE_2=P$1)+(OPE_3=P$1))*(DD&lt;=$O27)*(DF&gt;=$O27)*ROW(OPE_1))=0,WEEKDAY($O27,2)&lt;=5,COUNTIF('Données Autres'!$J:$J,$O27)&lt;&gt;1),"dispo",IF(WEEKDAY($O27,2)&gt;5,"",IF(COUNTIF('Données Autres'!$J:$J,$O27)=1,"",IF(INDEX(CP,MATCH($O27,Absences!$A:$A,0),MATCH(P$1,Absences!$3:$3,0))&lt;&gt;"",INDEX(CP,MATCH($O27,Absences!$A:$A,0),MATCH(P$1,Absences!$3:$3,0)),IF(SUMPRODUCT(((OPE_1=P$1)+(OPE_2=P$1)+(OPE_3=P$1))*(DD&lt;=$O27)*(DF&gt;=$O27)*ROW(OPE_1))=0,"",INDEX(CLI,SUMPRODUCT(((OPE_1=P$1)+(OPE_2=P$1)+(OPE_3=P$1))*(DD&lt;=$O27)*(DF&gt;=$O27)*ROW(OPE_1))-1)))))),"")</f>
        <v/>
      </c>
      <c r="Q27" s="69" t="str" cm="1">
        <f t="array" aca="1" ref="Q27" ca="1">IFERROR(IF(AND(INDEX(CP,MATCH($O27,Absences!$A:$A,0),MATCH(Q$1,Absences!$3:$3,0))="",SUMPRODUCT(((OPE_1=Q$1)+(OPE_2=Q$1)+(OPE_3=Q$1))*(DD&lt;=$O27)*(DF&gt;=$O27)*ROW(OPE_1))=0,WEEKDAY($O27,2)&lt;=5,COUNTIF('Données Autres'!$J:$J,$O27)&lt;&gt;1),"dispo",IF(WEEKDAY($O27,2)&gt;5,"",IF(COUNTIF('Données Autres'!$J:$J,$O27)=1,"",IF(INDEX(CP,MATCH($O27,Absences!$A:$A,0),MATCH(Q$1,Absences!$3:$3,0))&lt;&gt;"",INDEX(CP,MATCH($O27,Absences!$A:$A,0),MATCH(Q$1,Absences!$3:$3,0)),IF(SUMPRODUCT(((OPE_1=Q$1)+(OPE_2=Q$1)+(OPE_3=Q$1))*(DD&lt;=$O27)*(DF&gt;=$O27)*ROW(OPE_1))=0,"",INDEX(CLI,SUMPRODUCT(((OPE_1=Q$1)+(OPE_2=Q$1)+(OPE_3=Q$1))*(DD&lt;=$O27)*(DF&gt;=$O27)*ROW(OPE_1))-1)))))),"")</f>
        <v/>
      </c>
      <c r="R27" s="69" t="str" cm="1">
        <f t="array" aca="1" ref="R27" ca="1">IFERROR(IF(AND(INDEX(CP,MATCH($O27,Absences!$A:$A,0),MATCH(R$1,Absences!$3:$3,0))="",SUMPRODUCT(((OPE_1=R$1)+(OPE_2=R$1)+(OPE_3=R$1))*(DD&lt;=$O27)*(DF&gt;=$O27)*ROW(OPE_1))=0,WEEKDAY($O27,2)&lt;=5,COUNTIF('Données Autres'!$J:$J,$O27)&lt;&gt;1),"dispo",IF(WEEKDAY($O27,2)&gt;5,"",IF(COUNTIF('Données Autres'!$J:$J,$O27)=1,"",IF(INDEX(CP,MATCH($O27,Absences!$A:$A,0),MATCH(R$1,Absences!$3:$3,0))&lt;&gt;"",INDEX(CP,MATCH($O27,Absences!$A:$A,0),MATCH(R$1,Absences!$3:$3,0)),IF(SUMPRODUCT(((OPE_1=R$1)+(OPE_2=R$1)+(OPE_3=R$1))*(DD&lt;=$O27)*(DF&gt;=$O27)*ROW(OPE_1))=0,"",INDEX(CLI,SUMPRODUCT(((OPE_1=R$1)+(OPE_2=R$1)+(OPE_3=R$1))*(DD&lt;=$O27)*(DF&gt;=$O27)*ROW(OPE_1))-1)))))),"")</f>
        <v/>
      </c>
      <c r="S27" s="69" t="str" cm="1">
        <f t="array" aca="1" ref="S27" ca="1">IFERROR(IF(AND(INDEX(CP,MATCH($O27,Absences!$A:$A,0),MATCH(S$1,Absences!$3:$3,0))="",SUMPRODUCT(((OPE_1=S$1)+(OPE_2=S$1)+(OPE_3=S$1))*(DD&lt;=$O27)*(DF&gt;=$O27)*ROW(OPE_1))=0,WEEKDAY($O27,2)&lt;=5,COUNTIF('Données Autres'!$J:$J,$O27)&lt;&gt;1),"dispo",IF(WEEKDAY($O27,2)&gt;5,"",IF(COUNTIF('Données Autres'!$J:$J,$O27)=1,"",IF(INDEX(CP,MATCH($O27,Absences!$A:$A,0),MATCH(S$1,Absences!$3:$3,0))&lt;&gt;"",INDEX(CP,MATCH($O27,Absences!$A:$A,0),MATCH(S$1,Absences!$3:$3,0)),IF(SUMPRODUCT(((OPE_1=S$1)+(OPE_2=S$1)+(OPE_3=S$1))*(DD&lt;=$O27)*(DF&gt;=$O27)*ROW(OPE_1))=0,"",INDEX(CLI,SUMPRODUCT(((OPE_1=S$1)+(OPE_2=S$1)+(OPE_3=S$1))*(DD&lt;=$O27)*(DF&gt;=$O27)*ROW(OPE_1))-1)))))),"")</f>
        <v/>
      </c>
      <c r="T27" s="70" t="str" cm="1">
        <f t="array" aca="1" ref="T27" ca="1">IFERROR(IF(AND(INDEX(CP,MATCH($O27,Absences!$A:$A,0),MATCH(T$1,Absences!$3:$3,0))="",SUMPRODUCT(((OPE_1=T$1)+(OPE_2=T$1)+(OPE_3=T$1))*(DD&lt;=$O27)*(DF&gt;=$O27)*ROW(OPE_1))=0,WEEKDAY($O27,2)&lt;=5,COUNTIF('Données Autres'!$J:$J,$O27)&lt;&gt;1),"dispo",IF(WEEKDAY($O27,2)&gt;5,"",IF(COUNTIF('Données Autres'!$J:$J,$O27)=1,"",IF(INDEX(CP,MATCH($O27,Absences!$A:$A,0),MATCH(T$1,Absences!$3:$3,0))&lt;&gt;"",INDEX(CP,MATCH($O27,Absences!$A:$A,0),MATCH(T$1,Absences!$3:$3,0)),IF(SUMPRODUCT(((OPE_1=T$1)+(OPE_2=T$1)+(OPE_3=T$1))*(DD&lt;=$O27)*(DF&gt;=$O27)*ROW(OPE_1))=0,"",INDEX(CLI,SUMPRODUCT(((OPE_1=T$1)+(OPE_2=T$1)+(OPE_3=T$1))*(DD&lt;=$O27)*(DF&gt;=$O27)*ROW(OPE_1))-1)))))),"")</f>
        <v/>
      </c>
    </row>
    <row r="28" spans="2:20" x14ac:dyDescent="0.35">
      <c r="F28" s="23"/>
      <c r="N28" s="39">
        <f t="shared" si="0"/>
        <v>23</v>
      </c>
      <c r="O28" s="38">
        <v>44350</v>
      </c>
      <c r="P28" s="68" t="str" cm="1">
        <f t="array" aca="1" ref="P28" ca="1">IFERROR(IF(AND(INDEX(CP,MATCH($O28,Absences!$A:$A,0),MATCH(P$1,Absences!$3:$3,0))="",SUMPRODUCT(((OPE_1=P$1)+(OPE_2=P$1)+(OPE_3=P$1))*(DD&lt;=$O28)*(DF&gt;=$O28)*ROW(OPE_1))=0,WEEKDAY($O28,2)&lt;=5,COUNTIF('Données Autres'!$J:$J,$O28)&lt;&gt;1),"dispo",IF(WEEKDAY($O28,2)&gt;5,"",IF(COUNTIF('Données Autres'!$J:$J,$O28)=1,"",IF(INDEX(CP,MATCH($O28,Absences!$A:$A,0),MATCH(P$1,Absences!$3:$3,0))&lt;&gt;"",INDEX(CP,MATCH($O28,Absences!$A:$A,0),MATCH(P$1,Absences!$3:$3,0)),IF(SUMPRODUCT(((OPE_1=P$1)+(OPE_2=P$1)+(OPE_3=P$1))*(DD&lt;=$O28)*(DF&gt;=$O28)*ROW(OPE_1))=0,"",INDEX(CLI,SUMPRODUCT(((OPE_1=P$1)+(OPE_2=P$1)+(OPE_3=P$1))*(DD&lt;=$O28)*(DF&gt;=$O28)*ROW(OPE_1))-1)))))),"")</f>
        <v/>
      </c>
      <c r="Q28" s="69" t="str" cm="1">
        <f t="array" aca="1" ref="Q28" ca="1">IFERROR(IF(AND(INDEX(CP,MATCH($O28,Absences!$A:$A,0),MATCH(Q$1,Absences!$3:$3,0))="",SUMPRODUCT(((OPE_1=Q$1)+(OPE_2=Q$1)+(OPE_3=Q$1))*(DD&lt;=$O28)*(DF&gt;=$O28)*ROW(OPE_1))=0,WEEKDAY($O28,2)&lt;=5,COUNTIF('Données Autres'!$J:$J,$O28)&lt;&gt;1),"dispo",IF(WEEKDAY($O28,2)&gt;5,"",IF(COUNTIF('Données Autres'!$J:$J,$O28)=1,"",IF(INDEX(CP,MATCH($O28,Absences!$A:$A,0),MATCH(Q$1,Absences!$3:$3,0))&lt;&gt;"",INDEX(CP,MATCH($O28,Absences!$A:$A,0),MATCH(Q$1,Absences!$3:$3,0)),IF(SUMPRODUCT(((OPE_1=Q$1)+(OPE_2=Q$1)+(OPE_3=Q$1))*(DD&lt;=$O28)*(DF&gt;=$O28)*ROW(OPE_1))=0,"",INDEX(CLI,SUMPRODUCT(((OPE_1=Q$1)+(OPE_2=Q$1)+(OPE_3=Q$1))*(DD&lt;=$O28)*(DF&gt;=$O28)*ROW(OPE_1))-1)))))),"")</f>
        <v/>
      </c>
      <c r="R28" s="69" t="str" cm="1">
        <f t="array" aca="1" ref="R28" ca="1">IFERROR(IF(AND(INDEX(CP,MATCH($O28,Absences!$A:$A,0),MATCH(R$1,Absences!$3:$3,0))="",SUMPRODUCT(((OPE_1=R$1)+(OPE_2=R$1)+(OPE_3=R$1))*(DD&lt;=$O28)*(DF&gt;=$O28)*ROW(OPE_1))=0,WEEKDAY($O28,2)&lt;=5,COUNTIF('Données Autres'!$J:$J,$O28)&lt;&gt;1),"dispo",IF(WEEKDAY($O28,2)&gt;5,"",IF(COUNTIF('Données Autres'!$J:$J,$O28)=1,"",IF(INDEX(CP,MATCH($O28,Absences!$A:$A,0),MATCH(R$1,Absences!$3:$3,0))&lt;&gt;"",INDEX(CP,MATCH($O28,Absences!$A:$A,0),MATCH(R$1,Absences!$3:$3,0)),IF(SUMPRODUCT(((OPE_1=R$1)+(OPE_2=R$1)+(OPE_3=R$1))*(DD&lt;=$O28)*(DF&gt;=$O28)*ROW(OPE_1))=0,"",INDEX(CLI,SUMPRODUCT(((OPE_1=R$1)+(OPE_2=R$1)+(OPE_3=R$1))*(DD&lt;=$O28)*(DF&gt;=$O28)*ROW(OPE_1))-1)))))),"")</f>
        <v/>
      </c>
      <c r="S28" s="69" t="str" cm="1">
        <f t="array" aca="1" ref="S28" ca="1">IFERROR(IF(AND(INDEX(CP,MATCH($O28,Absences!$A:$A,0),MATCH(S$1,Absences!$3:$3,0))="",SUMPRODUCT(((OPE_1=S$1)+(OPE_2=S$1)+(OPE_3=S$1))*(DD&lt;=$O28)*(DF&gt;=$O28)*ROW(OPE_1))=0,WEEKDAY($O28,2)&lt;=5,COUNTIF('Données Autres'!$J:$J,$O28)&lt;&gt;1),"dispo",IF(WEEKDAY($O28,2)&gt;5,"",IF(COUNTIF('Données Autres'!$J:$J,$O28)=1,"",IF(INDEX(CP,MATCH($O28,Absences!$A:$A,0),MATCH(S$1,Absences!$3:$3,0))&lt;&gt;"",INDEX(CP,MATCH($O28,Absences!$A:$A,0),MATCH(S$1,Absences!$3:$3,0)),IF(SUMPRODUCT(((OPE_1=S$1)+(OPE_2=S$1)+(OPE_3=S$1))*(DD&lt;=$O28)*(DF&gt;=$O28)*ROW(OPE_1))=0,"",INDEX(CLI,SUMPRODUCT(((OPE_1=S$1)+(OPE_2=S$1)+(OPE_3=S$1))*(DD&lt;=$O28)*(DF&gt;=$O28)*ROW(OPE_1))-1)))))),"")</f>
        <v/>
      </c>
      <c r="T28" s="70" t="str" cm="1">
        <f t="array" aca="1" ref="T28" ca="1">IFERROR(IF(AND(INDEX(CP,MATCH($O28,Absences!$A:$A,0),MATCH(T$1,Absences!$3:$3,0))="",SUMPRODUCT(((OPE_1=T$1)+(OPE_2=T$1)+(OPE_3=T$1))*(DD&lt;=$O28)*(DF&gt;=$O28)*ROW(OPE_1))=0,WEEKDAY($O28,2)&lt;=5,COUNTIF('Données Autres'!$J:$J,$O28)&lt;&gt;1),"dispo",IF(WEEKDAY($O28,2)&gt;5,"",IF(COUNTIF('Données Autres'!$J:$J,$O28)=1,"",IF(INDEX(CP,MATCH($O28,Absences!$A:$A,0),MATCH(T$1,Absences!$3:$3,0))&lt;&gt;"",INDEX(CP,MATCH($O28,Absences!$A:$A,0),MATCH(T$1,Absences!$3:$3,0)),IF(SUMPRODUCT(((OPE_1=T$1)+(OPE_2=T$1)+(OPE_3=T$1))*(DD&lt;=$O28)*(DF&gt;=$O28)*ROW(OPE_1))=0,"",INDEX(CLI,SUMPRODUCT(((OPE_1=T$1)+(OPE_2=T$1)+(OPE_3=T$1))*(DD&lt;=$O28)*(DF&gt;=$O28)*ROW(OPE_1))-1)))))),"")</f>
        <v/>
      </c>
    </row>
    <row r="29" spans="2:20" x14ac:dyDescent="0.35">
      <c r="F29" s="23"/>
      <c r="N29" s="39">
        <f t="shared" si="0"/>
        <v>23</v>
      </c>
      <c r="O29" s="38">
        <v>44351</v>
      </c>
      <c r="P29" s="68" t="str" cm="1">
        <f t="array" aca="1" ref="P29" ca="1">IFERROR(IF(AND(INDEX(CP,MATCH($O29,Absences!$A:$A,0),MATCH(P$1,Absences!$3:$3,0))="",SUMPRODUCT(((OPE_1=P$1)+(OPE_2=P$1)+(OPE_3=P$1))*(DD&lt;=$O29)*(DF&gt;=$O29)*ROW(OPE_1))=0,WEEKDAY($O29,2)&lt;=5,COUNTIF('Données Autres'!$J:$J,$O29)&lt;&gt;1),"dispo",IF(WEEKDAY($O29,2)&gt;5,"",IF(COUNTIF('Données Autres'!$J:$J,$O29)=1,"",IF(INDEX(CP,MATCH($O29,Absences!$A:$A,0),MATCH(P$1,Absences!$3:$3,0))&lt;&gt;"",INDEX(CP,MATCH($O29,Absences!$A:$A,0),MATCH(P$1,Absences!$3:$3,0)),IF(SUMPRODUCT(((OPE_1=P$1)+(OPE_2=P$1)+(OPE_3=P$1))*(DD&lt;=$O29)*(DF&gt;=$O29)*ROW(OPE_1))=0,"",INDEX(CLI,SUMPRODUCT(((OPE_1=P$1)+(OPE_2=P$1)+(OPE_3=P$1))*(DD&lt;=$O29)*(DF&gt;=$O29)*ROW(OPE_1))-1)))))),"")</f>
        <v/>
      </c>
      <c r="Q29" s="69" t="str" cm="1">
        <f t="array" aca="1" ref="Q29" ca="1">IFERROR(IF(AND(INDEX(CP,MATCH($O29,Absences!$A:$A,0),MATCH(Q$1,Absences!$3:$3,0))="",SUMPRODUCT(((OPE_1=Q$1)+(OPE_2=Q$1)+(OPE_3=Q$1))*(DD&lt;=$O29)*(DF&gt;=$O29)*ROW(OPE_1))=0,WEEKDAY($O29,2)&lt;=5,COUNTIF('Données Autres'!$J:$J,$O29)&lt;&gt;1),"dispo",IF(WEEKDAY($O29,2)&gt;5,"",IF(COUNTIF('Données Autres'!$J:$J,$O29)=1,"",IF(INDEX(CP,MATCH($O29,Absences!$A:$A,0),MATCH(Q$1,Absences!$3:$3,0))&lt;&gt;"",INDEX(CP,MATCH($O29,Absences!$A:$A,0),MATCH(Q$1,Absences!$3:$3,0)),IF(SUMPRODUCT(((OPE_1=Q$1)+(OPE_2=Q$1)+(OPE_3=Q$1))*(DD&lt;=$O29)*(DF&gt;=$O29)*ROW(OPE_1))=0,"",INDEX(CLI,SUMPRODUCT(((OPE_1=Q$1)+(OPE_2=Q$1)+(OPE_3=Q$1))*(DD&lt;=$O29)*(DF&gt;=$O29)*ROW(OPE_1))-1)))))),"")</f>
        <v/>
      </c>
      <c r="R29" s="69" t="str" cm="1">
        <f t="array" aca="1" ref="R29" ca="1">IFERROR(IF(AND(INDEX(CP,MATCH($O29,Absences!$A:$A,0),MATCH(R$1,Absences!$3:$3,0))="",SUMPRODUCT(((OPE_1=R$1)+(OPE_2=R$1)+(OPE_3=R$1))*(DD&lt;=$O29)*(DF&gt;=$O29)*ROW(OPE_1))=0,WEEKDAY($O29,2)&lt;=5,COUNTIF('Données Autres'!$J:$J,$O29)&lt;&gt;1),"dispo",IF(WEEKDAY($O29,2)&gt;5,"",IF(COUNTIF('Données Autres'!$J:$J,$O29)=1,"",IF(INDEX(CP,MATCH($O29,Absences!$A:$A,0),MATCH(R$1,Absences!$3:$3,0))&lt;&gt;"",INDEX(CP,MATCH($O29,Absences!$A:$A,0),MATCH(R$1,Absences!$3:$3,0)),IF(SUMPRODUCT(((OPE_1=R$1)+(OPE_2=R$1)+(OPE_3=R$1))*(DD&lt;=$O29)*(DF&gt;=$O29)*ROW(OPE_1))=0,"",INDEX(CLI,SUMPRODUCT(((OPE_1=R$1)+(OPE_2=R$1)+(OPE_3=R$1))*(DD&lt;=$O29)*(DF&gt;=$O29)*ROW(OPE_1))-1)))))),"")</f>
        <v/>
      </c>
      <c r="S29" s="69" t="str" cm="1">
        <f t="array" aca="1" ref="S29" ca="1">IFERROR(IF(AND(INDEX(CP,MATCH($O29,Absences!$A:$A,0),MATCH(S$1,Absences!$3:$3,0))="",SUMPRODUCT(((OPE_1=S$1)+(OPE_2=S$1)+(OPE_3=S$1))*(DD&lt;=$O29)*(DF&gt;=$O29)*ROW(OPE_1))=0,WEEKDAY($O29,2)&lt;=5,COUNTIF('Données Autres'!$J:$J,$O29)&lt;&gt;1),"dispo",IF(WEEKDAY($O29,2)&gt;5,"",IF(COUNTIF('Données Autres'!$J:$J,$O29)=1,"",IF(INDEX(CP,MATCH($O29,Absences!$A:$A,0),MATCH(S$1,Absences!$3:$3,0))&lt;&gt;"",INDEX(CP,MATCH($O29,Absences!$A:$A,0),MATCH(S$1,Absences!$3:$3,0)),IF(SUMPRODUCT(((OPE_1=S$1)+(OPE_2=S$1)+(OPE_3=S$1))*(DD&lt;=$O29)*(DF&gt;=$O29)*ROW(OPE_1))=0,"",INDEX(CLI,SUMPRODUCT(((OPE_1=S$1)+(OPE_2=S$1)+(OPE_3=S$1))*(DD&lt;=$O29)*(DF&gt;=$O29)*ROW(OPE_1))-1)))))),"")</f>
        <v/>
      </c>
      <c r="T29" s="70" t="str" cm="1">
        <f t="array" aca="1" ref="T29" ca="1">IFERROR(IF(AND(INDEX(CP,MATCH($O29,Absences!$A:$A,0),MATCH(T$1,Absences!$3:$3,0))="",SUMPRODUCT(((OPE_1=T$1)+(OPE_2=T$1)+(OPE_3=T$1))*(DD&lt;=$O29)*(DF&gt;=$O29)*ROW(OPE_1))=0,WEEKDAY($O29,2)&lt;=5,COUNTIF('Données Autres'!$J:$J,$O29)&lt;&gt;1),"dispo",IF(WEEKDAY($O29,2)&gt;5,"",IF(COUNTIF('Données Autres'!$J:$J,$O29)=1,"",IF(INDEX(CP,MATCH($O29,Absences!$A:$A,0),MATCH(T$1,Absences!$3:$3,0))&lt;&gt;"",INDEX(CP,MATCH($O29,Absences!$A:$A,0),MATCH(T$1,Absences!$3:$3,0)),IF(SUMPRODUCT(((OPE_1=T$1)+(OPE_2=T$1)+(OPE_3=T$1))*(DD&lt;=$O29)*(DF&gt;=$O29)*ROW(OPE_1))=0,"",INDEX(CLI,SUMPRODUCT(((OPE_1=T$1)+(OPE_2=T$1)+(OPE_3=T$1))*(DD&lt;=$O29)*(DF&gt;=$O29)*ROW(OPE_1))-1)))))),"")</f>
        <v/>
      </c>
    </row>
    <row r="30" spans="2:20" x14ac:dyDescent="0.35">
      <c r="F30" s="23"/>
      <c r="N30" s="39">
        <f t="shared" si="0"/>
        <v>23</v>
      </c>
      <c r="O30" s="38">
        <v>44352</v>
      </c>
      <c r="P30" s="68" t="str" cm="1">
        <f t="array" aca="1" ref="P30" ca="1">IFERROR(IF(AND(INDEX(CP,MATCH($O30,Absences!$A:$A,0),MATCH(P$1,Absences!$3:$3,0))="",SUMPRODUCT(((OPE_1=P$1)+(OPE_2=P$1)+(OPE_3=P$1))*(DD&lt;=$O30)*(DF&gt;=$O30)*ROW(OPE_1))=0,WEEKDAY($O30,2)&lt;=5,COUNTIF('Données Autres'!$J:$J,$O30)&lt;&gt;1),"dispo",IF(WEEKDAY($O30,2)&gt;5,"",IF(COUNTIF('Données Autres'!$J:$J,$O30)=1,"",IF(INDEX(CP,MATCH($O30,Absences!$A:$A,0),MATCH(P$1,Absences!$3:$3,0))&lt;&gt;"",INDEX(CP,MATCH($O30,Absences!$A:$A,0),MATCH(P$1,Absences!$3:$3,0)),IF(SUMPRODUCT(((OPE_1=P$1)+(OPE_2=P$1)+(OPE_3=P$1))*(DD&lt;=$O30)*(DF&gt;=$O30)*ROW(OPE_1))=0,"",INDEX(CLI,SUMPRODUCT(((OPE_1=P$1)+(OPE_2=P$1)+(OPE_3=P$1))*(DD&lt;=$O30)*(DF&gt;=$O30)*ROW(OPE_1))-1)))))),"")</f>
        <v/>
      </c>
      <c r="Q30" s="69" t="str" cm="1">
        <f t="array" aca="1" ref="Q30" ca="1">IFERROR(IF(AND(INDEX(CP,MATCH($O30,Absences!$A:$A,0),MATCH(Q$1,Absences!$3:$3,0))="",SUMPRODUCT(((OPE_1=Q$1)+(OPE_2=Q$1)+(OPE_3=Q$1))*(DD&lt;=$O30)*(DF&gt;=$O30)*ROW(OPE_1))=0,WEEKDAY($O30,2)&lt;=5,COUNTIF('Données Autres'!$J:$J,$O30)&lt;&gt;1),"dispo",IF(WEEKDAY($O30,2)&gt;5,"",IF(COUNTIF('Données Autres'!$J:$J,$O30)=1,"",IF(INDEX(CP,MATCH($O30,Absences!$A:$A,0),MATCH(Q$1,Absences!$3:$3,0))&lt;&gt;"",INDEX(CP,MATCH($O30,Absences!$A:$A,0),MATCH(Q$1,Absences!$3:$3,0)),IF(SUMPRODUCT(((OPE_1=Q$1)+(OPE_2=Q$1)+(OPE_3=Q$1))*(DD&lt;=$O30)*(DF&gt;=$O30)*ROW(OPE_1))=0,"",INDEX(CLI,SUMPRODUCT(((OPE_1=Q$1)+(OPE_2=Q$1)+(OPE_3=Q$1))*(DD&lt;=$O30)*(DF&gt;=$O30)*ROW(OPE_1))-1)))))),"")</f>
        <v/>
      </c>
      <c r="R30" s="69" t="str" cm="1">
        <f t="array" aca="1" ref="R30" ca="1">IFERROR(IF(AND(INDEX(CP,MATCH($O30,Absences!$A:$A,0),MATCH(R$1,Absences!$3:$3,0))="",SUMPRODUCT(((OPE_1=R$1)+(OPE_2=R$1)+(OPE_3=R$1))*(DD&lt;=$O30)*(DF&gt;=$O30)*ROW(OPE_1))=0,WEEKDAY($O30,2)&lt;=5,COUNTIF('Données Autres'!$J:$J,$O30)&lt;&gt;1),"dispo",IF(WEEKDAY($O30,2)&gt;5,"",IF(COUNTIF('Données Autres'!$J:$J,$O30)=1,"",IF(INDEX(CP,MATCH($O30,Absences!$A:$A,0),MATCH(R$1,Absences!$3:$3,0))&lt;&gt;"",INDEX(CP,MATCH($O30,Absences!$A:$A,0),MATCH(R$1,Absences!$3:$3,0)),IF(SUMPRODUCT(((OPE_1=R$1)+(OPE_2=R$1)+(OPE_3=R$1))*(DD&lt;=$O30)*(DF&gt;=$O30)*ROW(OPE_1))=0,"",INDEX(CLI,SUMPRODUCT(((OPE_1=R$1)+(OPE_2=R$1)+(OPE_3=R$1))*(DD&lt;=$O30)*(DF&gt;=$O30)*ROW(OPE_1))-1)))))),"")</f>
        <v/>
      </c>
      <c r="S30" s="69" t="str" cm="1">
        <f t="array" aca="1" ref="S30" ca="1">IFERROR(IF(AND(INDEX(CP,MATCH($O30,Absences!$A:$A,0),MATCH(S$1,Absences!$3:$3,0))="",SUMPRODUCT(((OPE_1=S$1)+(OPE_2=S$1)+(OPE_3=S$1))*(DD&lt;=$O30)*(DF&gt;=$O30)*ROW(OPE_1))=0,WEEKDAY($O30,2)&lt;=5,COUNTIF('Données Autres'!$J:$J,$O30)&lt;&gt;1),"dispo",IF(WEEKDAY($O30,2)&gt;5,"",IF(COUNTIF('Données Autres'!$J:$J,$O30)=1,"",IF(INDEX(CP,MATCH($O30,Absences!$A:$A,0),MATCH(S$1,Absences!$3:$3,0))&lt;&gt;"",INDEX(CP,MATCH($O30,Absences!$A:$A,0),MATCH(S$1,Absences!$3:$3,0)),IF(SUMPRODUCT(((OPE_1=S$1)+(OPE_2=S$1)+(OPE_3=S$1))*(DD&lt;=$O30)*(DF&gt;=$O30)*ROW(OPE_1))=0,"",INDEX(CLI,SUMPRODUCT(((OPE_1=S$1)+(OPE_2=S$1)+(OPE_3=S$1))*(DD&lt;=$O30)*(DF&gt;=$O30)*ROW(OPE_1))-1)))))),"")</f>
        <v/>
      </c>
      <c r="T30" s="70" t="str" cm="1">
        <f t="array" aca="1" ref="T30" ca="1">IFERROR(IF(AND(INDEX(CP,MATCH($O30,Absences!$A:$A,0),MATCH(T$1,Absences!$3:$3,0))="",SUMPRODUCT(((OPE_1=T$1)+(OPE_2=T$1)+(OPE_3=T$1))*(DD&lt;=$O30)*(DF&gt;=$O30)*ROW(OPE_1))=0,WEEKDAY($O30,2)&lt;=5,COUNTIF('Données Autres'!$J:$J,$O30)&lt;&gt;1),"dispo",IF(WEEKDAY($O30,2)&gt;5,"",IF(COUNTIF('Données Autres'!$J:$J,$O30)=1,"",IF(INDEX(CP,MATCH($O30,Absences!$A:$A,0),MATCH(T$1,Absences!$3:$3,0))&lt;&gt;"",INDEX(CP,MATCH($O30,Absences!$A:$A,0),MATCH(T$1,Absences!$3:$3,0)),IF(SUMPRODUCT(((OPE_1=T$1)+(OPE_2=T$1)+(OPE_3=T$1))*(DD&lt;=$O30)*(DF&gt;=$O30)*ROW(OPE_1))=0,"",INDEX(CLI,SUMPRODUCT(((OPE_1=T$1)+(OPE_2=T$1)+(OPE_3=T$1))*(DD&lt;=$O30)*(DF&gt;=$O30)*ROW(OPE_1))-1)))))),"")</f>
        <v/>
      </c>
    </row>
    <row r="31" spans="2:20" x14ac:dyDescent="0.35">
      <c r="F31" s="23"/>
      <c r="N31" s="39">
        <f t="shared" si="0"/>
        <v>24</v>
      </c>
      <c r="O31" s="38">
        <v>44353</v>
      </c>
      <c r="P31" s="68" t="str" cm="1">
        <f t="array" aca="1" ref="P31" ca="1">IFERROR(IF(AND(INDEX(CP,MATCH($O31,Absences!$A:$A,0),MATCH(P$1,Absences!$3:$3,0))="",SUMPRODUCT(((OPE_1=P$1)+(OPE_2=P$1)+(OPE_3=P$1))*(DD&lt;=$O31)*(DF&gt;=$O31)*ROW(OPE_1))=0,WEEKDAY($O31,2)&lt;=5,COUNTIF('Données Autres'!$J:$J,$O31)&lt;&gt;1),"dispo",IF(WEEKDAY($O31,2)&gt;5,"",IF(COUNTIF('Données Autres'!$J:$J,$O31)=1,"",IF(INDEX(CP,MATCH($O31,Absences!$A:$A,0),MATCH(P$1,Absences!$3:$3,0))&lt;&gt;"",INDEX(CP,MATCH($O31,Absences!$A:$A,0),MATCH(P$1,Absences!$3:$3,0)),IF(SUMPRODUCT(((OPE_1=P$1)+(OPE_2=P$1)+(OPE_3=P$1))*(DD&lt;=$O31)*(DF&gt;=$O31)*ROW(OPE_1))=0,"",INDEX(CLI,SUMPRODUCT(((OPE_1=P$1)+(OPE_2=P$1)+(OPE_3=P$1))*(DD&lt;=$O31)*(DF&gt;=$O31)*ROW(OPE_1))-1)))))),"")</f>
        <v/>
      </c>
      <c r="Q31" s="69" t="str" cm="1">
        <f t="array" aca="1" ref="Q31" ca="1">IFERROR(IF(AND(INDEX(CP,MATCH($O31,Absences!$A:$A,0),MATCH(Q$1,Absences!$3:$3,0))="",SUMPRODUCT(((OPE_1=Q$1)+(OPE_2=Q$1)+(OPE_3=Q$1))*(DD&lt;=$O31)*(DF&gt;=$O31)*ROW(OPE_1))=0,WEEKDAY($O31,2)&lt;=5,COUNTIF('Données Autres'!$J:$J,$O31)&lt;&gt;1),"dispo",IF(WEEKDAY($O31,2)&gt;5,"",IF(COUNTIF('Données Autres'!$J:$J,$O31)=1,"",IF(INDEX(CP,MATCH($O31,Absences!$A:$A,0),MATCH(Q$1,Absences!$3:$3,0))&lt;&gt;"",INDEX(CP,MATCH($O31,Absences!$A:$A,0),MATCH(Q$1,Absences!$3:$3,0)),IF(SUMPRODUCT(((OPE_1=Q$1)+(OPE_2=Q$1)+(OPE_3=Q$1))*(DD&lt;=$O31)*(DF&gt;=$O31)*ROW(OPE_1))=0,"",INDEX(CLI,SUMPRODUCT(((OPE_1=Q$1)+(OPE_2=Q$1)+(OPE_3=Q$1))*(DD&lt;=$O31)*(DF&gt;=$O31)*ROW(OPE_1))-1)))))),"")</f>
        <v/>
      </c>
      <c r="R31" s="69" t="str" cm="1">
        <f t="array" aca="1" ref="R31" ca="1">IFERROR(IF(AND(INDEX(CP,MATCH($O31,Absences!$A:$A,0),MATCH(R$1,Absences!$3:$3,0))="",SUMPRODUCT(((OPE_1=R$1)+(OPE_2=R$1)+(OPE_3=R$1))*(DD&lt;=$O31)*(DF&gt;=$O31)*ROW(OPE_1))=0,WEEKDAY($O31,2)&lt;=5,COUNTIF('Données Autres'!$J:$J,$O31)&lt;&gt;1),"dispo",IF(WEEKDAY($O31,2)&gt;5,"",IF(COUNTIF('Données Autres'!$J:$J,$O31)=1,"",IF(INDEX(CP,MATCH($O31,Absences!$A:$A,0),MATCH(R$1,Absences!$3:$3,0))&lt;&gt;"",INDEX(CP,MATCH($O31,Absences!$A:$A,0),MATCH(R$1,Absences!$3:$3,0)),IF(SUMPRODUCT(((OPE_1=R$1)+(OPE_2=R$1)+(OPE_3=R$1))*(DD&lt;=$O31)*(DF&gt;=$O31)*ROW(OPE_1))=0,"",INDEX(CLI,SUMPRODUCT(((OPE_1=R$1)+(OPE_2=R$1)+(OPE_3=R$1))*(DD&lt;=$O31)*(DF&gt;=$O31)*ROW(OPE_1))-1)))))),"")</f>
        <v/>
      </c>
      <c r="S31" s="69" t="str" cm="1">
        <f t="array" aca="1" ref="S31" ca="1">IFERROR(IF(AND(INDEX(CP,MATCH($O31,Absences!$A:$A,0),MATCH(S$1,Absences!$3:$3,0))="",SUMPRODUCT(((OPE_1=S$1)+(OPE_2=S$1)+(OPE_3=S$1))*(DD&lt;=$O31)*(DF&gt;=$O31)*ROW(OPE_1))=0,WEEKDAY($O31,2)&lt;=5,COUNTIF('Données Autres'!$J:$J,$O31)&lt;&gt;1),"dispo",IF(WEEKDAY($O31,2)&gt;5,"",IF(COUNTIF('Données Autres'!$J:$J,$O31)=1,"",IF(INDEX(CP,MATCH($O31,Absences!$A:$A,0),MATCH(S$1,Absences!$3:$3,0))&lt;&gt;"",INDEX(CP,MATCH($O31,Absences!$A:$A,0),MATCH(S$1,Absences!$3:$3,0)),IF(SUMPRODUCT(((OPE_1=S$1)+(OPE_2=S$1)+(OPE_3=S$1))*(DD&lt;=$O31)*(DF&gt;=$O31)*ROW(OPE_1))=0,"",INDEX(CLI,SUMPRODUCT(((OPE_1=S$1)+(OPE_2=S$1)+(OPE_3=S$1))*(DD&lt;=$O31)*(DF&gt;=$O31)*ROW(OPE_1))-1)))))),"")</f>
        <v/>
      </c>
      <c r="T31" s="70" t="str" cm="1">
        <f t="array" aca="1" ref="T31" ca="1">IFERROR(IF(AND(INDEX(CP,MATCH($O31,Absences!$A:$A,0),MATCH(T$1,Absences!$3:$3,0))="",SUMPRODUCT(((OPE_1=T$1)+(OPE_2=T$1)+(OPE_3=T$1))*(DD&lt;=$O31)*(DF&gt;=$O31)*ROW(OPE_1))=0,WEEKDAY($O31,2)&lt;=5,COUNTIF('Données Autres'!$J:$J,$O31)&lt;&gt;1),"dispo",IF(WEEKDAY($O31,2)&gt;5,"",IF(COUNTIF('Données Autres'!$J:$J,$O31)=1,"",IF(INDEX(CP,MATCH($O31,Absences!$A:$A,0),MATCH(T$1,Absences!$3:$3,0))&lt;&gt;"",INDEX(CP,MATCH($O31,Absences!$A:$A,0),MATCH(T$1,Absences!$3:$3,0)),IF(SUMPRODUCT(((OPE_1=T$1)+(OPE_2=T$1)+(OPE_3=T$1))*(DD&lt;=$O31)*(DF&gt;=$O31)*ROW(OPE_1))=0,"",INDEX(CLI,SUMPRODUCT(((OPE_1=T$1)+(OPE_2=T$1)+(OPE_3=T$1))*(DD&lt;=$O31)*(DF&gt;=$O31)*ROW(OPE_1))-1)))))),"")</f>
        <v/>
      </c>
    </row>
    <row r="32" spans="2:20" x14ac:dyDescent="0.35">
      <c r="F32" s="23"/>
      <c r="N32" s="39">
        <f t="shared" si="0"/>
        <v>24</v>
      </c>
      <c r="O32" s="38">
        <v>44354</v>
      </c>
      <c r="P32" s="68" t="str" cm="1">
        <f t="array" aca="1" ref="P32" ca="1">IFERROR(IF(AND(INDEX(CP,MATCH($O32,Absences!$A:$A,0),MATCH(P$1,Absences!$3:$3,0))="",SUMPRODUCT(((OPE_1=P$1)+(OPE_2=P$1)+(OPE_3=P$1))*(DD&lt;=$O32)*(DF&gt;=$O32)*ROW(OPE_1))=0,WEEKDAY($O32,2)&lt;=5,COUNTIF('Données Autres'!$J:$J,$O32)&lt;&gt;1),"dispo",IF(WEEKDAY($O32,2)&gt;5,"",IF(COUNTIF('Données Autres'!$J:$J,$O32)=1,"",IF(INDEX(CP,MATCH($O32,Absences!$A:$A,0),MATCH(P$1,Absences!$3:$3,0))&lt;&gt;"",INDEX(CP,MATCH($O32,Absences!$A:$A,0),MATCH(P$1,Absences!$3:$3,0)),IF(SUMPRODUCT(((OPE_1=P$1)+(OPE_2=P$1)+(OPE_3=P$1))*(DD&lt;=$O32)*(DF&gt;=$O32)*ROW(OPE_1))=0,"",INDEX(CLI,SUMPRODUCT(((OPE_1=P$1)+(OPE_2=P$1)+(OPE_3=P$1))*(DD&lt;=$O32)*(DF&gt;=$O32)*ROW(OPE_1))-1)))))),"")</f>
        <v/>
      </c>
      <c r="Q32" s="69" t="str" cm="1">
        <f t="array" aca="1" ref="Q32" ca="1">IFERROR(IF(AND(INDEX(CP,MATCH($O32,Absences!$A:$A,0),MATCH(Q$1,Absences!$3:$3,0))="",SUMPRODUCT(((OPE_1=Q$1)+(OPE_2=Q$1)+(OPE_3=Q$1))*(DD&lt;=$O32)*(DF&gt;=$O32)*ROW(OPE_1))=0,WEEKDAY($O32,2)&lt;=5,COUNTIF('Données Autres'!$J:$J,$O32)&lt;&gt;1),"dispo",IF(WEEKDAY($O32,2)&gt;5,"",IF(COUNTIF('Données Autres'!$J:$J,$O32)=1,"",IF(INDEX(CP,MATCH($O32,Absences!$A:$A,0),MATCH(Q$1,Absences!$3:$3,0))&lt;&gt;"",INDEX(CP,MATCH($O32,Absences!$A:$A,0),MATCH(Q$1,Absences!$3:$3,0)),IF(SUMPRODUCT(((OPE_1=Q$1)+(OPE_2=Q$1)+(OPE_3=Q$1))*(DD&lt;=$O32)*(DF&gt;=$O32)*ROW(OPE_1))=0,"",INDEX(CLI,SUMPRODUCT(((OPE_1=Q$1)+(OPE_2=Q$1)+(OPE_3=Q$1))*(DD&lt;=$O32)*(DF&gt;=$O32)*ROW(OPE_1))-1)))))),"")</f>
        <v/>
      </c>
      <c r="R32" s="69" t="str" cm="1">
        <f t="array" aca="1" ref="R32" ca="1">IFERROR(IF(AND(INDEX(CP,MATCH($O32,Absences!$A:$A,0),MATCH(R$1,Absences!$3:$3,0))="",SUMPRODUCT(((OPE_1=R$1)+(OPE_2=R$1)+(OPE_3=R$1))*(DD&lt;=$O32)*(DF&gt;=$O32)*ROW(OPE_1))=0,WEEKDAY($O32,2)&lt;=5,COUNTIF('Données Autres'!$J:$J,$O32)&lt;&gt;1),"dispo",IF(WEEKDAY($O32,2)&gt;5,"",IF(COUNTIF('Données Autres'!$J:$J,$O32)=1,"",IF(INDEX(CP,MATCH($O32,Absences!$A:$A,0),MATCH(R$1,Absences!$3:$3,0))&lt;&gt;"",INDEX(CP,MATCH($O32,Absences!$A:$A,0),MATCH(R$1,Absences!$3:$3,0)),IF(SUMPRODUCT(((OPE_1=R$1)+(OPE_2=R$1)+(OPE_3=R$1))*(DD&lt;=$O32)*(DF&gt;=$O32)*ROW(OPE_1))=0,"",INDEX(CLI,SUMPRODUCT(((OPE_1=R$1)+(OPE_2=R$1)+(OPE_3=R$1))*(DD&lt;=$O32)*(DF&gt;=$O32)*ROW(OPE_1))-1)))))),"")</f>
        <v/>
      </c>
      <c r="S32" s="69" t="str" cm="1">
        <f t="array" aca="1" ref="S32" ca="1">IFERROR(IF(AND(INDEX(CP,MATCH($O32,Absences!$A:$A,0),MATCH(S$1,Absences!$3:$3,0))="",SUMPRODUCT(((OPE_1=S$1)+(OPE_2=S$1)+(OPE_3=S$1))*(DD&lt;=$O32)*(DF&gt;=$O32)*ROW(OPE_1))=0,WEEKDAY($O32,2)&lt;=5,COUNTIF('Données Autres'!$J:$J,$O32)&lt;&gt;1),"dispo",IF(WEEKDAY($O32,2)&gt;5,"",IF(COUNTIF('Données Autres'!$J:$J,$O32)=1,"",IF(INDEX(CP,MATCH($O32,Absences!$A:$A,0),MATCH(S$1,Absences!$3:$3,0))&lt;&gt;"",INDEX(CP,MATCH($O32,Absences!$A:$A,0),MATCH(S$1,Absences!$3:$3,0)),IF(SUMPRODUCT(((OPE_1=S$1)+(OPE_2=S$1)+(OPE_3=S$1))*(DD&lt;=$O32)*(DF&gt;=$O32)*ROW(OPE_1))=0,"",INDEX(CLI,SUMPRODUCT(((OPE_1=S$1)+(OPE_2=S$1)+(OPE_3=S$1))*(DD&lt;=$O32)*(DF&gt;=$O32)*ROW(OPE_1))-1)))))),"")</f>
        <v/>
      </c>
      <c r="T32" s="70" t="str" cm="1">
        <f t="array" aca="1" ref="T32" ca="1">IFERROR(IF(AND(INDEX(CP,MATCH($O32,Absences!$A:$A,0),MATCH(T$1,Absences!$3:$3,0))="",SUMPRODUCT(((OPE_1=T$1)+(OPE_2=T$1)+(OPE_3=T$1))*(DD&lt;=$O32)*(DF&gt;=$O32)*ROW(OPE_1))=0,WEEKDAY($O32,2)&lt;=5,COUNTIF('Données Autres'!$J:$J,$O32)&lt;&gt;1),"dispo",IF(WEEKDAY($O32,2)&gt;5,"",IF(COUNTIF('Données Autres'!$J:$J,$O32)=1,"",IF(INDEX(CP,MATCH($O32,Absences!$A:$A,0),MATCH(T$1,Absences!$3:$3,0))&lt;&gt;"",INDEX(CP,MATCH($O32,Absences!$A:$A,0),MATCH(T$1,Absences!$3:$3,0)),IF(SUMPRODUCT(((OPE_1=T$1)+(OPE_2=T$1)+(OPE_3=T$1))*(DD&lt;=$O32)*(DF&gt;=$O32)*ROW(OPE_1))=0,"",INDEX(CLI,SUMPRODUCT(((OPE_1=T$1)+(OPE_2=T$1)+(OPE_3=T$1))*(DD&lt;=$O32)*(DF&gt;=$O32)*ROW(OPE_1))-1)))))),"")</f>
        <v/>
      </c>
    </row>
    <row r="33" spans="6:6" x14ac:dyDescent="0.35">
      <c r="F33" s="23"/>
    </row>
    <row r="34" spans="6:6" x14ac:dyDescent="0.35">
      <c r="F34" s="23"/>
    </row>
    <row r="35" spans="6:6" x14ac:dyDescent="0.35">
      <c r="F35" s="23"/>
    </row>
    <row r="36" spans="6:6" x14ac:dyDescent="0.35">
      <c r="F36" s="23"/>
    </row>
    <row r="37" spans="6:6" x14ac:dyDescent="0.35">
      <c r="F37" s="23"/>
    </row>
    <row r="38" spans="6:6" x14ac:dyDescent="0.35">
      <c r="F38" s="23"/>
    </row>
  </sheetData>
  <sheetProtection formatCells="0" pivotTables="0"/>
  <phoneticPr fontId="9" type="noConversion"/>
  <conditionalFormatting sqref="O2:T32">
    <cfRule type="expression" dxfId="243" priority="1">
      <formula>VLOOKUP($O2,Feries,1,FALSE)</formula>
    </cfRule>
    <cfRule type="expression" dxfId="242" priority="5" stopIfTrue="1">
      <formula>AND(WEEKDAY($O2,2)&gt;5,$O2&lt;&gt;0)</formula>
    </cfRule>
  </conditionalFormatting>
  <conditionalFormatting sqref="P1:T32">
    <cfRule type="expression" dxfId="241" priority="6" stopIfTrue="1">
      <formula>SUMPRODUCT(((OPE_1=P$1)+(OPE_2=P$1)+(OPE_3=P$1))*(DD&lt;=$O1)*(DF&gt;=$O1)*(PROG=1))&gt;0</formula>
    </cfRule>
    <cfRule type="expression" dxfId="240" priority="23" stopIfTrue="1">
      <formula>SUMPRODUCT(((OPE_1=P$1)+(OPE_2=P$1)+(OPE_3=P$1))*(DD&lt;=$O1)*(DF&gt;=$O1)*(PROG&lt;1)*(PROG&gt;0)*($O1&lt;TODAY()))&gt;0</formula>
    </cfRule>
    <cfRule type="expression" dxfId="239" priority="24" stopIfTrue="1">
      <formula>SUMPRODUCT(((OPE_1=P$1)+(OPE_2=P$1)+(OPE_3=P$1))*(DD&lt;=$O1)*(DF&gt;=$O1)*(PROG&lt;1)*(PROG&gt;0))&gt;0</formula>
    </cfRule>
    <cfRule type="expression" dxfId="238" priority="25">
      <formula>SUMPRODUCT(((OPE_1=P$1)+(OPE_2=P$1)+(OPE_3=P$1))*(DD&lt;=$O1)*(DF&gt;=$O1)*(PROG=0))&gt;0</formula>
    </cfRule>
  </conditionalFormatting>
  <conditionalFormatting sqref="L2:L3">
    <cfRule type="dataBar" priority="63">
      <dataBar>
        <cfvo type="min"/>
        <cfvo type="max"/>
        <color rgb="FF00FF00"/>
      </dataBar>
      <extLst>
        <ext xmlns:x14="http://schemas.microsoft.com/office/spreadsheetml/2009/9/main" uri="{B025F937-C7B1-47D3-B67F-A62EFF666E3E}">
          <x14:id>{06FDFB42-9219-4FF9-A322-A2F615F22833}</x14:id>
        </ext>
      </extLst>
    </cfRule>
  </conditionalFormatting>
  <dataValidations count="1">
    <dataValidation type="list" allowBlank="1" showInputMessage="1" showErrorMessage="1" sqref="C2:E3" xr:uid="{151E09D2-7148-4E24-A72E-9747FE5D0911}">
      <formula1>Effectif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4" r:id="rId4" name="Scroll Bar 6">
              <controlPr defaultSize="0" autoPict="0">
                <anchor moveWithCells="1">
                  <from>
                    <xdr:col>20</xdr:col>
                    <xdr:colOff>158750</xdr:colOff>
                    <xdr:row>3</xdr:row>
                    <xdr:rowOff>44450</xdr:rowOff>
                  </from>
                  <to>
                    <xdr:col>20</xdr:col>
                    <xdr:colOff>609600</xdr:colOff>
                    <xdr:row>20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5" name="Spinner 7">
              <controlPr defaultSize="0" autoPict="0">
                <anchor>
                  <from>
                    <xdr:col>20</xdr:col>
                    <xdr:colOff>101600</xdr:colOff>
                    <xdr:row>0</xdr:row>
                    <xdr:rowOff>19050</xdr:rowOff>
                  </from>
                  <to>
                    <xdr:col>20</xdr:col>
                    <xdr:colOff>546100</xdr:colOff>
                    <xdr:row>1</xdr:row>
                    <xdr:rowOff>158750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6FDFB42-9219-4FF9-A322-A2F615F22833}">
            <x14:dataBar minLength="0" maxLength="100" border="1" gradient="0">
              <x14:cfvo type="autoMin"/>
              <x14:cfvo type="autoMax"/>
              <x14:borderColor theme="0"/>
              <x14:negativeFillColor rgb="FFFF0000"/>
              <x14:axisColor rgb="FF000000"/>
            </x14:dataBar>
          </x14:cfRule>
          <xm:sqref>L2:L3</xm:sqref>
        </x14:conditionalFormatting>
        <x14:conditionalFormatting xmlns:xm="http://schemas.microsoft.com/office/excel/2006/main">
          <x14:cfRule type="expression" priority="57" id="{C015582B-177B-4B0B-BCA7-BE709F9722C8}">
            <xm:f>INDEX(CP,MATCH($O1,Absences!$A:$A,0),MATCH(P$1,Absences!$3:$3,0))&lt;&gt;""</xm:f>
            <x14:dxf>
              <fill>
                <patternFill>
                  <bgColor rgb="FFFF0000"/>
                </patternFill>
              </fill>
            </x14:dxf>
          </x14:cfRule>
          <xm:sqref>P1:T32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64FCB-A3DE-435E-A792-F535F77A56EC}">
  <sheetPr codeName="Feuil3"/>
  <dimension ref="A1:AK22"/>
  <sheetViews>
    <sheetView showGridLines="0" showZeros="0" workbookViewId="0">
      <selection activeCell="P11" sqref="P11"/>
    </sheetView>
  </sheetViews>
  <sheetFormatPr baseColWidth="10" defaultRowHeight="14.5" x14ac:dyDescent="0.35"/>
  <cols>
    <col min="1" max="1" width="9.7265625" customWidth="1"/>
    <col min="2" max="2" width="8.1796875" customWidth="1"/>
    <col min="3" max="5" width="7.54296875" customWidth="1"/>
    <col min="6" max="6" width="20.81640625" customWidth="1"/>
    <col min="7" max="7" width="7.453125" customWidth="1"/>
    <col min="8" max="8" width="4.81640625" style="21" customWidth="1"/>
    <col min="9" max="9" width="7.453125" customWidth="1"/>
    <col min="10" max="10" width="5.7265625" customWidth="1"/>
    <col min="11" max="11" width="10.453125" customWidth="1"/>
    <col min="12" max="37" width="6.1796875" customWidth="1"/>
  </cols>
  <sheetData>
    <row r="1" spans="1:37" ht="20" x14ac:dyDescent="0.4">
      <c r="A1" s="105" t="s">
        <v>28</v>
      </c>
      <c r="B1" s="105"/>
      <c r="C1" s="105"/>
      <c r="D1" s="105"/>
      <c r="E1" s="105"/>
      <c r="F1" s="106" t="str">
        <f>"du   " &amp; TEXT(MIN(TChantier[Date Début Chantier]),"JJ-MMMM")&amp; "   au   " &amp; TEXT(MAX(TChantier[Date Fin Chantier]),"JJ-MMMM")</f>
        <v>du   08-mai   au   17-mai</v>
      </c>
      <c r="G1" s="106"/>
      <c r="H1" s="24"/>
      <c r="I1" s="23"/>
      <c r="J1" s="23"/>
      <c r="K1" s="23"/>
      <c r="L1" s="23"/>
      <c r="M1" s="23"/>
      <c r="N1" s="23"/>
      <c r="O1" s="23"/>
      <c r="P1" s="23"/>
    </row>
    <row r="2" spans="1:37" x14ac:dyDescent="0.35">
      <c r="A2" s="23"/>
      <c r="B2" s="23"/>
      <c r="C2" s="23"/>
      <c r="D2" s="23"/>
      <c r="E2" s="23"/>
      <c r="F2" s="23"/>
      <c r="G2" s="23"/>
      <c r="H2" s="24"/>
      <c r="I2" s="23"/>
      <c r="J2" s="23"/>
      <c r="K2" s="23"/>
      <c r="L2" s="23"/>
      <c r="M2" s="23"/>
      <c r="N2" s="23"/>
      <c r="O2" s="23"/>
      <c r="P2" s="23"/>
      <c r="U2" s="55"/>
      <c r="V2" s="76" t="s">
        <v>37</v>
      </c>
    </row>
    <row r="3" spans="1:37" x14ac:dyDescent="0.35">
      <c r="A3" s="23"/>
      <c r="B3" s="23"/>
      <c r="C3" s="23"/>
      <c r="D3" s="23"/>
      <c r="E3" s="23"/>
      <c r="F3" s="23"/>
      <c r="G3" s="23"/>
      <c r="H3" s="24"/>
      <c r="I3" s="23"/>
      <c r="J3" s="23"/>
      <c r="K3" s="23"/>
      <c r="L3" s="23"/>
      <c r="M3" s="23"/>
      <c r="N3" s="23"/>
      <c r="O3" s="23"/>
      <c r="P3" s="23"/>
      <c r="U3" s="73"/>
      <c r="V3" s="76" t="s">
        <v>38</v>
      </c>
    </row>
    <row r="4" spans="1:37" x14ac:dyDescent="0.35">
      <c r="U4" s="41"/>
      <c r="V4" s="76" t="s">
        <v>41</v>
      </c>
    </row>
    <row r="5" spans="1:37" x14ac:dyDescent="0.35">
      <c r="U5" s="40"/>
      <c r="V5" s="76" t="s">
        <v>39</v>
      </c>
    </row>
    <row r="6" spans="1:37" x14ac:dyDescent="0.35">
      <c r="U6" s="59"/>
      <c r="V6" s="76" t="s">
        <v>40</v>
      </c>
    </row>
    <row r="7" spans="1:37" x14ac:dyDescent="0.35">
      <c r="U7" s="58"/>
      <c r="V7" s="76" t="s">
        <v>55</v>
      </c>
    </row>
    <row r="8" spans="1:37" x14ac:dyDescent="0.35">
      <c r="V8" s="76"/>
    </row>
    <row r="9" spans="1:37" x14ac:dyDescent="0.35">
      <c r="V9" s="76"/>
    </row>
    <row r="10" spans="1:37" s="17" customFormat="1" ht="31.5" x14ac:dyDescent="0.25">
      <c r="A10" s="14" t="s">
        <v>1</v>
      </c>
      <c r="B10" s="14" t="s">
        <v>2</v>
      </c>
      <c r="C10" s="16" t="s">
        <v>21</v>
      </c>
      <c r="D10" s="16" t="s">
        <v>22</v>
      </c>
      <c r="E10" s="16" t="s">
        <v>26</v>
      </c>
      <c r="F10" s="14" t="s">
        <v>3</v>
      </c>
      <c r="G10" s="14" t="s">
        <v>5</v>
      </c>
      <c r="H10" s="15" t="s">
        <v>15</v>
      </c>
      <c r="I10" s="14" t="s">
        <v>6</v>
      </c>
      <c r="J10" s="28" t="s">
        <v>8</v>
      </c>
      <c r="K10" s="14" t="s">
        <v>7</v>
      </c>
      <c r="L10" s="31" cm="1">
        <f t="array" ref="L10:AK10">_xlfn.SEQUENCE(1,26,MIN(TChantier[Date Début Chantier])+'Données Autres'!A16,1)</f>
        <v>44324</v>
      </c>
      <c r="M10" s="31">
        <v>44325</v>
      </c>
      <c r="N10" s="31">
        <v>44326</v>
      </c>
      <c r="O10" s="31">
        <v>44327</v>
      </c>
      <c r="P10" s="31">
        <v>44328</v>
      </c>
      <c r="Q10" s="31">
        <v>44329</v>
      </c>
      <c r="R10" s="31">
        <v>44330</v>
      </c>
      <c r="S10" s="31">
        <v>44331</v>
      </c>
      <c r="T10" s="31">
        <v>44332</v>
      </c>
      <c r="U10" s="31">
        <v>44333</v>
      </c>
      <c r="V10" s="31">
        <v>44334</v>
      </c>
      <c r="W10" s="31">
        <v>44335</v>
      </c>
      <c r="X10" s="31">
        <v>44336</v>
      </c>
      <c r="Y10" s="31">
        <v>44337</v>
      </c>
      <c r="Z10" s="31">
        <v>44338</v>
      </c>
      <c r="AA10" s="31">
        <v>44339</v>
      </c>
      <c r="AB10" s="31">
        <v>44340</v>
      </c>
      <c r="AC10" s="31">
        <v>44341</v>
      </c>
      <c r="AD10" s="31">
        <v>44342</v>
      </c>
      <c r="AE10" s="31">
        <v>44343</v>
      </c>
      <c r="AF10" s="31">
        <v>44344</v>
      </c>
      <c r="AG10" s="31">
        <v>44345</v>
      </c>
      <c r="AH10" s="31">
        <v>44346</v>
      </c>
      <c r="AI10" s="31">
        <v>44347</v>
      </c>
      <c r="AJ10" s="31">
        <v>44348</v>
      </c>
      <c r="AK10" s="31">
        <v>44349</v>
      </c>
    </row>
    <row r="11" spans="1:37" s="18" customFormat="1" ht="10.5" x14ac:dyDescent="0.25">
      <c r="A11" s="22" t="s">
        <v>73</v>
      </c>
      <c r="B11" s="19">
        <v>202105004</v>
      </c>
      <c r="C11" s="19" t="s">
        <v>23</v>
      </c>
      <c r="D11" s="19" t="s">
        <v>27</v>
      </c>
      <c r="E11" s="19" t="s">
        <v>27</v>
      </c>
      <c r="F11" s="20" t="s">
        <v>27</v>
      </c>
      <c r="G11" s="25">
        <v>44325</v>
      </c>
      <c r="H11" s="18">
        <v>3</v>
      </c>
      <c r="I11" s="25">
        <v>44328</v>
      </c>
      <c r="J11" s="26">
        <v>3</v>
      </c>
      <c r="K11" s="27">
        <v>1</v>
      </c>
    </row>
    <row r="12" spans="1:37" s="20" customFormat="1" ht="10.5" x14ac:dyDescent="0.25">
      <c r="A12" s="22" t="s">
        <v>77</v>
      </c>
      <c r="B12" s="19" t="s">
        <v>27</v>
      </c>
      <c r="C12" s="19" t="s">
        <v>24</v>
      </c>
      <c r="D12" s="19" t="s">
        <v>27</v>
      </c>
      <c r="E12" s="19" t="s">
        <v>27</v>
      </c>
      <c r="F12" s="20" t="s">
        <v>27</v>
      </c>
      <c r="G12" s="25">
        <v>44324</v>
      </c>
      <c r="H12" s="18">
        <v>5</v>
      </c>
      <c r="I12" s="25">
        <v>44333</v>
      </c>
      <c r="J12" s="26">
        <v>4</v>
      </c>
      <c r="K12" s="27">
        <v>0.8</v>
      </c>
    </row>
    <row r="13" spans="1:37" s="20" customFormat="1" ht="10.5" x14ac:dyDescent="0.25">
      <c r="A13" s="20" t="s">
        <v>9</v>
      </c>
    </row>
    <row r="14" spans="1:37" s="20" customFormat="1" x14ac:dyDescent="0.35">
      <c r="A14"/>
      <c r="B14"/>
      <c r="C14"/>
      <c r="D14"/>
      <c r="E14"/>
      <c r="F14"/>
      <c r="G14"/>
      <c r="H14"/>
      <c r="I14"/>
      <c r="J14"/>
      <c r="K14"/>
    </row>
    <row r="15" spans="1:37" x14ac:dyDescent="0.35">
      <c r="H15"/>
    </row>
    <row r="16" spans="1:37" x14ac:dyDescent="0.35">
      <c r="H16"/>
    </row>
    <row r="17" spans="8:8" x14ac:dyDescent="0.35">
      <c r="H17"/>
    </row>
    <row r="18" spans="8:8" x14ac:dyDescent="0.35">
      <c r="H18"/>
    </row>
    <row r="19" spans="8:8" x14ac:dyDescent="0.35">
      <c r="H19"/>
    </row>
    <row r="20" spans="8:8" x14ac:dyDescent="0.35">
      <c r="H20"/>
    </row>
    <row r="21" spans="8:8" x14ac:dyDescent="0.35">
      <c r="H21"/>
    </row>
    <row r="22" spans="8:8" x14ac:dyDescent="0.35">
      <c r="H22"/>
    </row>
  </sheetData>
  <sheetProtection formatCells="0" pivotTables="0"/>
  <mergeCells count="2">
    <mergeCell ref="A1:E1"/>
    <mergeCell ref="F1:G1"/>
  </mergeCells>
  <conditionalFormatting sqref="A10:K5000">
    <cfRule type="containsText" dxfId="222" priority="12" operator="containsText" text="(vide)">
      <formula>NOT(ISERROR(SEARCH("(vide)",A10)))</formula>
    </cfRule>
  </conditionalFormatting>
  <conditionalFormatting sqref="K11:K5000">
    <cfRule type="dataBar" priority="11">
      <dataBar>
        <cfvo type="min"/>
        <cfvo type="max"/>
        <color theme="5"/>
      </dataBar>
      <extLst>
        <ext xmlns:x14="http://schemas.microsoft.com/office/spreadsheetml/2009/9/main" uri="{B025F937-C7B1-47D3-B67F-A62EFF666E3E}">
          <x14:id>{2CB426D5-A03A-4A81-A077-41788F0FC9C5}</x14:id>
        </ext>
      </extLst>
    </cfRule>
  </conditionalFormatting>
  <conditionalFormatting sqref="L11:AK5000">
    <cfRule type="expression" dxfId="221" priority="5" stopIfTrue="1">
      <formula>AND(DD&lt;=L$10,DF&gt;=L$10,PROG=1,$B11&lt;&gt;"")</formula>
    </cfRule>
    <cfRule type="expression" dxfId="220" priority="1">
      <formula>AND(VLOOKUP(L$10,Feries,1,FALSE),$B11&lt;&gt;"")</formula>
    </cfRule>
    <cfRule type="expression" dxfId="219" priority="2" stopIfTrue="1">
      <formula>AND(WEEKDAY(L$10,2)&gt;5,$B11&lt;&gt;"")</formula>
    </cfRule>
    <cfRule type="expression" dxfId="218" priority="10">
      <formula>AND(L$10&gt;=WORKDAY.INTL($G11,$J11,1,Feries),$K11=0,L$10&lt;=$I11)</formula>
    </cfRule>
    <cfRule type="expression" dxfId="217" priority="7" stopIfTrue="1">
      <formula>AND(L$10&gt;=WORKDAY.INTL($G11,$J11,1),$K11&lt;&gt;1,L$10&lt;=$I11)</formula>
    </cfRule>
    <cfRule type="expression" dxfId="216" priority="6" stopIfTrue="1">
      <formula>AND(L$10&gt;=$G11,WORKDAY.INTL($G11,$J11,1)-1&gt;=L$10)</formula>
    </cfRule>
  </conditionalFormatting>
  <conditionalFormatting sqref="L10:AK10">
    <cfRule type="containsText" dxfId="215" priority="3" operator="containsText" text="(vide)">
      <formula>NOT(ISERROR(SEARCH("(vide)",L10)))</formula>
    </cfRule>
  </conditionalFormatting>
  <pageMargins left="0.7" right="0.7" top="0.75" bottom="0.75" header="0.3" footer="0.3"/>
  <pageSetup paperSize="9" orientation="portrait" horizontalDpi="0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Scroll Bar 1">
              <controlPr defaultSize="0" autoPict="0">
                <anchor>
                  <from>
                    <xdr:col>11</xdr:col>
                    <xdr:colOff>120650</xdr:colOff>
                    <xdr:row>6</xdr:row>
                    <xdr:rowOff>127000</xdr:rowOff>
                  </from>
                  <to>
                    <xdr:col>17</xdr:col>
                    <xdr:colOff>400050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CB426D5-A03A-4A81-A077-41788F0FC9C5}">
            <x14:dataBar minLength="0" maxLength="100" border="1" gradient="0">
              <x14:cfvo type="autoMin"/>
              <x14:cfvo type="autoMax"/>
              <x14:borderColor theme="0"/>
              <x14:negativeFillColor rgb="FFFF0000"/>
              <x14:axisColor rgb="FF000000"/>
            </x14:dataBar>
          </x14:cfRule>
          <xm:sqref>K11:K5000</xm:sqref>
        </x14:conditionalFormatting>
      </x14:conditionalFormattings>
    </ex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9E4AB-A0EF-471D-B691-81835460A7A6}">
  <sheetPr codeName="Feuil1"/>
  <dimension ref="A1:AS22"/>
  <sheetViews>
    <sheetView showGridLines="0" tabSelected="1" workbookViewId="0">
      <selection activeCell="O3" sqref="O3"/>
    </sheetView>
  </sheetViews>
  <sheetFormatPr baseColWidth="10" defaultRowHeight="14.5" x14ac:dyDescent="0.35"/>
  <cols>
    <col min="2" max="3" width="5.7265625" customWidth="1"/>
    <col min="4" max="30" width="5.7265625" bestFit="1" customWidth="1"/>
    <col min="31" max="45" width="5.7265625" customWidth="1"/>
  </cols>
  <sheetData>
    <row r="1" spans="1:45" ht="40" customHeight="1" x14ac:dyDescent="0.4">
      <c r="A1" s="107"/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</row>
    <row r="3" spans="1:45" ht="15" thickBot="1" x14ac:dyDescent="0.4">
      <c r="O3" s="109" t="s">
        <v>84</v>
      </c>
    </row>
    <row r="4" spans="1:45" s="52" customFormat="1" ht="23" customHeight="1" x14ac:dyDescent="0.35">
      <c r="A4" s="65" t="s">
        <v>34</v>
      </c>
      <c r="B4" s="66" cm="1">
        <f t="array" ref="B4:AS4">_xlfn.SEQUENCE(1,44,MIN(TChantier[Date Début Chantier])+'Données Autres'!A18,1)</f>
        <v>44324</v>
      </c>
      <c r="C4" s="67">
        <v>44325</v>
      </c>
      <c r="D4" s="67">
        <v>44326</v>
      </c>
      <c r="E4" s="67">
        <v>44327</v>
      </c>
      <c r="F4" s="67">
        <v>44328</v>
      </c>
      <c r="G4" s="67">
        <v>44329</v>
      </c>
      <c r="H4" s="67">
        <v>44330</v>
      </c>
      <c r="I4" s="67">
        <v>44331</v>
      </c>
      <c r="J4" s="67">
        <v>44332</v>
      </c>
      <c r="K4" s="67">
        <v>44333</v>
      </c>
      <c r="L4" s="67">
        <v>44334</v>
      </c>
      <c r="M4" s="67">
        <v>44335</v>
      </c>
      <c r="N4" s="67">
        <v>44336</v>
      </c>
      <c r="O4" s="67">
        <v>44337</v>
      </c>
      <c r="P4" s="67">
        <v>44338</v>
      </c>
      <c r="Q4" s="67">
        <v>44339</v>
      </c>
      <c r="R4" s="67">
        <v>44340</v>
      </c>
      <c r="S4" s="67">
        <v>44341</v>
      </c>
      <c r="T4" s="67">
        <v>44342</v>
      </c>
      <c r="U4" s="67">
        <v>44343</v>
      </c>
      <c r="V4" s="67">
        <v>44344</v>
      </c>
      <c r="W4" s="67">
        <v>44345</v>
      </c>
      <c r="X4" s="67">
        <v>44346</v>
      </c>
      <c r="Y4" s="67">
        <v>44347</v>
      </c>
      <c r="Z4" s="67">
        <v>44348</v>
      </c>
      <c r="AA4" s="67">
        <v>44349</v>
      </c>
      <c r="AB4" s="67">
        <v>44350</v>
      </c>
      <c r="AC4" s="67">
        <v>44351</v>
      </c>
      <c r="AD4" s="67">
        <v>44352</v>
      </c>
      <c r="AE4" s="67">
        <v>44353</v>
      </c>
      <c r="AF4" s="67">
        <v>44354</v>
      </c>
      <c r="AG4" s="67">
        <v>44355</v>
      </c>
      <c r="AH4" s="67">
        <v>44356</v>
      </c>
      <c r="AI4" s="67">
        <v>44357</v>
      </c>
      <c r="AJ4" s="67">
        <v>44358</v>
      </c>
      <c r="AK4" s="67">
        <v>44359</v>
      </c>
      <c r="AL4" s="67">
        <v>44360</v>
      </c>
      <c r="AM4" s="67">
        <v>44361</v>
      </c>
      <c r="AN4" s="67">
        <v>44362</v>
      </c>
      <c r="AO4" s="67">
        <v>44363</v>
      </c>
      <c r="AP4" s="67">
        <v>44364</v>
      </c>
      <c r="AQ4" s="67">
        <v>44365</v>
      </c>
      <c r="AR4" s="67">
        <v>44366</v>
      </c>
      <c r="AS4" s="67">
        <v>44367</v>
      </c>
    </row>
    <row r="5" spans="1:45" ht="23" customHeight="1" x14ac:dyDescent="0.35">
      <c r="A5" s="63" t="s">
        <v>33</v>
      </c>
      <c r="B5" s="53">
        <f t="shared" ref="B5:AS5" si="0">WEEKNUM(B4)</f>
        <v>19</v>
      </c>
      <c r="C5" s="54">
        <f t="shared" si="0"/>
        <v>20</v>
      </c>
      <c r="D5" s="54">
        <f t="shared" si="0"/>
        <v>20</v>
      </c>
      <c r="E5" s="54">
        <f t="shared" si="0"/>
        <v>20</v>
      </c>
      <c r="F5" s="54">
        <f t="shared" si="0"/>
        <v>20</v>
      </c>
      <c r="G5" s="54">
        <f t="shared" si="0"/>
        <v>20</v>
      </c>
      <c r="H5" s="54">
        <f t="shared" si="0"/>
        <v>20</v>
      </c>
      <c r="I5" s="54">
        <f t="shared" si="0"/>
        <v>20</v>
      </c>
      <c r="J5" s="54">
        <f t="shared" si="0"/>
        <v>21</v>
      </c>
      <c r="K5" s="54">
        <f t="shared" si="0"/>
        <v>21</v>
      </c>
      <c r="L5" s="54">
        <f t="shared" si="0"/>
        <v>21</v>
      </c>
      <c r="M5" s="54">
        <f t="shared" si="0"/>
        <v>21</v>
      </c>
      <c r="N5" s="54">
        <f t="shared" si="0"/>
        <v>21</v>
      </c>
      <c r="O5" s="54">
        <f t="shared" si="0"/>
        <v>21</v>
      </c>
      <c r="P5" s="54">
        <f t="shared" si="0"/>
        <v>21</v>
      </c>
      <c r="Q5" s="54">
        <f t="shared" si="0"/>
        <v>22</v>
      </c>
      <c r="R5" s="54">
        <f t="shared" si="0"/>
        <v>22</v>
      </c>
      <c r="S5" s="54">
        <f t="shared" si="0"/>
        <v>22</v>
      </c>
      <c r="T5" s="54">
        <f t="shared" si="0"/>
        <v>22</v>
      </c>
      <c r="U5" s="54">
        <f t="shared" si="0"/>
        <v>22</v>
      </c>
      <c r="V5" s="54">
        <f t="shared" si="0"/>
        <v>22</v>
      </c>
      <c r="W5" s="54">
        <f t="shared" si="0"/>
        <v>22</v>
      </c>
      <c r="X5" s="54">
        <f t="shared" si="0"/>
        <v>23</v>
      </c>
      <c r="Y5" s="54">
        <f t="shared" si="0"/>
        <v>23</v>
      </c>
      <c r="Z5" s="54">
        <f t="shared" si="0"/>
        <v>23</v>
      </c>
      <c r="AA5" s="54">
        <f t="shared" si="0"/>
        <v>23</v>
      </c>
      <c r="AB5" s="54">
        <f t="shared" si="0"/>
        <v>23</v>
      </c>
      <c r="AC5" s="54">
        <f t="shared" si="0"/>
        <v>23</v>
      </c>
      <c r="AD5" s="54">
        <f t="shared" si="0"/>
        <v>23</v>
      </c>
      <c r="AE5" s="54">
        <f t="shared" si="0"/>
        <v>24</v>
      </c>
      <c r="AF5" s="54">
        <f t="shared" si="0"/>
        <v>24</v>
      </c>
      <c r="AG5" s="54">
        <f t="shared" si="0"/>
        <v>24</v>
      </c>
      <c r="AH5" s="54">
        <f t="shared" si="0"/>
        <v>24</v>
      </c>
      <c r="AI5" s="54">
        <f t="shared" si="0"/>
        <v>24</v>
      </c>
      <c r="AJ5" s="54">
        <f t="shared" si="0"/>
        <v>24</v>
      </c>
      <c r="AK5" s="54">
        <f t="shared" si="0"/>
        <v>24</v>
      </c>
      <c r="AL5" s="54">
        <f t="shared" si="0"/>
        <v>25</v>
      </c>
      <c r="AM5" s="54">
        <f t="shared" si="0"/>
        <v>25</v>
      </c>
      <c r="AN5" s="54">
        <f t="shared" si="0"/>
        <v>25</v>
      </c>
      <c r="AO5" s="54">
        <f t="shared" si="0"/>
        <v>25</v>
      </c>
      <c r="AP5" s="54">
        <f t="shared" si="0"/>
        <v>25</v>
      </c>
      <c r="AQ5" s="54">
        <f t="shared" si="0"/>
        <v>25</v>
      </c>
      <c r="AR5" s="54">
        <f t="shared" si="0"/>
        <v>25</v>
      </c>
      <c r="AS5" s="54">
        <f t="shared" si="0"/>
        <v>26</v>
      </c>
    </row>
    <row r="6" spans="1:45" ht="23" customHeight="1" x14ac:dyDescent="0.35">
      <c r="A6" s="64" t="str">
        <f>Absences!O15</f>
        <v>Thierry</v>
      </c>
      <c r="B6" s="61" t="str" cm="1">
        <f t="array" ref="B6">_xlfn.SINGLE(IF(WEEKDAY(B$4,2)&gt;5,"",IF(COUNTIF('Données Autres'!$J:$J,B$4)=1,"",IF(SUMPRODUCT(((OPE_1=$A6)+(OPE_2=$A6)+(OPE_3=$A6))*(DD&lt;=B$4)*(DF&gt;=B$4)*ROW(OPE_1))=0,"",INDEX(CLI,SUMPRODUCT(((OPE_1=$A6)+(OPE_2=$A6)+(OPE_3=$A6))*(DD&lt;=B$4)*(DF&gt;=B$4)*ROW(OPE_1))-1)))))</f>
        <v/>
      </c>
      <c r="C6" s="61" t="str" cm="1">
        <f t="array" ref="C6">_xlfn.SINGLE(IF(WEEKDAY(C$4,2)&gt;5,"",IF(COUNTIF('Données Autres'!$J:$J,C$4)=1,"",IF(SUMPRODUCT(((OPE_1=$A6)+(OPE_2=$A6)+(OPE_3=$A6))*(DD&lt;=C$4)*(DF&gt;=C$4)*ROW(OPE_1))=0,"",INDEX(CLI,SUMPRODUCT(((OPE_1=$A6)+(OPE_2=$A6)+(OPE_3=$A6))*(DD&lt;=C$4)*(DF&gt;=C$4)*ROW(OPE_1))-1)))))</f>
        <v/>
      </c>
      <c r="D6" s="61" t="str" cm="1">
        <f t="array" aca="1" ref="D6" ca="1">_xlfn.SINGLE(IF(WEEKDAY(D$4,2)&gt;5,"",IF(COUNTIF('Données Autres'!$J:$J,D$4)=1,"",IF(SUMPRODUCT(((OPE_1=$A6)+(OPE_2=$A6)+(OPE_3=$A6))*(DD&lt;=D$4)*(DF&gt;=D$4)*ROW(OPE_1))=0,"",INDEX(CLI,SUMPRODUCT(((OPE_1=$A6)+(OPE_2=$A6)+(OPE_3=$A6))*(DD&lt;=D$4)*(DF&gt;=D$4)*ROW(OPE_1))-1)))))</f>
        <v>essai</v>
      </c>
      <c r="E6" s="61" t="str" cm="1">
        <f t="array" aca="1" ref="E6" ca="1">_xlfn.SINGLE(IF(WEEKDAY(E$4,2)&gt;5,"",IF(COUNTIF('Données Autres'!$J:$J,E$4)=1,"",IF(SUMPRODUCT(((OPE_1=$A6)+(OPE_2=$A6)+(OPE_3=$A6))*(DD&lt;=E$4)*(DF&gt;=E$4)*ROW(OPE_1))=0,"",INDEX(CLI,SUMPRODUCT(((OPE_1=$A6)+(OPE_2=$A6)+(OPE_3=$A6))*(DD&lt;=E$4)*(DF&gt;=E$4)*ROW(OPE_1))-1)))))</f>
        <v>essai</v>
      </c>
      <c r="F6" s="61" t="str" cm="1">
        <f t="array" aca="1" ref="F6" ca="1">_xlfn.SINGLE(IF(WEEKDAY(F$4,2)&gt;5,"",IF(COUNTIF('Données Autres'!$J:$J,F$4)=1,"",IF(SUMPRODUCT(((OPE_1=$A6)+(OPE_2=$A6)+(OPE_3=$A6))*(DD&lt;=F$4)*(DF&gt;=F$4)*ROW(OPE_1))=0,"",INDEX(CLI,SUMPRODUCT(((OPE_1=$A6)+(OPE_2=$A6)+(OPE_3=$A6))*(DD&lt;=F$4)*(DF&gt;=F$4)*ROW(OPE_1))-1)))))</f>
        <v>essai</v>
      </c>
      <c r="G6" s="61" t="str" cm="1">
        <f t="array" ref="G6">_xlfn.SINGLE(IF(WEEKDAY(G$4,2)&gt;5,"",IF(COUNTIF('Données Autres'!$J:$J,G$4)=1,"",IF(SUMPRODUCT(((OPE_1=$A6)+(OPE_2=$A6)+(OPE_3=$A6))*(DD&lt;=G$4)*(DF&gt;=G$4)*ROW(OPE_1))=0,"",INDEX(CLI,SUMPRODUCT(((OPE_1=$A6)+(OPE_2=$A6)+(OPE_3=$A6))*(DD&lt;=G$4)*(DF&gt;=G$4)*ROW(OPE_1))-1)))))</f>
        <v/>
      </c>
      <c r="H6" s="61" t="str" cm="1">
        <f t="array" aca="1" ref="H6" ca="1">_xlfn.SINGLE(IF(WEEKDAY(H$4,2)&gt;5,"",IF(COUNTIF('Données Autres'!$J:$J,H$4)=1,"",IF(SUMPRODUCT(((OPE_1=$A6)+(OPE_2=$A6)+(OPE_3=$A6))*(DD&lt;=H$4)*(DF&gt;=H$4)*ROW(OPE_1))=0,"",INDEX(CLI,SUMPRODUCT(((OPE_1=$A6)+(OPE_2=$A6)+(OPE_3=$A6))*(DD&lt;=H$4)*(DF&gt;=H$4)*ROW(OPE_1))-1)))))</f>
        <v/>
      </c>
      <c r="I6" s="61" t="str" cm="1">
        <f t="array" ref="I6">_xlfn.SINGLE(IF(WEEKDAY(I$4,2)&gt;5,"",IF(COUNTIF('Données Autres'!$J:$J,I$4)=1,"",IF(SUMPRODUCT(((OPE_1=$A6)+(OPE_2=$A6)+(OPE_3=$A6))*(DD&lt;=I$4)*(DF&gt;=I$4)*ROW(OPE_1))=0,"",INDEX(CLI,SUMPRODUCT(((OPE_1=$A6)+(OPE_2=$A6)+(OPE_3=$A6))*(DD&lt;=I$4)*(DF&gt;=I$4)*ROW(OPE_1))-1)))))</f>
        <v/>
      </c>
      <c r="J6" s="61" t="str" cm="1">
        <f t="array" ref="J6">_xlfn.SINGLE(IF(WEEKDAY(J$4,2)&gt;5,"",IF(COUNTIF('Données Autres'!$J:$J,J$4)=1,"",IF(SUMPRODUCT(((OPE_1=$A6)+(OPE_2=$A6)+(OPE_3=$A6))*(DD&lt;=J$4)*(DF&gt;=J$4)*ROW(OPE_1))=0,"",INDEX(CLI,SUMPRODUCT(((OPE_1=$A6)+(OPE_2=$A6)+(OPE_3=$A6))*(DD&lt;=J$4)*(DF&gt;=J$4)*ROW(OPE_1))-1)))))</f>
        <v/>
      </c>
      <c r="K6" s="61" t="str" cm="1">
        <f t="array" aca="1" ref="K6" ca="1">_xlfn.SINGLE(IF(WEEKDAY(K$4,2)&gt;5,"",IF(COUNTIF('Données Autres'!$J:$J,K$4)=1,"",IF(SUMPRODUCT(((OPE_1=$A6)+(OPE_2=$A6)+(OPE_3=$A6))*(DD&lt;=K$4)*(DF&gt;=K$4)*ROW(OPE_1))=0,"",INDEX(CLI,SUMPRODUCT(((OPE_1=$A6)+(OPE_2=$A6)+(OPE_3=$A6))*(DD&lt;=K$4)*(DF&gt;=K$4)*ROW(OPE_1))-1)))))</f>
        <v/>
      </c>
      <c r="L6" s="61" t="str" cm="1">
        <f t="array" aca="1" ref="L6" ca="1">_xlfn.SINGLE(IF(WEEKDAY(L$4,2)&gt;5,"",IF(COUNTIF('Données Autres'!$J:$J,L$4)=1,"",IF(SUMPRODUCT(((OPE_1=$A6)+(OPE_2=$A6)+(OPE_3=$A6))*(DD&lt;=L$4)*(DF&gt;=L$4)*ROW(OPE_1))=0,"",INDEX(CLI,SUMPRODUCT(((OPE_1=$A6)+(OPE_2=$A6)+(OPE_3=$A6))*(DD&lt;=L$4)*(DF&gt;=L$4)*ROW(OPE_1))-1)))))</f>
        <v/>
      </c>
      <c r="M6" s="61" t="str" cm="1">
        <f t="array" aca="1" ref="M6" ca="1">_xlfn.SINGLE(IF(WEEKDAY(M$4,2)&gt;5,"",IF(COUNTIF('Données Autres'!$J:$J,M$4)=1,"",IF(SUMPRODUCT(((OPE_1=$A6)+(OPE_2=$A6)+(OPE_3=$A6))*(DD&lt;=M$4)*(DF&gt;=M$4)*ROW(OPE_1))=0,"",INDEX(CLI,SUMPRODUCT(((OPE_1=$A6)+(OPE_2=$A6)+(OPE_3=$A6))*(DD&lt;=M$4)*(DF&gt;=M$4)*ROW(OPE_1))-1)))))</f>
        <v/>
      </c>
      <c r="N6" s="61" t="str" cm="1">
        <f t="array" aca="1" ref="N6" ca="1">_xlfn.SINGLE(IF(WEEKDAY(N$4,2)&gt;5,"",IF(COUNTIF('Données Autres'!$J:$J,N$4)=1,"",IF(SUMPRODUCT(((OPE_1=$A6)+(OPE_2=$A6)+(OPE_3=$A6))*(DD&lt;=N$4)*(DF&gt;=N$4)*ROW(OPE_1))=0,"",INDEX(CLI,SUMPRODUCT(((OPE_1=$A6)+(OPE_2=$A6)+(OPE_3=$A6))*(DD&lt;=N$4)*(DF&gt;=N$4)*ROW(OPE_1))-1)))))</f>
        <v/>
      </c>
      <c r="O6" s="61" t="str" cm="1">
        <f t="array" aca="1" ref="O6" ca="1">_xlfn.SINGLE(IF(WEEKDAY(O$4,2)&gt;5,"",IF(COUNTIF('Données Autres'!$J:$J,O$4)=1,"",IF(SUMPRODUCT(((OPE_1=$A6)+(OPE_2=$A6)+(OPE_3=$A6))*(DD&lt;=O$4)*(DF&gt;=O$4)*ROW(OPE_1))=0,"",INDEX(CLI,SUMPRODUCT(((OPE_1=$A6)+(OPE_2=$A6)+(OPE_3=$A6))*(DD&lt;=O$4)*(DF&gt;=O$4)*ROW(OPE_1))-1)))))</f>
        <v/>
      </c>
      <c r="P6" s="61" t="str" cm="1">
        <f t="array" ref="P6">_xlfn.SINGLE(IF(WEEKDAY(P$4,2)&gt;5,"",IF(COUNTIF('Données Autres'!$J:$J,P$4)=1,"",IF(SUMPRODUCT(((OPE_1=$A6)+(OPE_2=$A6)+(OPE_3=$A6))*(DD&lt;=P$4)*(DF&gt;=P$4)*ROW(OPE_1))=0,"",INDEX(CLI,SUMPRODUCT(((OPE_1=$A6)+(OPE_2=$A6)+(OPE_3=$A6))*(DD&lt;=P$4)*(DF&gt;=P$4)*ROW(OPE_1))-1)))))</f>
        <v/>
      </c>
      <c r="Q6" s="61" t="str" cm="1">
        <f t="array" ref="Q6">_xlfn.SINGLE(IF(WEEKDAY(Q$4,2)&gt;5,"",IF(COUNTIF('Données Autres'!$J:$J,Q$4)=1,"",IF(SUMPRODUCT(((OPE_1=$A6)+(OPE_2=$A6)+(OPE_3=$A6))*(DD&lt;=Q$4)*(DF&gt;=Q$4)*ROW(OPE_1))=0,"",INDEX(CLI,SUMPRODUCT(((OPE_1=$A6)+(OPE_2=$A6)+(OPE_3=$A6))*(DD&lt;=Q$4)*(DF&gt;=Q$4)*ROW(OPE_1))-1)))))</f>
        <v/>
      </c>
      <c r="R6" s="61" t="str" cm="1">
        <f t="array" ref="R6">_xlfn.SINGLE(IF(WEEKDAY(R$4,2)&gt;5,"",IF(COUNTIF('Données Autres'!$J:$J,R$4)=1,"",IF(SUMPRODUCT(((OPE_1=$A6)+(OPE_2=$A6)+(OPE_3=$A6))*(DD&lt;=R$4)*(DF&gt;=R$4)*ROW(OPE_1))=0,"",INDEX(CLI,SUMPRODUCT(((OPE_1=$A6)+(OPE_2=$A6)+(OPE_3=$A6))*(DD&lt;=R$4)*(DF&gt;=R$4)*ROW(OPE_1))-1)))))</f>
        <v/>
      </c>
      <c r="S6" s="61" t="str" cm="1">
        <f t="array" aca="1" ref="S6" ca="1">_xlfn.SINGLE(IF(WEEKDAY(S$4,2)&gt;5,"",IF(COUNTIF('Données Autres'!$J:$J,S$4)=1,"",IF(SUMPRODUCT(((OPE_1=$A6)+(OPE_2=$A6)+(OPE_3=$A6))*(DD&lt;=S$4)*(DF&gt;=S$4)*ROW(OPE_1))=0,"",INDEX(CLI,SUMPRODUCT(((OPE_1=$A6)+(OPE_2=$A6)+(OPE_3=$A6))*(DD&lt;=S$4)*(DF&gt;=S$4)*ROW(OPE_1))-1)))))</f>
        <v/>
      </c>
      <c r="T6" s="61" t="str" cm="1">
        <f t="array" aca="1" ref="T6" ca="1">_xlfn.SINGLE(IF(WEEKDAY(T$4,2)&gt;5,"",IF(COUNTIF('Données Autres'!$J:$J,T$4)=1,"",IF(SUMPRODUCT(((OPE_1=$A6)+(OPE_2=$A6)+(OPE_3=$A6))*(DD&lt;=T$4)*(DF&gt;=T$4)*ROW(OPE_1))=0,"",INDEX(CLI,SUMPRODUCT(((OPE_1=$A6)+(OPE_2=$A6)+(OPE_3=$A6))*(DD&lt;=T$4)*(DF&gt;=T$4)*ROW(OPE_1))-1)))))</f>
        <v/>
      </c>
      <c r="U6" s="61" t="str" cm="1">
        <f t="array" aca="1" ref="U6" ca="1">_xlfn.SINGLE(IF(WEEKDAY(U$4,2)&gt;5,"",IF(COUNTIF('Données Autres'!$J:$J,U$4)=1,"",IF(SUMPRODUCT(((OPE_1=$A6)+(OPE_2=$A6)+(OPE_3=$A6))*(DD&lt;=U$4)*(DF&gt;=U$4)*ROW(OPE_1))=0,"",INDEX(CLI,SUMPRODUCT(((OPE_1=$A6)+(OPE_2=$A6)+(OPE_3=$A6))*(DD&lt;=U$4)*(DF&gt;=U$4)*ROW(OPE_1))-1)))))</f>
        <v/>
      </c>
      <c r="V6" s="61" t="str" cm="1">
        <f t="array" aca="1" ref="V6" ca="1">_xlfn.SINGLE(IF(WEEKDAY(V$4,2)&gt;5,"",IF(COUNTIF('Données Autres'!$J:$J,V$4)=1,"",IF(SUMPRODUCT(((OPE_1=$A6)+(OPE_2=$A6)+(OPE_3=$A6))*(DD&lt;=V$4)*(DF&gt;=V$4)*ROW(OPE_1))=0,"",INDEX(CLI,SUMPRODUCT(((OPE_1=$A6)+(OPE_2=$A6)+(OPE_3=$A6))*(DD&lt;=V$4)*(DF&gt;=V$4)*ROW(OPE_1))-1)))))</f>
        <v/>
      </c>
      <c r="W6" s="61" t="str" cm="1">
        <f t="array" ref="W6">_xlfn.SINGLE(IF(WEEKDAY(W$4,2)&gt;5,"",IF(COUNTIF('Données Autres'!$J:$J,W$4)=1,"",IF(SUMPRODUCT(((OPE_1=$A6)+(OPE_2=$A6)+(OPE_3=$A6))*(DD&lt;=W$4)*(DF&gt;=W$4)*ROW(OPE_1))=0,"",INDEX(CLI,SUMPRODUCT(((OPE_1=$A6)+(OPE_2=$A6)+(OPE_3=$A6))*(DD&lt;=W$4)*(DF&gt;=W$4)*ROW(OPE_1))-1)))))</f>
        <v/>
      </c>
      <c r="X6" s="61" t="str" cm="1">
        <f t="array" ref="X6">_xlfn.SINGLE(IF(WEEKDAY(X$4,2)&gt;5,"",IF(COUNTIF('Données Autres'!$J:$J,X$4)=1,"",IF(SUMPRODUCT(((OPE_1=$A6)+(OPE_2=$A6)+(OPE_3=$A6))*(DD&lt;=X$4)*(DF&gt;=X$4)*ROW(OPE_1))=0,"",INDEX(CLI,SUMPRODUCT(((OPE_1=$A6)+(OPE_2=$A6)+(OPE_3=$A6))*(DD&lt;=X$4)*(DF&gt;=X$4)*ROW(OPE_1))-1)))))</f>
        <v/>
      </c>
      <c r="Y6" s="61" t="str" cm="1">
        <f t="array" aca="1" ref="Y6" ca="1">_xlfn.SINGLE(IF(WEEKDAY(Y$4,2)&gt;5,"",IF(COUNTIF('Données Autres'!$J:$J,Y$4)=1,"",IF(SUMPRODUCT(((OPE_1=$A6)+(OPE_2=$A6)+(OPE_3=$A6))*(DD&lt;=Y$4)*(DF&gt;=Y$4)*ROW(OPE_1))=0,"",INDEX(CLI,SUMPRODUCT(((OPE_1=$A6)+(OPE_2=$A6)+(OPE_3=$A6))*(DD&lt;=Y$4)*(DF&gt;=Y$4)*ROW(OPE_1))-1)))))</f>
        <v/>
      </c>
      <c r="Z6" s="61" t="str" cm="1">
        <f t="array" aca="1" ref="Z6" ca="1">_xlfn.SINGLE(IF(WEEKDAY(Z$4,2)&gt;5,"",IF(COUNTIF('Données Autres'!$J:$J,Z$4)=1,"",IF(SUMPRODUCT(((OPE_1=$A6)+(OPE_2=$A6)+(OPE_3=$A6))*(DD&lt;=Z$4)*(DF&gt;=Z$4)*ROW(OPE_1))=0,"",INDEX(CLI,SUMPRODUCT(((OPE_1=$A6)+(OPE_2=$A6)+(OPE_3=$A6))*(DD&lt;=Z$4)*(DF&gt;=Z$4)*ROW(OPE_1))-1)))))</f>
        <v/>
      </c>
      <c r="AA6" s="61" t="str" cm="1">
        <f t="array" aca="1" ref="AA6" ca="1">_xlfn.SINGLE(IF(WEEKDAY(AA$4,2)&gt;5,"",IF(COUNTIF('Données Autres'!$J:$J,AA$4)=1,"",IF(SUMPRODUCT(((OPE_1=$A6)+(OPE_2=$A6)+(OPE_3=$A6))*(DD&lt;=AA$4)*(DF&gt;=AA$4)*ROW(OPE_1))=0,"",INDEX(CLI,SUMPRODUCT(((OPE_1=$A6)+(OPE_2=$A6)+(OPE_3=$A6))*(DD&lt;=AA$4)*(DF&gt;=AA$4)*ROW(OPE_1))-1)))))</f>
        <v/>
      </c>
      <c r="AB6" s="61" t="str" cm="1">
        <f t="array" aca="1" ref="AB6" ca="1">_xlfn.SINGLE(IF(WEEKDAY(AB$4,2)&gt;5,"",IF(COUNTIF('Données Autres'!$J:$J,AB$4)=1,"",IF(SUMPRODUCT(((OPE_1=$A6)+(OPE_2=$A6)+(OPE_3=$A6))*(DD&lt;=AB$4)*(DF&gt;=AB$4)*ROW(OPE_1))=0,"",INDEX(CLI,SUMPRODUCT(((OPE_1=$A6)+(OPE_2=$A6)+(OPE_3=$A6))*(DD&lt;=AB$4)*(DF&gt;=AB$4)*ROW(OPE_1))-1)))))</f>
        <v/>
      </c>
      <c r="AC6" s="61" t="str" cm="1">
        <f t="array" aca="1" ref="AC6" ca="1">_xlfn.SINGLE(IF(WEEKDAY(AC$4,2)&gt;5,"",IF(COUNTIF('Données Autres'!$J:$J,AC$4)=1,"",IF(SUMPRODUCT(((OPE_1=$A6)+(OPE_2=$A6)+(OPE_3=$A6))*(DD&lt;=AC$4)*(DF&gt;=AC$4)*ROW(OPE_1))=0,"",INDEX(CLI,SUMPRODUCT(((OPE_1=$A6)+(OPE_2=$A6)+(OPE_3=$A6))*(DD&lt;=AC$4)*(DF&gt;=AC$4)*ROW(OPE_1))-1)))))</f>
        <v/>
      </c>
      <c r="AD6" s="61" t="str" cm="1">
        <f t="array" ref="AD6">_xlfn.SINGLE(IF(WEEKDAY(AD$4,2)&gt;5,"",IF(COUNTIF('Données Autres'!$J:$J,AD$4)=1,"",IF(SUMPRODUCT(((OPE_1=$A6)+(OPE_2=$A6)+(OPE_3=$A6))*(DD&lt;=AD$4)*(DF&gt;=AD$4)*ROW(OPE_1))=0,"",INDEX(CLI,SUMPRODUCT(((OPE_1=$A6)+(OPE_2=$A6)+(OPE_3=$A6))*(DD&lt;=AD$4)*(DF&gt;=AD$4)*ROW(OPE_1))-1)))))</f>
        <v/>
      </c>
      <c r="AE6" s="61" t="str" cm="1">
        <f t="array" ref="AE6">_xlfn.SINGLE(IF(WEEKDAY(AE$4,2)&gt;5,"",IF(COUNTIF('Données Autres'!$J:$J,AE$4)=1,"",IF(SUMPRODUCT(((OPE_1=$A6)+(OPE_2=$A6)+(OPE_3=$A6))*(DD&lt;=AE$4)*(DF&gt;=AE$4)*ROW(OPE_1))=0,"",INDEX(CLI,SUMPRODUCT(((OPE_1=$A6)+(OPE_2=$A6)+(OPE_3=$A6))*(DD&lt;=AE$4)*(DF&gt;=AE$4)*ROW(OPE_1))-1)))))</f>
        <v/>
      </c>
      <c r="AF6" s="61" t="str" cm="1">
        <f t="array" aca="1" ref="AF6" ca="1">_xlfn.SINGLE(IF(WEEKDAY(AF$4,2)&gt;5,"",IF(COUNTIF('Données Autres'!$J:$J,AF$4)=1,"",IF(SUMPRODUCT(((OPE_1=$A6)+(OPE_2=$A6)+(OPE_3=$A6))*(DD&lt;=AF$4)*(DF&gt;=AF$4)*ROW(OPE_1))=0,"",INDEX(CLI,SUMPRODUCT(((OPE_1=$A6)+(OPE_2=$A6)+(OPE_3=$A6))*(DD&lt;=AF$4)*(DF&gt;=AF$4)*ROW(OPE_1))-1)))))</f>
        <v/>
      </c>
      <c r="AG6" s="61" t="str" cm="1">
        <f t="array" aca="1" ref="AG6" ca="1">_xlfn.SINGLE(IF(WEEKDAY(AG$4,2)&gt;5,"",IF(COUNTIF('Données Autres'!$J:$J,AG$4)=1,"",IF(SUMPRODUCT(((OPE_1=$A6)+(OPE_2=$A6)+(OPE_3=$A6))*(DD&lt;=AG$4)*(DF&gt;=AG$4)*ROW(OPE_1))=0,"",INDEX(CLI,SUMPRODUCT(((OPE_1=$A6)+(OPE_2=$A6)+(OPE_3=$A6))*(DD&lt;=AG$4)*(DF&gt;=AG$4)*ROW(OPE_1))-1)))))</f>
        <v/>
      </c>
      <c r="AH6" s="61" t="str" cm="1">
        <f t="array" aca="1" ref="AH6" ca="1">_xlfn.SINGLE(IF(WEEKDAY(AH$4,2)&gt;5,"",IF(COUNTIF('Données Autres'!$J:$J,AH$4)=1,"",IF(SUMPRODUCT(((OPE_1=$A6)+(OPE_2=$A6)+(OPE_3=$A6))*(DD&lt;=AH$4)*(DF&gt;=AH$4)*ROW(OPE_1))=0,"",INDEX(CLI,SUMPRODUCT(((OPE_1=$A6)+(OPE_2=$A6)+(OPE_3=$A6))*(DD&lt;=AH$4)*(DF&gt;=AH$4)*ROW(OPE_1))-1)))))</f>
        <v/>
      </c>
      <c r="AI6" s="61" t="str" cm="1">
        <f t="array" aca="1" ref="AI6" ca="1">_xlfn.SINGLE(IF(WEEKDAY(AI$4,2)&gt;5,"",IF(COUNTIF('Données Autres'!$J:$J,AI$4)=1,"",IF(SUMPRODUCT(((OPE_1=$A6)+(OPE_2=$A6)+(OPE_3=$A6))*(DD&lt;=AI$4)*(DF&gt;=AI$4)*ROW(OPE_1))=0,"",INDEX(CLI,SUMPRODUCT(((OPE_1=$A6)+(OPE_2=$A6)+(OPE_3=$A6))*(DD&lt;=AI$4)*(DF&gt;=AI$4)*ROW(OPE_1))-1)))))</f>
        <v/>
      </c>
      <c r="AJ6" s="61" t="str" cm="1">
        <f t="array" aca="1" ref="AJ6" ca="1">_xlfn.SINGLE(IF(WEEKDAY(AJ$4,2)&gt;5,"",IF(COUNTIF('Données Autres'!$J:$J,AJ$4)=1,"",IF(SUMPRODUCT(((OPE_1=$A6)+(OPE_2=$A6)+(OPE_3=$A6))*(DD&lt;=AJ$4)*(DF&gt;=AJ$4)*ROW(OPE_1))=0,"",INDEX(CLI,SUMPRODUCT(((OPE_1=$A6)+(OPE_2=$A6)+(OPE_3=$A6))*(DD&lt;=AJ$4)*(DF&gt;=AJ$4)*ROW(OPE_1))-1)))))</f>
        <v/>
      </c>
      <c r="AK6" s="61" t="str" cm="1">
        <f t="array" ref="AK6">_xlfn.SINGLE(IF(WEEKDAY(AK$4,2)&gt;5,"",IF(COUNTIF('Données Autres'!$J:$J,AK$4)=1,"",IF(SUMPRODUCT(((OPE_1=$A6)+(OPE_2=$A6)+(OPE_3=$A6))*(DD&lt;=AK$4)*(DF&gt;=AK$4)*ROW(OPE_1))=0,"",INDEX(CLI,SUMPRODUCT(((OPE_1=$A6)+(OPE_2=$A6)+(OPE_3=$A6))*(DD&lt;=AK$4)*(DF&gt;=AK$4)*ROW(OPE_1))-1)))))</f>
        <v/>
      </c>
      <c r="AL6" s="61" t="str" cm="1">
        <f t="array" ref="AL6">_xlfn.SINGLE(IF(WEEKDAY(AL$4,2)&gt;5,"",IF(COUNTIF('Données Autres'!$J:$J,AL$4)=1,"",IF(SUMPRODUCT(((OPE_1=$A6)+(OPE_2=$A6)+(OPE_3=$A6))*(DD&lt;=AL$4)*(DF&gt;=AL$4)*ROW(OPE_1))=0,"",INDEX(CLI,SUMPRODUCT(((OPE_1=$A6)+(OPE_2=$A6)+(OPE_3=$A6))*(DD&lt;=AL$4)*(DF&gt;=AL$4)*ROW(OPE_1))-1)))))</f>
        <v/>
      </c>
      <c r="AM6" s="61" t="str" cm="1">
        <f t="array" aca="1" ref="AM6" ca="1">_xlfn.SINGLE(IF(WEEKDAY(AM$4,2)&gt;5,"",IF(COUNTIF('Données Autres'!$J:$J,AM$4)=1,"",IF(SUMPRODUCT(((OPE_1=$A6)+(OPE_2=$A6)+(OPE_3=$A6))*(DD&lt;=AM$4)*(DF&gt;=AM$4)*ROW(OPE_1))=0,"",INDEX(CLI,SUMPRODUCT(((OPE_1=$A6)+(OPE_2=$A6)+(OPE_3=$A6))*(DD&lt;=AM$4)*(DF&gt;=AM$4)*ROW(OPE_1))-1)))))</f>
        <v/>
      </c>
      <c r="AN6" s="61" t="str" cm="1">
        <f t="array" aca="1" ref="AN6" ca="1">_xlfn.SINGLE(IF(WEEKDAY(AN$4,2)&gt;5,"",IF(COUNTIF('Données Autres'!$J:$J,AN$4)=1,"",IF(SUMPRODUCT(((OPE_1=$A6)+(OPE_2=$A6)+(OPE_3=$A6))*(DD&lt;=AN$4)*(DF&gt;=AN$4)*ROW(OPE_1))=0,"",INDEX(CLI,SUMPRODUCT(((OPE_1=$A6)+(OPE_2=$A6)+(OPE_3=$A6))*(DD&lt;=AN$4)*(DF&gt;=AN$4)*ROW(OPE_1))-1)))))</f>
        <v/>
      </c>
      <c r="AO6" s="61" t="str" cm="1">
        <f t="array" aca="1" ref="AO6" ca="1">_xlfn.SINGLE(IF(WEEKDAY(AO$4,2)&gt;5,"",IF(COUNTIF('Données Autres'!$J:$J,AO$4)=1,"",IF(SUMPRODUCT(((OPE_1=$A6)+(OPE_2=$A6)+(OPE_3=$A6))*(DD&lt;=AO$4)*(DF&gt;=AO$4)*ROW(OPE_1))=0,"",INDEX(CLI,SUMPRODUCT(((OPE_1=$A6)+(OPE_2=$A6)+(OPE_3=$A6))*(DD&lt;=AO$4)*(DF&gt;=AO$4)*ROW(OPE_1))-1)))))</f>
        <v/>
      </c>
      <c r="AP6" s="61" t="str" cm="1">
        <f t="array" aca="1" ref="AP6" ca="1">_xlfn.SINGLE(IF(WEEKDAY(AP$4,2)&gt;5,"",IF(COUNTIF('Données Autres'!$J:$J,AP$4)=1,"",IF(SUMPRODUCT(((OPE_1=$A6)+(OPE_2=$A6)+(OPE_3=$A6))*(DD&lt;=AP$4)*(DF&gt;=AP$4)*ROW(OPE_1))=0,"",INDEX(CLI,SUMPRODUCT(((OPE_1=$A6)+(OPE_2=$A6)+(OPE_3=$A6))*(DD&lt;=AP$4)*(DF&gt;=AP$4)*ROW(OPE_1))-1)))))</f>
        <v/>
      </c>
      <c r="AQ6" s="61" t="str" cm="1">
        <f t="array" aca="1" ref="AQ6" ca="1">_xlfn.SINGLE(IF(WEEKDAY(AQ$4,2)&gt;5,"",IF(COUNTIF('Données Autres'!$J:$J,AQ$4)=1,"",IF(SUMPRODUCT(((OPE_1=$A6)+(OPE_2=$A6)+(OPE_3=$A6))*(DD&lt;=AQ$4)*(DF&gt;=AQ$4)*ROW(OPE_1))=0,"",INDEX(CLI,SUMPRODUCT(((OPE_1=$A6)+(OPE_2=$A6)+(OPE_3=$A6))*(DD&lt;=AQ$4)*(DF&gt;=AQ$4)*ROW(OPE_1))-1)))))</f>
        <v/>
      </c>
      <c r="AR6" s="61" t="str" cm="1">
        <f t="array" ref="AR6">_xlfn.SINGLE(IF(WEEKDAY(AR$4,2)&gt;5,"",IF(COUNTIF('Données Autres'!$J:$J,AR$4)=1,"",IF(SUMPRODUCT(((OPE_1=$A6)+(OPE_2=$A6)+(OPE_3=$A6))*(DD&lt;=AR$4)*(DF&gt;=AR$4)*ROW(OPE_1))=0,"",INDEX(CLI,SUMPRODUCT(((OPE_1=$A6)+(OPE_2=$A6)+(OPE_3=$A6))*(DD&lt;=AR$4)*(DF&gt;=AR$4)*ROW(OPE_1))-1)))))</f>
        <v/>
      </c>
      <c r="AS6" s="61" t="str" cm="1">
        <f t="array" ref="AS6">_xlfn.SINGLE(IF(WEEKDAY(AS$4,2)&gt;5,"",IF(COUNTIF('Données Autres'!$J:$J,AS$4)=1,"",IF(SUMPRODUCT(((OPE_1=$A6)+(OPE_2=$A6)+(OPE_3=$A6))*(DD&lt;=AS$4)*(DF&gt;=AS$4)*ROW(OPE_1))=0,"",INDEX(CLI,SUMPRODUCT(((OPE_1=$A6)+(OPE_2=$A6)+(OPE_3=$A6))*(DD&lt;=AS$4)*(DF&gt;=AS$4)*ROW(OPE_1))-1)))))</f>
        <v/>
      </c>
    </row>
    <row r="7" spans="1:45" ht="23" customHeight="1" x14ac:dyDescent="0.35">
      <c r="A7" s="64" t="str">
        <f>Absences!O16</f>
        <v>Pascal</v>
      </c>
      <c r="B7" s="61" t="str" cm="1">
        <f t="array" ref="B7">_xlfn.SINGLE(IF(WEEKDAY(B$4,2)&gt;5,"",IF(COUNTIF('Données Autres'!$J:$J,B$4)=1,"",IF(SUMPRODUCT(((OPE_1=$A7)+(OPE_2=$A7)+(OPE_3=$A7))*(DD&lt;=B$4)*(DF&gt;=B$4)*ROW(OPE_1))=0,"",INDEX(CLI,SUMPRODUCT(((OPE_1=$A7)+(OPE_2=$A7)+(OPE_3=$A7))*(DD&lt;=B$4)*(DF&gt;=B$4)*ROW(OPE_1))-1)))))</f>
        <v/>
      </c>
      <c r="C7" s="61" t="str" cm="1">
        <f t="array" ref="C7">_xlfn.SINGLE(IF(WEEKDAY(C$4,2)&gt;5,"",IF(COUNTIF('Données Autres'!$J:$J,C$4)=1,"",IF(SUMPRODUCT(((OPE_1=$A7)+(OPE_2=$A7)+(OPE_3=$A7))*(DD&lt;=C$4)*(DF&gt;=C$4)*ROW(OPE_1))=0,"",INDEX(CLI,SUMPRODUCT(((OPE_1=$A7)+(OPE_2=$A7)+(OPE_3=$A7))*(DD&lt;=C$4)*(DF&gt;=C$4)*ROW(OPE_1))-1)))))</f>
        <v/>
      </c>
      <c r="D7" s="61" t="str" cm="1">
        <f t="array" aca="1" ref="D7" ca="1">_xlfn.SINGLE(IF(WEEKDAY(D$4,2)&gt;5,"",IF(COUNTIF('Données Autres'!$J:$J,D$4)=1,"",IF(SUMPRODUCT(((OPE_1=$A7)+(OPE_2=$A7)+(OPE_3=$A7))*(DD&lt;=D$4)*(DF&gt;=D$4)*ROW(OPE_1))=0,"",INDEX(CLI,SUMPRODUCT(((OPE_1=$A7)+(OPE_2=$A7)+(OPE_3=$A7))*(DD&lt;=D$4)*(DF&gt;=D$4)*ROW(OPE_1))-1)))))</f>
        <v>aa</v>
      </c>
      <c r="E7" s="61" t="str" cm="1">
        <f t="array" aca="1" ref="E7" ca="1">_xlfn.SINGLE(IF(WEEKDAY(E$4,2)&gt;5,"",IF(COUNTIF('Données Autres'!$J:$J,E$4)=1,"",IF(SUMPRODUCT(((OPE_1=$A7)+(OPE_2=$A7)+(OPE_3=$A7))*(DD&lt;=E$4)*(DF&gt;=E$4)*ROW(OPE_1))=0,"",INDEX(CLI,SUMPRODUCT(((OPE_1=$A7)+(OPE_2=$A7)+(OPE_3=$A7))*(DD&lt;=E$4)*(DF&gt;=E$4)*ROW(OPE_1))-1)))))</f>
        <v>aa</v>
      </c>
      <c r="F7" s="61" t="str" cm="1">
        <f t="array" aca="1" ref="F7" ca="1">_xlfn.SINGLE(IF(WEEKDAY(F$4,2)&gt;5,"",IF(COUNTIF('Données Autres'!$J:$J,F$4)=1,"",IF(SUMPRODUCT(((OPE_1=$A7)+(OPE_2=$A7)+(OPE_3=$A7))*(DD&lt;=F$4)*(DF&gt;=F$4)*ROW(OPE_1))=0,"",INDEX(CLI,SUMPRODUCT(((OPE_1=$A7)+(OPE_2=$A7)+(OPE_3=$A7))*(DD&lt;=F$4)*(DF&gt;=F$4)*ROW(OPE_1))-1)))))</f>
        <v>aa</v>
      </c>
      <c r="G7" s="61" t="str" cm="1">
        <f t="array" ref="G7">_xlfn.SINGLE(IF(WEEKDAY(G$4,2)&gt;5,"",IF(COUNTIF('Données Autres'!$J:$J,G$4)=1,"",IF(SUMPRODUCT(((OPE_1=$A7)+(OPE_2=$A7)+(OPE_3=$A7))*(DD&lt;=G$4)*(DF&gt;=G$4)*ROW(OPE_1))=0,"",INDEX(CLI,SUMPRODUCT(((OPE_1=$A7)+(OPE_2=$A7)+(OPE_3=$A7))*(DD&lt;=G$4)*(DF&gt;=G$4)*ROW(OPE_1))-1)))))</f>
        <v/>
      </c>
      <c r="H7" s="61" t="str" cm="1">
        <f t="array" aca="1" ref="H7" ca="1">_xlfn.SINGLE(IF(WEEKDAY(H$4,2)&gt;5,"",IF(COUNTIF('Données Autres'!$J:$J,H$4)=1,"",IF(SUMPRODUCT(((OPE_1=$A7)+(OPE_2=$A7)+(OPE_3=$A7))*(DD&lt;=H$4)*(DF&gt;=H$4)*ROW(OPE_1))=0,"",INDEX(CLI,SUMPRODUCT(((OPE_1=$A7)+(OPE_2=$A7)+(OPE_3=$A7))*(DD&lt;=H$4)*(DF&gt;=H$4)*ROW(OPE_1))-1)))))</f>
        <v>aa</v>
      </c>
      <c r="I7" s="61" t="str" cm="1">
        <f t="array" ref="I7">_xlfn.SINGLE(IF(WEEKDAY(I$4,2)&gt;5,"",IF(COUNTIF('Données Autres'!$J:$J,I$4)=1,"",IF(SUMPRODUCT(((OPE_1=$A7)+(OPE_2=$A7)+(OPE_3=$A7))*(DD&lt;=I$4)*(DF&gt;=I$4)*ROW(OPE_1))=0,"",INDEX(CLI,SUMPRODUCT(((OPE_1=$A7)+(OPE_2=$A7)+(OPE_3=$A7))*(DD&lt;=I$4)*(DF&gt;=I$4)*ROW(OPE_1))-1)))))</f>
        <v/>
      </c>
      <c r="J7" s="61" t="str" cm="1">
        <f t="array" ref="J7">_xlfn.SINGLE(IF(WEEKDAY(J$4,2)&gt;5,"",IF(COUNTIF('Données Autres'!$J:$J,J$4)=1,"",IF(SUMPRODUCT(((OPE_1=$A7)+(OPE_2=$A7)+(OPE_3=$A7))*(DD&lt;=J$4)*(DF&gt;=J$4)*ROW(OPE_1))=0,"",INDEX(CLI,SUMPRODUCT(((OPE_1=$A7)+(OPE_2=$A7)+(OPE_3=$A7))*(DD&lt;=J$4)*(DF&gt;=J$4)*ROW(OPE_1))-1)))))</f>
        <v/>
      </c>
      <c r="K7" s="61" t="str" cm="1">
        <f t="array" aca="1" ref="K7" ca="1">_xlfn.SINGLE(IF(WEEKDAY(K$4,2)&gt;5,"",IF(COUNTIF('Données Autres'!$J:$J,K$4)=1,"",IF(SUMPRODUCT(((OPE_1=$A7)+(OPE_2=$A7)+(OPE_3=$A7))*(DD&lt;=K$4)*(DF&gt;=K$4)*ROW(OPE_1))=0,"",INDEX(CLI,SUMPRODUCT(((OPE_1=$A7)+(OPE_2=$A7)+(OPE_3=$A7))*(DD&lt;=K$4)*(DF&gt;=K$4)*ROW(OPE_1))-1)))))</f>
        <v>aa</v>
      </c>
      <c r="L7" s="61" t="str" cm="1">
        <f t="array" aca="1" ref="L7" ca="1">_xlfn.SINGLE(IF(WEEKDAY(L$4,2)&gt;5,"",IF(COUNTIF('Données Autres'!$J:$J,L$4)=1,"",IF(SUMPRODUCT(((OPE_1=$A7)+(OPE_2=$A7)+(OPE_3=$A7))*(DD&lt;=L$4)*(DF&gt;=L$4)*ROW(OPE_1))=0,"",INDEX(CLI,SUMPRODUCT(((OPE_1=$A7)+(OPE_2=$A7)+(OPE_3=$A7))*(DD&lt;=L$4)*(DF&gt;=L$4)*ROW(OPE_1))-1)))))</f>
        <v/>
      </c>
      <c r="M7" s="61" t="str" cm="1">
        <f t="array" aca="1" ref="M7" ca="1">_xlfn.SINGLE(IF(WEEKDAY(M$4,2)&gt;5,"",IF(COUNTIF('Données Autres'!$J:$J,M$4)=1,"",IF(SUMPRODUCT(((OPE_1=$A7)+(OPE_2=$A7)+(OPE_3=$A7))*(DD&lt;=M$4)*(DF&gt;=M$4)*ROW(OPE_1))=0,"",INDEX(CLI,SUMPRODUCT(((OPE_1=$A7)+(OPE_2=$A7)+(OPE_3=$A7))*(DD&lt;=M$4)*(DF&gt;=M$4)*ROW(OPE_1))-1)))))</f>
        <v/>
      </c>
      <c r="N7" s="61" t="str" cm="1">
        <f t="array" aca="1" ref="N7" ca="1">_xlfn.SINGLE(IF(WEEKDAY(N$4,2)&gt;5,"",IF(COUNTIF('Données Autres'!$J:$J,N$4)=1,"",IF(SUMPRODUCT(((OPE_1=$A7)+(OPE_2=$A7)+(OPE_3=$A7))*(DD&lt;=N$4)*(DF&gt;=N$4)*ROW(OPE_1))=0,"",INDEX(CLI,SUMPRODUCT(((OPE_1=$A7)+(OPE_2=$A7)+(OPE_3=$A7))*(DD&lt;=N$4)*(DF&gt;=N$4)*ROW(OPE_1))-1)))))</f>
        <v/>
      </c>
      <c r="O7" s="61" t="str" cm="1">
        <f t="array" aca="1" ref="O7" ca="1">_xlfn.SINGLE(IF(WEEKDAY(O$4,2)&gt;5,"",IF(COUNTIF('Données Autres'!$J:$J,O$4)=1,"",IF(SUMPRODUCT(((OPE_1=$A7)+(OPE_2=$A7)+(OPE_3=$A7))*(DD&lt;=O$4)*(DF&gt;=O$4)*ROW(OPE_1))=0,"",INDEX(CLI,SUMPRODUCT(((OPE_1=$A7)+(OPE_2=$A7)+(OPE_3=$A7))*(DD&lt;=O$4)*(DF&gt;=O$4)*ROW(OPE_1))-1)))))</f>
        <v/>
      </c>
      <c r="P7" s="61" t="str" cm="1">
        <f t="array" ref="P7">_xlfn.SINGLE(IF(WEEKDAY(P$4,2)&gt;5,"",IF(COUNTIF('Données Autres'!$J:$J,P$4)=1,"",IF(SUMPRODUCT(((OPE_1=$A7)+(OPE_2=$A7)+(OPE_3=$A7))*(DD&lt;=P$4)*(DF&gt;=P$4)*ROW(OPE_1))=0,"",INDEX(CLI,SUMPRODUCT(((OPE_1=$A7)+(OPE_2=$A7)+(OPE_3=$A7))*(DD&lt;=P$4)*(DF&gt;=P$4)*ROW(OPE_1))-1)))))</f>
        <v/>
      </c>
      <c r="Q7" s="61" t="str" cm="1">
        <f t="array" ref="Q7">_xlfn.SINGLE(IF(WEEKDAY(Q$4,2)&gt;5,"",IF(COUNTIF('Données Autres'!$J:$J,Q$4)=1,"",IF(SUMPRODUCT(((OPE_1=$A7)+(OPE_2=$A7)+(OPE_3=$A7))*(DD&lt;=Q$4)*(DF&gt;=Q$4)*ROW(OPE_1))=0,"",INDEX(CLI,SUMPRODUCT(((OPE_1=$A7)+(OPE_2=$A7)+(OPE_3=$A7))*(DD&lt;=Q$4)*(DF&gt;=Q$4)*ROW(OPE_1))-1)))))</f>
        <v/>
      </c>
      <c r="R7" s="61" t="str" cm="1">
        <f t="array" ref="R7">_xlfn.SINGLE(IF(WEEKDAY(R$4,2)&gt;5,"",IF(COUNTIF('Données Autres'!$J:$J,R$4)=1,"",IF(SUMPRODUCT(((OPE_1=$A7)+(OPE_2=$A7)+(OPE_3=$A7))*(DD&lt;=R$4)*(DF&gt;=R$4)*ROW(OPE_1))=0,"",INDEX(CLI,SUMPRODUCT(((OPE_1=$A7)+(OPE_2=$A7)+(OPE_3=$A7))*(DD&lt;=R$4)*(DF&gt;=R$4)*ROW(OPE_1))-1)))))</f>
        <v/>
      </c>
      <c r="S7" s="61" t="str" cm="1">
        <f t="array" aca="1" ref="S7" ca="1">_xlfn.SINGLE(IF(WEEKDAY(S$4,2)&gt;5,"",IF(COUNTIF('Données Autres'!$J:$J,S$4)=1,"",IF(SUMPRODUCT(((OPE_1=$A7)+(OPE_2=$A7)+(OPE_3=$A7))*(DD&lt;=S$4)*(DF&gt;=S$4)*ROW(OPE_1))=0,"",INDEX(CLI,SUMPRODUCT(((OPE_1=$A7)+(OPE_2=$A7)+(OPE_3=$A7))*(DD&lt;=S$4)*(DF&gt;=S$4)*ROW(OPE_1))-1)))))</f>
        <v/>
      </c>
      <c r="T7" s="61" t="str" cm="1">
        <f t="array" aca="1" ref="T7" ca="1">_xlfn.SINGLE(IF(WEEKDAY(T$4,2)&gt;5,"",IF(COUNTIF('Données Autres'!$J:$J,T$4)=1,"",IF(SUMPRODUCT(((OPE_1=$A7)+(OPE_2=$A7)+(OPE_3=$A7))*(DD&lt;=T$4)*(DF&gt;=T$4)*ROW(OPE_1))=0,"",INDEX(CLI,SUMPRODUCT(((OPE_1=$A7)+(OPE_2=$A7)+(OPE_3=$A7))*(DD&lt;=T$4)*(DF&gt;=T$4)*ROW(OPE_1))-1)))))</f>
        <v/>
      </c>
      <c r="U7" s="61" t="str" cm="1">
        <f t="array" aca="1" ref="U7" ca="1">_xlfn.SINGLE(IF(WEEKDAY(U$4,2)&gt;5,"",IF(COUNTIF('Données Autres'!$J:$J,U$4)=1,"",IF(SUMPRODUCT(((OPE_1=$A7)+(OPE_2=$A7)+(OPE_3=$A7))*(DD&lt;=U$4)*(DF&gt;=U$4)*ROW(OPE_1))=0,"",INDEX(CLI,SUMPRODUCT(((OPE_1=$A7)+(OPE_2=$A7)+(OPE_3=$A7))*(DD&lt;=U$4)*(DF&gt;=U$4)*ROW(OPE_1))-1)))))</f>
        <v/>
      </c>
      <c r="V7" s="61" t="str" cm="1">
        <f t="array" aca="1" ref="V7" ca="1">_xlfn.SINGLE(IF(WEEKDAY(V$4,2)&gt;5,"",IF(COUNTIF('Données Autres'!$J:$J,V$4)=1,"",IF(SUMPRODUCT(((OPE_1=$A7)+(OPE_2=$A7)+(OPE_3=$A7))*(DD&lt;=V$4)*(DF&gt;=V$4)*ROW(OPE_1))=0,"",INDEX(CLI,SUMPRODUCT(((OPE_1=$A7)+(OPE_2=$A7)+(OPE_3=$A7))*(DD&lt;=V$4)*(DF&gt;=V$4)*ROW(OPE_1))-1)))))</f>
        <v/>
      </c>
      <c r="W7" s="61" t="str" cm="1">
        <f t="array" ref="W7">_xlfn.SINGLE(IF(WEEKDAY(W$4,2)&gt;5,"",IF(COUNTIF('Données Autres'!$J:$J,W$4)=1,"",IF(SUMPRODUCT(((OPE_1=$A7)+(OPE_2=$A7)+(OPE_3=$A7))*(DD&lt;=W$4)*(DF&gt;=W$4)*ROW(OPE_1))=0,"",INDEX(CLI,SUMPRODUCT(((OPE_1=$A7)+(OPE_2=$A7)+(OPE_3=$A7))*(DD&lt;=W$4)*(DF&gt;=W$4)*ROW(OPE_1))-1)))))</f>
        <v/>
      </c>
      <c r="X7" s="61" t="str" cm="1">
        <f t="array" ref="X7">_xlfn.SINGLE(IF(WEEKDAY(X$4,2)&gt;5,"",IF(COUNTIF('Données Autres'!$J:$J,X$4)=1,"",IF(SUMPRODUCT(((OPE_1=$A7)+(OPE_2=$A7)+(OPE_3=$A7))*(DD&lt;=X$4)*(DF&gt;=X$4)*ROW(OPE_1))=0,"",INDEX(CLI,SUMPRODUCT(((OPE_1=$A7)+(OPE_2=$A7)+(OPE_3=$A7))*(DD&lt;=X$4)*(DF&gt;=X$4)*ROW(OPE_1))-1)))))</f>
        <v/>
      </c>
      <c r="Y7" s="61" t="str" cm="1">
        <f t="array" aca="1" ref="Y7" ca="1">_xlfn.SINGLE(IF(WEEKDAY(Y$4,2)&gt;5,"",IF(COUNTIF('Données Autres'!$J:$J,Y$4)=1,"",IF(SUMPRODUCT(((OPE_1=$A7)+(OPE_2=$A7)+(OPE_3=$A7))*(DD&lt;=Y$4)*(DF&gt;=Y$4)*ROW(OPE_1))=0,"",INDEX(CLI,SUMPRODUCT(((OPE_1=$A7)+(OPE_2=$A7)+(OPE_3=$A7))*(DD&lt;=Y$4)*(DF&gt;=Y$4)*ROW(OPE_1))-1)))))</f>
        <v/>
      </c>
      <c r="Z7" s="61" t="str" cm="1">
        <f t="array" aca="1" ref="Z7" ca="1">_xlfn.SINGLE(IF(WEEKDAY(Z$4,2)&gt;5,"",IF(COUNTIF('Données Autres'!$J:$J,Z$4)=1,"",IF(SUMPRODUCT(((OPE_1=$A7)+(OPE_2=$A7)+(OPE_3=$A7))*(DD&lt;=Z$4)*(DF&gt;=Z$4)*ROW(OPE_1))=0,"",INDEX(CLI,SUMPRODUCT(((OPE_1=$A7)+(OPE_2=$A7)+(OPE_3=$A7))*(DD&lt;=Z$4)*(DF&gt;=Z$4)*ROW(OPE_1))-1)))))</f>
        <v/>
      </c>
      <c r="AA7" s="61" t="str" cm="1">
        <f t="array" aca="1" ref="AA7" ca="1">_xlfn.SINGLE(IF(WEEKDAY(AA$4,2)&gt;5,"",IF(COUNTIF('Données Autres'!$J:$J,AA$4)=1,"",IF(SUMPRODUCT(((OPE_1=$A7)+(OPE_2=$A7)+(OPE_3=$A7))*(DD&lt;=AA$4)*(DF&gt;=AA$4)*ROW(OPE_1))=0,"",INDEX(CLI,SUMPRODUCT(((OPE_1=$A7)+(OPE_2=$A7)+(OPE_3=$A7))*(DD&lt;=AA$4)*(DF&gt;=AA$4)*ROW(OPE_1))-1)))))</f>
        <v/>
      </c>
      <c r="AB7" s="61" t="str" cm="1">
        <f t="array" aca="1" ref="AB7" ca="1">_xlfn.SINGLE(IF(WEEKDAY(AB$4,2)&gt;5,"",IF(COUNTIF('Données Autres'!$J:$J,AB$4)=1,"",IF(SUMPRODUCT(((OPE_1=$A7)+(OPE_2=$A7)+(OPE_3=$A7))*(DD&lt;=AB$4)*(DF&gt;=AB$4)*ROW(OPE_1))=0,"",INDEX(CLI,SUMPRODUCT(((OPE_1=$A7)+(OPE_2=$A7)+(OPE_3=$A7))*(DD&lt;=AB$4)*(DF&gt;=AB$4)*ROW(OPE_1))-1)))))</f>
        <v/>
      </c>
      <c r="AC7" s="61" t="str" cm="1">
        <f t="array" aca="1" ref="AC7" ca="1">_xlfn.SINGLE(IF(WEEKDAY(AC$4,2)&gt;5,"",IF(COUNTIF('Données Autres'!$J:$J,AC$4)=1,"",IF(SUMPRODUCT(((OPE_1=$A7)+(OPE_2=$A7)+(OPE_3=$A7))*(DD&lt;=AC$4)*(DF&gt;=AC$4)*ROW(OPE_1))=0,"",INDEX(CLI,SUMPRODUCT(((OPE_1=$A7)+(OPE_2=$A7)+(OPE_3=$A7))*(DD&lt;=AC$4)*(DF&gt;=AC$4)*ROW(OPE_1))-1)))))</f>
        <v/>
      </c>
      <c r="AD7" s="61" t="str" cm="1">
        <f t="array" ref="AD7">_xlfn.SINGLE(IF(WEEKDAY(AD$4,2)&gt;5,"",IF(COUNTIF('Données Autres'!$J:$J,AD$4)=1,"",IF(SUMPRODUCT(((OPE_1=$A7)+(OPE_2=$A7)+(OPE_3=$A7))*(DD&lt;=AD$4)*(DF&gt;=AD$4)*ROW(OPE_1))=0,"",INDEX(CLI,SUMPRODUCT(((OPE_1=$A7)+(OPE_2=$A7)+(OPE_3=$A7))*(DD&lt;=AD$4)*(DF&gt;=AD$4)*ROW(OPE_1))-1)))))</f>
        <v/>
      </c>
      <c r="AE7" s="61" t="str" cm="1">
        <f t="array" ref="AE7">_xlfn.SINGLE(IF(WEEKDAY(AE$4,2)&gt;5,"",IF(COUNTIF('Données Autres'!$J:$J,AE$4)=1,"",IF(SUMPRODUCT(((OPE_1=$A7)+(OPE_2=$A7)+(OPE_3=$A7))*(DD&lt;=AE$4)*(DF&gt;=AE$4)*ROW(OPE_1))=0,"",INDEX(CLI,SUMPRODUCT(((OPE_1=$A7)+(OPE_2=$A7)+(OPE_3=$A7))*(DD&lt;=AE$4)*(DF&gt;=AE$4)*ROW(OPE_1))-1)))))</f>
        <v/>
      </c>
      <c r="AF7" s="61" t="str" cm="1">
        <f t="array" aca="1" ref="AF7" ca="1">_xlfn.SINGLE(IF(WEEKDAY(AF$4,2)&gt;5,"",IF(COUNTIF('Données Autres'!$J:$J,AF$4)=1,"",IF(SUMPRODUCT(((OPE_1=$A7)+(OPE_2=$A7)+(OPE_3=$A7))*(DD&lt;=AF$4)*(DF&gt;=AF$4)*ROW(OPE_1))=0,"",INDEX(CLI,SUMPRODUCT(((OPE_1=$A7)+(OPE_2=$A7)+(OPE_3=$A7))*(DD&lt;=AF$4)*(DF&gt;=AF$4)*ROW(OPE_1))-1)))))</f>
        <v/>
      </c>
      <c r="AG7" s="61" t="str" cm="1">
        <f t="array" aca="1" ref="AG7" ca="1">_xlfn.SINGLE(IF(WEEKDAY(AG$4,2)&gt;5,"",IF(COUNTIF('Données Autres'!$J:$J,AG$4)=1,"",IF(SUMPRODUCT(((OPE_1=$A7)+(OPE_2=$A7)+(OPE_3=$A7))*(DD&lt;=AG$4)*(DF&gt;=AG$4)*ROW(OPE_1))=0,"",INDEX(CLI,SUMPRODUCT(((OPE_1=$A7)+(OPE_2=$A7)+(OPE_3=$A7))*(DD&lt;=AG$4)*(DF&gt;=AG$4)*ROW(OPE_1))-1)))))</f>
        <v/>
      </c>
      <c r="AH7" s="61" t="str" cm="1">
        <f t="array" aca="1" ref="AH7" ca="1">_xlfn.SINGLE(IF(WEEKDAY(AH$4,2)&gt;5,"",IF(COUNTIF('Données Autres'!$J:$J,AH$4)=1,"",IF(SUMPRODUCT(((OPE_1=$A7)+(OPE_2=$A7)+(OPE_3=$A7))*(DD&lt;=AH$4)*(DF&gt;=AH$4)*ROW(OPE_1))=0,"",INDEX(CLI,SUMPRODUCT(((OPE_1=$A7)+(OPE_2=$A7)+(OPE_3=$A7))*(DD&lt;=AH$4)*(DF&gt;=AH$4)*ROW(OPE_1))-1)))))</f>
        <v/>
      </c>
      <c r="AI7" s="61" t="str" cm="1">
        <f t="array" aca="1" ref="AI7" ca="1">_xlfn.SINGLE(IF(WEEKDAY(AI$4,2)&gt;5,"",IF(COUNTIF('Données Autres'!$J:$J,AI$4)=1,"",IF(SUMPRODUCT(((OPE_1=$A7)+(OPE_2=$A7)+(OPE_3=$A7))*(DD&lt;=AI$4)*(DF&gt;=AI$4)*ROW(OPE_1))=0,"",INDEX(CLI,SUMPRODUCT(((OPE_1=$A7)+(OPE_2=$A7)+(OPE_3=$A7))*(DD&lt;=AI$4)*(DF&gt;=AI$4)*ROW(OPE_1))-1)))))</f>
        <v/>
      </c>
      <c r="AJ7" s="61" t="str" cm="1">
        <f t="array" aca="1" ref="AJ7" ca="1">_xlfn.SINGLE(IF(WEEKDAY(AJ$4,2)&gt;5,"",IF(COUNTIF('Données Autres'!$J:$J,AJ$4)=1,"",IF(SUMPRODUCT(((OPE_1=$A7)+(OPE_2=$A7)+(OPE_3=$A7))*(DD&lt;=AJ$4)*(DF&gt;=AJ$4)*ROW(OPE_1))=0,"",INDEX(CLI,SUMPRODUCT(((OPE_1=$A7)+(OPE_2=$A7)+(OPE_3=$A7))*(DD&lt;=AJ$4)*(DF&gt;=AJ$4)*ROW(OPE_1))-1)))))</f>
        <v/>
      </c>
      <c r="AK7" s="61" t="str" cm="1">
        <f t="array" ref="AK7">_xlfn.SINGLE(IF(WEEKDAY(AK$4,2)&gt;5,"",IF(COUNTIF('Données Autres'!$J:$J,AK$4)=1,"",IF(SUMPRODUCT(((OPE_1=$A7)+(OPE_2=$A7)+(OPE_3=$A7))*(DD&lt;=AK$4)*(DF&gt;=AK$4)*ROW(OPE_1))=0,"",INDEX(CLI,SUMPRODUCT(((OPE_1=$A7)+(OPE_2=$A7)+(OPE_3=$A7))*(DD&lt;=AK$4)*(DF&gt;=AK$4)*ROW(OPE_1))-1)))))</f>
        <v/>
      </c>
      <c r="AL7" s="61" t="str" cm="1">
        <f t="array" ref="AL7">_xlfn.SINGLE(IF(WEEKDAY(AL$4,2)&gt;5,"",IF(COUNTIF('Données Autres'!$J:$J,AL$4)=1,"",IF(SUMPRODUCT(((OPE_1=$A7)+(OPE_2=$A7)+(OPE_3=$A7))*(DD&lt;=AL$4)*(DF&gt;=AL$4)*ROW(OPE_1))=0,"",INDEX(CLI,SUMPRODUCT(((OPE_1=$A7)+(OPE_2=$A7)+(OPE_3=$A7))*(DD&lt;=AL$4)*(DF&gt;=AL$4)*ROW(OPE_1))-1)))))</f>
        <v/>
      </c>
      <c r="AM7" s="61" t="str" cm="1">
        <f t="array" aca="1" ref="AM7" ca="1">_xlfn.SINGLE(IF(WEEKDAY(AM$4,2)&gt;5,"",IF(COUNTIF('Données Autres'!$J:$J,AM$4)=1,"",IF(SUMPRODUCT(((OPE_1=$A7)+(OPE_2=$A7)+(OPE_3=$A7))*(DD&lt;=AM$4)*(DF&gt;=AM$4)*ROW(OPE_1))=0,"",INDEX(CLI,SUMPRODUCT(((OPE_1=$A7)+(OPE_2=$A7)+(OPE_3=$A7))*(DD&lt;=AM$4)*(DF&gt;=AM$4)*ROW(OPE_1))-1)))))</f>
        <v/>
      </c>
      <c r="AN7" s="61" t="str" cm="1">
        <f t="array" aca="1" ref="AN7" ca="1">_xlfn.SINGLE(IF(WEEKDAY(AN$4,2)&gt;5,"",IF(COUNTIF('Données Autres'!$J:$J,AN$4)=1,"",IF(SUMPRODUCT(((OPE_1=$A7)+(OPE_2=$A7)+(OPE_3=$A7))*(DD&lt;=AN$4)*(DF&gt;=AN$4)*ROW(OPE_1))=0,"",INDEX(CLI,SUMPRODUCT(((OPE_1=$A7)+(OPE_2=$A7)+(OPE_3=$A7))*(DD&lt;=AN$4)*(DF&gt;=AN$4)*ROW(OPE_1))-1)))))</f>
        <v/>
      </c>
      <c r="AO7" s="61" t="str" cm="1">
        <f t="array" aca="1" ref="AO7" ca="1">_xlfn.SINGLE(IF(WEEKDAY(AO$4,2)&gt;5,"",IF(COUNTIF('Données Autres'!$J:$J,AO$4)=1,"",IF(SUMPRODUCT(((OPE_1=$A7)+(OPE_2=$A7)+(OPE_3=$A7))*(DD&lt;=AO$4)*(DF&gt;=AO$4)*ROW(OPE_1))=0,"",INDEX(CLI,SUMPRODUCT(((OPE_1=$A7)+(OPE_2=$A7)+(OPE_3=$A7))*(DD&lt;=AO$4)*(DF&gt;=AO$4)*ROW(OPE_1))-1)))))</f>
        <v/>
      </c>
      <c r="AP7" s="61" t="str" cm="1">
        <f t="array" aca="1" ref="AP7" ca="1">_xlfn.SINGLE(IF(WEEKDAY(AP$4,2)&gt;5,"",IF(COUNTIF('Données Autres'!$J:$J,AP$4)=1,"",IF(SUMPRODUCT(((OPE_1=$A7)+(OPE_2=$A7)+(OPE_3=$A7))*(DD&lt;=AP$4)*(DF&gt;=AP$4)*ROW(OPE_1))=0,"",INDEX(CLI,SUMPRODUCT(((OPE_1=$A7)+(OPE_2=$A7)+(OPE_3=$A7))*(DD&lt;=AP$4)*(DF&gt;=AP$4)*ROW(OPE_1))-1)))))</f>
        <v/>
      </c>
      <c r="AQ7" s="61" t="str" cm="1">
        <f t="array" aca="1" ref="AQ7" ca="1">_xlfn.SINGLE(IF(WEEKDAY(AQ$4,2)&gt;5,"",IF(COUNTIF('Données Autres'!$J:$J,AQ$4)=1,"",IF(SUMPRODUCT(((OPE_1=$A7)+(OPE_2=$A7)+(OPE_3=$A7))*(DD&lt;=AQ$4)*(DF&gt;=AQ$4)*ROW(OPE_1))=0,"",INDEX(CLI,SUMPRODUCT(((OPE_1=$A7)+(OPE_2=$A7)+(OPE_3=$A7))*(DD&lt;=AQ$4)*(DF&gt;=AQ$4)*ROW(OPE_1))-1)))))</f>
        <v/>
      </c>
      <c r="AR7" s="61" t="str" cm="1">
        <f t="array" ref="AR7">_xlfn.SINGLE(IF(WEEKDAY(AR$4,2)&gt;5,"",IF(COUNTIF('Données Autres'!$J:$J,AR$4)=1,"",IF(SUMPRODUCT(((OPE_1=$A7)+(OPE_2=$A7)+(OPE_3=$A7))*(DD&lt;=AR$4)*(DF&gt;=AR$4)*ROW(OPE_1))=0,"",INDEX(CLI,SUMPRODUCT(((OPE_1=$A7)+(OPE_2=$A7)+(OPE_3=$A7))*(DD&lt;=AR$4)*(DF&gt;=AR$4)*ROW(OPE_1))-1)))))</f>
        <v/>
      </c>
      <c r="AS7" s="61" t="str" cm="1">
        <f t="array" ref="AS7">_xlfn.SINGLE(IF(WEEKDAY(AS$4,2)&gt;5,"",IF(COUNTIF('Données Autres'!$J:$J,AS$4)=1,"",IF(SUMPRODUCT(((OPE_1=$A7)+(OPE_2=$A7)+(OPE_3=$A7))*(DD&lt;=AS$4)*(DF&gt;=AS$4)*ROW(OPE_1))=0,"",INDEX(CLI,SUMPRODUCT(((OPE_1=$A7)+(OPE_2=$A7)+(OPE_3=$A7))*(DD&lt;=AS$4)*(DF&gt;=AS$4)*ROW(OPE_1))-1)))))</f>
        <v/>
      </c>
    </row>
    <row r="8" spans="1:45" ht="23" customHeight="1" x14ac:dyDescent="0.35">
      <c r="A8" s="64" t="str">
        <f>Absences!O17</f>
        <v>Gérard</v>
      </c>
      <c r="B8" s="61" t="str" cm="1">
        <f t="array" ref="B8">_xlfn.SINGLE(IF(WEEKDAY(B$4,2)&gt;5,"",IF(COUNTIF('Données Autres'!$J:$J,B$4)=1,"",IF(SUMPRODUCT(((OPE_1=$A8)+(OPE_2=$A8)+(OPE_3=$A8))*(DD&lt;=B$4)*(DF&gt;=B$4)*ROW(OPE_1))=0,"",INDEX(CLI,SUMPRODUCT(((OPE_1=$A8)+(OPE_2=$A8)+(OPE_3=$A8))*(DD&lt;=B$4)*(DF&gt;=B$4)*ROW(OPE_1))-1)))))</f>
        <v/>
      </c>
      <c r="C8" s="61" t="str" cm="1">
        <f t="array" ref="C8">_xlfn.SINGLE(IF(WEEKDAY(C$4,2)&gt;5,"",IF(COUNTIF('Données Autres'!$J:$J,C$4)=1,"",IF(SUMPRODUCT(((OPE_1=$A8)+(OPE_2=$A8)+(OPE_3=$A8))*(DD&lt;=C$4)*(DF&gt;=C$4)*ROW(OPE_1))=0,"",INDEX(CLI,SUMPRODUCT(((OPE_1=$A8)+(OPE_2=$A8)+(OPE_3=$A8))*(DD&lt;=C$4)*(DF&gt;=C$4)*ROW(OPE_1))-1)))))</f>
        <v/>
      </c>
      <c r="D8" s="61" t="str" cm="1">
        <f t="array" aca="1" ref="D8" ca="1">_xlfn.SINGLE(IF(WEEKDAY(D$4,2)&gt;5,"",IF(COUNTIF('Données Autres'!$J:$J,D$4)=1,"",IF(SUMPRODUCT(((OPE_1=$A8)+(OPE_2=$A8)+(OPE_3=$A8))*(DD&lt;=D$4)*(DF&gt;=D$4)*ROW(OPE_1))=0,"",INDEX(CLI,SUMPRODUCT(((OPE_1=$A8)+(OPE_2=$A8)+(OPE_3=$A8))*(DD&lt;=D$4)*(DF&gt;=D$4)*ROW(OPE_1))-1)))))</f>
        <v/>
      </c>
      <c r="E8" s="61" t="str" cm="1">
        <f t="array" aca="1" ref="E8" ca="1">_xlfn.SINGLE(IF(WEEKDAY(E$4,2)&gt;5,"",IF(COUNTIF('Données Autres'!$J:$J,E$4)=1,"",IF(SUMPRODUCT(((OPE_1=$A8)+(OPE_2=$A8)+(OPE_3=$A8))*(DD&lt;=E$4)*(DF&gt;=E$4)*ROW(OPE_1))=0,"",INDEX(CLI,SUMPRODUCT(((OPE_1=$A8)+(OPE_2=$A8)+(OPE_3=$A8))*(DD&lt;=E$4)*(DF&gt;=E$4)*ROW(OPE_1))-1)))))</f>
        <v/>
      </c>
      <c r="F8" s="61" t="str" cm="1">
        <f t="array" aca="1" ref="F8" ca="1">_xlfn.SINGLE(IF(WEEKDAY(F$4,2)&gt;5,"",IF(COUNTIF('Données Autres'!$J:$J,F$4)=1,"",IF(SUMPRODUCT(((OPE_1=$A8)+(OPE_2=$A8)+(OPE_3=$A8))*(DD&lt;=F$4)*(DF&gt;=F$4)*ROW(OPE_1))=0,"",INDEX(CLI,SUMPRODUCT(((OPE_1=$A8)+(OPE_2=$A8)+(OPE_3=$A8))*(DD&lt;=F$4)*(DF&gt;=F$4)*ROW(OPE_1))-1)))))</f>
        <v/>
      </c>
      <c r="G8" s="61" t="str" cm="1">
        <f t="array" ref="G8">_xlfn.SINGLE(IF(WEEKDAY(G$4,2)&gt;5,"",IF(COUNTIF('Données Autres'!$J:$J,G$4)=1,"",IF(SUMPRODUCT(((OPE_1=$A8)+(OPE_2=$A8)+(OPE_3=$A8))*(DD&lt;=G$4)*(DF&gt;=G$4)*ROW(OPE_1))=0,"",INDEX(CLI,SUMPRODUCT(((OPE_1=$A8)+(OPE_2=$A8)+(OPE_3=$A8))*(DD&lt;=G$4)*(DF&gt;=G$4)*ROW(OPE_1))-1)))))</f>
        <v/>
      </c>
      <c r="H8" s="61" t="str" cm="1">
        <f t="array" aca="1" ref="H8" ca="1">_xlfn.SINGLE(IF(WEEKDAY(H$4,2)&gt;5,"",IF(COUNTIF('Données Autres'!$J:$J,H$4)=1,"",IF(SUMPRODUCT(((OPE_1=$A8)+(OPE_2=$A8)+(OPE_3=$A8))*(DD&lt;=H$4)*(DF&gt;=H$4)*ROW(OPE_1))=0,"",INDEX(CLI,SUMPRODUCT(((OPE_1=$A8)+(OPE_2=$A8)+(OPE_3=$A8))*(DD&lt;=H$4)*(DF&gt;=H$4)*ROW(OPE_1))-1)))))</f>
        <v/>
      </c>
      <c r="I8" s="61" t="str" cm="1">
        <f t="array" ref="I8">_xlfn.SINGLE(IF(WEEKDAY(I$4,2)&gt;5,"",IF(COUNTIF('Données Autres'!$J:$J,I$4)=1,"",IF(SUMPRODUCT(((OPE_1=$A8)+(OPE_2=$A8)+(OPE_3=$A8))*(DD&lt;=I$4)*(DF&gt;=I$4)*ROW(OPE_1))=0,"",INDEX(CLI,SUMPRODUCT(((OPE_1=$A8)+(OPE_2=$A8)+(OPE_3=$A8))*(DD&lt;=I$4)*(DF&gt;=I$4)*ROW(OPE_1))-1)))))</f>
        <v/>
      </c>
      <c r="J8" s="61" t="str" cm="1">
        <f t="array" ref="J8">_xlfn.SINGLE(IF(WEEKDAY(J$4,2)&gt;5,"",IF(COUNTIF('Données Autres'!$J:$J,J$4)=1,"",IF(SUMPRODUCT(((OPE_1=$A8)+(OPE_2=$A8)+(OPE_3=$A8))*(DD&lt;=J$4)*(DF&gt;=J$4)*ROW(OPE_1))=0,"",INDEX(CLI,SUMPRODUCT(((OPE_1=$A8)+(OPE_2=$A8)+(OPE_3=$A8))*(DD&lt;=J$4)*(DF&gt;=J$4)*ROW(OPE_1))-1)))))</f>
        <v/>
      </c>
      <c r="K8" s="61" t="str" cm="1">
        <f t="array" aca="1" ref="K8" ca="1">_xlfn.SINGLE(IF(WEEKDAY(K$4,2)&gt;5,"",IF(COUNTIF('Données Autres'!$J:$J,K$4)=1,"",IF(SUMPRODUCT(((OPE_1=$A8)+(OPE_2=$A8)+(OPE_3=$A8))*(DD&lt;=K$4)*(DF&gt;=K$4)*ROW(OPE_1))=0,"",INDEX(CLI,SUMPRODUCT(((OPE_1=$A8)+(OPE_2=$A8)+(OPE_3=$A8))*(DD&lt;=K$4)*(DF&gt;=K$4)*ROW(OPE_1))-1)))))</f>
        <v/>
      </c>
      <c r="L8" s="61" t="str" cm="1">
        <f t="array" aca="1" ref="L8" ca="1">_xlfn.SINGLE(IF(WEEKDAY(L$4,2)&gt;5,"",IF(COUNTIF('Données Autres'!$J:$J,L$4)=1,"",IF(SUMPRODUCT(((OPE_1=$A8)+(OPE_2=$A8)+(OPE_3=$A8))*(DD&lt;=L$4)*(DF&gt;=L$4)*ROW(OPE_1))=0,"",INDEX(CLI,SUMPRODUCT(((OPE_1=$A8)+(OPE_2=$A8)+(OPE_3=$A8))*(DD&lt;=L$4)*(DF&gt;=L$4)*ROW(OPE_1))-1)))))</f>
        <v/>
      </c>
      <c r="M8" s="61" t="str" cm="1">
        <f t="array" aca="1" ref="M8" ca="1">_xlfn.SINGLE(IF(WEEKDAY(M$4,2)&gt;5,"",IF(COUNTIF('Données Autres'!$J:$J,M$4)=1,"",IF(SUMPRODUCT(((OPE_1=$A8)+(OPE_2=$A8)+(OPE_3=$A8))*(DD&lt;=M$4)*(DF&gt;=M$4)*ROW(OPE_1))=0,"",INDEX(CLI,SUMPRODUCT(((OPE_1=$A8)+(OPE_2=$A8)+(OPE_3=$A8))*(DD&lt;=M$4)*(DF&gt;=M$4)*ROW(OPE_1))-1)))))</f>
        <v/>
      </c>
      <c r="N8" s="61" t="str" cm="1">
        <f t="array" aca="1" ref="N8" ca="1">_xlfn.SINGLE(IF(WEEKDAY(N$4,2)&gt;5,"",IF(COUNTIF('Données Autres'!$J:$J,N$4)=1,"",IF(SUMPRODUCT(((OPE_1=$A8)+(OPE_2=$A8)+(OPE_3=$A8))*(DD&lt;=N$4)*(DF&gt;=N$4)*ROW(OPE_1))=0,"",INDEX(CLI,SUMPRODUCT(((OPE_1=$A8)+(OPE_2=$A8)+(OPE_3=$A8))*(DD&lt;=N$4)*(DF&gt;=N$4)*ROW(OPE_1))-1)))))</f>
        <v/>
      </c>
      <c r="O8" s="61" t="str" cm="1">
        <f t="array" aca="1" ref="O8" ca="1">_xlfn.SINGLE(IF(WEEKDAY(O$4,2)&gt;5,"",IF(COUNTIF('Données Autres'!$J:$J,O$4)=1,"",IF(SUMPRODUCT(((OPE_1=$A8)+(OPE_2=$A8)+(OPE_3=$A8))*(DD&lt;=O$4)*(DF&gt;=O$4)*ROW(OPE_1))=0,"",INDEX(CLI,SUMPRODUCT(((OPE_1=$A8)+(OPE_2=$A8)+(OPE_3=$A8))*(DD&lt;=O$4)*(DF&gt;=O$4)*ROW(OPE_1))-1)))))</f>
        <v/>
      </c>
      <c r="P8" s="61" t="str" cm="1">
        <f t="array" ref="P8">_xlfn.SINGLE(IF(WEEKDAY(P$4,2)&gt;5,"",IF(COUNTIF('Données Autres'!$J:$J,P$4)=1,"",IF(SUMPRODUCT(((OPE_1=$A8)+(OPE_2=$A8)+(OPE_3=$A8))*(DD&lt;=P$4)*(DF&gt;=P$4)*ROW(OPE_1))=0,"",INDEX(CLI,SUMPRODUCT(((OPE_1=$A8)+(OPE_2=$A8)+(OPE_3=$A8))*(DD&lt;=P$4)*(DF&gt;=P$4)*ROW(OPE_1))-1)))))</f>
        <v/>
      </c>
      <c r="Q8" s="61" t="str" cm="1">
        <f t="array" ref="Q8">_xlfn.SINGLE(IF(WEEKDAY(Q$4,2)&gt;5,"",IF(COUNTIF('Données Autres'!$J:$J,Q$4)=1,"",IF(SUMPRODUCT(((OPE_1=$A8)+(OPE_2=$A8)+(OPE_3=$A8))*(DD&lt;=Q$4)*(DF&gt;=Q$4)*ROW(OPE_1))=0,"",INDEX(CLI,SUMPRODUCT(((OPE_1=$A8)+(OPE_2=$A8)+(OPE_3=$A8))*(DD&lt;=Q$4)*(DF&gt;=Q$4)*ROW(OPE_1))-1)))))</f>
        <v/>
      </c>
      <c r="R8" s="61" t="str" cm="1">
        <f t="array" ref="R8">_xlfn.SINGLE(IF(WEEKDAY(R$4,2)&gt;5,"",IF(COUNTIF('Données Autres'!$J:$J,R$4)=1,"",IF(SUMPRODUCT(((OPE_1=$A8)+(OPE_2=$A8)+(OPE_3=$A8))*(DD&lt;=R$4)*(DF&gt;=R$4)*ROW(OPE_1))=0,"",INDEX(CLI,SUMPRODUCT(((OPE_1=$A8)+(OPE_2=$A8)+(OPE_3=$A8))*(DD&lt;=R$4)*(DF&gt;=R$4)*ROW(OPE_1))-1)))))</f>
        <v/>
      </c>
      <c r="S8" s="61" t="str" cm="1">
        <f t="array" aca="1" ref="S8" ca="1">_xlfn.SINGLE(IF(WEEKDAY(S$4,2)&gt;5,"",IF(COUNTIF('Données Autres'!$J:$J,S$4)=1,"",IF(SUMPRODUCT(((OPE_1=$A8)+(OPE_2=$A8)+(OPE_3=$A8))*(DD&lt;=S$4)*(DF&gt;=S$4)*ROW(OPE_1))=0,"",INDEX(CLI,SUMPRODUCT(((OPE_1=$A8)+(OPE_2=$A8)+(OPE_3=$A8))*(DD&lt;=S$4)*(DF&gt;=S$4)*ROW(OPE_1))-1)))))</f>
        <v/>
      </c>
      <c r="T8" s="61" t="str" cm="1">
        <f t="array" aca="1" ref="T8" ca="1">_xlfn.SINGLE(IF(WEEKDAY(T$4,2)&gt;5,"",IF(COUNTIF('Données Autres'!$J:$J,T$4)=1,"",IF(SUMPRODUCT(((OPE_1=$A8)+(OPE_2=$A8)+(OPE_3=$A8))*(DD&lt;=T$4)*(DF&gt;=T$4)*ROW(OPE_1))=0,"",INDEX(CLI,SUMPRODUCT(((OPE_1=$A8)+(OPE_2=$A8)+(OPE_3=$A8))*(DD&lt;=T$4)*(DF&gt;=T$4)*ROW(OPE_1))-1)))))</f>
        <v/>
      </c>
      <c r="U8" s="61" t="str" cm="1">
        <f t="array" aca="1" ref="U8" ca="1">_xlfn.SINGLE(IF(WEEKDAY(U$4,2)&gt;5,"",IF(COUNTIF('Données Autres'!$J:$J,U$4)=1,"",IF(SUMPRODUCT(((OPE_1=$A8)+(OPE_2=$A8)+(OPE_3=$A8))*(DD&lt;=U$4)*(DF&gt;=U$4)*ROW(OPE_1))=0,"",INDEX(CLI,SUMPRODUCT(((OPE_1=$A8)+(OPE_2=$A8)+(OPE_3=$A8))*(DD&lt;=U$4)*(DF&gt;=U$4)*ROW(OPE_1))-1)))))</f>
        <v/>
      </c>
      <c r="V8" s="61" t="str" cm="1">
        <f t="array" aca="1" ref="V8" ca="1">_xlfn.SINGLE(IF(WEEKDAY(V$4,2)&gt;5,"",IF(COUNTIF('Données Autres'!$J:$J,V$4)=1,"",IF(SUMPRODUCT(((OPE_1=$A8)+(OPE_2=$A8)+(OPE_3=$A8))*(DD&lt;=V$4)*(DF&gt;=V$4)*ROW(OPE_1))=0,"",INDEX(CLI,SUMPRODUCT(((OPE_1=$A8)+(OPE_2=$A8)+(OPE_3=$A8))*(DD&lt;=V$4)*(DF&gt;=V$4)*ROW(OPE_1))-1)))))</f>
        <v/>
      </c>
      <c r="W8" s="61" t="str" cm="1">
        <f t="array" ref="W8">_xlfn.SINGLE(IF(WEEKDAY(W$4,2)&gt;5,"",IF(COUNTIF('Données Autres'!$J:$J,W$4)=1,"",IF(SUMPRODUCT(((OPE_1=$A8)+(OPE_2=$A8)+(OPE_3=$A8))*(DD&lt;=W$4)*(DF&gt;=W$4)*ROW(OPE_1))=0,"",INDEX(CLI,SUMPRODUCT(((OPE_1=$A8)+(OPE_2=$A8)+(OPE_3=$A8))*(DD&lt;=W$4)*(DF&gt;=W$4)*ROW(OPE_1))-1)))))</f>
        <v/>
      </c>
      <c r="X8" s="61" t="str" cm="1">
        <f t="array" ref="X8">_xlfn.SINGLE(IF(WEEKDAY(X$4,2)&gt;5,"",IF(COUNTIF('Données Autres'!$J:$J,X$4)=1,"",IF(SUMPRODUCT(((OPE_1=$A8)+(OPE_2=$A8)+(OPE_3=$A8))*(DD&lt;=X$4)*(DF&gt;=X$4)*ROW(OPE_1))=0,"",INDEX(CLI,SUMPRODUCT(((OPE_1=$A8)+(OPE_2=$A8)+(OPE_3=$A8))*(DD&lt;=X$4)*(DF&gt;=X$4)*ROW(OPE_1))-1)))))</f>
        <v/>
      </c>
      <c r="Y8" s="61" t="str" cm="1">
        <f t="array" aca="1" ref="Y8" ca="1">_xlfn.SINGLE(IF(WEEKDAY(Y$4,2)&gt;5,"",IF(COUNTIF('Données Autres'!$J:$J,Y$4)=1,"",IF(SUMPRODUCT(((OPE_1=$A8)+(OPE_2=$A8)+(OPE_3=$A8))*(DD&lt;=Y$4)*(DF&gt;=Y$4)*ROW(OPE_1))=0,"",INDEX(CLI,SUMPRODUCT(((OPE_1=$A8)+(OPE_2=$A8)+(OPE_3=$A8))*(DD&lt;=Y$4)*(DF&gt;=Y$4)*ROW(OPE_1))-1)))))</f>
        <v/>
      </c>
      <c r="Z8" s="61" t="str" cm="1">
        <f t="array" aca="1" ref="Z8" ca="1">_xlfn.SINGLE(IF(WEEKDAY(Z$4,2)&gt;5,"",IF(COUNTIF('Données Autres'!$J:$J,Z$4)=1,"",IF(SUMPRODUCT(((OPE_1=$A8)+(OPE_2=$A8)+(OPE_3=$A8))*(DD&lt;=Z$4)*(DF&gt;=Z$4)*ROW(OPE_1))=0,"",INDEX(CLI,SUMPRODUCT(((OPE_1=$A8)+(OPE_2=$A8)+(OPE_3=$A8))*(DD&lt;=Z$4)*(DF&gt;=Z$4)*ROW(OPE_1))-1)))))</f>
        <v/>
      </c>
      <c r="AA8" s="61" t="str" cm="1">
        <f t="array" aca="1" ref="AA8" ca="1">_xlfn.SINGLE(IF(WEEKDAY(AA$4,2)&gt;5,"",IF(COUNTIF('Données Autres'!$J:$J,AA$4)=1,"",IF(SUMPRODUCT(((OPE_1=$A8)+(OPE_2=$A8)+(OPE_3=$A8))*(DD&lt;=AA$4)*(DF&gt;=AA$4)*ROW(OPE_1))=0,"",INDEX(CLI,SUMPRODUCT(((OPE_1=$A8)+(OPE_2=$A8)+(OPE_3=$A8))*(DD&lt;=AA$4)*(DF&gt;=AA$4)*ROW(OPE_1))-1)))))</f>
        <v/>
      </c>
      <c r="AB8" s="61" t="str" cm="1">
        <f t="array" aca="1" ref="AB8" ca="1">_xlfn.SINGLE(IF(WEEKDAY(AB$4,2)&gt;5,"",IF(COUNTIF('Données Autres'!$J:$J,AB$4)=1,"",IF(SUMPRODUCT(((OPE_1=$A8)+(OPE_2=$A8)+(OPE_3=$A8))*(DD&lt;=AB$4)*(DF&gt;=AB$4)*ROW(OPE_1))=0,"",INDEX(CLI,SUMPRODUCT(((OPE_1=$A8)+(OPE_2=$A8)+(OPE_3=$A8))*(DD&lt;=AB$4)*(DF&gt;=AB$4)*ROW(OPE_1))-1)))))</f>
        <v/>
      </c>
      <c r="AC8" s="61" t="str" cm="1">
        <f t="array" aca="1" ref="AC8" ca="1">_xlfn.SINGLE(IF(WEEKDAY(AC$4,2)&gt;5,"",IF(COUNTIF('Données Autres'!$J:$J,AC$4)=1,"",IF(SUMPRODUCT(((OPE_1=$A8)+(OPE_2=$A8)+(OPE_3=$A8))*(DD&lt;=AC$4)*(DF&gt;=AC$4)*ROW(OPE_1))=0,"",INDEX(CLI,SUMPRODUCT(((OPE_1=$A8)+(OPE_2=$A8)+(OPE_3=$A8))*(DD&lt;=AC$4)*(DF&gt;=AC$4)*ROW(OPE_1))-1)))))</f>
        <v/>
      </c>
      <c r="AD8" s="61" t="str" cm="1">
        <f t="array" ref="AD8">_xlfn.SINGLE(IF(WEEKDAY(AD$4,2)&gt;5,"",IF(COUNTIF('Données Autres'!$J:$J,AD$4)=1,"",IF(SUMPRODUCT(((OPE_1=$A8)+(OPE_2=$A8)+(OPE_3=$A8))*(DD&lt;=AD$4)*(DF&gt;=AD$4)*ROW(OPE_1))=0,"",INDEX(CLI,SUMPRODUCT(((OPE_1=$A8)+(OPE_2=$A8)+(OPE_3=$A8))*(DD&lt;=AD$4)*(DF&gt;=AD$4)*ROW(OPE_1))-1)))))</f>
        <v/>
      </c>
      <c r="AE8" s="61" t="str" cm="1">
        <f t="array" ref="AE8">_xlfn.SINGLE(IF(WEEKDAY(AE$4,2)&gt;5,"",IF(COUNTIF('Données Autres'!$J:$J,AE$4)=1,"",IF(SUMPRODUCT(((OPE_1=$A8)+(OPE_2=$A8)+(OPE_3=$A8))*(DD&lt;=AE$4)*(DF&gt;=AE$4)*ROW(OPE_1))=0,"",INDEX(CLI,SUMPRODUCT(((OPE_1=$A8)+(OPE_2=$A8)+(OPE_3=$A8))*(DD&lt;=AE$4)*(DF&gt;=AE$4)*ROW(OPE_1))-1)))))</f>
        <v/>
      </c>
      <c r="AF8" s="61" t="str" cm="1">
        <f t="array" aca="1" ref="AF8" ca="1">_xlfn.SINGLE(IF(WEEKDAY(AF$4,2)&gt;5,"",IF(COUNTIF('Données Autres'!$J:$J,AF$4)=1,"",IF(SUMPRODUCT(((OPE_1=$A8)+(OPE_2=$A8)+(OPE_3=$A8))*(DD&lt;=AF$4)*(DF&gt;=AF$4)*ROW(OPE_1))=0,"",INDEX(CLI,SUMPRODUCT(((OPE_1=$A8)+(OPE_2=$A8)+(OPE_3=$A8))*(DD&lt;=AF$4)*(DF&gt;=AF$4)*ROW(OPE_1))-1)))))</f>
        <v/>
      </c>
      <c r="AG8" s="61" t="str" cm="1">
        <f t="array" aca="1" ref="AG8" ca="1">_xlfn.SINGLE(IF(WEEKDAY(AG$4,2)&gt;5,"",IF(COUNTIF('Données Autres'!$J:$J,AG$4)=1,"",IF(SUMPRODUCT(((OPE_1=$A8)+(OPE_2=$A8)+(OPE_3=$A8))*(DD&lt;=AG$4)*(DF&gt;=AG$4)*ROW(OPE_1))=0,"",INDEX(CLI,SUMPRODUCT(((OPE_1=$A8)+(OPE_2=$A8)+(OPE_3=$A8))*(DD&lt;=AG$4)*(DF&gt;=AG$4)*ROW(OPE_1))-1)))))</f>
        <v/>
      </c>
      <c r="AH8" s="61" t="str" cm="1">
        <f t="array" aca="1" ref="AH8" ca="1">_xlfn.SINGLE(IF(WEEKDAY(AH$4,2)&gt;5,"",IF(COUNTIF('Données Autres'!$J:$J,AH$4)=1,"",IF(SUMPRODUCT(((OPE_1=$A8)+(OPE_2=$A8)+(OPE_3=$A8))*(DD&lt;=AH$4)*(DF&gt;=AH$4)*ROW(OPE_1))=0,"",INDEX(CLI,SUMPRODUCT(((OPE_1=$A8)+(OPE_2=$A8)+(OPE_3=$A8))*(DD&lt;=AH$4)*(DF&gt;=AH$4)*ROW(OPE_1))-1)))))</f>
        <v/>
      </c>
      <c r="AI8" s="61" t="str" cm="1">
        <f t="array" aca="1" ref="AI8" ca="1">_xlfn.SINGLE(IF(WEEKDAY(AI$4,2)&gt;5,"",IF(COUNTIF('Données Autres'!$J:$J,AI$4)=1,"",IF(SUMPRODUCT(((OPE_1=$A8)+(OPE_2=$A8)+(OPE_3=$A8))*(DD&lt;=AI$4)*(DF&gt;=AI$4)*ROW(OPE_1))=0,"",INDEX(CLI,SUMPRODUCT(((OPE_1=$A8)+(OPE_2=$A8)+(OPE_3=$A8))*(DD&lt;=AI$4)*(DF&gt;=AI$4)*ROW(OPE_1))-1)))))</f>
        <v/>
      </c>
      <c r="AJ8" s="61" t="str" cm="1">
        <f t="array" aca="1" ref="AJ8" ca="1">_xlfn.SINGLE(IF(WEEKDAY(AJ$4,2)&gt;5,"",IF(COUNTIF('Données Autres'!$J:$J,AJ$4)=1,"",IF(SUMPRODUCT(((OPE_1=$A8)+(OPE_2=$A8)+(OPE_3=$A8))*(DD&lt;=AJ$4)*(DF&gt;=AJ$4)*ROW(OPE_1))=0,"",INDEX(CLI,SUMPRODUCT(((OPE_1=$A8)+(OPE_2=$A8)+(OPE_3=$A8))*(DD&lt;=AJ$4)*(DF&gt;=AJ$4)*ROW(OPE_1))-1)))))</f>
        <v/>
      </c>
      <c r="AK8" s="61" t="str" cm="1">
        <f t="array" ref="AK8">_xlfn.SINGLE(IF(WEEKDAY(AK$4,2)&gt;5,"",IF(COUNTIF('Données Autres'!$J:$J,AK$4)=1,"",IF(SUMPRODUCT(((OPE_1=$A8)+(OPE_2=$A8)+(OPE_3=$A8))*(DD&lt;=AK$4)*(DF&gt;=AK$4)*ROW(OPE_1))=0,"",INDEX(CLI,SUMPRODUCT(((OPE_1=$A8)+(OPE_2=$A8)+(OPE_3=$A8))*(DD&lt;=AK$4)*(DF&gt;=AK$4)*ROW(OPE_1))-1)))))</f>
        <v/>
      </c>
      <c r="AL8" s="61" t="str" cm="1">
        <f t="array" ref="AL8">_xlfn.SINGLE(IF(WEEKDAY(AL$4,2)&gt;5,"",IF(COUNTIF('Données Autres'!$J:$J,AL$4)=1,"",IF(SUMPRODUCT(((OPE_1=$A8)+(OPE_2=$A8)+(OPE_3=$A8))*(DD&lt;=AL$4)*(DF&gt;=AL$4)*ROW(OPE_1))=0,"",INDEX(CLI,SUMPRODUCT(((OPE_1=$A8)+(OPE_2=$A8)+(OPE_3=$A8))*(DD&lt;=AL$4)*(DF&gt;=AL$4)*ROW(OPE_1))-1)))))</f>
        <v/>
      </c>
      <c r="AM8" s="61" t="str" cm="1">
        <f t="array" aca="1" ref="AM8" ca="1">_xlfn.SINGLE(IF(WEEKDAY(AM$4,2)&gt;5,"",IF(COUNTIF('Données Autres'!$J:$J,AM$4)=1,"",IF(SUMPRODUCT(((OPE_1=$A8)+(OPE_2=$A8)+(OPE_3=$A8))*(DD&lt;=AM$4)*(DF&gt;=AM$4)*ROW(OPE_1))=0,"",INDEX(CLI,SUMPRODUCT(((OPE_1=$A8)+(OPE_2=$A8)+(OPE_3=$A8))*(DD&lt;=AM$4)*(DF&gt;=AM$4)*ROW(OPE_1))-1)))))</f>
        <v/>
      </c>
      <c r="AN8" s="61" t="str" cm="1">
        <f t="array" aca="1" ref="AN8" ca="1">_xlfn.SINGLE(IF(WEEKDAY(AN$4,2)&gt;5,"",IF(COUNTIF('Données Autres'!$J:$J,AN$4)=1,"",IF(SUMPRODUCT(((OPE_1=$A8)+(OPE_2=$A8)+(OPE_3=$A8))*(DD&lt;=AN$4)*(DF&gt;=AN$4)*ROW(OPE_1))=0,"",INDEX(CLI,SUMPRODUCT(((OPE_1=$A8)+(OPE_2=$A8)+(OPE_3=$A8))*(DD&lt;=AN$4)*(DF&gt;=AN$4)*ROW(OPE_1))-1)))))</f>
        <v/>
      </c>
      <c r="AO8" s="61" t="str" cm="1">
        <f t="array" aca="1" ref="AO8" ca="1">_xlfn.SINGLE(IF(WEEKDAY(AO$4,2)&gt;5,"",IF(COUNTIF('Données Autres'!$J:$J,AO$4)=1,"",IF(SUMPRODUCT(((OPE_1=$A8)+(OPE_2=$A8)+(OPE_3=$A8))*(DD&lt;=AO$4)*(DF&gt;=AO$4)*ROW(OPE_1))=0,"",INDEX(CLI,SUMPRODUCT(((OPE_1=$A8)+(OPE_2=$A8)+(OPE_3=$A8))*(DD&lt;=AO$4)*(DF&gt;=AO$4)*ROW(OPE_1))-1)))))</f>
        <v/>
      </c>
      <c r="AP8" s="61" t="str" cm="1">
        <f t="array" aca="1" ref="AP8" ca="1">_xlfn.SINGLE(IF(WEEKDAY(AP$4,2)&gt;5,"",IF(COUNTIF('Données Autres'!$J:$J,AP$4)=1,"",IF(SUMPRODUCT(((OPE_1=$A8)+(OPE_2=$A8)+(OPE_3=$A8))*(DD&lt;=AP$4)*(DF&gt;=AP$4)*ROW(OPE_1))=0,"",INDEX(CLI,SUMPRODUCT(((OPE_1=$A8)+(OPE_2=$A8)+(OPE_3=$A8))*(DD&lt;=AP$4)*(DF&gt;=AP$4)*ROW(OPE_1))-1)))))</f>
        <v/>
      </c>
      <c r="AQ8" s="61" t="str" cm="1">
        <f t="array" aca="1" ref="AQ8" ca="1">_xlfn.SINGLE(IF(WEEKDAY(AQ$4,2)&gt;5,"",IF(COUNTIF('Données Autres'!$J:$J,AQ$4)=1,"",IF(SUMPRODUCT(((OPE_1=$A8)+(OPE_2=$A8)+(OPE_3=$A8))*(DD&lt;=AQ$4)*(DF&gt;=AQ$4)*ROW(OPE_1))=0,"",INDEX(CLI,SUMPRODUCT(((OPE_1=$A8)+(OPE_2=$A8)+(OPE_3=$A8))*(DD&lt;=AQ$4)*(DF&gt;=AQ$4)*ROW(OPE_1))-1)))))</f>
        <v/>
      </c>
      <c r="AR8" s="61" t="str" cm="1">
        <f t="array" ref="AR8">_xlfn.SINGLE(IF(WEEKDAY(AR$4,2)&gt;5,"",IF(COUNTIF('Données Autres'!$J:$J,AR$4)=1,"",IF(SUMPRODUCT(((OPE_1=$A8)+(OPE_2=$A8)+(OPE_3=$A8))*(DD&lt;=AR$4)*(DF&gt;=AR$4)*ROW(OPE_1))=0,"",INDEX(CLI,SUMPRODUCT(((OPE_1=$A8)+(OPE_2=$A8)+(OPE_3=$A8))*(DD&lt;=AR$4)*(DF&gt;=AR$4)*ROW(OPE_1))-1)))))</f>
        <v/>
      </c>
      <c r="AS8" s="61" t="str" cm="1">
        <f t="array" ref="AS8">_xlfn.SINGLE(IF(WEEKDAY(AS$4,2)&gt;5,"",IF(COUNTIF('Données Autres'!$J:$J,AS$4)=1,"",IF(SUMPRODUCT(((OPE_1=$A8)+(OPE_2=$A8)+(OPE_3=$A8))*(DD&lt;=AS$4)*(DF&gt;=AS$4)*ROW(OPE_1))=0,"",INDEX(CLI,SUMPRODUCT(((OPE_1=$A8)+(OPE_2=$A8)+(OPE_3=$A8))*(DD&lt;=AS$4)*(DF&gt;=AS$4)*ROW(OPE_1))-1)))))</f>
        <v/>
      </c>
    </row>
    <row r="9" spans="1:45" ht="23" customHeight="1" x14ac:dyDescent="0.35">
      <c r="A9" s="64" t="str">
        <f>Absences!O18</f>
        <v>Cédric</v>
      </c>
      <c r="B9" s="61" t="str" cm="1">
        <f t="array" ref="B9">_xlfn.SINGLE(IF(WEEKDAY(B$4,2)&gt;5,"",IF(COUNTIF('Données Autres'!$J:$J,B$4)=1,"",IF(SUMPRODUCT(((OPE_1=$A9)+(OPE_2=$A9)+(OPE_3=$A9))*(DD&lt;=B$4)*(DF&gt;=B$4)*ROW(OPE_1))=0,"",INDEX(CLI,SUMPRODUCT(((OPE_1=$A9)+(OPE_2=$A9)+(OPE_3=$A9))*(DD&lt;=B$4)*(DF&gt;=B$4)*ROW(OPE_1))-1)))))</f>
        <v/>
      </c>
      <c r="C9" s="61" t="str" cm="1">
        <f t="array" ref="C9">_xlfn.SINGLE(IF(WEEKDAY(C$4,2)&gt;5,"",IF(COUNTIF('Données Autres'!$J:$J,C$4)=1,"",IF(SUMPRODUCT(((OPE_1=$A9)+(OPE_2=$A9)+(OPE_3=$A9))*(DD&lt;=C$4)*(DF&gt;=C$4)*ROW(OPE_1))=0,"",INDEX(CLI,SUMPRODUCT(((OPE_1=$A9)+(OPE_2=$A9)+(OPE_3=$A9))*(DD&lt;=C$4)*(DF&gt;=C$4)*ROW(OPE_1))-1)))))</f>
        <v/>
      </c>
      <c r="D9" s="61" t="str" cm="1">
        <f t="array" aca="1" ref="D9" ca="1">_xlfn.SINGLE(IF(WEEKDAY(D$4,2)&gt;5,"",IF(COUNTIF('Données Autres'!$J:$J,D$4)=1,"",IF(SUMPRODUCT(((OPE_1=$A9)+(OPE_2=$A9)+(OPE_3=$A9))*(DD&lt;=D$4)*(DF&gt;=D$4)*ROW(OPE_1))=0,"",INDEX(CLI,SUMPRODUCT(((OPE_1=$A9)+(OPE_2=$A9)+(OPE_3=$A9))*(DD&lt;=D$4)*(DF&gt;=D$4)*ROW(OPE_1))-1)))))</f>
        <v/>
      </c>
      <c r="E9" s="61" t="str" cm="1">
        <f t="array" aca="1" ref="E9" ca="1">_xlfn.SINGLE(IF(WEEKDAY(E$4,2)&gt;5,"",IF(COUNTIF('Données Autres'!$J:$J,E$4)=1,"",IF(SUMPRODUCT(((OPE_1=$A9)+(OPE_2=$A9)+(OPE_3=$A9))*(DD&lt;=E$4)*(DF&gt;=E$4)*ROW(OPE_1))=0,"",INDEX(CLI,SUMPRODUCT(((OPE_1=$A9)+(OPE_2=$A9)+(OPE_3=$A9))*(DD&lt;=E$4)*(DF&gt;=E$4)*ROW(OPE_1))-1)))))</f>
        <v/>
      </c>
      <c r="F9" s="61" t="str" cm="1">
        <f t="array" aca="1" ref="F9" ca="1">_xlfn.SINGLE(IF(WEEKDAY(F$4,2)&gt;5,"",IF(COUNTIF('Données Autres'!$J:$J,F$4)=1,"",IF(SUMPRODUCT(((OPE_1=$A9)+(OPE_2=$A9)+(OPE_3=$A9))*(DD&lt;=F$4)*(DF&gt;=F$4)*ROW(OPE_1))=0,"",INDEX(CLI,SUMPRODUCT(((OPE_1=$A9)+(OPE_2=$A9)+(OPE_3=$A9))*(DD&lt;=F$4)*(DF&gt;=F$4)*ROW(OPE_1))-1)))))</f>
        <v/>
      </c>
      <c r="G9" s="61" t="str" cm="1">
        <f t="array" ref="G9">_xlfn.SINGLE(IF(WEEKDAY(G$4,2)&gt;5,"",IF(COUNTIF('Données Autres'!$J:$J,G$4)=1,"",IF(SUMPRODUCT(((OPE_1=$A9)+(OPE_2=$A9)+(OPE_3=$A9))*(DD&lt;=G$4)*(DF&gt;=G$4)*ROW(OPE_1))=0,"",INDEX(CLI,SUMPRODUCT(((OPE_1=$A9)+(OPE_2=$A9)+(OPE_3=$A9))*(DD&lt;=G$4)*(DF&gt;=G$4)*ROW(OPE_1))-1)))))</f>
        <v/>
      </c>
      <c r="H9" s="61" t="str" cm="1">
        <f t="array" aca="1" ref="H9" ca="1">_xlfn.SINGLE(IF(WEEKDAY(H$4,2)&gt;5,"",IF(COUNTIF('Données Autres'!$J:$J,H$4)=1,"",IF(SUMPRODUCT(((OPE_1=$A9)+(OPE_2=$A9)+(OPE_3=$A9))*(DD&lt;=H$4)*(DF&gt;=H$4)*ROW(OPE_1))=0,"",INDEX(CLI,SUMPRODUCT(((OPE_1=$A9)+(OPE_2=$A9)+(OPE_3=$A9))*(DD&lt;=H$4)*(DF&gt;=H$4)*ROW(OPE_1))-1)))))</f>
        <v/>
      </c>
      <c r="I9" s="61" t="str" cm="1">
        <f t="array" ref="I9">_xlfn.SINGLE(IF(WEEKDAY(I$4,2)&gt;5,"",IF(COUNTIF('Données Autres'!$J:$J,I$4)=1,"",IF(SUMPRODUCT(((OPE_1=$A9)+(OPE_2=$A9)+(OPE_3=$A9))*(DD&lt;=I$4)*(DF&gt;=I$4)*ROW(OPE_1))=0,"",INDEX(CLI,SUMPRODUCT(((OPE_1=$A9)+(OPE_2=$A9)+(OPE_3=$A9))*(DD&lt;=I$4)*(DF&gt;=I$4)*ROW(OPE_1))-1)))))</f>
        <v/>
      </c>
      <c r="J9" s="61" t="str" cm="1">
        <f t="array" ref="J9">_xlfn.SINGLE(IF(WEEKDAY(J$4,2)&gt;5,"",IF(COUNTIF('Données Autres'!$J:$J,J$4)=1,"",IF(SUMPRODUCT(((OPE_1=$A9)+(OPE_2=$A9)+(OPE_3=$A9))*(DD&lt;=J$4)*(DF&gt;=J$4)*ROW(OPE_1))=0,"",INDEX(CLI,SUMPRODUCT(((OPE_1=$A9)+(OPE_2=$A9)+(OPE_3=$A9))*(DD&lt;=J$4)*(DF&gt;=J$4)*ROW(OPE_1))-1)))))</f>
        <v/>
      </c>
      <c r="K9" s="61" t="str" cm="1">
        <f t="array" aca="1" ref="K9" ca="1">_xlfn.SINGLE(IF(WEEKDAY(K$4,2)&gt;5,"",IF(COUNTIF('Données Autres'!$J:$J,K$4)=1,"",IF(SUMPRODUCT(((OPE_1=$A9)+(OPE_2=$A9)+(OPE_3=$A9))*(DD&lt;=K$4)*(DF&gt;=K$4)*ROW(OPE_1))=0,"",INDEX(CLI,SUMPRODUCT(((OPE_1=$A9)+(OPE_2=$A9)+(OPE_3=$A9))*(DD&lt;=K$4)*(DF&gt;=K$4)*ROW(OPE_1))-1)))))</f>
        <v/>
      </c>
      <c r="L9" s="61" t="str" cm="1">
        <f t="array" aca="1" ref="L9" ca="1">_xlfn.SINGLE(IF(WEEKDAY(L$4,2)&gt;5,"",IF(COUNTIF('Données Autres'!$J:$J,L$4)=1,"",IF(SUMPRODUCT(((OPE_1=$A9)+(OPE_2=$A9)+(OPE_3=$A9))*(DD&lt;=L$4)*(DF&gt;=L$4)*ROW(OPE_1))=0,"",INDEX(CLI,SUMPRODUCT(((OPE_1=$A9)+(OPE_2=$A9)+(OPE_3=$A9))*(DD&lt;=L$4)*(DF&gt;=L$4)*ROW(OPE_1))-1)))))</f>
        <v/>
      </c>
      <c r="M9" s="61" t="str" cm="1">
        <f t="array" aca="1" ref="M9" ca="1">_xlfn.SINGLE(IF(WEEKDAY(M$4,2)&gt;5,"",IF(COUNTIF('Données Autres'!$J:$J,M$4)=1,"",IF(SUMPRODUCT(((OPE_1=$A9)+(OPE_2=$A9)+(OPE_3=$A9))*(DD&lt;=M$4)*(DF&gt;=M$4)*ROW(OPE_1))=0,"",INDEX(CLI,SUMPRODUCT(((OPE_1=$A9)+(OPE_2=$A9)+(OPE_3=$A9))*(DD&lt;=M$4)*(DF&gt;=M$4)*ROW(OPE_1))-1)))))</f>
        <v/>
      </c>
      <c r="N9" s="61" t="str" cm="1">
        <f t="array" aca="1" ref="N9" ca="1">_xlfn.SINGLE(IF(WEEKDAY(N$4,2)&gt;5,"",IF(COUNTIF('Données Autres'!$J:$J,N$4)=1,"",IF(SUMPRODUCT(((OPE_1=$A9)+(OPE_2=$A9)+(OPE_3=$A9))*(DD&lt;=N$4)*(DF&gt;=N$4)*ROW(OPE_1))=0,"",INDEX(CLI,SUMPRODUCT(((OPE_1=$A9)+(OPE_2=$A9)+(OPE_3=$A9))*(DD&lt;=N$4)*(DF&gt;=N$4)*ROW(OPE_1))-1)))))</f>
        <v/>
      </c>
      <c r="O9" s="61" t="str" cm="1">
        <f t="array" aca="1" ref="O9" ca="1">_xlfn.SINGLE(IF(WEEKDAY(O$4,2)&gt;5,"",IF(COUNTIF('Données Autres'!$J:$J,O$4)=1,"",IF(SUMPRODUCT(((OPE_1=$A9)+(OPE_2=$A9)+(OPE_3=$A9))*(DD&lt;=O$4)*(DF&gt;=O$4)*ROW(OPE_1))=0,"",INDEX(CLI,SUMPRODUCT(((OPE_1=$A9)+(OPE_2=$A9)+(OPE_3=$A9))*(DD&lt;=O$4)*(DF&gt;=O$4)*ROW(OPE_1))-1)))))</f>
        <v/>
      </c>
      <c r="P9" s="61" t="str" cm="1">
        <f t="array" ref="P9">_xlfn.SINGLE(IF(WEEKDAY(P$4,2)&gt;5,"",IF(COUNTIF('Données Autres'!$J:$J,P$4)=1,"",IF(SUMPRODUCT(((OPE_1=$A9)+(OPE_2=$A9)+(OPE_3=$A9))*(DD&lt;=P$4)*(DF&gt;=P$4)*ROW(OPE_1))=0,"",INDEX(CLI,SUMPRODUCT(((OPE_1=$A9)+(OPE_2=$A9)+(OPE_3=$A9))*(DD&lt;=P$4)*(DF&gt;=P$4)*ROW(OPE_1))-1)))))</f>
        <v/>
      </c>
      <c r="Q9" s="61" t="str" cm="1">
        <f t="array" ref="Q9">_xlfn.SINGLE(IF(WEEKDAY(Q$4,2)&gt;5,"",IF(COUNTIF('Données Autres'!$J:$J,Q$4)=1,"",IF(SUMPRODUCT(((OPE_1=$A9)+(OPE_2=$A9)+(OPE_3=$A9))*(DD&lt;=Q$4)*(DF&gt;=Q$4)*ROW(OPE_1))=0,"",INDEX(CLI,SUMPRODUCT(((OPE_1=$A9)+(OPE_2=$A9)+(OPE_3=$A9))*(DD&lt;=Q$4)*(DF&gt;=Q$4)*ROW(OPE_1))-1)))))</f>
        <v/>
      </c>
      <c r="R9" s="61" t="str" cm="1">
        <f t="array" ref="R9">_xlfn.SINGLE(IF(WEEKDAY(R$4,2)&gt;5,"",IF(COUNTIF('Données Autres'!$J:$J,R$4)=1,"",IF(SUMPRODUCT(((OPE_1=$A9)+(OPE_2=$A9)+(OPE_3=$A9))*(DD&lt;=R$4)*(DF&gt;=R$4)*ROW(OPE_1))=0,"",INDEX(CLI,SUMPRODUCT(((OPE_1=$A9)+(OPE_2=$A9)+(OPE_3=$A9))*(DD&lt;=R$4)*(DF&gt;=R$4)*ROW(OPE_1))-1)))))</f>
        <v/>
      </c>
      <c r="S9" s="61" t="str" cm="1">
        <f t="array" aca="1" ref="S9" ca="1">_xlfn.SINGLE(IF(WEEKDAY(S$4,2)&gt;5,"",IF(COUNTIF('Données Autres'!$J:$J,S$4)=1,"",IF(SUMPRODUCT(((OPE_1=$A9)+(OPE_2=$A9)+(OPE_3=$A9))*(DD&lt;=S$4)*(DF&gt;=S$4)*ROW(OPE_1))=0,"",INDEX(CLI,SUMPRODUCT(((OPE_1=$A9)+(OPE_2=$A9)+(OPE_3=$A9))*(DD&lt;=S$4)*(DF&gt;=S$4)*ROW(OPE_1))-1)))))</f>
        <v/>
      </c>
      <c r="T9" s="61" t="str" cm="1">
        <f t="array" aca="1" ref="T9" ca="1">_xlfn.SINGLE(IF(WEEKDAY(T$4,2)&gt;5,"",IF(COUNTIF('Données Autres'!$J:$J,T$4)=1,"",IF(SUMPRODUCT(((OPE_1=$A9)+(OPE_2=$A9)+(OPE_3=$A9))*(DD&lt;=T$4)*(DF&gt;=T$4)*ROW(OPE_1))=0,"",INDEX(CLI,SUMPRODUCT(((OPE_1=$A9)+(OPE_2=$A9)+(OPE_3=$A9))*(DD&lt;=T$4)*(DF&gt;=T$4)*ROW(OPE_1))-1)))))</f>
        <v/>
      </c>
      <c r="U9" s="61" t="str" cm="1">
        <f t="array" aca="1" ref="U9" ca="1">_xlfn.SINGLE(IF(WEEKDAY(U$4,2)&gt;5,"",IF(COUNTIF('Données Autres'!$J:$J,U$4)=1,"",IF(SUMPRODUCT(((OPE_1=$A9)+(OPE_2=$A9)+(OPE_3=$A9))*(DD&lt;=U$4)*(DF&gt;=U$4)*ROW(OPE_1))=0,"",INDEX(CLI,SUMPRODUCT(((OPE_1=$A9)+(OPE_2=$A9)+(OPE_3=$A9))*(DD&lt;=U$4)*(DF&gt;=U$4)*ROW(OPE_1))-1)))))</f>
        <v/>
      </c>
      <c r="V9" s="61" t="str" cm="1">
        <f t="array" aca="1" ref="V9" ca="1">_xlfn.SINGLE(IF(WEEKDAY(V$4,2)&gt;5,"",IF(COUNTIF('Données Autres'!$J:$J,V$4)=1,"",IF(SUMPRODUCT(((OPE_1=$A9)+(OPE_2=$A9)+(OPE_3=$A9))*(DD&lt;=V$4)*(DF&gt;=V$4)*ROW(OPE_1))=0,"",INDEX(CLI,SUMPRODUCT(((OPE_1=$A9)+(OPE_2=$A9)+(OPE_3=$A9))*(DD&lt;=V$4)*(DF&gt;=V$4)*ROW(OPE_1))-1)))))</f>
        <v/>
      </c>
      <c r="W9" s="61" t="str" cm="1">
        <f t="array" ref="W9">_xlfn.SINGLE(IF(WEEKDAY(W$4,2)&gt;5,"",IF(COUNTIF('Données Autres'!$J:$J,W$4)=1,"",IF(SUMPRODUCT(((OPE_1=$A9)+(OPE_2=$A9)+(OPE_3=$A9))*(DD&lt;=W$4)*(DF&gt;=W$4)*ROW(OPE_1))=0,"",INDEX(CLI,SUMPRODUCT(((OPE_1=$A9)+(OPE_2=$A9)+(OPE_3=$A9))*(DD&lt;=W$4)*(DF&gt;=W$4)*ROW(OPE_1))-1)))))</f>
        <v/>
      </c>
      <c r="X9" s="61" t="str" cm="1">
        <f t="array" ref="X9">_xlfn.SINGLE(IF(WEEKDAY(X$4,2)&gt;5,"",IF(COUNTIF('Données Autres'!$J:$J,X$4)=1,"",IF(SUMPRODUCT(((OPE_1=$A9)+(OPE_2=$A9)+(OPE_3=$A9))*(DD&lt;=X$4)*(DF&gt;=X$4)*ROW(OPE_1))=0,"",INDEX(CLI,SUMPRODUCT(((OPE_1=$A9)+(OPE_2=$A9)+(OPE_3=$A9))*(DD&lt;=X$4)*(DF&gt;=X$4)*ROW(OPE_1))-1)))))</f>
        <v/>
      </c>
      <c r="Y9" s="61" t="str" cm="1">
        <f t="array" aca="1" ref="Y9" ca="1">_xlfn.SINGLE(IF(WEEKDAY(Y$4,2)&gt;5,"",IF(COUNTIF('Données Autres'!$J:$J,Y$4)=1,"",IF(SUMPRODUCT(((OPE_1=$A9)+(OPE_2=$A9)+(OPE_3=$A9))*(DD&lt;=Y$4)*(DF&gt;=Y$4)*ROW(OPE_1))=0,"",INDEX(CLI,SUMPRODUCT(((OPE_1=$A9)+(OPE_2=$A9)+(OPE_3=$A9))*(DD&lt;=Y$4)*(DF&gt;=Y$4)*ROW(OPE_1))-1)))))</f>
        <v/>
      </c>
      <c r="Z9" s="61" t="str" cm="1">
        <f t="array" aca="1" ref="Z9" ca="1">_xlfn.SINGLE(IF(WEEKDAY(Z$4,2)&gt;5,"",IF(COUNTIF('Données Autres'!$J:$J,Z$4)=1,"",IF(SUMPRODUCT(((OPE_1=$A9)+(OPE_2=$A9)+(OPE_3=$A9))*(DD&lt;=Z$4)*(DF&gt;=Z$4)*ROW(OPE_1))=0,"",INDEX(CLI,SUMPRODUCT(((OPE_1=$A9)+(OPE_2=$A9)+(OPE_3=$A9))*(DD&lt;=Z$4)*(DF&gt;=Z$4)*ROW(OPE_1))-1)))))</f>
        <v/>
      </c>
      <c r="AA9" s="61" t="str" cm="1">
        <f t="array" aca="1" ref="AA9" ca="1">_xlfn.SINGLE(IF(WEEKDAY(AA$4,2)&gt;5,"",IF(COUNTIF('Données Autres'!$J:$J,AA$4)=1,"",IF(SUMPRODUCT(((OPE_1=$A9)+(OPE_2=$A9)+(OPE_3=$A9))*(DD&lt;=AA$4)*(DF&gt;=AA$4)*ROW(OPE_1))=0,"",INDEX(CLI,SUMPRODUCT(((OPE_1=$A9)+(OPE_2=$A9)+(OPE_3=$A9))*(DD&lt;=AA$4)*(DF&gt;=AA$4)*ROW(OPE_1))-1)))))</f>
        <v/>
      </c>
      <c r="AB9" s="61" t="str" cm="1">
        <f t="array" aca="1" ref="AB9" ca="1">_xlfn.SINGLE(IF(WEEKDAY(AB$4,2)&gt;5,"",IF(COUNTIF('Données Autres'!$J:$J,AB$4)=1,"",IF(SUMPRODUCT(((OPE_1=$A9)+(OPE_2=$A9)+(OPE_3=$A9))*(DD&lt;=AB$4)*(DF&gt;=AB$4)*ROW(OPE_1))=0,"",INDEX(CLI,SUMPRODUCT(((OPE_1=$A9)+(OPE_2=$A9)+(OPE_3=$A9))*(DD&lt;=AB$4)*(DF&gt;=AB$4)*ROW(OPE_1))-1)))))</f>
        <v/>
      </c>
      <c r="AC9" s="61" t="str" cm="1">
        <f t="array" aca="1" ref="AC9" ca="1">_xlfn.SINGLE(IF(WEEKDAY(AC$4,2)&gt;5,"",IF(COUNTIF('Données Autres'!$J:$J,AC$4)=1,"",IF(SUMPRODUCT(((OPE_1=$A9)+(OPE_2=$A9)+(OPE_3=$A9))*(DD&lt;=AC$4)*(DF&gt;=AC$4)*ROW(OPE_1))=0,"",INDEX(CLI,SUMPRODUCT(((OPE_1=$A9)+(OPE_2=$A9)+(OPE_3=$A9))*(DD&lt;=AC$4)*(DF&gt;=AC$4)*ROW(OPE_1))-1)))))</f>
        <v/>
      </c>
      <c r="AD9" s="61" t="str" cm="1">
        <f t="array" ref="AD9">_xlfn.SINGLE(IF(WEEKDAY(AD$4,2)&gt;5,"",IF(COUNTIF('Données Autres'!$J:$J,AD$4)=1,"",IF(SUMPRODUCT(((OPE_1=$A9)+(OPE_2=$A9)+(OPE_3=$A9))*(DD&lt;=AD$4)*(DF&gt;=AD$4)*ROW(OPE_1))=0,"",INDEX(CLI,SUMPRODUCT(((OPE_1=$A9)+(OPE_2=$A9)+(OPE_3=$A9))*(DD&lt;=AD$4)*(DF&gt;=AD$4)*ROW(OPE_1))-1)))))</f>
        <v/>
      </c>
      <c r="AE9" s="61" t="str" cm="1">
        <f t="array" ref="AE9">_xlfn.SINGLE(IF(WEEKDAY(AE$4,2)&gt;5,"",IF(COUNTIF('Données Autres'!$J:$J,AE$4)=1,"",IF(SUMPRODUCT(((OPE_1=$A9)+(OPE_2=$A9)+(OPE_3=$A9))*(DD&lt;=AE$4)*(DF&gt;=AE$4)*ROW(OPE_1))=0,"",INDEX(CLI,SUMPRODUCT(((OPE_1=$A9)+(OPE_2=$A9)+(OPE_3=$A9))*(DD&lt;=AE$4)*(DF&gt;=AE$4)*ROW(OPE_1))-1)))))</f>
        <v/>
      </c>
      <c r="AF9" s="61" t="str" cm="1">
        <f t="array" aca="1" ref="AF9" ca="1">_xlfn.SINGLE(IF(WEEKDAY(AF$4,2)&gt;5,"",IF(COUNTIF('Données Autres'!$J:$J,AF$4)=1,"",IF(SUMPRODUCT(((OPE_1=$A9)+(OPE_2=$A9)+(OPE_3=$A9))*(DD&lt;=AF$4)*(DF&gt;=AF$4)*ROW(OPE_1))=0,"",INDEX(CLI,SUMPRODUCT(((OPE_1=$A9)+(OPE_2=$A9)+(OPE_3=$A9))*(DD&lt;=AF$4)*(DF&gt;=AF$4)*ROW(OPE_1))-1)))))</f>
        <v/>
      </c>
      <c r="AG9" s="61" t="str" cm="1">
        <f t="array" aca="1" ref="AG9" ca="1">_xlfn.SINGLE(IF(WEEKDAY(AG$4,2)&gt;5,"",IF(COUNTIF('Données Autres'!$J:$J,AG$4)=1,"",IF(SUMPRODUCT(((OPE_1=$A9)+(OPE_2=$A9)+(OPE_3=$A9))*(DD&lt;=AG$4)*(DF&gt;=AG$4)*ROW(OPE_1))=0,"",INDEX(CLI,SUMPRODUCT(((OPE_1=$A9)+(OPE_2=$A9)+(OPE_3=$A9))*(DD&lt;=AG$4)*(DF&gt;=AG$4)*ROW(OPE_1))-1)))))</f>
        <v/>
      </c>
      <c r="AH9" s="61" t="str" cm="1">
        <f t="array" aca="1" ref="AH9" ca="1">_xlfn.SINGLE(IF(WEEKDAY(AH$4,2)&gt;5,"",IF(COUNTIF('Données Autres'!$J:$J,AH$4)=1,"",IF(SUMPRODUCT(((OPE_1=$A9)+(OPE_2=$A9)+(OPE_3=$A9))*(DD&lt;=AH$4)*(DF&gt;=AH$4)*ROW(OPE_1))=0,"",INDEX(CLI,SUMPRODUCT(((OPE_1=$A9)+(OPE_2=$A9)+(OPE_3=$A9))*(DD&lt;=AH$4)*(DF&gt;=AH$4)*ROW(OPE_1))-1)))))</f>
        <v/>
      </c>
      <c r="AI9" s="61" t="str" cm="1">
        <f t="array" aca="1" ref="AI9" ca="1">_xlfn.SINGLE(IF(WEEKDAY(AI$4,2)&gt;5,"",IF(COUNTIF('Données Autres'!$J:$J,AI$4)=1,"",IF(SUMPRODUCT(((OPE_1=$A9)+(OPE_2=$A9)+(OPE_3=$A9))*(DD&lt;=AI$4)*(DF&gt;=AI$4)*ROW(OPE_1))=0,"",INDEX(CLI,SUMPRODUCT(((OPE_1=$A9)+(OPE_2=$A9)+(OPE_3=$A9))*(DD&lt;=AI$4)*(DF&gt;=AI$4)*ROW(OPE_1))-1)))))</f>
        <v/>
      </c>
      <c r="AJ9" s="61" t="str" cm="1">
        <f t="array" aca="1" ref="AJ9" ca="1">_xlfn.SINGLE(IF(WEEKDAY(AJ$4,2)&gt;5,"",IF(COUNTIF('Données Autres'!$J:$J,AJ$4)=1,"",IF(SUMPRODUCT(((OPE_1=$A9)+(OPE_2=$A9)+(OPE_3=$A9))*(DD&lt;=AJ$4)*(DF&gt;=AJ$4)*ROW(OPE_1))=0,"",INDEX(CLI,SUMPRODUCT(((OPE_1=$A9)+(OPE_2=$A9)+(OPE_3=$A9))*(DD&lt;=AJ$4)*(DF&gt;=AJ$4)*ROW(OPE_1))-1)))))</f>
        <v/>
      </c>
      <c r="AK9" s="61" t="str" cm="1">
        <f t="array" ref="AK9">_xlfn.SINGLE(IF(WEEKDAY(AK$4,2)&gt;5,"",IF(COUNTIF('Données Autres'!$J:$J,AK$4)=1,"",IF(SUMPRODUCT(((OPE_1=$A9)+(OPE_2=$A9)+(OPE_3=$A9))*(DD&lt;=AK$4)*(DF&gt;=AK$4)*ROW(OPE_1))=0,"",INDEX(CLI,SUMPRODUCT(((OPE_1=$A9)+(OPE_2=$A9)+(OPE_3=$A9))*(DD&lt;=AK$4)*(DF&gt;=AK$4)*ROW(OPE_1))-1)))))</f>
        <v/>
      </c>
      <c r="AL9" s="61" t="str" cm="1">
        <f t="array" ref="AL9">_xlfn.SINGLE(IF(WEEKDAY(AL$4,2)&gt;5,"",IF(COUNTIF('Données Autres'!$J:$J,AL$4)=1,"",IF(SUMPRODUCT(((OPE_1=$A9)+(OPE_2=$A9)+(OPE_3=$A9))*(DD&lt;=AL$4)*(DF&gt;=AL$4)*ROW(OPE_1))=0,"",INDEX(CLI,SUMPRODUCT(((OPE_1=$A9)+(OPE_2=$A9)+(OPE_3=$A9))*(DD&lt;=AL$4)*(DF&gt;=AL$4)*ROW(OPE_1))-1)))))</f>
        <v/>
      </c>
      <c r="AM9" s="61" t="str" cm="1">
        <f t="array" aca="1" ref="AM9" ca="1">_xlfn.SINGLE(IF(WEEKDAY(AM$4,2)&gt;5,"",IF(COUNTIF('Données Autres'!$J:$J,AM$4)=1,"",IF(SUMPRODUCT(((OPE_1=$A9)+(OPE_2=$A9)+(OPE_3=$A9))*(DD&lt;=AM$4)*(DF&gt;=AM$4)*ROW(OPE_1))=0,"",INDEX(CLI,SUMPRODUCT(((OPE_1=$A9)+(OPE_2=$A9)+(OPE_3=$A9))*(DD&lt;=AM$4)*(DF&gt;=AM$4)*ROW(OPE_1))-1)))))</f>
        <v/>
      </c>
      <c r="AN9" s="61" t="str" cm="1">
        <f t="array" aca="1" ref="AN9" ca="1">_xlfn.SINGLE(IF(WEEKDAY(AN$4,2)&gt;5,"",IF(COUNTIF('Données Autres'!$J:$J,AN$4)=1,"",IF(SUMPRODUCT(((OPE_1=$A9)+(OPE_2=$A9)+(OPE_3=$A9))*(DD&lt;=AN$4)*(DF&gt;=AN$4)*ROW(OPE_1))=0,"",INDEX(CLI,SUMPRODUCT(((OPE_1=$A9)+(OPE_2=$A9)+(OPE_3=$A9))*(DD&lt;=AN$4)*(DF&gt;=AN$4)*ROW(OPE_1))-1)))))</f>
        <v/>
      </c>
      <c r="AO9" s="61" t="str" cm="1">
        <f t="array" aca="1" ref="AO9" ca="1">_xlfn.SINGLE(IF(WEEKDAY(AO$4,2)&gt;5,"",IF(COUNTIF('Données Autres'!$J:$J,AO$4)=1,"",IF(SUMPRODUCT(((OPE_1=$A9)+(OPE_2=$A9)+(OPE_3=$A9))*(DD&lt;=AO$4)*(DF&gt;=AO$4)*ROW(OPE_1))=0,"",INDEX(CLI,SUMPRODUCT(((OPE_1=$A9)+(OPE_2=$A9)+(OPE_3=$A9))*(DD&lt;=AO$4)*(DF&gt;=AO$4)*ROW(OPE_1))-1)))))</f>
        <v/>
      </c>
      <c r="AP9" s="61" t="str" cm="1">
        <f t="array" aca="1" ref="AP9" ca="1">_xlfn.SINGLE(IF(WEEKDAY(AP$4,2)&gt;5,"",IF(COUNTIF('Données Autres'!$J:$J,AP$4)=1,"",IF(SUMPRODUCT(((OPE_1=$A9)+(OPE_2=$A9)+(OPE_3=$A9))*(DD&lt;=AP$4)*(DF&gt;=AP$4)*ROW(OPE_1))=0,"",INDEX(CLI,SUMPRODUCT(((OPE_1=$A9)+(OPE_2=$A9)+(OPE_3=$A9))*(DD&lt;=AP$4)*(DF&gt;=AP$4)*ROW(OPE_1))-1)))))</f>
        <v/>
      </c>
      <c r="AQ9" s="61" t="str" cm="1">
        <f t="array" aca="1" ref="AQ9" ca="1">_xlfn.SINGLE(IF(WEEKDAY(AQ$4,2)&gt;5,"",IF(COUNTIF('Données Autres'!$J:$J,AQ$4)=1,"",IF(SUMPRODUCT(((OPE_1=$A9)+(OPE_2=$A9)+(OPE_3=$A9))*(DD&lt;=AQ$4)*(DF&gt;=AQ$4)*ROW(OPE_1))=0,"",INDEX(CLI,SUMPRODUCT(((OPE_1=$A9)+(OPE_2=$A9)+(OPE_3=$A9))*(DD&lt;=AQ$4)*(DF&gt;=AQ$4)*ROW(OPE_1))-1)))))</f>
        <v/>
      </c>
      <c r="AR9" s="61" t="str" cm="1">
        <f t="array" ref="AR9">_xlfn.SINGLE(IF(WEEKDAY(AR$4,2)&gt;5,"",IF(COUNTIF('Données Autres'!$J:$J,AR$4)=1,"",IF(SUMPRODUCT(((OPE_1=$A9)+(OPE_2=$A9)+(OPE_3=$A9))*(DD&lt;=AR$4)*(DF&gt;=AR$4)*ROW(OPE_1))=0,"",INDEX(CLI,SUMPRODUCT(((OPE_1=$A9)+(OPE_2=$A9)+(OPE_3=$A9))*(DD&lt;=AR$4)*(DF&gt;=AR$4)*ROW(OPE_1))-1)))))</f>
        <v/>
      </c>
      <c r="AS9" s="61" t="str" cm="1">
        <f t="array" ref="AS9">_xlfn.SINGLE(IF(WEEKDAY(AS$4,2)&gt;5,"",IF(COUNTIF('Données Autres'!$J:$J,AS$4)=1,"",IF(SUMPRODUCT(((OPE_1=$A9)+(OPE_2=$A9)+(OPE_3=$A9))*(DD&lt;=AS$4)*(DF&gt;=AS$4)*ROW(OPE_1))=0,"",INDEX(CLI,SUMPRODUCT(((OPE_1=$A9)+(OPE_2=$A9)+(OPE_3=$A9))*(DD&lt;=AS$4)*(DF&gt;=AS$4)*ROW(OPE_1))-1)))))</f>
        <v/>
      </c>
    </row>
    <row r="10" spans="1:45" ht="23" customHeight="1" x14ac:dyDescent="0.35">
      <c r="A10" s="64" t="str">
        <f>Absences!O19</f>
        <v>Isabelle</v>
      </c>
      <c r="B10" s="61" t="str" cm="1">
        <f t="array" ref="B10">_xlfn.SINGLE(IF(WEEKDAY(B$4,2)&gt;5,"",IF(COUNTIF('Données Autres'!$J:$J,B$4)=1,"",IF(SUMPRODUCT(((OPE_1=$A10)+(OPE_2=$A10)+(OPE_3=$A10))*(DD&lt;=B$4)*(DF&gt;=B$4)*ROW(OPE_1))=0,"",INDEX(CLI,SUMPRODUCT(((OPE_1=$A10)+(OPE_2=$A10)+(OPE_3=$A10))*(DD&lt;=B$4)*(DF&gt;=B$4)*ROW(OPE_1))-1)))))</f>
        <v/>
      </c>
      <c r="C10" s="61" t="str" cm="1">
        <f t="array" ref="C10">_xlfn.SINGLE(IF(WEEKDAY(C$4,2)&gt;5,"",IF(COUNTIF('Données Autres'!$J:$J,C$4)=1,"",IF(SUMPRODUCT(((OPE_1=$A10)+(OPE_2=$A10)+(OPE_3=$A10))*(DD&lt;=C$4)*(DF&gt;=C$4)*ROW(OPE_1))=0,"",INDEX(CLI,SUMPRODUCT(((OPE_1=$A10)+(OPE_2=$A10)+(OPE_3=$A10))*(DD&lt;=C$4)*(DF&gt;=C$4)*ROW(OPE_1))-1)))))</f>
        <v/>
      </c>
      <c r="D10" s="61" t="str" cm="1">
        <f t="array" aca="1" ref="D10" ca="1">_xlfn.SINGLE(IF(WEEKDAY(D$4,2)&gt;5,"",IF(COUNTIF('Données Autres'!$J:$J,D$4)=1,"",IF(SUMPRODUCT(((OPE_1=$A10)+(OPE_2=$A10)+(OPE_3=$A10))*(DD&lt;=D$4)*(DF&gt;=D$4)*ROW(OPE_1))=0,"",INDEX(CLI,SUMPRODUCT(((OPE_1=$A10)+(OPE_2=$A10)+(OPE_3=$A10))*(DD&lt;=D$4)*(DF&gt;=D$4)*ROW(OPE_1))-1)))))</f>
        <v/>
      </c>
      <c r="E10" s="61" t="str" cm="1">
        <f t="array" aca="1" ref="E10" ca="1">_xlfn.SINGLE(IF(WEEKDAY(E$4,2)&gt;5,"",IF(COUNTIF('Données Autres'!$J:$J,E$4)=1,"",IF(SUMPRODUCT(((OPE_1=$A10)+(OPE_2=$A10)+(OPE_3=$A10))*(DD&lt;=E$4)*(DF&gt;=E$4)*ROW(OPE_1))=0,"",INDEX(CLI,SUMPRODUCT(((OPE_1=$A10)+(OPE_2=$A10)+(OPE_3=$A10))*(DD&lt;=E$4)*(DF&gt;=E$4)*ROW(OPE_1))-1)))))</f>
        <v/>
      </c>
      <c r="F10" s="61" t="str" cm="1">
        <f t="array" aca="1" ref="F10" ca="1">_xlfn.SINGLE(IF(WEEKDAY(F$4,2)&gt;5,"",IF(COUNTIF('Données Autres'!$J:$J,F$4)=1,"",IF(SUMPRODUCT(((OPE_1=$A10)+(OPE_2=$A10)+(OPE_3=$A10))*(DD&lt;=F$4)*(DF&gt;=F$4)*ROW(OPE_1))=0,"",INDEX(CLI,SUMPRODUCT(((OPE_1=$A10)+(OPE_2=$A10)+(OPE_3=$A10))*(DD&lt;=F$4)*(DF&gt;=F$4)*ROW(OPE_1))-1)))))</f>
        <v/>
      </c>
      <c r="G10" s="61" t="str" cm="1">
        <f t="array" ref="G10">_xlfn.SINGLE(IF(WEEKDAY(G$4,2)&gt;5,"",IF(COUNTIF('Données Autres'!$J:$J,G$4)=1,"",IF(SUMPRODUCT(((OPE_1=$A10)+(OPE_2=$A10)+(OPE_3=$A10))*(DD&lt;=G$4)*(DF&gt;=G$4)*ROW(OPE_1))=0,"",INDEX(CLI,SUMPRODUCT(((OPE_1=$A10)+(OPE_2=$A10)+(OPE_3=$A10))*(DD&lt;=G$4)*(DF&gt;=G$4)*ROW(OPE_1))-1)))))</f>
        <v/>
      </c>
      <c r="H10" s="61" t="str" cm="1">
        <f t="array" aca="1" ref="H10" ca="1">_xlfn.SINGLE(IF(WEEKDAY(H$4,2)&gt;5,"",IF(COUNTIF('Données Autres'!$J:$J,H$4)=1,"",IF(SUMPRODUCT(((OPE_1=$A10)+(OPE_2=$A10)+(OPE_3=$A10))*(DD&lt;=H$4)*(DF&gt;=H$4)*ROW(OPE_1))=0,"",INDEX(CLI,SUMPRODUCT(((OPE_1=$A10)+(OPE_2=$A10)+(OPE_3=$A10))*(DD&lt;=H$4)*(DF&gt;=H$4)*ROW(OPE_1))-1)))))</f>
        <v/>
      </c>
      <c r="I10" s="61" t="str" cm="1">
        <f t="array" ref="I10">_xlfn.SINGLE(IF(WEEKDAY(I$4,2)&gt;5,"",IF(COUNTIF('Données Autres'!$J:$J,I$4)=1,"",IF(SUMPRODUCT(((OPE_1=$A10)+(OPE_2=$A10)+(OPE_3=$A10))*(DD&lt;=I$4)*(DF&gt;=I$4)*ROW(OPE_1))=0,"",INDEX(CLI,SUMPRODUCT(((OPE_1=$A10)+(OPE_2=$A10)+(OPE_3=$A10))*(DD&lt;=I$4)*(DF&gt;=I$4)*ROW(OPE_1))-1)))))</f>
        <v/>
      </c>
      <c r="J10" s="61" t="str" cm="1">
        <f t="array" ref="J10">_xlfn.SINGLE(IF(WEEKDAY(J$4,2)&gt;5,"",IF(COUNTIF('Données Autres'!$J:$J,J$4)=1,"",IF(SUMPRODUCT(((OPE_1=$A10)+(OPE_2=$A10)+(OPE_3=$A10))*(DD&lt;=J$4)*(DF&gt;=J$4)*ROW(OPE_1))=0,"",INDEX(CLI,SUMPRODUCT(((OPE_1=$A10)+(OPE_2=$A10)+(OPE_3=$A10))*(DD&lt;=J$4)*(DF&gt;=J$4)*ROW(OPE_1))-1)))))</f>
        <v/>
      </c>
      <c r="K10" s="61" t="str" cm="1">
        <f t="array" aca="1" ref="K10" ca="1">_xlfn.SINGLE(IF(WEEKDAY(K$4,2)&gt;5,"",IF(COUNTIF('Données Autres'!$J:$J,K$4)=1,"",IF(SUMPRODUCT(((OPE_1=$A10)+(OPE_2=$A10)+(OPE_3=$A10))*(DD&lt;=K$4)*(DF&gt;=K$4)*ROW(OPE_1))=0,"",INDEX(CLI,SUMPRODUCT(((OPE_1=$A10)+(OPE_2=$A10)+(OPE_3=$A10))*(DD&lt;=K$4)*(DF&gt;=K$4)*ROW(OPE_1))-1)))))</f>
        <v/>
      </c>
      <c r="L10" s="61" t="str" cm="1">
        <f t="array" aca="1" ref="L10" ca="1">_xlfn.SINGLE(IF(WEEKDAY(L$4,2)&gt;5,"",IF(COUNTIF('Données Autres'!$J:$J,L$4)=1,"",IF(SUMPRODUCT(((OPE_1=$A10)+(OPE_2=$A10)+(OPE_3=$A10))*(DD&lt;=L$4)*(DF&gt;=L$4)*ROW(OPE_1))=0,"",INDEX(CLI,SUMPRODUCT(((OPE_1=$A10)+(OPE_2=$A10)+(OPE_3=$A10))*(DD&lt;=L$4)*(DF&gt;=L$4)*ROW(OPE_1))-1)))))</f>
        <v/>
      </c>
      <c r="M10" s="61" t="str" cm="1">
        <f t="array" aca="1" ref="M10" ca="1">_xlfn.SINGLE(IF(WEEKDAY(M$4,2)&gt;5,"",IF(COUNTIF('Données Autres'!$J:$J,M$4)=1,"",IF(SUMPRODUCT(((OPE_1=$A10)+(OPE_2=$A10)+(OPE_3=$A10))*(DD&lt;=M$4)*(DF&gt;=M$4)*ROW(OPE_1))=0,"",INDEX(CLI,SUMPRODUCT(((OPE_1=$A10)+(OPE_2=$A10)+(OPE_3=$A10))*(DD&lt;=M$4)*(DF&gt;=M$4)*ROW(OPE_1))-1)))))</f>
        <v/>
      </c>
      <c r="N10" s="61" t="str" cm="1">
        <f t="array" aca="1" ref="N10" ca="1">_xlfn.SINGLE(IF(WEEKDAY(N$4,2)&gt;5,"",IF(COUNTIF('Données Autres'!$J:$J,N$4)=1,"",IF(SUMPRODUCT(((OPE_1=$A10)+(OPE_2=$A10)+(OPE_3=$A10))*(DD&lt;=N$4)*(DF&gt;=N$4)*ROW(OPE_1))=0,"",INDEX(CLI,SUMPRODUCT(((OPE_1=$A10)+(OPE_2=$A10)+(OPE_3=$A10))*(DD&lt;=N$4)*(DF&gt;=N$4)*ROW(OPE_1))-1)))))</f>
        <v/>
      </c>
      <c r="O10" s="61" t="str" cm="1">
        <f t="array" aca="1" ref="O10" ca="1">_xlfn.SINGLE(IF(WEEKDAY(O$4,2)&gt;5,"",IF(COUNTIF('Données Autres'!$J:$J,O$4)=1,"",IF(SUMPRODUCT(((OPE_1=$A10)+(OPE_2=$A10)+(OPE_3=$A10))*(DD&lt;=O$4)*(DF&gt;=O$4)*ROW(OPE_1))=0,"",INDEX(CLI,SUMPRODUCT(((OPE_1=$A10)+(OPE_2=$A10)+(OPE_3=$A10))*(DD&lt;=O$4)*(DF&gt;=O$4)*ROW(OPE_1))-1)))))</f>
        <v/>
      </c>
      <c r="P10" s="61" t="str" cm="1">
        <f t="array" ref="P10">_xlfn.SINGLE(IF(WEEKDAY(P$4,2)&gt;5,"",IF(COUNTIF('Données Autres'!$J:$J,P$4)=1,"",IF(SUMPRODUCT(((OPE_1=$A10)+(OPE_2=$A10)+(OPE_3=$A10))*(DD&lt;=P$4)*(DF&gt;=P$4)*ROW(OPE_1))=0,"",INDEX(CLI,SUMPRODUCT(((OPE_1=$A10)+(OPE_2=$A10)+(OPE_3=$A10))*(DD&lt;=P$4)*(DF&gt;=P$4)*ROW(OPE_1))-1)))))</f>
        <v/>
      </c>
      <c r="Q10" s="61" t="str" cm="1">
        <f t="array" ref="Q10">_xlfn.SINGLE(IF(WEEKDAY(Q$4,2)&gt;5,"",IF(COUNTIF('Données Autres'!$J:$J,Q$4)=1,"",IF(SUMPRODUCT(((OPE_1=$A10)+(OPE_2=$A10)+(OPE_3=$A10))*(DD&lt;=Q$4)*(DF&gt;=Q$4)*ROW(OPE_1))=0,"",INDEX(CLI,SUMPRODUCT(((OPE_1=$A10)+(OPE_2=$A10)+(OPE_3=$A10))*(DD&lt;=Q$4)*(DF&gt;=Q$4)*ROW(OPE_1))-1)))))</f>
        <v/>
      </c>
      <c r="R10" s="61" t="str" cm="1">
        <f t="array" ref="R10">_xlfn.SINGLE(IF(WEEKDAY(R$4,2)&gt;5,"",IF(COUNTIF('Données Autres'!$J:$J,R$4)=1,"",IF(SUMPRODUCT(((OPE_1=$A10)+(OPE_2=$A10)+(OPE_3=$A10))*(DD&lt;=R$4)*(DF&gt;=R$4)*ROW(OPE_1))=0,"",INDEX(CLI,SUMPRODUCT(((OPE_1=$A10)+(OPE_2=$A10)+(OPE_3=$A10))*(DD&lt;=R$4)*(DF&gt;=R$4)*ROW(OPE_1))-1)))))</f>
        <v/>
      </c>
      <c r="S10" s="61" t="str" cm="1">
        <f t="array" aca="1" ref="S10" ca="1">_xlfn.SINGLE(IF(WEEKDAY(S$4,2)&gt;5,"",IF(COUNTIF('Données Autres'!$J:$J,S$4)=1,"",IF(SUMPRODUCT(((OPE_1=$A10)+(OPE_2=$A10)+(OPE_3=$A10))*(DD&lt;=S$4)*(DF&gt;=S$4)*ROW(OPE_1))=0,"",INDEX(CLI,SUMPRODUCT(((OPE_1=$A10)+(OPE_2=$A10)+(OPE_3=$A10))*(DD&lt;=S$4)*(DF&gt;=S$4)*ROW(OPE_1))-1)))))</f>
        <v/>
      </c>
      <c r="T10" s="61" t="str" cm="1">
        <f t="array" aca="1" ref="T10" ca="1">_xlfn.SINGLE(IF(WEEKDAY(T$4,2)&gt;5,"",IF(COUNTIF('Données Autres'!$J:$J,T$4)=1,"",IF(SUMPRODUCT(((OPE_1=$A10)+(OPE_2=$A10)+(OPE_3=$A10))*(DD&lt;=T$4)*(DF&gt;=T$4)*ROW(OPE_1))=0,"",INDEX(CLI,SUMPRODUCT(((OPE_1=$A10)+(OPE_2=$A10)+(OPE_3=$A10))*(DD&lt;=T$4)*(DF&gt;=T$4)*ROW(OPE_1))-1)))))</f>
        <v/>
      </c>
      <c r="U10" s="61" t="str" cm="1">
        <f t="array" aca="1" ref="U10" ca="1">_xlfn.SINGLE(IF(WEEKDAY(U$4,2)&gt;5,"",IF(COUNTIF('Données Autres'!$J:$J,U$4)=1,"",IF(SUMPRODUCT(((OPE_1=$A10)+(OPE_2=$A10)+(OPE_3=$A10))*(DD&lt;=U$4)*(DF&gt;=U$4)*ROW(OPE_1))=0,"",INDEX(CLI,SUMPRODUCT(((OPE_1=$A10)+(OPE_2=$A10)+(OPE_3=$A10))*(DD&lt;=U$4)*(DF&gt;=U$4)*ROW(OPE_1))-1)))))</f>
        <v/>
      </c>
      <c r="V10" s="61" t="str" cm="1">
        <f t="array" aca="1" ref="V10" ca="1">_xlfn.SINGLE(IF(WEEKDAY(V$4,2)&gt;5,"",IF(COUNTIF('Données Autres'!$J:$J,V$4)=1,"",IF(SUMPRODUCT(((OPE_1=$A10)+(OPE_2=$A10)+(OPE_3=$A10))*(DD&lt;=V$4)*(DF&gt;=V$4)*ROW(OPE_1))=0,"",INDEX(CLI,SUMPRODUCT(((OPE_1=$A10)+(OPE_2=$A10)+(OPE_3=$A10))*(DD&lt;=V$4)*(DF&gt;=V$4)*ROW(OPE_1))-1)))))</f>
        <v/>
      </c>
      <c r="W10" s="61" t="str" cm="1">
        <f t="array" ref="W10">_xlfn.SINGLE(IF(WEEKDAY(W$4,2)&gt;5,"",IF(COUNTIF('Données Autres'!$J:$J,W$4)=1,"",IF(SUMPRODUCT(((OPE_1=$A10)+(OPE_2=$A10)+(OPE_3=$A10))*(DD&lt;=W$4)*(DF&gt;=W$4)*ROW(OPE_1))=0,"",INDEX(CLI,SUMPRODUCT(((OPE_1=$A10)+(OPE_2=$A10)+(OPE_3=$A10))*(DD&lt;=W$4)*(DF&gt;=W$4)*ROW(OPE_1))-1)))))</f>
        <v/>
      </c>
      <c r="X10" s="61" t="str" cm="1">
        <f t="array" ref="X10">_xlfn.SINGLE(IF(WEEKDAY(X$4,2)&gt;5,"",IF(COUNTIF('Données Autres'!$J:$J,X$4)=1,"",IF(SUMPRODUCT(((OPE_1=$A10)+(OPE_2=$A10)+(OPE_3=$A10))*(DD&lt;=X$4)*(DF&gt;=X$4)*ROW(OPE_1))=0,"",INDEX(CLI,SUMPRODUCT(((OPE_1=$A10)+(OPE_2=$A10)+(OPE_3=$A10))*(DD&lt;=X$4)*(DF&gt;=X$4)*ROW(OPE_1))-1)))))</f>
        <v/>
      </c>
      <c r="Y10" s="61" t="str" cm="1">
        <f t="array" aca="1" ref="Y10" ca="1">_xlfn.SINGLE(IF(WEEKDAY(Y$4,2)&gt;5,"",IF(COUNTIF('Données Autres'!$J:$J,Y$4)=1,"",IF(SUMPRODUCT(((OPE_1=$A10)+(OPE_2=$A10)+(OPE_3=$A10))*(DD&lt;=Y$4)*(DF&gt;=Y$4)*ROW(OPE_1))=0,"",INDEX(CLI,SUMPRODUCT(((OPE_1=$A10)+(OPE_2=$A10)+(OPE_3=$A10))*(DD&lt;=Y$4)*(DF&gt;=Y$4)*ROW(OPE_1))-1)))))</f>
        <v/>
      </c>
      <c r="Z10" s="61" t="str" cm="1">
        <f t="array" aca="1" ref="Z10" ca="1">_xlfn.SINGLE(IF(WEEKDAY(Z$4,2)&gt;5,"",IF(COUNTIF('Données Autres'!$J:$J,Z$4)=1,"",IF(SUMPRODUCT(((OPE_1=$A10)+(OPE_2=$A10)+(OPE_3=$A10))*(DD&lt;=Z$4)*(DF&gt;=Z$4)*ROW(OPE_1))=0,"",INDEX(CLI,SUMPRODUCT(((OPE_1=$A10)+(OPE_2=$A10)+(OPE_3=$A10))*(DD&lt;=Z$4)*(DF&gt;=Z$4)*ROW(OPE_1))-1)))))</f>
        <v/>
      </c>
      <c r="AA10" s="61" t="str" cm="1">
        <f t="array" aca="1" ref="AA10" ca="1">_xlfn.SINGLE(IF(WEEKDAY(AA$4,2)&gt;5,"",IF(COUNTIF('Données Autres'!$J:$J,AA$4)=1,"",IF(SUMPRODUCT(((OPE_1=$A10)+(OPE_2=$A10)+(OPE_3=$A10))*(DD&lt;=AA$4)*(DF&gt;=AA$4)*ROW(OPE_1))=0,"",INDEX(CLI,SUMPRODUCT(((OPE_1=$A10)+(OPE_2=$A10)+(OPE_3=$A10))*(DD&lt;=AA$4)*(DF&gt;=AA$4)*ROW(OPE_1))-1)))))</f>
        <v/>
      </c>
      <c r="AB10" s="61" t="str" cm="1">
        <f t="array" aca="1" ref="AB10" ca="1">_xlfn.SINGLE(IF(WEEKDAY(AB$4,2)&gt;5,"",IF(COUNTIF('Données Autres'!$J:$J,AB$4)=1,"",IF(SUMPRODUCT(((OPE_1=$A10)+(OPE_2=$A10)+(OPE_3=$A10))*(DD&lt;=AB$4)*(DF&gt;=AB$4)*ROW(OPE_1))=0,"",INDEX(CLI,SUMPRODUCT(((OPE_1=$A10)+(OPE_2=$A10)+(OPE_3=$A10))*(DD&lt;=AB$4)*(DF&gt;=AB$4)*ROW(OPE_1))-1)))))</f>
        <v/>
      </c>
      <c r="AC10" s="61" t="str" cm="1">
        <f t="array" aca="1" ref="AC10" ca="1">_xlfn.SINGLE(IF(WEEKDAY(AC$4,2)&gt;5,"",IF(COUNTIF('Données Autres'!$J:$J,AC$4)=1,"",IF(SUMPRODUCT(((OPE_1=$A10)+(OPE_2=$A10)+(OPE_3=$A10))*(DD&lt;=AC$4)*(DF&gt;=AC$4)*ROW(OPE_1))=0,"",INDEX(CLI,SUMPRODUCT(((OPE_1=$A10)+(OPE_2=$A10)+(OPE_3=$A10))*(DD&lt;=AC$4)*(DF&gt;=AC$4)*ROW(OPE_1))-1)))))</f>
        <v/>
      </c>
      <c r="AD10" s="61" t="str" cm="1">
        <f t="array" ref="AD10">_xlfn.SINGLE(IF(WEEKDAY(AD$4,2)&gt;5,"",IF(COUNTIF('Données Autres'!$J:$J,AD$4)=1,"",IF(SUMPRODUCT(((OPE_1=$A10)+(OPE_2=$A10)+(OPE_3=$A10))*(DD&lt;=AD$4)*(DF&gt;=AD$4)*ROW(OPE_1))=0,"",INDEX(CLI,SUMPRODUCT(((OPE_1=$A10)+(OPE_2=$A10)+(OPE_3=$A10))*(DD&lt;=AD$4)*(DF&gt;=AD$4)*ROW(OPE_1))-1)))))</f>
        <v/>
      </c>
      <c r="AE10" s="61" t="str" cm="1">
        <f t="array" ref="AE10">_xlfn.SINGLE(IF(WEEKDAY(AE$4,2)&gt;5,"",IF(COUNTIF('Données Autres'!$J:$J,AE$4)=1,"",IF(SUMPRODUCT(((OPE_1=$A10)+(OPE_2=$A10)+(OPE_3=$A10))*(DD&lt;=AE$4)*(DF&gt;=AE$4)*ROW(OPE_1))=0,"",INDEX(CLI,SUMPRODUCT(((OPE_1=$A10)+(OPE_2=$A10)+(OPE_3=$A10))*(DD&lt;=AE$4)*(DF&gt;=AE$4)*ROW(OPE_1))-1)))))</f>
        <v/>
      </c>
      <c r="AF10" s="61" t="str" cm="1">
        <f t="array" aca="1" ref="AF10" ca="1">_xlfn.SINGLE(IF(WEEKDAY(AF$4,2)&gt;5,"",IF(COUNTIF('Données Autres'!$J:$J,AF$4)=1,"",IF(SUMPRODUCT(((OPE_1=$A10)+(OPE_2=$A10)+(OPE_3=$A10))*(DD&lt;=AF$4)*(DF&gt;=AF$4)*ROW(OPE_1))=0,"",INDEX(CLI,SUMPRODUCT(((OPE_1=$A10)+(OPE_2=$A10)+(OPE_3=$A10))*(DD&lt;=AF$4)*(DF&gt;=AF$4)*ROW(OPE_1))-1)))))</f>
        <v/>
      </c>
      <c r="AG10" s="61" t="str" cm="1">
        <f t="array" aca="1" ref="AG10" ca="1">_xlfn.SINGLE(IF(WEEKDAY(AG$4,2)&gt;5,"",IF(COUNTIF('Données Autres'!$J:$J,AG$4)=1,"",IF(SUMPRODUCT(((OPE_1=$A10)+(OPE_2=$A10)+(OPE_3=$A10))*(DD&lt;=AG$4)*(DF&gt;=AG$4)*ROW(OPE_1))=0,"",INDEX(CLI,SUMPRODUCT(((OPE_1=$A10)+(OPE_2=$A10)+(OPE_3=$A10))*(DD&lt;=AG$4)*(DF&gt;=AG$4)*ROW(OPE_1))-1)))))</f>
        <v/>
      </c>
      <c r="AH10" s="61" t="str" cm="1">
        <f t="array" aca="1" ref="AH10" ca="1">_xlfn.SINGLE(IF(WEEKDAY(AH$4,2)&gt;5,"",IF(COUNTIF('Données Autres'!$J:$J,AH$4)=1,"",IF(SUMPRODUCT(((OPE_1=$A10)+(OPE_2=$A10)+(OPE_3=$A10))*(DD&lt;=AH$4)*(DF&gt;=AH$4)*ROW(OPE_1))=0,"",INDEX(CLI,SUMPRODUCT(((OPE_1=$A10)+(OPE_2=$A10)+(OPE_3=$A10))*(DD&lt;=AH$4)*(DF&gt;=AH$4)*ROW(OPE_1))-1)))))</f>
        <v/>
      </c>
      <c r="AI10" s="61" t="str" cm="1">
        <f t="array" aca="1" ref="AI10" ca="1">_xlfn.SINGLE(IF(WEEKDAY(AI$4,2)&gt;5,"",IF(COUNTIF('Données Autres'!$J:$J,AI$4)=1,"",IF(SUMPRODUCT(((OPE_1=$A10)+(OPE_2=$A10)+(OPE_3=$A10))*(DD&lt;=AI$4)*(DF&gt;=AI$4)*ROW(OPE_1))=0,"",INDEX(CLI,SUMPRODUCT(((OPE_1=$A10)+(OPE_2=$A10)+(OPE_3=$A10))*(DD&lt;=AI$4)*(DF&gt;=AI$4)*ROW(OPE_1))-1)))))</f>
        <v/>
      </c>
      <c r="AJ10" s="61" t="str" cm="1">
        <f t="array" aca="1" ref="AJ10" ca="1">_xlfn.SINGLE(IF(WEEKDAY(AJ$4,2)&gt;5,"",IF(COUNTIF('Données Autres'!$J:$J,AJ$4)=1,"",IF(SUMPRODUCT(((OPE_1=$A10)+(OPE_2=$A10)+(OPE_3=$A10))*(DD&lt;=AJ$4)*(DF&gt;=AJ$4)*ROW(OPE_1))=0,"",INDEX(CLI,SUMPRODUCT(((OPE_1=$A10)+(OPE_2=$A10)+(OPE_3=$A10))*(DD&lt;=AJ$4)*(DF&gt;=AJ$4)*ROW(OPE_1))-1)))))</f>
        <v/>
      </c>
      <c r="AK10" s="61" t="str" cm="1">
        <f t="array" ref="AK10">_xlfn.SINGLE(IF(WEEKDAY(AK$4,2)&gt;5,"",IF(COUNTIF('Données Autres'!$J:$J,AK$4)=1,"",IF(SUMPRODUCT(((OPE_1=$A10)+(OPE_2=$A10)+(OPE_3=$A10))*(DD&lt;=AK$4)*(DF&gt;=AK$4)*ROW(OPE_1))=0,"",INDEX(CLI,SUMPRODUCT(((OPE_1=$A10)+(OPE_2=$A10)+(OPE_3=$A10))*(DD&lt;=AK$4)*(DF&gt;=AK$4)*ROW(OPE_1))-1)))))</f>
        <v/>
      </c>
      <c r="AL10" s="61" t="str" cm="1">
        <f t="array" ref="AL10">_xlfn.SINGLE(IF(WEEKDAY(AL$4,2)&gt;5,"",IF(COUNTIF('Données Autres'!$J:$J,AL$4)=1,"",IF(SUMPRODUCT(((OPE_1=$A10)+(OPE_2=$A10)+(OPE_3=$A10))*(DD&lt;=AL$4)*(DF&gt;=AL$4)*ROW(OPE_1))=0,"",INDEX(CLI,SUMPRODUCT(((OPE_1=$A10)+(OPE_2=$A10)+(OPE_3=$A10))*(DD&lt;=AL$4)*(DF&gt;=AL$4)*ROW(OPE_1))-1)))))</f>
        <v/>
      </c>
      <c r="AM10" s="61" t="str" cm="1">
        <f t="array" aca="1" ref="AM10" ca="1">_xlfn.SINGLE(IF(WEEKDAY(AM$4,2)&gt;5,"",IF(COUNTIF('Données Autres'!$J:$J,AM$4)=1,"",IF(SUMPRODUCT(((OPE_1=$A10)+(OPE_2=$A10)+(OPE_3=$A10))*(DD&lt;=AM$4)*(DF&gt;=AM$4)*ROW(OPE_1))=0,"",INDEX(CLI,SUMPRODUCT(((OPE_1=$A10)+(OPE_2=$A10)+(OPE_3=$A10))*(DD&lt;=AM$4)*(DF&gt;=AM$4)*ROW(OPE_1))-1)))))</f>
        <v/>
      </c>
      <c r="AN10" s="61" t="str" cm="1">
        <f t="array" aca="1" ref="AN10" ca="1">_xlfn.SINGLE(IF(WEEKDAY(AN$4,2)&gt;5,"",IF(COUNTIF('Données Autres'!$J:$J,AN$4)=1,"",IF(SUMPRODUCT(((OPE_1=$A10)+(OPE_2=$A10)+(OPE_3=$A10))*(DD&lt;=AN$4)*(DF&gt;=AN$4)*ROW(OPE_1))=0,"",INDEX(CLI,SUMPRODUCT(((OPE_1=$A10)+(OPE_2=$A10)+(OPE_3=$A10))*(DD&lt;=AN$4)*(DF&gt;=AN$4)*ROW(OPE_1))-1)))))</f>
        <v/>
      </c>
      <c r="AO10" s="61" t="str" cm="1">
        <f t="array" aca="1" ref="AO10" ca="1">_xlfn.SINGLE(IF(WEEKDAY(AO$4,2)&gt;5,"",IF(COUNTIF('Données Autres'!$J:$J,AO$4)=1,"",IF(SUMPRODUCT(((OPE_1=$A10)+(OPE_2=$A10)+(OPE_3=$A10))*(DD&lt;=AO$4)*(DF&gt;=AO$4)*ROW(OPE_1))=0,"",INDEX(CLI,SUMPRODUCT(((OPE_1=$A10)+(OPE_2=$A10)+(OPE_3=$A10))*(DD&lt;=AO$4)*(DF&gt;=AO$4)*ROW(OPE_1))-1)))))</f>
        <v/>
      </c>
      <c r="AP10" s="61" t="str" cm="1">
        <f t="array" aca="1" ref="AP10" ca="1">_xlfn.SINGLE(IF(WEEKDAY(AP$4,2)&gt;5,"",IF(COUNTIF('Données Autres'!$J:$J,AP$4)=1,"",IF(SUMPRODUCT(((OPE_1=$A10)+(OPE_2=$A10)+(OPE_3=$A10))*(DD&lt;=AP$4)*(DF&gt;=AP$4)*ROW(OPE_1))=0,"",INDEX(CLI,SUMPRODUCT(((OPE_1=$A10)+(OPE_2=$A10)+(OPE_3=$A10))*(DD&lt;=AP$4)*(DF&gt;=AP$4)*ROW(OPE_1))-1)))))</f>
        <v/>
      </c>
      <c r="AQ10" s="61" t="str" cm="1">
        <f t="array" aca="1" ref="AQ10" ca="1">_xlfn.SINGLE(IF(WEEKDAY(AQ$4,2)&gt;5,"",IF(COUNTIF('Données Autres'!$J:$J,AQ$4)=1,"",IF(SUMPRODUCT(((OPE_1=$A10)+(OPE_2=$A10)+(OPE_3=$A10))*(DD&lt;=AQ$4)*(DF&gt;=AQ$4)*ROW(OPE_1))=0,"",INDEX(CLI,SUMPRODUCT(((OPE_1=$A10)+(OPE_2=$A10)+(OPE_3=$A10))*(DD&lt;=AQ$4)*(DF&gt;=AQ$4)*ROW(OPE_1))-1)))))</f>
        <v/>
      </c>
      <c r="AR10" s="61" t="str" cm="1">
        <f t="array" ref="AR10">_xlfn.SINGLE(IF(WEEKDAY(AR$4,2)&gt;5,"",IF(COUNTIF('Données Autres'!$J:$J,AR$4)=1,"",IF(SUMPRODUCT(((OPE_1=$A10)+(OPE_2=$A10)+(OPE_3=$A10))*(DD&lt;=AR$4)*(DF&gt;=AR$4)*ROW(OPE_1))=0,"",INDEX(CLI,SUMPRODUCT(((OPE_1=$A10)+(OPE_2=$A10)+(OPE_3=$A10))*(DD&lt;=AR$4)*(DF&gt;=AR$4)*ROW(OPE_1))-1)))))</f>
        <v/>
      </c>
      <c r="AS10" s="61" t="str" cm="1">
        <f t="array" ref="AS10">_xlfn.SINGLE(IF(WEEKDAY(AS$4,2)&gt;5,"",IF(COUNTIF('Données Autres'!$J:$J,AS$4)=1,"",IF(SUMPRODUCT(((OPE_1=$A10)+(OPE_2=$A10)+(OPE_3=$A10))*(DD&lt;=AS$4)*(DF&gt;=AS$4)*ROW(OPE_1))=0,"",INDEX(CLI,SUMPRODUCT(((OPE_1=$A10)+(OPE_2=$A10)+(OPE_3=$A10))*(DD&lt;=AS$4)*(DF&gt;=AS$4)*ROW(OPE_1))-1)))))</f>
        <v/>
      </c>
    </row>
    <row r="12" spans="1:45" x14ac:dyDescent="0.35">
      <c r="D12" s="62"/>
      <c r="L12" s="62"/>
      <c r="M12" s="62"/>
    </row>
    <row r="16" spans="1:45" x14ac:dyDescent="0.35">
      <c r="A16" s="55"/>
      <c r="B16" s="56" t="s">
        <v>37</v>
      </c>
    </row>
    <row r="17" spans="1:2" x14ac:dyDescent="0.35">
      <c r="A17" s="57"/>
      <c r="B17" s="56" t="s">
        <v>38</v>
      </c>
    </row>
    <row r="18" spans="1:2" x14ac:dyDescent="0.35">
      <c r="A18" s="58"/>
      <c r="B18" s="56" t="s">
        <v>55</v>
      </c>
    </row>
    <row r="19" spans="1:2" x14ac:dyDescent="0.35">
      <c r="A19" s="40"/>
      <c r="B19" s="56" t="s">
        <v>39</v>
      </c>
    </row>
    <row r="20" spans="1:2" x14ac:dyDescent="0.35">
      <c r="A20" s="59"/>
      <c r="B20" s="56" t="s">
        <v>40</v>
      </c>
    </row>
    <row r="21" spans="1:2" x14ac:dyDescent="0.35">
      <c r="A21" s="41"/>
      <c r="B21" s="56" t="s">
        <v>41</v>
      </c>
    </row>
    <row r="22" spans="1:2" x14ac:dyDescent="0.35">
      <c r="A22" s="72"/>
      <c r="B22" s="56" t="s">
        <v>54</v>
      </c>
    </row>
  </sheetData>
  <sheetProtection formatCells="0" pivotTables="0"/>
  <mergeCells count="1">
    <mergeCell ref="A1:V1"/>
  </mergeCells>
  <conditionalFormatting sqref="A17">
    <cfRule type="expression" dxfId="125" priority="16">
      <formula>VLOOKUP(A$4,Feries,1,FALSE)</formula>
    </cfRule>
    <cfRule type="expression" dxfId="124" priority="17" stopIfTrue="1">
      <formula>AND(WEEKDAY(A$4,2)&gt;5,A$4&lt;&gt;0)</formula>
    </cfRule>
  </conditionalFormatting>
  <conditionalFormatting sqref="AG4:AQ4 AG6:AQ10">
    <cfRule type="expression" dxfId="123" priority="9" stopIfTrue="1">
      <formula>AND(WEEKDAY(AG$4,2)&gt;5,AG$4&lt;&gt;0)</formula>
    </cfRule>
  </conditionalFormatting>
  <conditionalFormatting sqref="AG4:AQ4 AG6:AQ10">
    <cfRule type="expression" dxfId="122" priority="8">
      <formula>VLOOKUP(AG$4,Feries,1,FALSE)</formula>
    </cfRule>
  </conditionalFormatting>
  <conditionalFormatting sqref="AG6:AQ10">
    <cfRule type="expression" dxfId="121" priority="10" stopIfTrue="1">
      <formula>SUMPRODUCT(((OPE_1=$A6)+(OPE_2=$A6)+(OPE_3=$A6))*(DD&lt;=AG$4)*(DF&gt;=AG$4)*(PROG=1))&gt;0</formula>
    </cfRule>
    <cfRule type="expression" dxfId="120" priority="11" stopIfTrue="1">
      <formula>SUMPRODUCT(((OPE_1=$A6)+(OPE_2=$A6)+(OPE_3=$A6))*(DD&lt;=AG$4)*(DF&gt;=AG$4)*(PROG&lt;1)*(PROG&gt;0)*(AG$4&lt;TODAY()))&gt;0</formula>
    </cfRule>
    <cfRule type="expression" dxfId="119" priority="12" stopIfTrue="1">
      <formula>SUMPRODUCT(((OPE_1=$A6)+(OPE_2=$A6)+(OPE_3=$A6))*(DD&lt;=AG$4)*(DF&gt;=AG$4)*(PROG&lt;1)*(PROG&gt;0))&gt;0</formula>
    </cfRule>
    <cfRule type="expression" dxfId="118" priority="13">
      <formula>SUMPRODUCT(((OPE_1=$A6)+(OPE_2=$A6)+(OPE_3=$A6))*(DD&lt;=AG$4)*(DF&gt;=AG$4)*(PROG=0))&gt;0</formula>
    </cfRule>
  </conditionalFormatting>
  <conditionalFormatting sqref="AR4:AS4 AR6:AS10">
    <cfRule type="expression" dxfId="117" priority="2" stopIfTrue="1">
      <formula>AND(WEEKDAY(AR$4,2)&gt;5,AR$4&lt;&gt;0)</formula>
    </cfRule>
  </conditionalFormatting>
  <conditionalFormatting sqref="AR4:AS4 AR6:AS10">
    <cfRule type="expression" dxfId="116" priority="1">
      <formula>VLOOKUP(AR$4,Feries,1,FALSE)</formula>
    </cfRule>
  </conditionalFormatting>
  <conditionalFormatting sqref="AR6:AS10">
    <cfRule type="expression" dxfId="115" priority="3" stopIfTrue="1">
      <formula>SUMPRODUCT(((OPE_1=$A6)+(OPE_2=$A6)+(OPE_3=$A6))*(DD&lt;=AR$4)*(DF&gt;=AR$4)*(PROG=1))&gt;0</formula>
    </cfRule>
    <cfRule type="expression" dxfId="114" priority="4" stopIfTrue="1">
      <formula>SUMPRODUCT(((OPE_1=$A6)+(OPE_2=$A6)+(OPE_3=$A6))*(DD&lt;=AR$4)*(DF&gt;=AR$4)*(PROG&lt;1)*(PROG&gt;0)*(AR$4&lt;TODAY()))&gt;0</formula>
    </cfRule>
    <cfRule type="expression" dxfId="113" priority="5" stopIfTrue="1">
      <formula>SUMPRODUCT(((OPE_1=$A6)+(OPE_2=$A6)+(OPE_3=$A6))*(DD&lt;=AR$4)*(DF&gt;=AR$4)*(PROG&lt;1)*(PROG&gt;0))&gt;0</formula>
    </cfRule>
    <cfRule type="expression" dxfId="112" priority="6">
      <formula>SUMPRODUCT(((OPE_1=$A6)+(OPE_2=$A6)+(OPE_3=$A6))*(DD&lt;=AR$4)*(DF&gt;=AR$4)*(PROG=0))&gt;0</formula>
    </cfRule>
  </conditionalFormatting>
  <conditionalFormatting sqref="B6:AS10">
    <cfRule type="expression" dxfId="111" priority="47" stopIfTrue="1">
      <formula>SUMPRODUCT(((OPE_1=$A6)+(OPE_2=$A6)+(OPE_3=$A6))*(DD&lt;=B$4)*(DF&gt;=B$4)*(PROG=1))&gt;0</formula>
    </cfRule>
    <cfRule type="expression" dxfId="110" priority="50" stopIfTrue="1">
      <formula>SUMPRODUCT(((OPE_1=$A6)+(OPE_2=$A6)+(OPE_3=$A6))*(DD&lt;=B$4)*(DF&gt;=B$4)*(PROG&lt;1)*(PROG&gt;0)*(B$4&lt;TODAY()))&gt;0</formula>
    </cfRule>
    <cfRule type="expression" dxfId="109" priority="51" stopIfTrue="1">
      <formula>SUMPRODUCT(((OPE_1=$A6)+(OPE_2=$A6)+(OPE_3=$A6))*(DD&lt;=B$4)*(DF&gt;=B$4)*(PROG&lt;1)*(PROG&gt;0))&gt;0</formula>
    </cfRule>
    <cfRule type="expression" dxfId="108" priority="52">
      <formula>SUMPRODUCT(((OPE_1=$A6)+(OPE_2=$A6)+(OPE_3=$A6))*(DD&lt;=B$4)*(DF&gt;=B$4)*(PROG=0))&gt;0</formula>
    </cfRule>
  </conditionalFormatting>
  <conditionalFormatting sqref="B4:AS10">
    <cfRule type="expression" dxfId="107" priority="15">
      <formula>VLOOKUP(B$4,Feries,1,FALSE)</formula>
    </cfRule>
    <cfRule type="expression" dxfId="106" priority="46" stopIfTrue="1">
      <formula>AND(WEEKDAY(B$4,2)&gt;5,B$4&lt;&gt;0)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Scroll Bar 1">
              <controlPr defaultSize="0" autoPict="0">
                <anchor>
                  <from>
                    <xdr:col>1</xdr:col>
                    <xdr:colOff>19050</xdr:colOff>
                    <xdr:row>1</xdr:row>
                    <xdr:rowOff>57150</xdr:rowOff>
                  </from>
                  <to>
                    <xdr:col>11</xdr:col>
                    <xdr:colOff>203200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8" id="{A818BF71-2D10-4DF3-9C2D-3A734EE11580}">
            <xm:f>INDEX(CP,MATCH(B$4,Absences!$A:$A,0),MATCH($A6,Absences!$3:$3,0))&lt;&gt;""</xm:f>
            <x14:dxf>
              <fill>
                <patternFill>
                  <bgColor rgb="FFFF0000"/>
                </patternFill>
              </fill>
            </x14:dxf>
          </x14:cfRule>
          <xm:sqref>B6:AS10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4C9D4-3BCC-4D4F-BD9B-64711C9AB405}">
  <sheetPr codeName="Feuil6"/>
  <dimension ref="A1:P39"/>
  <sheetViews>
    <sheetView showGridLines="0" workbookViewId="0">
      <selection activeCell="H9" sqref="H9"/>
    </sheetView>
  </sheetViews>
  <sheetFormatPr baseColWidth="10" defaultRowHeight="14.5" x14ac:dyDescent="0.35"/>
  <cols>
    <col min="1" max="1" width="16.08984375" style="80" bestFit="1" customWidth="1"/>
    <col min="2" max="2" width="8.90625" style="77" bestFit="1" customWidth="1"/>
    <col min="3" max="6" width="8.08984375" style="77" customWidth="1"/>
    <col min="7" max="7" width="1.54296875" customWidth="1"/>
    <col min="9" max="9" width="15.08984375" bestFit="1" customWidth="1"/>
    <col min="10" max="10" width="12.54296875" customWidth="1"/>
    <col min="12" max="12" width="9.26953125" bestFit="1" customWidth="1"/>
    <col min="16" max="16" width="8.6328125" customWidth="1"/>
  </cols>
  <sheetData>
    <row r="1" spans="1:16" ht="23" customHeight="1" x14ac:dyDescent="0.35">
      <c r="A1" s="83" t="s">
        <v>56</v>
      </c>
      <c r="B1" s="84">
        <v>2021</v>
      </c>
      <c r="D1" s="83" t="s">
        <v>57</v>
      </c>
      <c r="E1" s="108" t="s">
        <v>65</v>
      </c>
      <c r="F1" s="108"/>
      <c r="O1" s="75" t="s">
        <v>70</v>
      </c>
      <c r="P1" s="71">
        <f>DATE($B$1,MONTH(1&amp;"/"&amp;$E$1),1)</f>
        <v>44378</v>
      </c>
    </row>
    <row r="2" spans="1:16" x14ac:dyDescent="0.35">
      <c r="O2" s="75" t="s">
        <v>71</v>
      </c>
      <c r="P2" s="71">
        <f>EOMONTH(P1,0)</f>
        <v>44408</v>
      </c>
    </row>
    <row r="3" spans="1:16" s="30" customFormat="1" ht="15" thickBot="1" x14ac:dyDescent="0.4">
      <c r="A3" s="81"/>
      <c r="B3" s="78" t="str">
        <f>O15</f>
        <v>Thierry</v>
      </c>
      <c r="C3" s="78" t="str">
        <f>O16</f>
        <v>Pascal</v>
      </c>
      <c r="D3" s="78" t="str">
        <f>O17</f>
        <v>Gérard</v>
      </c>
      <c r="E3" s="78" t="str">
        <f>O18</f>
        <v>Cédric</v>
      </c>
      <c r="F3" s="78" t="str">
        <f>O19</f>
        <v>Isabelle</v>
      </c>
      <c r="H3" s="101" t="s">
        <v>78</v>
      </c>
      <c r="I3" s="101" t="s">
        <v>79</v>
      </c>
      <c r="J3" s="101" t="s">
        <v>80</v>
      </c>
      <c r="K3" s="101" t="s">
        <v>81</v>
      </c>
      <c r="L3" s="101" t="s">
        <v>82</v>
      </c>
      <c r="O3" s="75" t="s">
        <v>47</v>
      </c>
      <c r="P3" s="75" t="s">
        <v>45</v>
      </c>
    </row>
    <row r="4" spans="1:16" x14ac:dyDescent="0.35">
      <c r="A4" s="82">
        <f>P1</f>
        <v>44378</v>
      </c>
      <c r="B4" s="79" t="str" cm="1">
        <f t="array" ref="B4">IFERROR(INDEX(TAbs[],MATCH(1,($A4&gt;=TAbs[Date Début])*(TAbs[Date Fin]&gt;=$A4)*(TAbs[Nom]=B$3),0),5),"")</f>
        <v/>
      </c>
      <c r="C4" s="79" t="str" cm="1">
        <f t="array" ref="C4">IFERROR(INDEX(TAbs[],MATCH(1,($A4&gt;=TAbs[Date Début])*(TAbs[Date Fin]&gt;=$A4)*(TAbs[Nom]=C$3),0),5),"")</f>
        <v/>
      </c>
      <c r="D4" s="79" t="str" cm="1">
        <f t="array" ref="D4">IFERROR(INDEX(TAbs[],MATCH(1,($A4&gt;=TAbs[Date Début])*(TAbs[Date Fin]&gt;=$A4)*(TAbs[Nom]=D$3),0),5),"")</f>
        <v/>
      </c>
      <c r="E4" s="79" t="str" cm="1">
        <f t="array" ref="E4">IFERROR(INDEX(TAbs[],MATCH(1,($A4&gt;=TAbs[Date Début])*(TAbs[Date Fin]&gt;=$A4)*(TAbs[Nom]=E$3),0),5),"")</f>
        <v/>
      </c>
      <c r="F4" s="79" t="str" cm="1">
        <f t="array" ref="F4">IFERROR(INDEX(TAbs[],MATCH(1,($A4&gt;=TAbs[Date Début])*(TAbs[Date Fin]&gt;=$A4)*(TAbs[Nom]=F$3),0),5),"")</f>
        <v/>
      </c>
      <c r="G4" s="74"/>
      <c r="H4" s="102" t="s">
        <v>23</v>
      </c>
      <c r="I4" s="102" t="s">
        <v>50</v>
      </c>
      <c r="J4" s="104">
        <v>44197</v>
      </c>
      <c r="K4" s="104">
        <v>44201</v>
      </c>
      <c r="L4" s="103" t="str">
        <f>_xlfn.XLOOKUP(TAbs[[#This Row],[Cause]],$O$3:$O$7,$P$3:$P$7)</f>
        <v>AT</v>
      </c>
      <c r="O4" s="75" t="s">
        <v>48</v>
      </c>
      <c r="P4" s="75" t="s">
        <v>46</v>
      </c>
    </row>
    <row r="5" spans="1:16" x14ac:dyDescent="0.35">
      <c r="A5" s="82">
        <f>IF(A4+1&gt;$P$2,"",A4+1)</f>
        <v>44379</v>
      </c>
      <c r="B5" s="79" t="str" cm="1">
        <f t="array" ref="B5">IFERROR(INDEX(TAbs[],MATCH(1,($A5&gt;=TAbs[Date Début])*(TAbs[Date Fin]&gt;=$A5)*(TAbs[Nom]=B$3),0),5),"")</f>
        <v/>
      </c>
      <c r="C5" s="79" t="str" cm="1">
        <f t="array" ref="C5">IFERROR(INDEX(TAbs[],MATCH(1,($A5&gt;=TAbs[Date Début])*(TAbs[Date Fin]&gt;=$A5)*(TAbs[Nom]=C$3),0),5),"")</f>
        <v/>
      </c>
      <c r="D5" s="79" t="str" cm="1">
        <f t="array" ref="D5">IFERROR(INDEX(TAbs[],MATCH(1,($A5&gt;=TAbs[Date Début])*(TAbs[Date Fin]&gt;=$A5)*(TAbs[Nom]=D$3),0),5),"")</f>
        <v/>
      </c>
      <c r="E5" s="79" t="str" cm="1">
        <f t="array" ref="E5">IFERROR(INDEX(TAbs[],MATCH(1,($A5&gt;=TAbs[Date Début])*(TAbs[Date Fin]&gt;=$A5)*(TAbs[Nom]=E$3),0),5),"")</f>
        <v/>
      </c>
      <c r="F5" s="79" t="str" cm="1">
        <f t="array" ref="F5">IFERROR(INDEX(TAbs[],MATCH(1,($A5&gt;=TAbs[Date Début])*(TAbs[Date Fin]&gt;=$A5)*(TAbs[Nom]=F$3),0),5),"")</f>
        <v/>
      </c>
      <c r="G5" s="74"/>
      <c r="H5" s="102" t="s">
        <v>83</v>
      </c>
      <c r="I5" s="102" t="s">
        <v>48</v>
      </c>
      <c r="J5" s="104">
        <v>44334</v>
      </c>
      <c r="K5" s="104">
        <v>44341</v>
      </c>
      <c r="L5" s="103" t="str">
        <f>_xlfn.XLOOKUP(TAbs[[#This Row],[Cause]],$O$3:$O$7,$P$3:$P$7)</f>
        <v>M</v>
      </c>
      <c r="O5" s="75" t="s">
        <v>50</v>
      </c>
      <c r="P5" s="75" t="s">
        <v>49</v>
      </c>
    </row>
    <row r="6" spans="1:16" x14ac:dyDescent="0.35">
      <c r="A6" s="82">
        <f t="shared" ref="A6:A34" si="0">IF(A5+1&gt;$P$2,"",A5+1)</f>
        <v>44380</v>
      </c>
      <c r="B6" s="79" t="str" cm="1">
        <f t="array" ref="B6">IFERROR(INDEX(TAbs[],MATCH(1,($A6&gt;=TAbs[Date Début])*(TAbs[Date Fin]&gt;=$A6)*(TAbs[Nom]=B$3),0),5),"")</f>
        <v/>
      </c>
      <c r="C6" s="79" t="str" cm="1">
        <f t="array" ref="C6">IFERROR(INDEX(TAbs[],MATCH(1,($A6&gt;=TAbs[Date Début])*(TAbs[Date Fin]&gt;=$A6)*(TAbs[Nom]=C$3),0),5),"")</f>
        <v/>
      </c>
      <c r="D6" s="79" t="str" cm="1">
        <f t="array" ref="D6">IFERROR(INDEX(TAbs[],MATCH(1,($A6&gt;=TAbs[Date Début])*(TAbs[Date Fin]&gt;=$A6)*(TAbs[Nom]=D$3),0),5),"")</f>
        <v/>
      </c>
      <c r="E6" s="79" t="str" cm="1">
        <f t="array" ref="E6">IFERROR(INDEX(TAbs[],MATCH(1,($A6&gt;=TAbs[Date Début])*(TAbs[Date Fin]&gt;=$A6)*(TAbs[Nom]=E$3),0),5),"")</f>
        <v/>
      </c>
      <c r="F6" s="79" t="str" cm="1">
        <f t="array" ref="F6">IFERROR(INDEX(TAbs[],MATCH(1,($A6&gt;=TAbs[Date Début])*(TAbs[Date Fin]&gt;=$A6)*(TAbs[Nom]=F$3),0),5),"")</f>
        <v/>
      </c>
      <c r="G6" s="74"/>
      <c r="H6" s="102" t="s">
        <v>23</v>
      </c>
      <c r="I6" s="102" t="s">
        <v>47</v>
      </c>
      <c r="J6" s="104">
        <v>44339</v>
      </c>
      <c r="K6" s="104">
        <v>44344</v>
      </c>
      <c r="L6" s="103" t="str">
        <f>_xlfn.XLOOKUP(TAbs[[#This Row],[Cause]],$O$3:$O$7,$P$3:$P$7)</f>
        <v>CP</v>
      </c>
      <c r="O6" s="75" t="s">
        <v>51</v>
      </c>
      <c r="P6" s="75" t="s">
        <v>51</v>
      </c>
    </row>
    <row r="7" spans="1:16" x14ac:dyDescent="0.35">
      <c r="A7" s="82">
        <f t="shared" si="0"/>
        <v>44381</v>
      </c>
      <c r="B7" s="79" t="str" cm="1">
        <f t="array" ref="B7">IFERROR(INDEX(TAbs[],MATCH(1,($A7&gt;=TAbs[Date Début])*(TAbs[Date Fin]&gt;=$A7)*(TAbs[Nom]=B$3),0),5),"")</f>
        <v/>
      </c>
      <c r="C7" s="79" t="str" cm="1">
        <f t="array" ref="C7">IFERROR(INDEX(TAbs[],MATCH(1,($A7&gt;=TAbs[Date Début])*(TAbs[Date Fin]&gt;=$A7)*(TAbs[Nom]=C$3),0),5),"")</f>
        <v/>
      </c>
      <c r="D7" s="79" t="str" cm="1">
        <f t="array" ref="D7">IFERROR(INDEX(TAbs[],MATCH(1,($A7&gt;=TAbs[Date Début])*(TAbs[Date Fin]&gt;=$A7)*(TAbs[Nom]=D$3),0),5),"")</f>
        <v/>
      </c>
      <c r="E7" s="79" t="str" cm="1">
        <f t="array" ref="E7">IFERROR(INDEX(TAbs[],MATCH(1,($A7&gt;=TAbs[Date Début])*(TAbs[Date Fin]&gt;=$A7)*(TAbs[Nom]=E$3),0),5),"")</f>
        <v/>
      </c>
      <c r="F7" s="79" t="str" cm="1">
        <f t="array" ref="F7">IFERROR(INDEX(TAbs[],MATCH(1,($A7&gt;=TAbs[Date Début])*(TAbs[Date Fin]&gt;=$A7)*(TAbs[Nom]=F$3),0),5),"")</f>
        <v/>
      </c>
      <c r="G7" s="74"/>
      <c r="O7" s="75" t="s">
        <v>53</v>
      </c>
      <c r="P7" s="75" t="s">
        <v>52</v>
      </c>
    </row>
    <row r="8" spans="1:16" x14ac:dyDescent="0.35">
      <c r="A8" s="82">
        <f t="shared" si="0"/>
        <v>44382</v>
      </c>
      <c r="B8" s="79" t="str" cm="1">
        <f t="array" ref="B8">IFERROR(INDEX(TAbs[],MATCH(1,($A8&gt;=TAbs[Date Début])*(TAbs[Date Fin]&gt;=$A8)*(TAbs[Nom]=B$3),0),5),"")</f>
        <v/>
      </c>
      <c r="C8" s="79" t="str" cm="1">
        <f t="array" ref="C8">IFERROR(INDEX(TAbs[],MATCH(1,($A8&gt;=TAbs[Date Début])*(TAbs[Date Fin]&gt;=$A8)*(TAbs[Nom]=C$3),0),5),"")</f>
        <v/>
      </c>
      <c r="D8" s="79" t="str" cm="1">
        <f t="array" ref="D8">IFERROR(INDEX(TAbs[],MATCH(1,($A8&gt;=TAbs[Date Début])*(TAbs[Date Fin]&gt;=$A8)*(TAbs[Nom]=D$3),0),5),"")</f>
        <v/>
      </c>
      <c r="E8" s="79" t="str" cm="1">
        <f t="array" ref="E8">IFERROR(INDEX(TAbs[],MATCH(1,($A8&gt;=TAbs[Date Début])*(TAbs[Date Fin]&gt;=$A8)*(TAbs[Nom]=E$3),0),5),"")</f>
        <v/>
      </c>
      <c r="F8" s="79" t="str" cm="1">
        <f t="array" ref="F8">IFERROR(INDEX(TAbs[],MATCH(1,($A8&gt;=TAbs[Date Début])*(TAbs[Date Fin]&gt;=$A8)*(TAbs[Nom]=F$3),0),5),"")</f>
        <v/>
      </c>
      <c r="G8" s="74"/>
    </row>
    <row r="9" spans="1:16" x14ac:dyDescent="0.35">
      <c r="A9" s="82">
        <f t="shared" si="0"/>
        <v>44383</v>
      </c>
      <c r="B9" s="79" t="str" cm="1">
        <f t="array" ref="B9">IFERROR(INDEX(TAbs[],MATCH(1,($A9&gt;=TAbs[Date Début])*(TAbs[Date Fin]&gt;=$A9)*(TAbs[Nom]=B$3),0),5),"")</f>
        <v/>
      </c>
      <c r="C9" s="79" t="str" cm="1">
        <f t="array" ref="C9">IFERROR(INDEX(TAbs[],MATCH(1,($A9&gt;=TAbs[Date Début])*(TAbs[Date Fin]&gt;=$A9)*(TAbs[Nom]=C$3),0),5),"")</f>
        <v/>
      </c>
      <c r="D9" s="79" t="str" cm="1">
        <f t="array" ref="D9">IFERROR(INDEX(TAbs[],MATCH(1,($A9&gt;=TAbs[Date Début])*(TAbs[Date Fin]&gt;=$A9)*(TAbs[Nom]=D$3),0),5),"")</f>
        <v/>
      </c>
      <c r="E9" s="79" t="str" cm="1">
        <f t="array" ref="E9">IFERROR(INDEX(TAbs[],MATCH(1,($A9&gt;=TAbs[Date Début])*(TAbs[Date Fin]&gt;=$A9)*(TAbs[Nom]=E$3),0),5),"")</f>
        <v/>
      </c>
      <c r="F9" s="79" t="str" cm="1">
        <f t="array" ref="F9">IFERROR(INDEX(TAbs[],MATCH(1,($A9&gt;=TAbs[Date Début])*(TAbs[Date Fin]&gt;=$A9)*(TAbs[Nom]=F$3),0),5),"")</f>
        <v/>
      </c>
      <c r="G9" s="74"/>
    </row>
    <row r="10" spans="1:16" x14ac:dyDescent="0.35">
      <c r="A10" s="82">
        <f t="shared" si="0"/>
        <v>44384</v>
      </c>
      <c r="B10" s="79" t="str" cm="1">
        <f t="array" ref="B10">IFERROR(INDEX(TAbs[],MATCH(1,($A10&gt;=TAbs[Date Début])*(TAbs[Date Fin]&gt;=$A10)*(TAbs[Nom]=B$3),0),5),"")</f>
        <v/>
      </c>
      <c r="C10" s="79" t="str" cm="1">
        <f t="array" ref="C10">IFERROR(INDEX(TAbs[],MATCH(1,($A10&gt;=TAbs[Date Début])*(TAbs[Date Fin]&gt;=$A10)*(TAbs[Nom]=C$3),0),5),"")</f>
        <v/>
      </c>
      <c r="D10" s="79" t="str" cm="1">
        <f t="array" ref="D10">IFERROR(INDEX(TAbs[],MATCH(1,($A10&gt;=TAbs[Date Début])*(TAbs[Date Fin]&gt;=$A10)*(TAbs[Nom]=D$3),0),5),"")</f>
        <v/>
      </c>
      <c r="E10" s="79" t="str" cm="1">
        <f t="array" ref="E10">IFERROR(INDEX(TAbs[],MATCH(1,($A10&gt;=TAbs[Date Début])*(TAbs[Date Fin]&gt;=$A10)*(TAbs[Nom]=E$3),0),5),"")</f>
        <v/>
      </c>
      <c r="F10" s="79" t="str" cm="1">
        <f t="array" ref="F10">IFERROR(INDEX(TAbs[],MATCH(1,($A10&gt;=TAbs[Date Début])*(TAbs[Date Fin]&gt;=$A10)*(TAbs[Nom]=F$3),0),5),"")</f>
        <v/>
      </c>
      <c r="G10" s="74"/>
    </row>
    <row r="11" spans="1:16" x14ac:dyDescent="0.35">
      <c r="A11" s="82">
        <f t="shared" si="0"/>
        <v>44385</v>
      </c>
      <c r="B11" s="79" t="str" cm="1">
        <f t="array" ref="B11">IFERROR(INDEX(TAbs[],MATCH(1,($A11&gt;=TAbs[Date Début])*(TAbs[Date Fin]&gt;=$A11)*(TAbs[Nom]=B$3),0),5),"")</f>
        <v/>
      </c>
      <c r="C11" s="79" t="str" cm="1">
        <f t="array" ref="C11">IFERROR(INDEX(TAbs[],MATCH(1,($A11&gt;=TAbs[Date Début])*(TAbs[Date Fin]&gt;=$A11)*(TAbs[Nom]=C$3),0),5),"")</f>
        <v/>
      </c>
      <c r="D11" s="79" t="str" cm="1">
        <f t="array" ref="D11">IFERROR(INDEX(TAbs[],MATCH(1,($A11&gt;=TAbs[Date Début])*(TAbs[Date Fin]&gt;=$A11)*(TAbs[Nom]=D$3),0),5),"")</f>
        <v/>
      </c>
      <c r="E11" s="79" t="str" cm="1">
        <f t="array" ref="E11">IFERROR(INDEX(TAbs[],MATCH(1,($A11&gt;=TAbs[Date Début])*(TAbs[Date Fin]&gt;=$A11)*(TAbs[Nom]=E$3),0),5),"")</f>
        <v/>
      </c>
      <c r="F11" s="79" t="str" cm="1">
        <f t="array" ref="F11">IFERROR(INDEX(TAbs[],MATCH(1,($A11&gt;=TAbs[Date Début])*(TAbs[Date Fin]&gt;=$A11)*(TAbs[Nom]=F$3),0),5),"")</f>
        <v/>
      </c>
      <c r="G11" s="74"/>
    </row>
    <row r="12" spans="1:16" x14ac:dyDescent="0.35">
      <c r="A12" s="82">
        <f t="shared" si="0"/>
        <v>44386</v>
      </c>
      <c r="B12" s="79" t="str" cm="1">
        <f t="array" ref="B12">IFERROR(INDEX(TAbs[],MATCH(1,($A12&gt;=TAbs[Date Début])*(TAbs[Date Fin]&gt;=$A12)*(TAbs[Nom]=B$3),0),5),"")</f>
        <v/>
      </c>
      <c r="C12" s="79" t="str" cm="1">
        <f t="array" ref="C12">IFERROR(INDEX(TAbs[],MATCH(1,($A12&gt;=TAbs[Date Début])*(TAbs[Date Fin]&gt;=$A12)*(TAbs[Nom]=C$3),0),5),"")</f>
        <v/>
      </c>
      <c r="D12" s="79" t="str" cm="1">
        <f t="array" ref="D12">IFERROR(INDEX(TAbs[],MATCH(1,($A12&gt;=TAbs[Date Début])*(TAbs[Date Fin]&gt;=$A12)*(TAbs[Nom]=D$3),0),5),"")</f>
        <v/>
      </c>
      <c r="E12" s="79" t="str" cm="1">
        <f t="array" ref="E12">IFERROR(INDEX(TAbs[],MATCH(1,($A12&gt;=TAbs[Date Début])*(TAbs[Date Fin]&gt;=$A12)*(TAbs[Nom]=E$3),0),5),"")</f>
        <v/>
      </c>
      <c r="F12" s="79" t="str" cm="1">
        <f t="array" ref="F12">IFERROR(INDEX(TAbs[],MATCH(1,($A12&gt;=TAbs[Date Début])*(TAbs[Date Fin]&gt;=$A12)*(TAbs[Nom]=F$3),0),5),"")</f>
        <v/>
      </c>
      <c r="G12" s="74"/>
    </row>
    <row r="13" spans="1:16" x14ac:dyDescent="0.35">
      <c r="A13" s="82">
        <f t="shared" si="0"/>
        <v>44387</v>
      </c>
      <c r="B13" s="79" t="str" cm="1">
        <f t="array" ref="B13">IFERROR(INDEX(TAbs[],MATCH(1,($A13&gt;=TAbs[Date Début])*(TAbs[Date Fin]&gt;=$A13)*(TAbs[Nom]=B$3),0),5),"")</f>
        <v/>
      </c>
      <c r="C13" s="79" t="str" cm="1">
        <f t="array" ref="C13">IFERROR(INDEX(TAbs[],MATCH(1,($A13&gt;=TAbs[Date Début])*(TAbs[Date Fin]&gt;=$A13)*(TAbs[Nom]=C$3),0),5),"")</f>
        <v/>
      </c>
      <c r="D13" s="79" t="str" cm="1">
        <f t="array" ref="D13">IFERROR(INDEX(TAbs[],MATCH(1,($A13&gt;=TAbs[Date Début])*(TAbs[Date Fin]&gt;=$A13)*(TAbs[Nom]=D$3),0),5),"")</f>
        <v/>
      </c>
      <c r="E13" s="79" t="str" cm="1">
        <f t="array" ref="E13">IFERROR(INDEX(TAbs[],MATCH(1,($A13&gt;=TAbs[Date Début])*(TAbs[Date Fin]&gt;=$A13)*(TAbs[Nom]=E$3),0),5),"")</f>
        <v/>
      </c>
      <c r="F13" s="79" t="str" cm="1">
        <f t="array" ref="F13">IFERROR(INDEX(TAbs[],MATCH(1,($A13&gt;=TAbs[Date Début])*(TAbs[Date Fin]&gt;=$A13)*(TAbs[Nom]=F$3),0),5),"")</f>
        <v/>
      </c>
      <c r="G13" s="74"/>
    </row>
    <row r="14" spans="1:16" x14ac:dyDescent="0.35">
      <c r="A14" s="82">
        <f t="shared" si="0"/>
        <v>44388</v>
      </c>
      <c r="B14" s="79" t="str" cm="1">
        <f t="array" ref="B14">IFERROR(INDEX(TAbs[],MATCH(1,($A14&gt;=TAbs[Date Début])*(TAbs[Date Fin]&gt;=$A14)*(TAbs[Nom]=B$3),0),5),"")</f>
        <v/>
      </c>
      <c r="C14" s="79" t="str" cm="1">
        <f t="array" ref="C14">IFERROR(INDEX(TAbs[],MATCH(1,($A14&gt;=TAbs[Date Début])*(TAbs[Date Fin]&gt;=$A14)*(TAbs[Nom]=C$3),0),5),"")</f>
        <v/>
      </c>
      <c r="D14" s="79" t="str" cm="1">
        <f t="array" ref="D14">IFERROR(INDEX(TAbs[],MATCH(1,($A14&gt;=TAbs[Date Début])*(TAbs[Date Fin]&gt;=$A14)*(TAbs[Nom]=D$3),0),5),"")</f>
        <v/>
      </c>
      <c r="E14" s="79" t="str" cm="1">
        <f t="array" ref="E14">IFERROR(INDEX(TAbs[],MATCH(1,($A14&gt;=TAbs[Date Début])*(TAbs[Date Fin]&gt;=$A14)*(TAbs[Nom]=E$3),0),5),"")</f>
        <v/>
      </c>
      <c r="F14" s="79" t="str" cm="1">
        <f t="array" ref="F14">IFERROR(INDEX(TAbs[],MATCH(1,($A14&gt;=TAbs[Date Début])*(TAbs[Date Fin]&gt;=$A14)*(TAbs[Nom]=F$3),0),5),"")</f>
        <v/>
      </c>
      <c r="G14" s="74"/>
      <c r="O14" s="60" t="s">
        <v>42</v>
      </c>
    </row>
    <row r="15" spans="1:16" x14ac:dyDescent="0.35">
      <c r="A15" s="82">
        <f t="shared" si="0"/>
        <v>44389</v>
      </c>
      <c r="B15" s="79" t="str" cm="1">
        <f t="array" ref="B15">IFERROR(INDEX(TAbs[],MATCH(1,($A15&gt;=TAbs[Date Début])*(TAbs[Date Fin]&gt;=$A15)*(TAbs[Nom]=B$3),0),5),"")</f>
        <v/>
      </c>
      <c r="C15" s="79" t="str" cm="1">
        <f t="array" ref="C15">IFERROR(INDEX(TAbs[],MATCH(1,($A15&gt;=TAbs[Date Début])*(TAbs[Date Fin]&gt;=$A15)*(TAbs[Nom]=C$3),0),5),"")</f>
        <v/>
      </c>
      <c r="D15" s="79" t="str" cm="1">
        <f t="array" ref="D15">IFERROR(INDEX(TAbs[],MATCH(1,($A15&gt;=TAbs[Date Début])*(TAbs[Date Fin]&gt;=$A15)*(TAbs[Nom]=D$3),0),5),"")</f>
        <v/>
      </c>
      <c r="E15" s="79" t="str" cm="1">
        <f t="array" ref="E15">IFERROR(INDEX(TAbs[],MATCH(1,($A15&gt;=TAbs[Date Début])*(TAbs[Date Fin]&gt;=$A15)*(TAbs[Nom]=E$3),0),5),"")</f>
        <v/>
      </c>
      <c r="F15" s="79" t="str" cm="1">
        <f t="array" ref="F15">IFERROR(INDEX(TAbs[],MATCH(1,($A15&gt;=TAbs[Date Début])*(TAbs[Date Fin]&gt;=$A15)*(TAbs[Nom]=F$3),0),5),"")</f>
        <v/>
      </c>
      <c r="G15" s="74"/>
      <c r="O15" t="s">
        <v>23</v>
      </c>
    </row>
    <row r="16" spans="1:16" x14ac:dyDescent="0.35">
      <c r="A16" s="82">
        <f t="shared" si="0"/>
        <v>44390</v>
      </c>
      <c r="B16" s="79" t="str" cm="1">
        <f t="array" ref="B16">IFERROR(INDEX(TAbs[],MATCH(1,($A16&gt;=TAbs[Date Début])*(TAbs[Date Fin]&gt;=$A16)*(TAbs[Nom]=B$3),0),5),"")</f>
        <v/>
      </c>
      <c r="C16" s="79" t="str" cm="1">
        <f t="array" ref="C16">IFERROR(INDEX(TAbs[],MATCH(1,($A16&gt;=TAbs[Date Début])*(TAbs[Date Fin]&gt;=$A16)*(TAbs[Nom]=C$3),0),5),"")</f>
        <v/>
      </c>
      <c r="D16" s="79" t="str" cm="1">
        <f t="array" ref="D16">IFERROR(INDEX(TAbs[],MATCH(1,($A16&gt;=TAbs[Date Début])*(TAbs[Date Fin]&gt;=$A16)*(TAbs[Nom]=D$3),0),5),"")</f>
        <v/>
      </c>
      <c r="E16" s="79" t="str" cm="1">
        <f t="array" ref="E16">IFERROR(INDEX(TAbs[],MATCH(1,($A16&gt;=TAbs[Date Début])*(TAbs[Date Fin]&gt;=$A16)*(TAbs[Nom]=E$3),0),5),"")</f>
        <v/>
      </c>
      <c r="F16" s="79" t="str" cm="1">
        <f t="array" ref="F16">IFERROR(INDEX(TAbs[],MATCH(1,($A16&gt;=TAbs[Date Début])*(TAbs[Date Fin]&gt;=$A16)*(TAbs[Nom]=F$3),0),5),"")</f>
        <v/>
      </c>
      <c r="G16" s="74"/>
      <c r="O16" t="s">
        <v>24</v>
      </c>
    </row>
    <row r="17" spans="1:15" x14ac:dyDescent="0.35">
      <c r="A17" s="82">
        <f t="shared" si="0"/>
        <v>44391</v>
      </c>
      <c r="B17" s="79" t="str" cm="1">
        <f t="array" ref="B17">IFERROR(INDEX(TAbs[],MATCH(1,($A17&gt;=TAbs[Date Début])*(TAbs[Date Fin]&gt;=$A17)*(TAbs[Nom]=B$3),0),5),"")</f>
        <v/>
      </c>
      <c r="C17" s="79" t="str" cm="1">
        <f t="array" ref="C17">IFERROR(INDEX(TAbs[],MATCH(1,($A17&gt;=TAbs[Date Début])*(TAbs[Date Fin]&gt;=$A17)*(TAbs[Nom]=C$3),0),5),"")</f>
        <v/>
      </c>
      <c r="D17" s="79" t="str" cm="1">
        <f t="array" ref="D17">IFERROR(INDEX(TAbs[],MATCH(1,($A17&gt;=TAbs[Date Début])*(TAbs[Date Fin]&gt;=$A17)*(TAbs[Nom]=D$3),0),5),"")</f>
        <v/>
      </c>
      <c r="E17" s="79" t="str" cm="1">
        <f t="array" ref="E17">IFERROR(INDEX(TAbs[],MATCH(1,($A17&gt;=TAbs[Date Début])*(TAbs[Date Fin]&gt;=$A17)*(TAbs[Nom]=E$3),0),5),"")</f>
        <v/>
      </c>
      <c r="F17" s="79" t="str" cm="1">
        <f t="array" ref="F17">IFERROR(INDEX(TAbs[],MATCH(1,($A17&gt;=TAbs[Date Début])*(TAbs[Date Fin]&gt;=$A17)*(TAbs[Nom]=F$3),0),5),"")</f>
        <v/>
      </c>
      <c r="G17" s="74"/>
      <c r="O17" t="s">
        <v>25</v>
      </c>
    </row>
    <row r="18" spans="1:15" x14ac:dyDescent="0.35">
      <c r="A18" s="82">
        <f t="shared" si="0"/>
        <v>44392</v>
      </c>
      <c r="B18" s="79" t="str" cm="1">
        <f t="array" ref="B18">IFERROR(INDEX(TAbs[],MATCH(1,($A18&gt;=TAbs[Date Début])*(TAbs[Date Fin]&gt;=$A18)*(TAbs[Nom]=B$3),0),5),"")</f>
        <v/>
      </c>
      <c r="C18" s="79" t="str" cm="1">
        <f t="array" ref="C18">IFERROR(INDEX(TAbs[],MATCH(1,($A18&gt;=TAbs[Date Début])*(TAbs[Date Fin]&gt;=$A18)*(TAbs[Nom]=C$3),0),5),"")</f>
        <v/>
      </c>
      <c r="D18" s="79" t="str" cm="1">
        <f t="array" ref="D18">IFERROR(INDEX(TAbs[],MATCH(1,($A18&gt;=TAbs[Date Début])*(TAbs[Date Fin]&gt;=$A18)*(TAbs[Nom]=D$3),0),5),"")</f>
        <v/>
      </c>
      <c r="E18" s="79" t="str" cm="1">
        <f t="array" ref="E18">IFERROR(INDEX(TAbs[],MATCH(1,($A18&gt;=TAbs[Date Début])*(TAbs[Date Fin]&gt;=$A18)*(TAbs[Nom]=E$3),0),5),"")</f>
        <v/>
      </c>
      <c r="F18" s="79" t="str" cm="1">
        <f t="array" ref="F18">IFERROR(INDEX(TAbs[],MATCH(1,($A18&gt;=TAbs[Date Début])*(TAbs[Date Fin]&gt;=$A18)*(TAbs[Nom]=F$3),0),5),"")</f>
        <v/>
      </c>
      <c r="G18" s="74"/>
      <c r="O18" t="s">
        <v>35</v>
      </c>
    </row>
    <row r="19" spans="1:15" x14ac:dyDescent="0.35">
      <c r="A19" s="82">
        <f t="shared" si="0"/>
        <v>44393</v>
      </c>
      <c r="B19" s="79" t="str" cm="1">
        <f t="array" ref="B19">IFERROR(INDEX(TAbs[],MATCH(1,($A19&gt;=TAbs[Date Début])*(TAbs[Date Fin]&gt;=$A19)*(TAbs[Nom]=B$3),0),5),"")</f>
        <v/>
      </c>
      <c r="C19" s="79" t="str" cm="1">
        <f t="array" ref="C19">IFERROR(INDEX(TAbs[],MATCH(1,($A19&gt;=TAbs[Date Début])*(TAbs[Date Fin]&gt;=$A19)*(TAbs[Nom]=C$3),0),5),"")</f>
        <v/>
      </c>
      <c r="D19" s="79" t="str" cm="1">
        <f t="array" ref="D19">IFERROR(INDEX(TAbs[],MATCH(1,($A19&gt;=TAbs[Date Début])*(TAbs[Date Fin]&gt;=$A19)*(TAbs[Nom]=D$3),0),5),"")</f>
        <v/>
      </c>
      <c r="E19" s="79" t="str" cm="1">
        <f t="array" ref="E19">IFERROR(INDEX(TAbs[],MATCH(1,($A19&gt;=TAbs[Date Début])*(TAbs[Date Fin]&gt;=$A19)*(TAbs[Nom]=E$3),0),5),"")</f>
        <v/>
      </c>
      <c r="F19" s="79" t="str" cm="1">
        <f t="array" ref="F19">IFERROR(INDEX(TAbs[],MATCH(1,($A19&gt;=TAbs[Date Début])*(TAbs[Date Fin]&gt;=$A19)*(TAbs[Nom]=F$3),0),5),"")</f>
        <v/>
      </c>
      <c r="G19" s="74"/>
      <c r="O19" t="s">
        <v>36</v>
      </c>
    </row>
    <row r="20" spans="1:15" x14ac:dyDescent="0.35">
      <c r="A20" s="82">
        <f t="shared" si="0"/>
        <v>44394</v>
      </c>
      <c r="B20" s="79" t="str" cm="1">
        <f t="array" ref="B20">IFERROR(INDEX(TAbs[],MATCH(1,($A20&gt;=TAbs[Date Début])*(TAbs[Date Fin]&gt;=$A20)*(TAbs[Nom]=B$3),0),5),"")</f>
        <v/>
      </c>
      <c r="C20" s="79" t="str" cm="1">
        <f t="array" ref="C20">IFERROR(INDEX(TAbs[],MATCH(1,($A20&gt;=TAbs[Date Début])*(TAbs[Date Fin]&gt;=$A20)*(TAbs[Nom]=C$3),0),5),"")</f>
        <v/>
      </c>
      <c r="D20" s="79" t="str" cm="1">
        <f t="array" ref="D20">IFERROR(INDEX(TAbs[],MATCH(1,($A20&gt;=TAbs[Date Début])*(TAbs[Date Fin]&gt;=$A20)*(TAbs[Nom]=D$3),0),5),"")</f>
        <v/>
      </c>
      <c r="E20" s="79" t="str" cm="1">
        <f t="array" ref="E20">IFERROR(INDEX(TAbs[],MATCH(1,($A20&gt;=TAbs[Date Début])*(TAbs[Date Fin]&gt;=$A20)*(TAbs[Nom]=E$3),0),5),"")</f>
        <v/>
      </c>
      <c r="F20" s="79" t="str" cm="1">
        <f t="array" ref="F20">IFERROR(INDEX(TAbs[],MATCH(1,($A20&gt;=TAbs[Date Début])*(TAbs[Date Fin]&gt;=$A20)*(TAbs[Nom]=F$3),0),5),"")</f>
        <v/>
      </c>
      <c r="G20" s="74"/>
    </row>
    <row r="21" spans="1:15" x14ac:dyDescent="0.35">
      <c r="A21" s="82">
        <f t="shared" si="0"/>
        <v>44395</v>
      </c>
      <c r="B21" s="79" t="str" cm="1">
        <f t="array" ref="B21">IFERROR(INDEX(TAbs[],MATCH(1,($A21&gt;=TAbs[Date Début])*(TAbs[Date Fin]&gt;=$A21)*(TAbs[Nom]=B$3),0),5),"")</f>
        <v/>
      </c>
      <c r="C21" s="79" t="str" cm="1">
        <f t="array" ref="C21">IFERROR(INDEX(TAbs[],MATCH(1,($A21&gt;=TAbs[Date Début])*(TAbs[Date Fin]&gt;=$A21)*(TAbs[Nom]=C$3),0),5),"")</f>
        <v/>
      </c>
      <c r="D21" s="79" t="str" cm="1">
        <f t="array" ref="D21">IFERROR(INDEX(TAbs[],MATCH(1,($A21&gt;=TAbs[Date Début])*(TAbs[Date Fin]&gt;=$A21)*(TAbs[Nom]=D$3),0),5),"")</f>
        <v/>
      </c>
      <c r="E21" s="79" t="str" cm="1">
        <f t="array" ref="E21">IFERROR(INDEX(TAbs[],MATCH(1,($A21&gt;=TAbs[Date Début])*(TAbs[Date Fin]&gt;=$A21)*(TAbs[Nom]=E$3),0),5),"")</f>
        <v/>
      </c>
      <c r="F21" s="79" t="str" cm="1">
        <f t="array" ref="F21">IFERROR(INDEX(TAbs[],MATCH(1,($A21&gt;=TAbs[Date Début])*(TAbs[Date Fin]&gt;=$A21)*(TAbs[Nom]=F$3),0),5),"")</f>
        <v/>
      </c>
      <c r="G21" s="74"/>
    </row>
    <row r="22" spans="1:15" x14ac:dyDescent="0.35">
      <c r="A22" s="82">
        <f t="shared" si="0"/>
        <v>44396</v>
      </c>
      <c r="B22" s="79" t="str" cm="1">
        <f t="array" ref="B22">IFERROR(INDEX(TAbs[],MATCH(1,($A22&gt;=TAbs[Date Début])*(TAbs[Date Fin]&gt;=$A22)*(TAbs[Nom]=B$3),0),5),"")</f>
        <v/>
      </c>
      <c r="C22" s="79" t="str" cm="1">
        <f t="array" ref="C22">IFERROR(INDEX(TAbs[],MATCH(1,($A22&gt;=TAbs[Date Début])*(TAbs[Date Fin]&gt;=$A22)*(TAbs[Nom]=C$3),0),5),"")</f>
        <v/>
      </c>
      <c r="D22" s="79" t="str" cm="1">
        <f t="array" ref="D22">IFERROR(INDEX(TAbs[],MATCH(1,($A22&gt;=TAbs[Date Début])*(TAbs[Date Fin]&gt;=$A22)*(TAbs[Nom]=D$3),0),5),"")</f>
        <v/>
      </c>
      <c r="E22" s="79" t="str" cm="1">
        <f t="array" ref="E22">IFERROR(INDEX(TAbs[],MATCH(1,($A22&gt;=TAbs[Date Début])*(TAbs[Date Fin]&gt;=$A22)*(TAbs[Nom]=E$3),0),5),"")</f>
        <v/>
      </c>
      <c r="F22" s="79" t="str" cm="1">
        <f t="array" ref="F22">IFERROR(INDEX(TAbs[],MATCH(1,($A22&gt;=TAbs[Date Début])*(TAbs[Date Fin]&gt;=$A22)*(TAbs[Nom]=F$3),0),5),"")</f>
        <v/>
      </c>
      <c r="G22" s="74"/>
    </row>
    <row r="23" spans="1:15" x14ac:dyDescent="0.35">
      <c r="A23" s="82">
        <f t="shared" si="0"/>
        <v>44397</v>
      </c>
      <c r="B23" s="79" t="str" cm="1">
        <f t="array" ref="B23">IFERROR(INDEX(TAbs[],MATCH(1,($A23&gt;=TAbs[Date Début])*(TAbs[Date Fin]&gt;=$A23)*(TAbs[Nom]=B$3),0),5),"")</f>
        <v/>
      </c>
      <c r="C23" s="79" t="str" cm="1">
        <f t="array" ref="C23">IFERROR(INDEX(TAbs[],MATCH(1,($A23&gt;=TAbs[Date Début])*(TAbs[Date Fin]&gt;=$A23)*(TAbs[Nom]=C$3),0),5),"")</f>
        <v/>
      </c>
      <c r="D23" s="79" t="str" cm="1">
        <f t="array" ref="D23">IFERROR(INDEX(TAbs[],MATCH(1,($A23&gt;=TAbs[Date Début])*(TAbs[Date Fin]&gt;=$A23)*(TAbs[Nom]=D$3),0),5),"")</f>
        <v/>
      </c>
      <c r="E23" s="79" t="str" cm="1">
        <f t="array" ref="E23">IFERROR(INDEX(TAbs[],MATCH(1,($A23&gt;=TAbs[Date Début])*(TAbs[Date Fin]&gt;=$A23)*(TAbs[Nom]=E$3),0),5),"")</f>
        <v/>
      </c>
      <c r="F23" s="79" t="str" cm="1">
        <f t="array" ref="F23">IFERROR(INDEX(TAbs[],MATCH(1,($A23&gt;=TAbs[Date Début])*(TAbs[Date Fin]&gt;=$A23)*(TAbs[Nom]=F$3),0),5),"")</f>
        <v/>
      </c>
      <c r="G23" s="74"/>
    </row>
    <row r="24" spans="1:15" x14ac:dyDescent="0.35">
      <c r="A24" s="82">
        <f t="shared" si="0"/>
        <v>44398</v>
      </c>
      <c r="B24" s="79" t="str" cm="1">
        <f t="array" ref="B24">IFERROR(INDEX(TAbs[],MATCH(1,($A24&gt;=TAbs[Date Début])*(TAbs[Date Fin]&gt;=$A24)*(TAbs[Nom]=B$3),0),5),"")</f>
        <v/>
      </c>
      <c r="C24" s="79" t="str" cm="1">
        <f t="array" ref="C24">IFERROR(INDEX(TAbs[],MATCH(1,($A24&gt;=TAbs[Date Début])*(TAbs[Date Fin]&gt;=$A24)*(TAbs[Nom]=C$3),0),5),"")</f>
        <v/>
      </c>
      <c r="D24" s="79" t="str" cm="1">
        <f t="array" ref="D24">IFERROR(INDEX(TAbs[],MATCH(1,($A24&gt;=TAbs[Date Début])*(TAbs[Date Fin]&gt;=$A24)*(TAbs[Nom]=D$3),0),5),"")</f>
        <v/>
      </c>
      <c r="E24" s="79" t="str" cm="1">
        <f t="array" ref="E24">IFERROR(INDEX(TAbs[],MATCH(1,($A24&gt;=TAbs[Date Début])*(TAbs[Date Fin]&gt;=$A24)*(TAbs[Nom]=E$3),0),5),"")</f>
        <v/>
      </c>
      <c r="F24" s="79" t="str" cm="1">
        <f t="array" ref="F24">IFERROR(INDEX(TAbs[],MATCH(1,($A24&gt;=TAbs[Date Début])*(TAbs[Date Fin]&gt;=$A24)*(TAbs[Nom]=F$3),0),5),"")</f>
        <v/>
      </c>
      <c r="G24" s="74"/>
    </row>
    <row r="25" spans="1:15" x14ac:dyDescent="0.35">
      <c r="A25" s="82">
        <f t="shared" si="0"/>
        <v>44399</v>
      </c>
      <c r="B25" s="79" t="str" cm="1">
        <f t="array" ref="B25">IFERROR(INDEX(TAbs[],MATCH(1,($A25&gt;=TAbs[Date Début])*(TAbs[Date Fin]&gt;=$A25)*(TAbs[Nom]=B$3),0),5),"")</f>
        <v/>
      </c>
      <c r="C25" s="79" t="str" cm="1">
        <f t="array" ref="C25">IFERROR(INDEX(TAbs[],MATCH(1,($A25&gt;=TAbs[Date Début])*(TAbs[Date Fin]&gt;=$A25)*(TAbs[Nom]=C$3),0),5),"")</f>
        <v/>
      </c>
      <c r="D25" s="79" t="str" cm="1">
        <f t="array" ref="D25">IFERROR(INDEX(TAbs[],MATCH(1,($A25&gt;=TAbs[Date Début])*(TAbs[Date Fin]&gt;=$A25)*(TAbs[Nom]=D$3),0),5),"")</f>
        <v/>
      </c>
      <c r="E25" s="79" t="str" cm="1">
        <f t="array" ref="E25">IFERROR(INDEX(TAbs[],MATCH(1,($A25&gt;=TAbs[Date Début])*(TAbs[Date Fin]&gt;=$A25)*(TAbs[Nom]=E$3),0),5),"")</f>
        <v/>
      </c>
      <c r="F25" s="79" t="str" cm="1">
        <f t="array" ref="F25">IFERROR(INDEX(TAbs[],MATCH(1,($A25&gt;=TAbs[Date Début])*(TAbs[Date Fin]&gt;=$A25)*(TAbs[Nom]=F$3),0),5),"")</f>
        <v/>
      </c>
      <c r="G25" s="74"/>
    </row>
    <row r="26" spans="1:15" x14ac:dyDescent="0.35">
      <c r="A26" s="82">
        <f t="shared" si="0"/>
        <v>44400</v>
      </c>
      <c r="B26" s="79" t="str" cm="1">
        <f t="array" ref="B26">IFERROR(INDEX(TAbs[],MATCH(1,($A26&gt;=TAbs[Date Début])*(TAbs[Date Fin]&gt;=$A26)*(TAbs[Nom]=B$3),0),5),"")</f>
        <v/>
      </c>
      <c r="C26" s="79" t="str" cm="1">
        <f t="array" ref="C26">IFERROR(INDEX(TAbs[],MATCH(1,($A26&gt;=TAbs[Date Début])*(TAbs[Date Fin]&gt;=$A26)*(TAbs[Nom]=C$3),0),5),"")</f>
        <v/>
      </c>
      <c r="D26" s="79" t="str" cm="1">
        <f t="array" ref="D26">IFERROR(INDEX(TAbs[],MATCH(1,($A26&gt;=TAbs[Date Début])*(TAbs[Date Fin]&gt;=$A26)*(TAbs[Nom]=D$3),0),5),"")</f>
        <v/>
      </c>
      <c r="E26" s="79" t="str" cm="1">
        <f t="array" ref="E26">IFERROR(INDEX(TAbs[],MATCH(1,($A26&gt;=TAbs[Date Début])*(TAbs[Date Fin]&gt;=$A26)*(TAbs[Nom]=E$3),0),5),"")</f>
        <v/>
      </c>
      <c r="F26" s="79" t="str" cm="1">
        <f t="array" ref="F26">IFERROR(INDEX(TAbs[],MATCH(1,($A26&gt;=TAbs[Date Début])*(TAbs[Date Fin]&gt;=$A26)*(TAbs[Nom]=F$3),0),5),"")</f>
        <v/>
      </c>
      <c r="G26" s="74"/>
    </row>
    <row r="27" spans="1:15" x14ac:dyDescent="0.35">
      <c r="A27" s="82">
        <f t="shared" si="0"/>
        <v>44401</v>
      </c>
      <c r="B27" s="79" t="str" cm="1">
        <f t="array" ref="B27">IFERROR(INDEX(TAbs[],MATCH(1,($A27&gt;=TAbs[Date Début])*(TAbs[Date Fin]&gt;=$A27)*(TAbs[Nom]=B$3),0),5),"")</f>
        <v/>
      </c>
      <c r="C27" s="79" t="str" cm="1">
        <f t="array" ref="C27">IFERROR(INDEX(TAbs[],MATCH(1,($A27&gt;=TAbs[Date Début])*(TAbs[Date Fin]&gt;=$A27)*(TAbs[Nom]=C$3),0),5),"")</f>
        <v/>
      </c>
      <c r="D27" s="79" t="str" cm="1">
        <f t="array" ref="D27">IFERROR(INDEX(TAbs[],MATCH(1,($A27&gt;=TAbs[Date Début])*(TAbs[Date Fin]&gt;=$A27)*(TAbs[Nom]=D$3),0),5),"")</f>
        <v/>
      </c>
      <c r="E27" s="79" t="str" cm="1">
        <f t="array" ref="E27">IFERROR(INDEX(TAbs[],MATCH(1,($A27&gt;=TAbs[Date Début])*(TAbs[Date Fin]&gt;=$A27)*(TAbs[Nom]=E$3),0),5),"")</f>
        <v/>
      </c>
      <c r="F27" s="79" t="str" cm="1">
        <f t="array" ref="F27">IFERROR(INDEX(TAbs[],MATCH(1,($A27&gt;=TAbs[Date Début])*(TAbs[Date Fin]&gt;=$A27)*(TAbs[Nom]=F$3),0),5),"")</f>
        <v/>
      </c>
      <c r="G27" s="74"/>
    </row>
    <row r="28" spans="1:15" x14ac:dyDescent="0.35">
      <c r="A28" s="82">
        <f t="shared" si="0"/>
        <v>44402</v>
      </c>
      <c r="B28" s="79" t="str" cm="1">
        <f t="array" ref="B28">IFERROR(INDEX(TAbs[],MATCH(1,($A28&gt;=TAbs[Date Début])*(TAbs[Date Fin]&gt;=$A28)*(TAbs[Nom]=B$3),0),5),"")</f>
        <v/>
      </c>
      <c r="C28" s="79" t="str" cm="1">
        <f t="array" ref="C28">IFERROR(INDEX(TAbs[],MATCH(1,($A28&gt;=TAbs[Date Début])*(TAbs[Date Fin]&gt;=$A28)*(TAbs[Nom]=C$3),0),5),"")</f>
        <v/>
      </c>
      <c r="D28" s="79" t="str" cm="1">
        <f t="array" ref="D28">IFERROR(INDEX(TAbs[],MATCH(1,($A28&gt;=TAbs[Date Début])*(TAbs[Date Fin]&gt;=$A28)*(TAbs[Nom]=D$3),0),5),"")</f>
        <v/>
      </c>
      <c r="E28" s="79" t="str" cm="1">
        <f t="array" ref="E28">IFERROR(INDEX(TAbs[],MATCH(1,($A28&gt;=TAbs[Date Début])*(TAbs[Date Fin]&gt;=$A28)*(TAbs[Nom]=E$3),0),5),"")</f>
        <v/>
      </c>
      <c r="F28" s="79" t="str" cm="1">
        <f t="array" ref="F28">IFERROR(INDEX(TAbs[],MATCH(1,($A28&gt;=TAbs[Date Début])*(TAbs[Date Fin]&gt;=$A28)*(TAbs[Nom]=F$3),0),5),"")</f>
        <v/>
      </c>
      <c r="G28" s="74"/>
    </row>
    <row r="29" spans="1:15" x14ac:dyDescent="0.35">
      <c r="A29" s="82">
        <f t="shared" si="0"/>
        <v>44403</v>
      </c>
      <c r="B29" s="79" t="str" cm="1">
        <f t="array" ref="B29">IFERROR(INDEX(TAbs[],MATCH(1,($A29&gt;=TAbs[Date Début])*(TAbs[Date Fin]&gt;=$A29)*(TAbs[Nom]=B$3),0),5),"")</f>
        <v/>
      </c>
      <c r="C29" s="79" t="str" cm="1">
        <f t="array" ref="C29">IFERROR(INDEX(TAbs[],MATCH(1,($A29&gt;=TAbs[Date Début])*(TAbs[Date Fin]&gt;=$A29)*(TAbs[Nom]=C$3),0),5),"")</f>
        <v/>
      </c>
      <c r="D29" s="79" t="str" cm="1">
        <f t="array" ref="D29">IFERROR(INDEX(TAbs[],MATCH(1,($A29&gt;=TAbs[Date Début])*(TAbs[Date Fin]&gt;=$A29)*(TAbs[Nom]=D$3),0),5),"")</f>
        <v/>
      </c>
      <c r="E29" s="79" t="str" cm="1">
        <f t="array" ref="E29">IFERROR(INDEX(TAbs[],MATCH(1,($A29&gt;=TAbs[Date Début])*(TAbs[Date Fin]&gt;=$A29)*(TAbs[Nom]=E$3),0),5),"")</f>
        <v/>
      </c>
      <c r="F29" s="79" t="str" cm="1">
        <f t="array" ref="F29">IFERROR(INDEX(TAbs[],MATCH(1,($A29&gt;=TAbs[Date Début])*(TAbs[Date Fin]&gt;=$A29)*(TAbs[Nom]=F$3),0),5),"")</f>
        <v/>
      </c>
      <c r="G29" s="74"/>
    </row>
    <row r="30" spans="1:15" x14ac:dyDescent="0.35">
      <c r="A30" s="82">
        <f t="shared" si="0"/>
        <v>44404</v>
      </c>
      <c r="B30" s="79" t="str" cm="1">
        <f t="array" ref="B30">IFERROR(INDEX(TAbs[],MATCH(1,($A30&gt;=TAbs[Date Début])*(TAbs[Date Fin]&gt;=$A30)*(TAbs[Nom]=B$3),0),5),"")</f>
        <v/>
      </c>
      <c r="C30" s="79" t="str" cm="1">
        <f t="array" ref="C30">IFERROR(INDEX(TAbs[],MATCH(1,($A30&gt;=TAbs[Date Début])*(TAbs[Date Fin]&gt;=$A30)*(TAbs[Nom]=C$3),0),5),"")</f>
        <v/>
      </c>
      <c r="D30" s="79" t="str" cm="1">
        <f t="array" ref="D30">IFERROR(INDEX(TAbs[],MATCH(1,($A30&gt;=TAbs[Date Début])*(TAbs[Date Fin]&gt;=$A30)*(TAbs[Nom]=D$3),0),5),"")</f>
        <v/>
      </c>
      <c r="E30" s="79" t="str" cm="1">
        <f t="array" ref="E30">IFERROR(INDEX(TAbs[],MATCH(1,($A30&gt;=TAbs[Date Début])*(TAbs[Date Fin]&gt;=$A30)*(TAbs[Nom]=E$3),0),5),"")</f>
        <v/>
      </c>
      <c r="F30" s="79" t="str" cm="1">
        <f t="array" ref="F30">IFERROR(INDEX(TAbs[],MATCH(1,($A30&gt;=TAbs[Date Début])*(TAbs[Date Fin]&gt;=$A30)*(TAbs[Nom]=F$3),0),5),"")</f>
        <v/>
      </c>
      <c r="G30" s="74"/>
    </row>
    <row r="31" spans="1:15" x14ac:dyDescent="0.35">
      <c r="A31" s="82">
        <f t="shared" si="0"/>
        <v>44405</v>
      </c>
      <c r="B31" s="79" t="str" cm="1">
        <f t="array" ref="B31">IFERROR(INDEX(TAbs[],MATCH(1,($A31&gt;=TAbs[Date Début])*(TAbs[Date Fin]&gt;=$A31)*(TAbs[Nom]=B$3),0),5),"")</f>
        <v/>
      </c>
      <c r="C31" s="79" t="str" cm="1">
        <f t="array" ref="C31">IFERROR(INDEX(TAbs[],MATCH(1,($A31&gt;=TAbs[Date Début])*(TAbs[Date Fin]&gt;=$A31)*(TAbs[Nom]=C$3),0),5),"")</f>
        <v/>
      </c>
      <c r="D31" s="79" t="str" cm="1">
        <f t="array" ref="D31">IFERROR(INDEX(TAbs[],MATCH(1,($A31&gt;=TAbs[Date Début])*(TAbs[Date Fin]&gt;=$A31)*(TAbs[Nom]=D$3),0),5),"")</f>
        <v/>
      </c>
      <c r="E31" s="79" t="str" cm="1">
        <f t="array" ref="E31">IFERROR(INDEX(TAbs[],MATCH(1,($A31&gt;=TAbs[Date Début])*(TAbs[Date Fin]&gt;=$A31)*(TAbs[Nom]=E$3),0),5),"")</f>
        <v/>
      </c>
      <c r="F31" s="79" t="str" cm="1">
        <f t="array" ref="F31">IFERROR(INDEX(TAbs[],MATCH(1,($A31&gt;=TAbs[Date Début])*(TAbs[Date Fin]&gt;=$A31)*(TAbs[Nom]=F$3),0),5),"")</f>
        <v/>
      </c>
      <c r="G31" s="74"/>
    </row>
    <row r="32" spans="1:15" x14ac:dyDescent="0.35">
      <c r="A32" s="82">
        <f t="shared" si="0"/>
        <v>44406</v>
      </c>
      <c r="B32" s="79" t="str" cm="1">
        <f t="array" ref="B32">IFERROR(INDEX(TAbs[],MATCH(1,($A32&gt;=TAbs[Date Début])*(TAbs[Date Fin]&gt;=$A32)*(TAbs[Nom]=B$3),0),5),"")</f>
        <v/>
      </c>
      <c r="C32" s="79" t="str" cm="1">
        <f t="array" ref="C32">IFERROR(INDEX(TAbs[],MATCH(1,($A32&gt;=TAbs[Date Début])*(TAbs[Date Fin]&gt;=$A32)*(TAbs[Nom]=C$3),0),5),"")</f>
        <v/>
      </c>
      <c r="D32" s="79" t="str" cm="1">
        <f t="array" ref="D32">IFERROR(INDEX(TAbs[],MATCH(1,($A32&gt;=TAbs[Date Début])*(TAbs[Date Fin]&gt;=$A32)*(TAbs[Nom]=D$3),0),5),"")</f>
        <v/>
      </c>
      <c r="E32" s="79" t="str" cm="1">
        <f t="array" ref="E32">IFERROR(INDEX(TAbs[],MATCH(1,($A32&gt;=TAbs[Date Début])*(TAbs[Date Fin]&gt;=$A32)*(TAbs[Nom]=E$3),0),5),"")</f>
        <v/>
      </c>
      <c r="F32" s="79" t="str" cm="1">
        <f t="array" ref="F32">IFERROR(INDEX(TAbs[],MATCH(1,($A32&gt;=TAbs[Date Début])*(TAbs[Date Fin]&gt;=$A32)*(TAbs[Nom]=F$3),0),5),"")</f>
        <v/>
      </c>
      <c r="G32" s="74"/>
    </row>
    <row r="33" spans="1:7" x14ac:dyDescent="0.35">
      <c r="A33" s="82">
        <f t="shared" si="0"/>
        <v>44407</v>
      </c>
      <c r="B33" s="79" t="str" cm="1">
        <f t="array" ref="B33">IFERROR(INDEX(TAbs[],MATCH(1,($A33&gt;=TAbs[Date Début])*(TAbs[Date Fin]&gt;=$A33)*(TAbs[Nom]=B$3),0),5),"")</f>
        <v/>
      </c>
      <c r="C33" s="79" t="str" cm="1">
        <f t="array" ref="C33">IFERROR(INDEX(TAbs[],MATCH(1,($A33&gt;=TAbs[Date Début])*(TAbs[Date Fin]&gt;=$A33)*(TAbs[Nom]=C$3),0),5),"")</f>
        <v/>
      </c>
      <c r="D33" s="79" t="str" cm="1">
        <f t="array" ref="D33">IFERROR(INDEX(TAbs[],MATCH(1,($A33&gt;=TAbs[Date Début])*(TAbs[Date Fin]&gt;=$A33)*(TAbs[Nom]=D$3),0),5),"")</f>
        <v/>
      </c>
      <c r="E33" s="79" t="str" cm="1">
        <f t="array" ref="E33">IFERROR(INDEX(TAbs[],MATCH(1,($A33&gt;=TAbs[Date Début])*(TAbs[Date Fin]&gt;=$A33)*(TAbs[Nom]=E$3),0),5),"")</f>
        <v/>
      </c>
      <c r="F33" s="79" t="str" cm="1">
        <f t="array" ref="F33">IFERROR(INDEX(TAbs[],MATCH(1,($A33&gt;=TAbs[Date Début])*(TAbs[Date Fin]&gt;=$A33)*(TAbs[Nom]=F$3),0),5),"")</f>
        <v/>
      </c>
      <c r="G33" s="74"/>
    </row>
    <row r="34" spans="1:7" x14ac:dyDescent="0.35">
      <c r="A34" s="82">
        <f t="shared" si="0"/>
        <v>44408</v>
      </c>
      <c r="B34" s="79" t="str" cm="1">
        <f t="array" ref="B34">IFERROR(INDEX(TAbs[],MATCH(1,($A34&gt;=TAbs[Date Début])*(TAbs[Date Fin]&gt;=$A34)*(TAbs[Nom]=B$3),0),5),"")</f>
        <v/>
      </c>
      <c r="C34" s="79" t="str" cm="1">
        <f t="array" ref="C34">IFERROR(INDEX(TAbs[],MATCH(1,($A34&gt;=TAbs[Date Début])*(TAbs[Date Fin]&gt;=$A34)*(TAbs[Nom]=C$3),0),5),"")</f>
        <v/>
      </c>
      <c r="D34" s="79" t="str" cm="1">
        <f t="array" ref="D34">IFERROR(INDEX(TAbs[],MATCH(1,($A34&gt;=TAbs[Date Début])*(TAbs[Date Fin]&gt;=$A34)*(TAbs[Nom]=D$3),0),5),"")</f>
        <v/>
      </c>
      <c r="E34" s="79" t="str" cm="1">
        <f t="array" ref="E34">IFERROR(INDEX(TAbs[],MATCH(1,($A34&gt;=TAbs[Date Début])*(TAbs[Date Fin]&gt;=$A34)*(TAbs[Nom]=E$3),0),5),"")</f>
        <v/>
      </c>
      <c r="F34" s="79" t="str" cm="1">
        <f t="array" ref="F34">IFERROR(INDEX(TAbs[],MATCH(1,($A34&gt;=TAbs[Date Début])*(TAbs[Date Fin]&gt;=$A34)*(TAbs[Nom]=F$3),0),5),"")</f>
        <v/>
      </c>
      <c r="G34" s="74"/>
    </row>
    <row r="35" spans="1:7" x14ac:dyDescent="0.35">
      <c r="A35" s="82"/>
      <c r="B35" s="79"/>
      <c r="C35" s="79"/>
      <c r="D35" s="79"/>
      <c r="E35" s="79"/>
      <c r="F35" s="79"/>
      <c r="G35" s="74"/>
    </row>
    <row r="36" spans="1:7" x14ac:dyDescent="0.35">
      <c r="A36" s="82"/>
      <c r="B36" s="79"/>
      <c r="C36" s="79"/>
      <c r="D36" s="79"/>
      <c r="E36" s="79"/>
      <c r="F36" s="79"/>
      <c r="G36" s="74"/>
    </row>
    <row r="37" spans="1:7" x14ac:dyDescent="0.35">
      <c r="A37" s="82"/>
      <c r="B37" s="79"/>
      <c r="C37" s="79"/>
      <c r="D37" s="79"/>
      <c r="E37" s="79"/>
      <c r="F37" s="79"/>
      <c r="G37" s="74"/>
    </row>
    <row r="38" spans="1:7" x14ac:dyDescent="0.35">
      <c r="A38" s="82"/>
      <c r="B38" s="79"/>
      <c r="C38" s="79"/>
      <c r="D38" s="79"/>
      <c r="E38" s="79"/>
      <c r="F38" s="79"/>
      <c r="G38" s="74"/>
    </row>
    <row r="39" spans="1:7" x14ac:dyDescent="0.35">
      <c r="A39" s="82"/>
      <c r="B39" s="79"/>
      <c r="C39" s="79"/>
      <c r="D39" s="79"/>
      <c r="E39" s="79"/>
      <c r="F39" s="79"/>
      <c r="G39" s="74"/>
    </row>
  </sheetData>
  <sheetProtection formatCells="0" pivotTables="0"/>
  <mergeCells count="1">
    <mergeCell ref="E1:F1"/>
  </mergeCells>
  <conditionalFormatting sqref="A4:F39">
    <cfRule type="expression" dxfId="104" priority="1">
      <formula>VLOOKUP($A4,Feries,1,FALSE)</formula>
    </cfRule>
    <cfRule type="expression" dxfId="103" priority="2">
      <formula>AND(WEEKDAY($A4,2)&gt;5,$A4&lt;&gt;0)</formula>
    </cfRule>
  </conditionalFormatting>
  <dataValidations count="4">
    <dataValidation type="list" allowBlank="1" showInputMessage="1" showErrorMessage="1" sqref="E1:F1" xr:uid="{D10D9B31-C94D-4640-BEDA-51F7D477C9E2}">
      <formula1>Mois</formula1>
    </dataValidation>
    <dataValidation type="list" allowBlank="1" showInputMessage="1" showErrorMessage="1" sqref="B1" xr:uid="{8E4D4DFD-C3C5-4015-9004-7EA78F54E669}">
      <formula1>Année</formula1>
    </dataValidation>
    <dataValidation type="list" allowBlank="1" showInputMessage="1" showErrorMessage="1" sqref="I4:I6" xr:uid="{35B01EB3-051D-4D1F-AD22-EF4CF9DE1B2D}">
      <formula1>$O$3:$O$7</formula1>
    </dataValidation>
    <dataValidation type="list" allowBlank="1" showInputMessage="1" showErrorMessage="1" sqref="H4:H6" xr:uid="{91611286-78EA-4CD4-9521-F8C776F52118}">
      <formula1>Effectif</formula1>
    </dataValidation>
  </dataValidations>
  <pageMargins left="0.7" right="0.7" top="0.75" bottom="0.75" header="0.3" footer="0.3"/>
  <pageSetup paperSize="9" orientation="portrait" horizontalDpi="0" verticalDpi="0" r:id="rId1"/>
  <ignoredErrors>
    <ignoredError sqref="D3" formula="1"/>
  </ignoredErrors>
  <tableParts count="2"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BA6CE-C6C7-4E43-89D1-A0DB48E61A22}">
  <sheetPr codeName="Feuil4"/>
  <dimension ref="A1:J274"/>
  <sheetViews>
    <sheetView workbookViewId="0">
      <pane xSplit="13" ySplit="1" topLeftCell="N2" activePane="bottomRight" state="frozen"/>
      <selection pane="topRight" activeCell="O1" sqref="O1"/>
      <selection pane="bottomLeft" activeCell="A2" sqref="A2"/>
      <selection pane="bottomRight" activeCell="A3" sqref="A3"/>
    </sheetView>
  </sheetViews>
  <sheetFormatPr baseColWidth="10" defaultRowHeight="14.5" x14ac:dyDescent="0.35"/>
  <cols>
    <col min="1" max="1" width="20.26953125" bestFit="1" customWidth="1"/>
    <col min="2" max="2" width="1.81640625" bestFit="1" customWidth="1"/>
    <col min="3" max="3" width="3.26953125" customWidth="1"/>
    <col min="5" max="5" width="2.7265625" customWidth="1"/>
    <col min="7" max="8" width="3.453125" customWidth="1"/>
    <col min="9" max="9" width="8.81640625" style="4" hidden="1" customWidth="1"/>
    <col min="10" max="10" width="17.54296875" customWidth="1"/>
    <col min="11" max="11" width="3" customWidth="1"/>
    <col min="12" max="12" width="2" customWidth="1"/>
  </cols>
  <sheetData>
    <row r="1" spans="1:10" ht="26" x14ac:dyDescent="0.35">
      <c r="A1" t="s">
        <v>10</v>
      </c>
      <c r="B1">
        <f ca="1">COUNTIF(TChantier[Date Début Chantier],"&gt;"&amp;TODAY())</f>
        <v>0</v>
      </c>
      <c r="D1" s="30" t="s">
        <v>30</v>
      </c>
      <c r="E1" s="30"/>
      <c r="F1" s="33" t="s">
        <v>31</v>
      </c>
      <c r="G1" s="34" t="s">
        <v>32</v>
      </c>
      <c r="H1" s="30"/>
      <c r="I1" s="7"/>
      <c r="J1" s="8" t="s">
        <v>0</v>
      </c>
    </row>
    <row r="2" spans="1:10" x14ac:dyDescent="0.35">
      <c r="A2" t="s">
        <v>11</v>
      </c>
      <c r="B2">
        <f ca="1">COUNTIFS(TChantier[Progression],"&lt;&gt;"&amp; 0,TChantier[Progression],"&lt;"&amp; 1)</f>
        <v>1</v>
      </c>
      <c r="D2" s="21">
        <v>2018</v>
      </c>
      <c r="E2" s="21"/>
      <c r="F2" s="86" t="s">
        <v>58</v>
      </c>
      <c r="G2" s="35">
        <v>1</v>
      </c>
      <c r="H2" s="30"/>
      <c r="I2" s="5">
        <v>44197</v>
      </c>
      <c r="J2" s="42">
        <f>DATE(YEAR(I2),1,1)</f>
        <v>44197</v>
      </c>
    </row>
    <row r="3" spans="1:10" x14ac:dyDescent="0.35">
      <c r="A3" t="s">
        <v>12</v>
      </c>
      <c r="B3">
        <f ca="1">COUNTIF(TChantier[Progression],"="&amp; 1)</f>
        <v>1</v>
      </c>
      <c r="D3" s="21">
        <v>2019</v>
      </c>
      <c r="E3" s="21"/>
      <c r="F3" s="87" t="s">
        <v>60</v>
      </c>
      <c r="G3" s="36">
        <v>2</v>
      </c>
      <c r="H3" s="30"/>
      <c r="I3" s="3">
        <f>DATE(YEAR(I2)+1,1,1)-1</f>
        <v>44561</v>
      </c>
      <c r="J3" s="42">
        <f>DATE(YEAR(I2),3,29.56+0.979*MOD(204-11*MOD(YEAR(I2),19),30)-WEEKDAY(DATE(YEAR(I2),3,28.56+0.979*MOD(204-11*MOD(YEAR(I2),19),30))))</f>
        <v>44290</v>
      </c>
    </row>
    <row r="4" spans="1:10" x14ac:dyDescent="0.35">
      <c r="A4" t="s">
        <v>13</v>
      </c>
      <c r="B4">
        <f ca="1">SUM(B1:B2)</f>
        <v>1</v>
      </c>
      <c r="D4" s="21">
        <v>2020</v>
      </c>
      <c r="E4" s="21"/>
      <c r="F4" s="86" t="s">
        <v>61</v>
      </c>
      <c r="G4" s="35">
        <v>3</v>
      </c>
      <c r="H4" s="30"/>
      <c r="I4" s="5"/>
      <c r="J4" s="42">
        <f>DATE(YEAR(I2),3,29.56+0.979*MOD(204-11*MOD(YEAR(I2),19),30)-WEEKDAY(DATE(YEAR(I2),3,28.56+0.979*MOD(204-11*MOD(YEAR(I2),19),30)))+1)</f>
        <v>44291</v>
      </c>
    </row>
    <row r="5" spans="1:10" x14ac:dyDescent="0.35">
      <c r="A5" t="s">
        <v>14</v>
      </c>
      <c r="B5">
        <f ca="1">B4+B3</f>
        <v>2</v>
      </c>
      <c r="D5" s="21">
        <v>2021</v>
      </c>
      <c r="E5" s="21"/>
      <c r="F5" s="87" t="s">
        <v>62</v>
      </c>
      <c r="G5" s="36">
        <v>4</v>
      </c>
      <c r="H5" s="30"/>
      <c r="J5" s="42">
        <f>DATE(YEAR(I2),5,1)</f>
        <v>44317</v>
      </c>
    </row>
    <row r="6" spans="1:10" x14ac:dyDescent="0.35">
      <c r="D6" s="21">
        <v>2022</v>
      </c>
      <c r="E6" s="21"/>
      <c r="F6" s="86" t="s">
        <v>63</v>
      </c>
      <c r="G6" s="35">
        <v>5</v>
      </c>
      <c r="H6" s="30"/>
      <c r="J6" s="42">
        <f>DATE(YEAR(I2),5,8)</f>
        <v>44324</v>
      </c>
    </row>
    <row r="7" spans="1:10" x14ac:dyDescent="0.35">
      <c r="A7" s="10" t="s">
        <v>16</v>
      </c>
      <c r="D7" s="21">
        <v>2023</v>
      </c>
      <c r="E7" s="21"/>
      <c r="F7" s="87" t="s">
        <v>64</v>
      </c>
      <c r="G7" s="36">
        <v>6</v>
      </c>
      <c r="H7" s="30"/>
      <c r="J7" s="42">
        <f>IF(J4+38=J5,0,J4+38)</f>
        <v>44329</v>
      </c>
    </row>
    <row r="8" spans="1:10" x14ac:dyDescent="0.35">
      <c r="A8" s="11" t="s">
        <v>18</v>
      </c>
      <c r="B8" s="2">
        <v>7</v>
      </c>
      <c r="D8" s="21">
        <v>2024</v>
      </c>
      <c r="E8" s="21"/>
      <c r="F8" s="86" t="s">
        <v>65</v>
      </c>
      <c r="G8" s="35">
        <v>7</v>
      </c>
      <c r="H8" s="30"/>
      <c r="J8" s="42">
        <f>DATE(YEAR(I2),3,29.56+0.979*MOD(204-11*MOD(YEAR(I2),19),30)-WEEKDAY(DATE(YEAR(I2),3,28.56+0.979*MOD(204-11*MOD(YEAR(I2),19),30)))+49)</f>
        <v>44339</v>
      </c>
    </row>
    <row r="9" spans="1:10" x14ac:dyDescent="0.35">
      <c r="A9" s="11" t="s">
        <v>17</v>
      </c>
      <c r="B9" s="2">
        <v>8</v>
      </c>
      <c r="D9" s="21">
        <v>2025</v>
      </c>
      <c r="E9" s="21"/>
      <c r="F9" s="87" t="s">
        <v>66</v>
      </c>
      <c r="G9" s="36">
        <v>8</v>
      </c>
      <c r="H9" s="30"/>
      <c r="J9" s="42">
        <f>J4+49</f>
        <v>44340</v>
      </c>
    </row>
    <row r="10" spans="1:10" x14ac:dyDescent="0.35">
      <c r="D10" s="21">
        <v>2026</v>
      </c>
      <c r="E10" s="21"/>
      <c r="F10" s="86" t="s">
        <v>67</v>
      </c>
      <c r="G10" s="35">
        <v>9</v>
      </c>
      <c r="H10" s="30"/>
      <c r="J10" s="42">
        <f>DATE(YEAR(I2),7,14)</f>
        <v>44391</v>
      </c>
    </row>
    <row r="11" spans="1:10" x14ac:dyDescent="0.35">
      <c r="A11" t="s">
        <v>19</v>
      </c>
      <c r="B11" s="12">
        <f>GETPIVOTDATA(" Jours Achevés",$A$7)/GETPIVOTDATA(" Temps estimé en Jours",$A$7)</f>
        <v>0.875</v>
      </c>
      <c r="D11" s="21">
        <v>2027</v>
      </c>
      <c r="E11" s="21"/>
      <c r="F11" s="87" t="s">
        <v>68</v>
      </c>
      <c r="G11" s="36">
        <v>10</v>
      </c>
      <c r="H11" s="30"/>
      <c r="J11" s="42">
        <f>DATE(YEAR(I3),8,15)</f>
        <v>44423</v>
      </c>
    </row>
    <row r="12" spans="1:10" x14ac:dyDescent="0.35">
      <c r="A12" t="s">
        <v>20</v>
      </c>
      <c r="B12" s="13">
        <f>1-B11</f>
        <v>0.125</v>
      </c>
      <c r="D12" s="21">
        <v>2028</v>
      </c>
      <c r="E12" s="21"/>
      <c r="F12" s="86" t="s">
        <v>69</v>
      </c>
      <c r="G12" s="35">
        <v>11</v>
      </c>
      <c r="H12" s="30"/>
      <c r="J12" s="42">
        <f>DATE(YEAR(I2),11,1)</f>
        <v>44501</v>
      </c>
    </row>
    <row r="13" spans="1:10" x14ac:dyDescent="0.35">
      <c r="D13" s="21">
        <v>2029</v>
      </c>
      <c r="E13" s="21"/>
      <c r="F13" s="88" t="s">
        <v>59</v>
      </c>
      <c r="G13" s="37">
        <v>12</v>
      </c>
      <c r="H13" s="30"/>
      <c r="J13" s="42">
        <f>DATE(YEAR(I2),11,11)</f>
        <v>44511</v>
      </c>
    </row>
    <row r="14" spans="1:10" x14ac:dyDescent="0.35">
      <c r="D14" s="21">
        <v>2030</v>
      </c>
      <c r="E14" s="21"/>
      <c r="F14" s="85"/>
      <c r="J14" s="42">
        <f>DATE(YEAR(I2),12,25)</f>
        <v>44555</v>
      </c>
    </row>
    <row r="15" spans="1:10" x14ac:dyDescent="0.35">
      <c r="A15" t="s">
        <v>29</v>
      </c>
      <c r="D15" s="21">
        <v>2031</v>
      </c>
      <c r="E15" s="21"/>
      <c r="F15" s="85"/>
      <c r="I15" s="6">
        <f>DATE(YEAR(I2)+1,MONTH(I2),DAY(I2))</f>
        <v>44562</v>
      </c>
      <c r="J15" s="42">
        <f>DATE(YEAR(I15),1,1)</f>
        <v>44562</v>
      </c>
    </row>
    <row r="16" spans="1:10" x14ac:dyDescent="0.35">
      <c r="A16">
        <v>0</v>
      </c>
      <c r="D16" s="21">
        <v>2032</v>
      </c>
      <c r="E16" s="21"/>
      <c r="I16" s="3">
        <f>DATE(YEAR(I15)+1,1,1)-1</f>
        <v>44926</v>
      </c>
      <c r="J16" s="42">
        <f>DATE(YEAR(I15),3,29.56+0.979*MOD(204-11*MOD(YEAR(I15),19),30)-WEEKDAY(DATE(YEAR(I15),3,28.56+0.979*MOD(204-11*MOD(YEAR(I15),19),30))))</f>
        <v>44668</v>
      </c>
    </row>
    <row r="17" spans="1:10" x14ac:dyDescent="0.35">
      <c r="D17" s="21">
        <v>2033</v>
      </c>
      <c r="E17" s="21"/>
      <c r="I17" s="5"/>
      <c r="J17" s="42">
        <f>DATE(YEAR(I15),3,29.56+0.979*MOD(204-11*MOD(YEAR(I15),19),30)-WEEKDAY(DATE(YEAR(I15),3,28.56+0.979*MOD(204-11*MOD(YEAR(I15),19),30)))+1)</f>
        <v>44669</v>
      </c>
    </row>
    <row r="18" spans="1:10" x14ac:dyDescent="0.35">
      <c r="A18">
        <v>0</v>
      </c>
      <c r="D18" s="21">
        <v>2034</v>
      </c>
      <c r="E18" s="21"/>
      <c r="J18" s="42">
        <f>DATE(YEAR(I15),5,1)</f>
        <v>44682</v>
      </c>
    </row>
    <row r="19" spans="1:10" x14ac:dyDescent="0.35">
      <c r="D19" s="21">
        <v>2035</v>
      </c>
      <c r="E19" s="21"/>
      <c r="J19" s="42">
        <f>DATE(YEAR(I15),5,8)</f>
        <v>44689</v>
      </c>
    </row>
    <row r="20" spans="1:10" x14ac:dyDescent="0.35">
      <c r="A20">
        <v>0</v>
      </c>
      <c r="D20" s="21">
        <v>2036</v>
      </c>
      <c r="E20" s="21"/>
      <c r="J20" s="42">
        <f>IF(J17+38=J18,0,J17+38)</f>
        <v>44707</v>
      </c>
    </row>
    <row r="21" spans="1:10" x14ac:dyDescent="0.35">
      <c r="D21" s="21">
        <v>2037</v>
      </c>
      <c r="E21" s="21"/>
      <c r="J21" s="42">
        <f>DATE(YEAR(I15),3,29.56+0.979*MOD(204-11*MOD(YEAR(I15),19),30)-WEEKDAY(DATE(YEAR(I15),3,28.56+0.979*MOD(204-11*MOD(YEAR(I15),19),30)))+49)</f>
        <v>44717</v>
      </c>
    </row>
    <row r="22" spans="1:10" x14ac:dyDescent="0.35">
      <c r="A22">
        <v>0</v>
      </c>
      <c r="D22" s="21">
        <v>2038</v>
      </c>
      <c r="E22" s="21"/>
      <c r="J22" s="42">
        <f>J17+49</f>
        <v>44718</v>
      </c>
    </row>
    <row r="23" spans="1:10" x14ac:dyDescent="0.35">
      <c r="D23" s="21">
        <v>2039</v>
      </c>
      <c r="E23" s="21"/>
      <c r="J23" s="42">
        <f>DATE(YEAR(I15),7,14)</f>
        <v>44756</v>
      </c>
    </row>
    <row r="24" spans="1:10" x14ac:dyDescent="0.35">
      <c r="D24" s="21">
        <v>2040</v>
      </c>
      <c r="E24" s="21"/>
      <c r="J24" s="42">
        <f>DATE(YEAR(I16),8,15)</f>
        <v>44788</v>
      </c>
    </row>
    <row r="25" spans="1:10" x14ac:dyDescent="0.35">
      <c r="D25" s="21">
        <v>2041</v>
      </c>
      <c r="E25" s="21"/>
      <c r="J25" s="42">
        <f>DATE(YEAR(I15),11,1)</f>
        <v>44866</v>
      </c>
    </row>
    <row r="26" spans="1:10" x14ac:dyDescent="0.35">
      <c r="D26" s="21">
        <v>2042</v>
      </c>
      <c r="E26" s="21"/>
      <c r="J26" s="42">
        <f>DATE(YEAR(I15),11,11)</f>
        <v>44876</v>
      </c>
    </row>
    <row r="27" spans="1:10" x14ac:dyDescent="0.35">
      <c r="D27" s="21">
        <v>2043</v>
      </c>
      <c r="E27" s="21"/>
      <c r="J27" s="42">
        <f>DATE(YEAR(I15),12,25)</f>
        <v>44920</v>
      </c>
    </row>
    <row r="28" spans="1:10" x14ac:dyDescent="0.35">
      <c r="D28" s="21">
        <v>2044</v>
      </c>
      <c r="E28" s="21"/>
      <c r="I28" s="6">
        <f>DATE(YEAR(I15)+1,MONTH(I15),DAY(I15))</f>
        <v>44927</v>
      </c>
      <c r="J28" s="42">
        <f>DATE(YEAR(I28),1,1)</f>
        <v>44927</v>
      </c>
    </row>
    <row r="29" spans="1:10" x14ac:dyDescent="0.35">
      <c r="D29" s="21">
        <v>2045</v>
      </c>
      <c r="E29" s="21"/>
      <c r="I29" s="3">
        <f>DATE(YEAR(I28)+1,1,1)-1</f>
        <v>45291</v>
      </c>
      <c r="J29" s="42">
        <f>DATE(YEAR(I28),3,29.56+0.979*MOD(204-11*MOD(YEAR(I28),19),30)-WEEKDAY(DATE(YEAR(I28),3,28.56+0.979*MOD(204-11*MOD(YEAR(I28),19),30))))</f>
        <v>45025</v>
      </c>
    </row>
    <row r="30" spans="1:10" x14ac:dyDescent="0.35">
      <c r="I30" s="5"/>
      <c r="J30" s="42">
        <f>DATE(YEAR(I28),3,29.56+0.979*MOD(204-11*MOD(YEAR(I28),19),30)-WEEKDAY(DATE(YEAR(I28),3,28.56+0.979*MOD(204-11*MOD(YEAR(I28),19),30)))+1)</f>
        <v>45026</v>
      </c>
    </row>
    <row r="31" spans="1:10" x14ac:dyDescent="0.35">
      <c r="J31" s="42">
        <f>DATE(YEAR(I28),5,1)</f>
        <v>45047</v>
      </c>
    </row>
    <row r="32" spans="1:10" x14ac:dyDescent="0.35">
      <c r="J32" s="42">
        <f>DATE(YEAR(I28),5,8)</f>
        <v>45054</v>
      </c>
    </row>
    <row r="33" spans="9:10" x14ac:dyDescent="0.35">
      <c r="J33" s="42">
        <f>IF(J30+38=J31,0,J30+38)</f>
        <v>45064</v>
      </c>
    </row>
    <row r="34" spans="9:10" x14ac:dyDescent="0.35">
      <c r="J34" s="42">
        <f>DATE(YEAR(I28),3,29.56+0.979*MOD(204-11*MOD(YEAR(I28),19),30)-WEEKDAY(DATE(YEAR(I28),3,28.56+0.979*MOD(204-11*MOD(YEAR(I28),19),30)))+49)</f>
        <v>45074</v>
      </c>
    </row>
    <row r="35" spans="9:10" x14ac:dyDescent="0.35">
      <c r="J35" s="42">
        <f>J30+49</f>
        <v>45075</v>
      </c>
    </row>
    <row r="36" spans="9:10" x14ac:dyDescent="0.35">
      <c r="J36" s="42">
        <f>DATE(YEAR(I28),7,14)</f>
        <v>45121</v>
      </c>
    </row>
    <row r="37" spans="9:10" x14ac:dyDescent="0.35">
      <c r="J37" s="42">
        <f>DATE(YEAR(I29),8,15)</f>
        <v>45153</v>
      </c>
    </row>
    <row r="38" spans="9:10" x14ac:dyDescent="0.35">
      <c r="J38" s="42">
        <f>DATE(YEAR(I28),11,1)</f>
        <v>45231</v>
      </c>
    </row>
    <row r="39" spans="9:10" x14ac:dyDescent="0.35">
      <c r="J39" s="42">
        <f>DATE(YEAR(I28),11,11)</f>
        <v>45241</v>
      </c>
    </row>
    <row r="40" spans="9:10" x14ac:dyDescent="0.35">
      <c r="J40" s="42">
        <f>DATE(YEAR(I28),12,25)</f>
        <v>45285</v>
      </c>
    </row>
    <row r="41" spans="9:10" x14ac:dyDescent="0.35">
      <c r="I41" s="6">
        <f>DATE(YEAR(I28)+1,MONTH(I28),DAY(I28))</f>
        <v>45292</v>
      </c>
      <c r="J41" s="42">
        <f>DATE(YEAR(I41),1,1)</f>
        <v>45292</v>
      </c>
    </row>
    <row r="42" spans="9:10" x14ac:dyDescent="0.35">
      <c r="I42" s="3">
        <f>DATE(YEAR(I41)+1,1,1)-1</f>
        <v>45657</v>
      </c>
      <c r="J42" s="42">
        <f>DATE(YEAR(I41),3,29.56+0.979*MOD(204-11*MOD(YEAR(I41),19),30)-WEEKDAY(DATE(YEAR(I41),3,28.56+0.979*MOD(204-11*MOD(YEAR(I41),19),30))))</f>
        <v>45382</v>
      </c>
    </row>
    <row r="43" spans="9:10" x14ac:dyDescent="0.35">
      <c r="I43" s="5"/>
      <c r="J43" s="42">
        <f>DATE(YEAR(I41),3,29.56+0.979*MOD(204-11*MOD(YEAR(I41),19),30)-WEEKDAY(DATE(YEAR(I41),3,28.56+0.979*MOD(204-11*MOD(YEAR(I41),19),30)))+1)</f>
        <v>45383</v>
      </c>
    </row>
    <row r="44" spans="9:10" x14ac:dyDescent="0.35">
      <c r="J44" s="42">
        <f>DATE(YEAR(I41),5,1)</f>
        <v>45413</v>
      </c>
    </row>
    <row r="45" spans="9:10" x14ac:dyDescent="0.35">
      <c r="J45" s="42">
        <f>DATE(YEAR(I41),5,8)</f>
        <v>45420</v>
      </c>
    </row>
    <row r="46" spans="9:10" x14ac:dyDescent="0.35">
      <c r="J46" s="42">
        <f>IF(J43+38=J44,0,J43+38)</f>
        <v>45421</v>
      </c>
    </row>
    <row r="47" spans="9:10" x14ac:dyDescent="0.35">
      <c r="J47" s="42">
        <f>DATE(YEAR(I41),3,29.56+0.979*MOD(204-11*MOD(YEAR(I41),19),30)-WEEKDAY(DATE(YEAR(I41),3,28.56+0.979*MOD(204-11*MOD(YEAR(I41),19),30)))+49)</f>
        <v>45431</v>
      </c>
    </row>
    <row r="48" spans="9:10" x14ac:dyDescent="0.35">
      <c r="J48" s="42">
        <f>J43+49</f>
        <v>45432</v>
      </c>
    </row>
    <row r="49" spans="9:10" x14ac:dyDescent="0.35">
      <c r="J49" s="42">
        <f>DATE(YEAR(I41),7,14)</f>
        <v>45487</v>
      </c>
    </row>
    <row r="50" spans="9:10" x14ac:dyDescent="0.35">
      <c r="J50" s="42">
        <f>DATE(YEAR(I42),8,15)</f>
        <v>45519</v>
      </c>
    </row>
    <row r="51" spans="9:10" x14ac:dyDescent="0.35">
      <c r="J51" s="42">
        <f>DATE(YEAR(I41),11,1)</f>
        <v>45597</v>
      </c>
    </row>
    <row r="52" spans="9:10" x14ac:dyDescent="0.35">
      <c r="J52" s="42">
        <f>DATE(YEAR(I41),11,11)</f>
        <v>45607</v>
      </c>
    </row>
    <row r="53" spans="9:10" x14ac:dyDescent="0.35">
      <c r="J53" s="42">
        <f>DATE(YEAR(I41),12,25)</f>
        <v>45651</v>
      </c>
    </row>
    <row r="54" spans="9:10" x14ac:dyDescent="0.35">
      <c r="I54" s="6">
        <f>DATE(YEAR(I41)+1,MONTH(I41),DAY(I41))</f>
        <v>45658</v>
      </c>
      <c r="J54" s="42">
        <f>DATE(YEAR(I54),1,1)</f>
        <v>45658</v>
      </c>
    </row>
    <row r="55" spans="9:10" x14ac:dyDescent="0.35">
      <c r="I55" s="3">
        <f>DATE(YEAR(I54)+1,1,1)-1</f>
        <v>46022</v>
      </c>
      <c r="J55" s="42">
        <f>DATE(YEAR(I54),3,29.56+0.979*MOD(204-11*MOD(YEAR(I54),19),30)-WEEKDAY(DATE(YEAR(I54),3,28.56+0.979*MOD(204-11*MOD(YEAR(I54),19),30))))</f>
        <v>45767</v>
      </c>
    </row>
    <row r="56" spans="9:10" x14ac:dyDescent="0.35">
      <c r="I56" s="5"/>
      <c r="J56" s="42">
        <f>DATE(YEAR(I54),3,29.56+0.979*MOD(204-11*MOD(YEAR(I54),19),30)-WEEKDAY(DATE(YEAR(I54),3,28.56+0.979*MOD(204-11*MOD(YEAR(I54),19),30)))+1)</f>
        <v>45768</v>
      </c>
    </row>
    <row r="57" spans="9:10" x14ac:dyDescent="0.35">
      <c r="J57" s="42">
        <f>DATE(YEAR(I54),5,1)</f>
        <v>45778</v>
      </c>
    </row>
    <row r="58" spans="9:10" x14ac:dyDescent="0.35">
      <c r="J58" s="42">
        <f>DATE(YEAR(I54),5,8)</f>
        <v>45785</v>
      </c>
    </row>
    <row r="59" spans="9:10" x14ac:dyDescent="0.35">
      <c r="J59" s="42">
        <f>IF(J56+38=J57,0,J56+38)</f>
        <v>45806</v>
      </c>
    </row>
    <row r="60" spans="9:10" x14ac:dyDescent="0.35">
      <c r="J60" s="42">
        <f>DATE(YEAR(I54),3,29.56+0.979*MOD(204-11*MOD(YEAR(I54),19),30)-WEEKDAY(DATE(YEAR(I54),3,28.56+0.979*MOD(204-11*MOD(YEAR(I54),19),30)))+49)</f>
        <v>45816</v>
      </c>
    </row>
    <row r="61" spans="9:10" x14ac:dyDescent="0.35">
      <c r="J61" s="42">
        <f>J56+49</f>
        <v>45817</v>
      </c>
    </row>
    <row r="62" spans="9:10" x14ac:dyDescent="0.35">
      <c r="J62" s="42">
        <f>DATE(YEAR(I54),7,14)</f>
        <v>45852</v>
      </c>
    </row>
    <row r="63" spans="9:10" x14ac:dyDescent="0.35">
      <c r="J63" s="42">
        <f>DATE(YEAR(I55),8,15)</f>
        <v>45884</v>
      </c>
    </row>
    <row r="64" spans="9:10" x14ac:dyDescent="0.35">
      <c r="J64" s="42">
        <f>DATE(YEAR(I54),11,1)</f>
        <v>45962</v>
      </c>
    </row>
    <row r="65" spans="9:10" x14ac:dyDescent="0.35">
      <c r="J65" s="42">
        <f>DATE(YEAR(I54),11,11)</f>
        <v>45972</v>
      </c>
    </row>
    <row r="66" spans="9:10" x14ac:dyDescent="0.35">
      <c r="J66" s="42">
        <f>DATE(YEAR(I54),12,25)</f>
        <v>46016</v>
      </c>
    </row>
    <row r="67" spans="9:10" x14ac:dyDescent="0.35">
      <c r="I67" s="6">
        <f>DATE(YEAR(I54)+1,MONTH(I54),DAY(I54))</f>
        <v>46023</v>
      </c>
      <c r="J67" s="42">
        <f>DATE(YEAR(I67),1,1)</f>
        <v>46023</v>
      </c>
    </row>
    <row r="68" spans="9:10" x14ac:dyDescent="0.35">
      <c r="I68" s="3">
        <f>DATE(YEAR(I67)+1,1,1)-1</f>
        <v>46387</v>
      </c>
      <c r="J68" s="42">
        <f>DATE(YEAR(I67),3,29.56+0.979*MOD(204-11*MOD(YEAR(I67),19),30)-WEEKDAY(DATE(YEAR(I67),3,28.56+0.979*MOD(204-11*MOD(YEAR(I67),19),30))))</f>
        <v>46117</v>
      </c>
    </row>
    <row r="69" spans="9:10" x14ac:dyDescent="0.35">
      <c r="I69" s="5"/>
      <c r="J69" s="42">
        <f>DATE(YEAR(I67),3,29.56+0.979*MOD(204-11*MOD(YEAR(I67),19),30)-WEEKDAY(DATE(YEAR(I67),3,28.56+0.979*MOD(204-11*MOD(YEAR(I67),19),30)))+1)</f>
        <v>46118</v>
      </c>
    </row>
    <row r="70" spans="9:10" x14ac:dyDescent="0.35">
      <c r="J70" s="42">
        <f>DATE(YEAR(I67),5,1)</f>
        <v>46143</v>
      </c>
    </row>
    <row r="71" spans="9:10" x14ac:dyDescent="0.35">
      <c r="J71" s="42">
        <f>DATE(YEAR(I67),5,8)</f>
        <v>46150</v>
      </c>
    </row>
    <row r="72" spans="9:10" x14ac:dyDescent="0.35">
      <c r="J72" s="42">
        <f>IF(J69+38=J70,0,J69+38)</f>
        <v>46156</v>
      </c>
    </row>
    <row r="73" spans="9:10" x14ac:dyDescent="0.35">
      <c r="J73" s="42">
        <f>DATE(YEAR(I67),3,29.56+0.979*MOD(204-11*MOD(YEAR(I67),19),30)-WEEKDAY(DATE(YEAR(I67),3,28.56+0.979*MOD(204-11*MOD(YEAR(I67),19),30)))+49)</f>
        <v>46166</v>
      </c>
    </row>
    <row r="74" spans="9:10" x14ac:dyDescent="0.35">
      <c r="J74" s="42">
        <f>J69+49</f>
        <v>46167</v>
      </c>
    </row>
    <row r="75" spans="9:10" x14ac:dyDescent="0.35">
      <c r="J75" s="42">
        <f>DATE(YEAR(I67),7,14)</f>
        <v>46217</v>
      </c>
    </row>
    <row r="76" spans="9:10" x14ac:dyDescent="0.35">
      <c r="J76" s="42">
        <f>DATE(YEAR(I68),8,15)</f>
        <v>46249</v>
      </c>
    </row>
    <row r="77" spans="9:10" x14ac:dyDescent="0.35">
      <c r="J77" s="42">
        <f>DATE(YEAR(I67),11,1)</f>
        <v>46327</v>
      </c>
    </row>
    <row r="78" spans="9:10" x14ac:dyDescent="0.35">
      <c r="J78" s="42">
        <f>DATE(YEAR(I67),11,11)</f>
        <v>46337</v>
      </c>
    </row>
    <row r="79" spans="9:10" x14ac:dyDescent="0.35">
      <c r="J79" s="42">
        <f>DATE(YEAR(I67),12,25)</f>
        <v>46381</v>
      </c>
    </row>
    <row r="80" spans="9:10" x14ac:dyDescent="0.35">
      <c r="I80" s="6">
        <f>DATE(YEAR(I67)+1,MONTH(I67),DAY(I67))</f>
        <v>46388</v>
      </c>
      <c r="J80" s="42">
        <f>DATE(YEAR(I80),1,1)</f>
        <v>46388</v>
      </c>
    </row>
    <row r="81" spans="9:10" x14ac:dyDescent="0.35">
      <c r="I81" s="3">
        <f>DATE(YEAR(I80)+1,1,1)-1</f>
        <v>46752</v>
      </c>
      <c r="J81" s="42">
        <f>DATE(YEAR(I80),3,29.56+0.979*MOD(204-11*MOD(YEAR(I80),19),30)-WEEKDAY(DATE(YEAR(I80),3,28.56+0.979*MOD(204-11*MOD(YEAR(I80),19),30))))</f>
        <v>46474</v>
      </c>
    </row>
    <row r="82" spans="9:10" x14ac:dyDescent="0.35">
      <c r="I82" s="5"/>
      <c r="J82" s="42">
        <f>DATE(YEAR(I80),3,29.56+0.979*MOD(204-11*MOD(YEAR(I80),19),30)-WEEKDAY(DATE(YEAR(I80),3,28.56+0.979*MOD(204-11*MOD(YEAR(I80),19),30)))+1)</f>
        <v>46475</v>
      </c>
    </row>
    <row r="83" spans="9:10" x14ac:dyDescent="0.35">
      <c r="J83" s="42">
        <f>DATE(YEAR(I80),5,1)</f>
        <v>46508</v>
      </c>
    </row>
    <row r="84" spans="9:10" x14ac:dyDescent="0.35">
      <c r="J84" s="42">
        <f>DATE(YEAR(I80),5,8)</f>
        <v>46515</v>
      </c>
    </row>
    <row r="85" spans="9:10" x14ac:dyDescent="0.35">
      <c r="J85" s="42">
        <f>IF(J82+38=J83,0,J82+38)</f>
        <v>46513</v>
      </c>
    </row>
    <row r="86" spans="9:10" x14ac:dyDescent="0.35">
      <c r="J86" s="42">
        <f>DATE(YEAR(I80),3,29.56+0.979*MOD(204-11*MOD(YEAR(I80),19),30)-WEEKDAY(DATE(YEAR(I80),3,28.56+0.979*MOD(204-11*MOD(YEAR(I80),19),30)))+49)</f>
        <v>46523</v>
      </c>
    </row>
    <row r="87" spans="9:10" x14ac:dyDescent="0.35">
      <c r="J87" s="42">
        <f>J82+49</f>
        <v>46524</v>
      </c>
    </row>
    <row r="88" spans="9:10" x14ac:dyDescent="0.35">
      <c r="J88" s="42">
        <f>DATE(YEAR(I80),7,14)</f>
        <v>46582</v>
      </c>
    </row>
    <row r="89" spans="9:10" x14ac:dyDescent="0.35">
      <c r="J89" s="42">
        <f>DATE(YEAR(I81),8,15)</f>
        <v>46614</v>
      </c>
    </row>
    <row r="90" spans="9:10" x14ac:dyDescent="0.35">
      <c r="J90" s="42">
        <f>DATE(YEAR(I80),11,1)</f>
        <v>46692</v>
      </c>
    </row>
    <row r="91" spans="9:10" x14ac:dyDescent="0.35">
      <c r="J91" s="42">
        <f>DATE(YEAR(I80),11,11)</f>
        <v>46702</v>
      </c>
    </row>
    <row r="92" spans="9:10" x14ac:dyDescent="0.35">
      <c r="J92" s="42">
        <f>DATE(YEAR(I80),12,25)</f>
        <v>46746</v>
      </c>
    </row>
    <row r="93" spans="9:10" x14ac:dyDescent="0.35">
      <c r="I93" s="6">
        <f>DATE(YEAR(I80)+1,MONTH(I80),DAY(I80))</f>
        <v>46753</v>
      </c>
      <c r="J93" s="42">
        <f>DATE(YEAR(I93),1,1)</f>
        <v>46753</v>
      </c>
    </row>
    <row r="94" spans="9:10" x14ac:dyDescent="0.35">
      <c r="I94" s="3">
        <f>DATE(YEAR(I93)+1,1,1)-1</f>
        <v>47118</v>
      </c>
      <c r="J94" s="42">
        <f>DATE(YEAR(I93),3,29.56+0.979*MOD(204-11*MOD(YEAR(I93),19),30)-WEEKDAY(DATE(YEAR(I93),3,28.56+0.979*MOD(204-11*MOD(YEAR(I93),19),30))))</f>
        <v>46859</v>
      </c>
    </row>
    <row r="95" spans="9:10" x14ac:dyDescent="0.35">
      <c r="I95" s="5"/>
      <c r="J95" s="42">
        <f>DATE(YEAR(I93),3,29.56+0.979*MOD(204-11*MOD(YEAR(I93),19),30)-WEEKDAY(DATE(YEAR(I93),3,28.56+0.979*MOD(204-11*MOD(YEAR(I93),19),30)))+1)</f>
        <v>46860</v>
      </c>
    </row>
    <row r="96" spans="9:10" x14ac:dyDescent="0.35">
      <c r="J96" s="42">
        <f>DATE(YEAR(I93),5,1)</f>
        <v>46874</v>
      </c>
    </row>
    <row r="97" spans="9:10" x14ac:dyDescent="0.35">
      <c r="J97" s="42">
        <f>DATE(YEAR(I93),5,8)</f>
        <v>46881</v>
      </c>
    </row>
    <row r="98" spans="9:10" x14ac:dyDescent="0.35">
      <c r="J98" s="42">
        <f>IF(J95+38=J96,0,J95+38)</f>
        <v>46898</v>
      </c>
    </row>
    <row r="99" spans="9:10" x14ac:dyDescent="0.35">
      <c r="J99" s="42">
        <f>DATE(YEAR(I93),3,29.56+0.979*MOD(204-11*MOD(YEAR(I93),19),30)-WEEKDAY(DATE(YEAR(I93),3,28.56+0.979*MOD(204-11*MOD(YEAR(I93),19),30)))+49)</f>
        <v>46908</v>
      </c>
    </row>
    <row r="100" spans="9:10" x14ac:dyDescent="0.35">
      <c r="J100" s="42">
        <f>J95+49</f>
        <v>46909</v>
      </c>
    </row>
    <row r="101" spans="9:10" x14ac:dyDescent="0.35">
      <c r="J101" s="42">
        <f>DATE(YEAR(I93),7,14)</f>
        <v>46948</v>
      </c>
    </row>
    <row r="102" spans="9:10" x14ac:dyDescent="0.35">
      <c r="J102" s="42">
        <f>DATE(YEAR(I94),8,15)</f>
        <v>46980</v>
      </c>
    </row>
    <row r="103" spans="9:10" x14ac:dyDescent="0.35">
      <c r="J103" s="42">
        <f>DATE(YEAR(I93),11,1)</f>
        <v>47058</v>
      </c>
    </row>
    <row r="104" spans="9:10" x14ac:dyDescent="0.35">
      <c r="J104" s="42">
        <f>DATE(YEAR(I93),11,11)</f>
        <v>47068</v>
      </c>
    </row>
    <row r="105" spans="9:10" x14ac:dyDescent="0.35">
      <c r="J105" s="42">
        <f>DATE(YEAR(I93),12,25)</f>
        <v>47112</v>
      </c>
    </row>
    <row r="106" spans="9:10" x14ac:dyDescent="0.35">
      <c r="I106" s="6">
        <f>DATE(YEAR(I93)+1,MONTH(I93),DAY(I93))</f>
        <v>47119</v>
      </c>
      <c r="J106" s="42">
        <f>DATE(YEAR(I106),1,1)</f>
        <v>47119</v>
      </c>
    </row>
    <row r="107" spans="9:10" x14ac:dyDescent="0.35">
      <c r="I107" s="3">
        <f>DATE(YEAR(I106)+1,1,1)-1</f>
        <v>47483</v>
      </c>
      <c r="J107" s="42">
        <f>DATE(YEAR(I106),3,29.56+0.979*MOD(204-11*MOD(YEAR(I106),19),30)-WEEKDAY(DATE(YEAR(I106),3,28.56+0.979*MOD(204-11*MOD(YEAR(I106),19),30))))</f>
        <v>47209</v>
      </c>
    </row>
    <row r="108" spans="9:10" x14ac:dyDescent="0.35">
      <c r="I108" s="5"/>
      <c r="J108" s="42">
        <f>DATE(YEAR(I106),3,29.56+0.979*MOD(204-11*MOD(YEAR(I106),19),30)-WEEKDAY(DATE(YEAR(I106),3,28.56+0.979*MOD(204-11*MOD(YEAR(I106),19),30)))+1)</f>
        <v>47210</v>
      </c>
    </row>
    <row r="109" spans="9:10" x14ac:dyDescent="0.35">
      <c r="J109" s="42">
        <f>DATE(YEAR(I106),5,1)</f>
        <v>47239</v>
      </c>
    </row>
    <row r="110" spans="9:10" x14ac:dyDescent="0.35">
      <c r="J110" s="42">
        <f>DATE(YEAR(I106),5,8)</f>
        <v>47246</v>
      </c>
    </row>
    <row r="111" spans="9:10" x14ac:dyDescent="0.35">
      <c r="J111" s="42">
        <f>IF(J108+38=J109,0,J108+38)</f>
        <v>47248</v>
      </c>
    </row>
    <row r="112" spans="9:10" x14ac:dyDescent="0.35">
      <c r="J112" s="42">
        <f>DATE(YEAR(I106),3,29.56+0.979*MOD(204-11*MOD(YEAR(I106),19),30)-WEEKDAY(DATE(YEAR(I106),3,28.56+0.979*MOD(204-11*MOD(YEAR(I106),19),30)))+49)</f>
        <v>47258</v>
      </c>
    </row>
    <row r="113" spans="9:10" x14ac:dyDescent="0.35">
      <c r="J113" s="42">
        <f>J108+49</f>
        <v>47259</v>
      </c>
    </row>
    <row r="114" spans="9:10" x14ac:dyDescent="0.35">
      <c r="J114" s="42">
        <f>DATE(YEAR(I106),7,14)</f>
        <v>47313</v>
      </c>
    </row>
    <row r="115" spans="9:10" x14ac:dyDescent="0.35">
      <c r="J115" s="42">
        <f>DATE(YEAR(I107),8,15)</f>
        <v>47345</v>
      </c>
    </row>
    <row r="116" spans="9:10" x14ac:dyDescent="0.35">
      <c r="J116" s="42">
        <f>DATE(YEAR(I106),11,1)</f>
        <v>47423</v>
      </c>
    </row>
    <row r="117" spans="9:10" x14ac:dyDescent="0.35">
      <c r="J117" s="42">
        <f>DATE(YEAR(I106),11,11)</f>
        <v>47433</v>
      </c>
    </row>
    <row r="118" spans="9:10" x14ac:dyDescent="0.35">
      <c r="J118" s="42">
        <f>DATE(YEAR(I106),12,25)</f>
        <v>47477</v>
      </c>
    </row>
    <row r="119" spans="9:10" x14ac:dyDescent="0.35">
      <c r="I119" s="6">
        <f>DATE(YEAR(I106)+1,MONTH(I106),DAY(I106))</f>
        <v>47484</v>
      </c>
      <c r="J119" s="42">
        <f>DATE(YEAR(I119),1,1)</f>
        <v>47484</v>
      </c>
    </row>
    <row r="120" spans="9:10" x14ac:dyDescent="0.35">
      <c r="I120" s="3">
        <f>DATE(YEAR(I119)+1,1,1)-1</f>
        <v>47848</v>
      </c>
      <c r="J120" s="42">
        <f>DATE(YEAR(I119),3,29.56+0.979*MOD(204-11*MOD(YEAR(I119),19),30)-WEEKDAY(DATE(YEAR(I119),3,28.56+0.979*MOD(204-11*MOD(YEAR(I119),19),30))))</f>
        <v>47594</v>
      </c>
    </row>
    <row r="121" spans="9:10" x14ac:dyDescent="0.35">
      <c r="I121" s="5"/>
      <c r="J121" s="42">
        <f>DATE(YEAR(I119),3,29.56+0.979*MOD(204-11*MOD(YEAR(I119),19),30)-WEEKDAY(DATE(YEAR(I119),3,28.56+0.979*MOD(204-11*MOD(YEAR(I119),19),30)))+1)</f>
        <v>47595</v>
      </c>
    </row>
    <row r="122" spans="9:10" x14ac:dyDescent="0.35">
      <c r="J122" s="42">
        <f>DATE(YEAR(I119),5,1)</f>
        <v>47604</v>
      </c>
    </row>
    <row r="123" spans="9:10" x14ac:dyDescent="0.35">
      <c r="J123" s="42">
        <f>DATE(YEAR(I119),5,8)</f>
        <v>47611</v>
      </c>
    </row>
    <row r="124" spans="9:10" x14ac:dyDescent="0.35">
      <c r="J124" s="42">
        <f>IF(J121+38=J122,0,J121+38)</f>
        <v>47633</v>
      </c>
    </row>
    <row r="125" spans="9:10" x14ac:dyDescent="0.35">
      <c r="J125" s="42">
        <f>DATE(YEAR(I119),3,29.56+0.979*MOD(204-11*MOD(YEAR(I119),19),30)-WEEKDAY(DATE(YEAR(I119),3,28.56+0.979*MOD(204-11*MOD(YEAR(I119),19),30)))+49)</f>
        <v>47643</v>
      </c>
    </row>
    <row r="126" spans="9:10" x14ac:dyDescent="0.35">
      <c r="J126" s="42">
        <f>J121+49</f>
        <v>47644</v>
      </c>
    </row>
    <row r="127" spans="9:10" x14ac:dyDescent="0.35">
      <c r="J127" s="42">
        <f>DATE(YEAR(I119),7,14)</f>
        <v>47678</v>
      </c>
    </row>
    <row r="128" spans="9:10" x14ac:dyDescent="0.35">
      <c r="J128" s="42">
        <f>DATE(YEAR(I120),8,15)</f>
        <v>47710</v>
      </c>
    </row>
    <row r="129" spans="9:10" x14ac:dyDescent="0.35">
      <c r="J129" s="42">
        <f>DATE(YEAR(I119),11,1)</f>
        <v>47788</v>
      </c>
    </row>
    <row r="130" spans="9:10" x14ac:dyDescent="0.35">
      <c r="J130" s="42">
        <f>DATE(YEAR(I119),11,11)</f>
        <v>47798</v>
      </c>
    </row>
    <row r="131" spans="9:10" x14ac:dyDescent="0.35">
      <c r="J131" s="42">
        <f>DATE(YEAR(I119),12,25)</f>
        <v>47842</v>
      </c>
    </row>
    <row r="132" spans="9:10" x14ac:dyDescent="0.35">
      <c r="I132" s="6">
        <f>DATE(YEAR(I119)+1,MONTH(I119),DAY(I119))</f>
        <v>47849</v>
      </c>
      <c r="J132" s="42">
        <f>DATE(YEAR(I132),1,1)</f>
        <v>47849</v>
      </c>
    </row>
    <row r="133" spans="9:10" x14ac:dyDescent="0.35">
      <c r="I133" s="3">
        <f>DATE(YEAR(I132)+1,1,1)-1</f>
        <v>48213</v>
      </c>
      <c r="J133" s="42">
        <f>DATE(YEAR(I132),3,29.56+0.979*MOD(204-11*MOD(YEAR(I132),19),30)-WEEKDAY(DATE(YEAR(I132),3,28.56+0.979*MOD(204-11*MOD(YEAR(I132),19),30))))</f>
        <v>47951</v>
      </c>
    </row>
    <row r="134" spans="9:10" x14ac:dyDescent="0.35">
      <c r="I134" s="5"/>
      <c r="J134" s="42">
        <f>DATE(YEAR(I132),3,29.56+0.979*MOD(204-11*MOD(YEAR(I132),19),30)-WEEKDAY(DATE(YEAR(I132),3,28.56+0.979*MOD(204-11*MOD(YEAR(I132),19),30)))+1)</f>
        <v>47952</v>
      </c>
    </row>
    <row r="135" spans="9:10" x14ac:dyDescent="0.35">
      <c r="J135" s="42">
        <f>DATE(YEAR(I132),5,1)</f>
        <v>47969</v>
      </c>
    </row>
    <row r="136" spans="9:10" x14ac:dyDescent="0.35">
      <c r="J136" s="42">
        <f>DATE(YEAR(I132),5,8)</f>
        <v>47976</v>
      </c>
    </row>
    <row r="137" spans="9:10" x14ac:dyDescent="0.35">
      <c r="J137" s="42">
        <f>IF(J134+38=J135,0,J134+38)</f>
        <v>47990</v>
      </c>
    </row>
    <row r="138" spans="9:10" x14ac:dyDescent="0.35">
      <c r="J138" s="42">
        <f>DATE(YEAR(I132),3,29.56+0.979*MOD(204-11*MOD(YEAR(I132),19),30)-WEEKDAY(DATE(YEAR(I132),3,28.56+0.979*MOD(204-11*MOD(YEAR(I132),19),30)))+49)</f>
        <v>48000</v>
      </c>
    </row>
    <row r="139" spans="9:10" x14ac:dyDescent="0.35">
      <c r="J139" s="42">
        <f>J134+49</f>
        <v>48001</v>
      </c>
    </row>
    <row r="140" spans="9:10" x14ac:dyDescent="0.35">
      <c r="J140" s="42">
        <f>DATE(YEAR(I132),7,14)</f>
        <v>48043</v>
      </c>
    </row>
    <row r="141" spans="9:10" x14ac:dyDescent="0.35">
      <c r="J141" s="42">
        <f>DATE(YEAR(I133),8,15)</f>
        <v>48075</v>
      </c>
    </row>
    <row r="142" spans="9:10" x14ac:dyDescent="0.35">
      <c r="J142" s="42">
        <f>DATE(YEAR(I132),11,1)</f>
        <v>48153</v>
      </c>
    </row>
    <row r="143" spans="9:10" x14ac:dyDescent="0.35">
      <c r="J143" s="42">
        <f>DATE(YEAR(I132),11,11)</f>
        <v>48163</v>
      </c>
    </row>
    <row r="144" spans="9:10" x14ac:dyDescent="0.35">
      <c r="J144" s="42">
        <f>DATE(YEAR(I132),12,25)</f>
        <v>48207</v>
      </c>
    </row>
    <row r="145" spans="9:10" x14ac:dyDescent="0.35">
      <c r="I145" s="6">
        <f>DATE(YEAR(I132)+1,MONTH(I132),DAY(I132))</f>
        <v>48214</v>
      </c>
      <c r="J145" s="42">
        <f>DATE(YEAR(I145),1,1)</f>
        <v>48214</v>
      </c>
    </row>
    <row r="146" spans="9:10" x14ac:dyDescent="0.35">
      <c r="I146" s="3">
        <f>DATE(YEAR(I145)+1,1,1)-1</f>
        <v>48579</v>
      </c>
      <c r="J146" s="42">
        <f>DATE(YEAR(I145),3,29.56+0.979*MOD(204-11*MOD(YEAR(I145),19),30)-WEEKDAY(DATE(YEAR(I145),3,28.56+0.979*MOD(204-11*MOD(YEAR(I145),19),30))))</f>
        <v>48301</v>
      </c>
    </row>
    <row r="147" spans="9:10" x14ac:dyDescent="0.35">
      <c r="I147" s="5"/>
      <c r="J147" s="42">
        <f>DATE(YEAR(I145),3,29.56+0.979*MOD(204-11*MOD(YEAR(I145),19),30)-WEEKDAY(DATE(YEAR(I145),3,28.56+0.979*MOD(204-11*MOD(YEAR(I145),19),30)))+1)</f>
        <v>48302</v>
      </c>
    </row>
    <row r="148" spans="9:10" x14ac:dyDescent="0.35">
      <c r="J148" s="42">
        <f>DATE(YEAR(I145),5,1)</f>
        <v>48335</v>
      </c>
    </row>
    <row r="149" spans="9:10" x14ac:dyDescent="0.35">
      <c r="J149" s="42">
        <f>DATE(YEAR(I145),5,8)</f>
        <v>48342</v>
      </c>
    </row>
    <row r="150" spans="9:10" x14ac:dyDescent="0.35">
      <c r="J150" s="42">
        <f>IF(J147+38=J148,0,J147+38)</f>
        <v>48340</v>
      </c>
    </row>
    <row r="151" spans="9:10" x14ac:dyDescent="0.35">
      <c r="J151" s="42">
        <f>DATE(YEAR(I145),3,29.56+0.979*MOD(204-11*MOD(YEAR(I145),19),30)-WEEKDAY(DATE(YEAR(I145),3,28.56+0.979*MOD(204-11*MOD(YEAR(I145),19),30)))+49)</f>
        <v>48350</v>
      </c>
    </row>
    <row r="152" spans="9:10" x14ac:dyDescent="0.35">
      <c r="J152" s="42">
        <f>J147+49</f>
        <v>48351</v>
      </c>
    </row>
    <row r="153" spans="9:10" x14ac:dyDescent="0.35">
      <c r="J153" s="42">
        <f>DATE(YEAR(I145),7,14)</f>
        <v>48409</v>
      </c>
    </row>
    <row r="154" spans="9:10" x14ac:dyDescent="0.35">
      <c r="J154" s="42">
        <f>DATE(YEAR(I146),8,15)</f>
        <v>48441</v>
      </c>
    </row>
    <row r="155" spans="9:10" x14ac:dyDescent="0.35">
      <c r="J155" s="42">
        <f>DATE(YEAR(I145),11,1)</f>
        <v>48519</v>
      </c>
    </row>
    <row r="156" spans="9:10" x14ac:dyDescent="0.35">
      <c r="J156" s="42">
        <f>DATE(YEAR(I145),11,11)</f>
        <v>48529</v>
      </c>
    </row>
    <row r="157" spans="9:10" x14ac:dyDescent="0.35">
      <c r="J157" s="42">
        <f>DATE(YEAR(I145),12,25)</f>
        <v>48573</v>
      </c>
    </row>
    <row r="158" spans="9:10" x14ac:dyDescent="0.35">
      <c r="I158" s="6">
        <f>DATE(YEAR(I145)+1,MONTH(I145),DAY(I145))</f>
        <v>48580</v>
      </c>
      <c r="J158" s="42">
        <f>DATE(YEAR(I158),1,1)</f>
        <v>48580</v>
      </c>
    </row>
    <row r="159" spans="9:10" x14ac:dyDescent="0.35">
      <c r="I159" s="3">
        <f>DATE(YEAR(I158)+1,1,1)-1</f>
        <v>48944</v>
      </c>
      <c r="J159" s="42">
        <f>DATE(YEAR(I158),3,29.56+0.979*MOD(204-11*MOD(YEAR(I158),19),30)-WEEKDAY(DATE(YEAR(I158),3,28.56+0.979*MOD(204-11*MOD(YEAR(I158),19),30))))</f>
        <v>48686</v>
      </c>
    </row>
    <row r="160" spans="9:10" x14ac:dyDescent="0.35">
      <c r="I160" s="5"/>
      <c r="J160" s="42">
        <f>DATE(YEAR(I158),3,29.56+0.979*MOD(204-11*MOD(YEAR(I158),19),30)-WEEKDAY(DATE(YEAR(I158),3,28.56+0.979*MOD(204-11*MOD(YEAR(I158),19),30)))+1)</f>
        <v>48687</v>
      </c>
    </row>
    <row r="161" spans="9:10" x14ac:dyDescent="0.35">
      <c r="J161" s="42">
        <f>DATE(YEAR(I158),5,1)</f>
        <v>48700</v>
      </c>
    </row>
    <row r="162" spans="9:10" x14ac:dyDescent="0.35">
      <c r="J162" s="42">
        <f>DATE(YEAR(I158),5,8)</f>
        <v>48707</v>
      </c>
    </row>
    <row r="163" spans="9:10" x14ac:dyDescent="0.35">
      <c r="J163" s="42">
        <f>IF(J160+38=J161,0,J160+38)</f>
        <v>48725</v>
      </c>
    </row>
    <row r="164" spans="9:10" x14ac:dyDescent="0.35">
      <c r="J164" s="42">
        <f>DATE(YEAR(I158),3,29.56+0.979*MOD(204-11*MOD(YEAR(I158),19),30)-WEEKDAY(DATE(YEAR(I158),3,28.56+0.979*MOD(204-11*MOD(YEAR(I158),19),30)))+49)</f>
        <v>48735</v>
      </c>
    </row>
    <row r="165" spans="9:10" x14ac:dyDescent="0.35">
      <c r="J165" s="42">
        <f>J160+49</f>
        <v>48736</v>
      </c>
    </row>
    <row r="166" spans="9:10" x14ac:dyDescent="0.35">
      <c r="J166" s="42">
        <f>DATE(YEAR(I158),7,14)</f>
        <v>48774</v>
      </c>
    </row>
    <row r="167" spans="9:10" x14ac:dyDescent="0.35">
      <c r="J167" s="42">
        <f>DATE(YEAR(I159),8,15)</f>
        <v>48806</v>
      </c>
    </row>
    <row r="168" spans="9:10" x14ac:dyDescent="0.35">
      <c r="J168" s="42">
        <f>DATE(YEAR(I158),11,1)</f>
        <v>48884</v>
      </c>
    </row>
    <row r="169" spans="9:10" x14ac:dyDescent="0.35">
      <c r="J169" s="42">
        <f>DATE(YEAR(I158),11,11)</f>
        <v>48894</v>
      </c>
    </row>
    <row r="170" spans="9:10" x14ac:dyDescent="0.35">
      <c r="J170" s="42">
        <f>DATE(YEAR(I158),12,25)</f>
        <v>48938</v>
      </c>
    </row>
    <row r="171" spans="9:10" x14ac:dyDescent="0.35">
      <c r="I171" s="6">
        <f>DATE(YEAR(I158)+1,MONTH(I158),DAY(I158))</f>
        <v>48945</v>
      </c>
      <c r="J171" s="42">
        <f>DATE(YEAR(I171),1,1)</f>
        <v>48945</v>
      </c>
    </row>
    <row r="172" spans="9:10" x14ac:dyDescent="0.35">
      <c r="I172" s="3">
        <f>DATE(YEAR(I171)+1,1,1)-1</f>
        <v>49309</v>
      </c>
      <c r="J172" s="42">
        <f>DATE(YEAR(I171),3,29.56+0.979*MOD(204-11*MOD(YEAR(I171),19),30)-WEEKDAY(DATE(YEAR(I171),3,28.56+0.979*MOD(204-11*MOD(YEAR(I171),19),30))))</f>
        <v>49043</v>
      </c>
    </row>
    <row r="173" spans="9:10" x14ac:dyDescent="0.35">
      <c r="I173" s="5"/>
      <c r="J173" s="42">
        <f>DATE(YEAR(I171),3,29.56+0.979*MOD(204-11*MOD(YEAR(I171),19),30)-WEEKDAY(DATE(YEAR(I171),3,28.56+0.979*MOD(204-11*MOD(YEAR(I171),19),30)))+1)</f>
        <v>49044</v>
      </c>
    </row>
    <row r="174" spans="9:10" x14ac:dyDescent="0.35">
      <c r="J174" s="42">
        <f>DATE(YEAR(I171),5,1)</f>
        <v>49065</v>
      </c>
    </row>
    <row r="175" spans="9:10" x14ac:dyDescent="0.35">
      <c r="J175" s="42">
        <f>DATE(YEAR(I171),5,8)</f>
        <v>49072</v>
      </c>
    </row>
    <row r="176" spans="9:10" x14ac:dyDescent="0.35">
      <c r="J176" s="42">
        <f>IF(J173+38=J174,0,J173+38)</f>
        <v>49082</v>
      </c>
    </row>
    <row r="177" spans="9:10" x14ac:dyDescent="0.35">
      <c r="J177" s="42">
        <f>DATE(YEAR(I171),3,29.56+0.979*MOD(204-11*MOD(YEAR(I171),19),30)-WEEKDAY(DATE(YEAR(I171),3,28.56+0.979*MOD(204-11*MOD(YEAR(I171),19),30)))+49)</f>
        <v>49092</v>
      </c>
    </row>
    <row r="178" spans="9:10" x14ac:dyDescent="0.35">
      <c r="J178" s="42">
        <f>J173+49</f>
        <v>49093</v>
      </c>
    </row>
    <row r="179" spans="9:10" x14ac:dyDescent="0.35">
      <c r="J179" s="42">
        <f>DATE(YEAR(I171),7,14)</f>
        <v>49139</v>
      </c>
    </row>
    <row r="180" spans="9:10" x14ac:dyDescent="0.35">
      <c r="J180" s="42">
        <f>DATE(YEAR(I172),8,15)</f>
        <v>49171</v>
      </c>
    </row>
    <row r="181" spans="9:10" x14ac:dyDescent="0.35">
      <c r="J181" s="42">
        <f>DATE(YEAR(I171),11,1)</f>
        <v>49249</v>
      </c>
    </row>
    <row r="182" spans="9:10" x14ac:dyDescent="0.35">
      <c r="J182" s="42">
        <f>DATE(YEAR(I171),11,11)</f>
        <v>49259</v>
      </c>
    </row>
    <row r="183" spans="9:10" x14ac:dyDescent="0.35">
      <c r="J183" s="42">
        <f>DATE(YEAR(I171),12,25)</f>
        <v>49303</v>
      </c>
    </row>
    <row r="184" spans="9:10" x14ac:dyDescent="0.35">
      <c r="I184" s="6">
        <f>DATE(YEAR(I171)+1,MONTH(I171),DAY(I171))</f>
        <v>49310</v>
      </c>
      <c r="J184" s="42">
        <f>DATE(YEAR(I184),1,1)</f>
        <v>49310</v>
      </c>
    </row>
    <row r="185" spans="9:10" x14ac:dyDescent="0.35">
      <c r="I185" s="3">
        <f>DATE(YEAR(I184)+1,1,1)-1</f>
        <v>49674</v>
      </c>
      <c r="J185" s="42">
        <f>DATE(YEAR(I184),3,29.56+0.979*MOD(204-11*MOD(YEAR(I184),19),30)-WEEKDAY(DATE(YEAR(I184),3,28.56+0.979*MOD(204-11*MOD(YEAR(I184),19),30))))</f>
        <v>49393</v>
      </c>
    </row>
    <row r="186" spans="9:10" x14ac:dyDescent="0.35">
      <c r="I186" s="5"/>
      <c r="J186" s="42">
        <f>DATE(YEAR(I184),3,29.56+0.979*MOD(204-11*MOD(YEAR(I184),19),30)-WEEKDAY(DATE(YEAR(I184),3,28.56+0.979*MOD(204-11*MOD(YEAR(I184),19),30)))+1)</f>
        <v>49394</v>
      </c>
    </row>
    <row r="187" spans="9:10" x14ac:dyDescent="0.35">
      <c r="J187" s="42">
        <f>DATE(YEAR(I184),5,1)</f>
        <v>49430</v>
      </c>
    </row>
    <row r="188" spans="9:10" x14ac:dyDescent="0.35">
      <c r="J188" s="42">
        <f>DATE(YEAR(I184),5,8)</f>
        <v>49437</v>
      </c>
    </row>
    <row r="189" spans="9:10" x14ac:dyDescent="0.35">
      <c r="J189" s="42">
        <f>IF(J186+38=J187,0,J186+38)</f>
        <v>49432</v>
      </c>
    </row>
    <row r="190" spans="9:10" x14ac:dyDescent="0.35">
      <c r="J190" s="42">
        <f>DATE(YEAR(I184),3,29.56+0.979*MOD(204-11*MOD(YEAR(I184),19),30)-WEEKDAY(DATE(YEAR(I184),3,28.56+0.979*MOD(204-11*MOD(YEAR(I184),19),30)))+49)</f>
        <v>49442</v>
      </c>
    </row>
    <row r="191" spans="9:10" x14ac:dyDescent="0.35">
      <c r="J191" s="42">
        <f>J186+49</f>
        <v>49443</v>
      </c>
    </row>
    <row r="192" spans="9:10" x14ac:dyDescent="0.35">
      <c r="J192" s="42">
        <f>DATE(YEAR(I184),7,14)</f>
        <v>49504</v>
      </c>
    </row>
    <row r="193" spans="9:10" x14ac:dyDescent="0.35">
      <c r="J193" s="42">
        <f>DATE(YEAR(I185),8,15)</f>
        <v>49536</v>
      </c>
    </row>
    <row r="194" spans="9:10" x14ac:dyDescent="0.35">
      <c r="J194" s="42">
        <f>DATE(YEAR(I184),11,1)</f>
        <v>49614</v>
      </c>
    </row>
    <row r="195" spans="9:10" x14ac:dyDescent="0.35">
      <c r="J195" s="42">
        <f>DATE(YEAR(I184),11,11)</f>
        <v>49624</v>
      </c>
    </row>
    <row r="196" spans="9:10" x14ac:dyDescent="0.35">
      <c r="J196" s="42">
        <f>DATE(YEAR(I184),12,25)</f>
        <v>49668</v>
      </c>
    </row>
    <row r="197" spans="9:10" x14ac:dyDescent="0.35">
      <c r="I197" s="6">
        <f>DATE(YEAR(I184)+1,MONTH(I184),DAY(I184))</f>
        <v>49675</v>
      </c>
      <c r="J197" s="42">
        <f>DATE(YEAR(I197),1,1)</f>
        <v>49675</v>
      </c>
    </row>
    <row r="198" spans="9:10" x14ac:dyDescent="0.35">
      <c r="I198" s="3">
        <f>DATE(YEAR(I197)+1,1,1)-1</f>
        <v>50040</v>
      </c>
      <c r="J198" s="42">
        <f>DATE(YEAR(I197),3,29.56+0.979*MOD(204-11*MOD(YEAR(I197),19),30)-WEEKDAY(DATE(YEAR(I197),3,28.56+0.979*MOD(204-11*MOD(YEAR(I197),19),30))))</f>
        <v>49778</v>
      </c>
    </row>
    <row r="199" spans="9:10" x14ac:dyDescent="0.35">
      <c r="I199" s="5"/>
      <c r="J199" s="42">
        <f>DATE(YEAR(I197),3,29.56+0.979*MOD(204-11*MOD(YEAR(I197),19),30)-WEEKDAY(DATE(YEAR(I197),3,28.56+0.979*MOD(204-11*MOD(YEAR(I197),19),30)))+1)</f>
        <v>49779</v>
      </c>
    </row>
    <row r="200" spans="9:10" x14ac:dyDescent="0.35">
      <c r="J200" s="42">
        <f>DATE(YEAR(I197),5,1)</f>
        <v>49796</v>
      </c>
    </row>
    <row r="201" spans="9:10" x14ac:dyDescent="0.35">
      <c r="J201" s="42">
        <f>DATE(YEAR(I197),5,8)</f>
        <v>49803</v>
      </c>
    </row>
    <row r="202" spans="9:10" x14ac:dyDescent="0.35">
      <c r="J202" s="42">
        <f>IF(J199+38=J200,0,J199+38)</f>
        <v>49817</v>
      </c>
    </row>
    <row r="203" spans="9:10" x14ac:dyDescent="0.35">
      <c r="J203" s="42">
        <f>DATE(YEAR(I197),3,29.56+0.979*MOD(204-11*MOD(YEAR(I197),19),30)-WEEKDAY(DATE(YEAR(I197),3,28.56+0.979*MOD(204-11*MOD(YEAR(I197),19),30)))+49)</f>
        <v>49827</v>
      </c>
    </row>
    <row r="204" spans="9:10" x14ac:dyDescent="0.35">
      <c r="J204" s="42">
        <f>J199+49</f>
        <v>49828</v>
      </c>
    </row>
    <row r="205" spans="9:10" x14ac:dyDescent="0.35">
      <c r="J205" s="42">
        <f>DATE(YEAR(I197),7,14)</f>
        <v>49870</v>
      </c>
    </row>
    <row r="206" spans="9:10" x14ac:dyDescent="0.35">
      <c r="J206" s="42">
        <f>DATE(YEAR(I198),8,15)</f>
        <v>49902</v>
      </c>
    </row>
    <row r="207" spans="9:10" x14ac:dyDescent="0.35">
      <c r="J207" s="42">
        <f>DATE(YEAR(I197),11,1)</f>
        <v>49980</v>
      </c>
    </row>
    <row r="208" spans="9:10" x14ac:dyDescent="0.35">
      <c r="J208" s="42">
        <f>DATE(YEAR(I197),11,11)</f>
        <v>49990</v>
      </c>
    </row>
    <row r="209" spans="9:10" x14ac:dyDescent="0.35">
      <c r="J209" s="42">
        <f>DATE(YEAR(I197),12,25)</f>
        <v>50034</v>
      </c>
    </row>
    <row r="210" spans="9:10" x14ac:dyDescent="0.35">
      <c r="I210" s="6">
        <f>DATE(YEAR(I197)+1,MONTH(I197),DAY(I197))</f>
        <v>50041</v>
      </c>
      <c r="J210" s="42">
        <f>DATE(YEAR(I210),1,1)</f>
        <v>50041</v>
      </c>
    </row>
    <row r="211" spans="9:10" x14ac:dyDescent="0.35">
      <c r="I211" s="3">
        <f>DATE(YEAR(I210)+1,1,1)-1</f>
        <v>50405</v>
      </c>
      <c r="J211" s="42">
        <f>DATE(YEAR(I210),3,29.56+0.979*MOD(204-11*MOD(YEAR(I210),19),30)-WEEKDAY(DATE(YEAR(I210),3,28.56+0.979*MOD(204-11*MOD(YEAR(I210),19),30))))</f>
        <v>50135</v>
      </c>
    </row>
    <row r="212" spans="9:10" x14ac:dyDescent="0.35">
      <c r="I212" s="5"/>
      <c r="J212" s="42">
        <f>DATE(YEAR(I210),3,29.56+0.979*MOD(204-11*MOD(YEAR(I210),19),30)-WEEKDAY(DATE(YEAR(I210),3,28.56+0.979*MOD(204-11*MOD(YEAR(I210),19),30)))+1)</f>
        <v>50136</v>
      </c>
    </row>
    <row r="213" spans="9:10" x14ac:dyDescent="0.35">
      <c r="J213" s="42">
        <f>DATE(YEAR(I210),5,1)</f>
        <v>50161</v>
      </c>
    </row>
    <row r="214" spans="9:10" x14ac:dyDescent="0.35">
      <c r="J214" s="42">
        <f>DATE(YEAR(I210),5,8)</f>
        <v>50168</v>
      </c>
    </row>
    <row r="215" spans="9:10" x14ac:dyDescent="0.35">
      <c r="J215" s="42">
        <f>IF(J212+38=J213,0,J212+38)</f>
        <v>50174</v>
      </c>
    </row>
    <row r="216" spans="9:10" x14ac:dyDescent="0.35">
      <c r="J216" s="42">
        <f>DATE(YEAR(I210),3,29.56+0.979*MOD(204-11*MOD(YEAR(I210),19),30)-WEEKDAY(DATE(YEAR(I210),3,28.56+0.979*MOD(204-11*MOD(YEAR(I210),19),30)))+49)</f>
        <v>50184</v>
      </c>
    </row>
    <row r="217" spans="9:10" x14ac:dyDescent="0.35">
      <c r="J217" s="42">
        <f>J212+49</f>
        <v>50185</v>
      </c>
    </row>
    <row r="218" spans="9:10" x14ac:dyDescent="0.35">
      <c r="J218" s="42">
        <f>DATE(YEAR(I210),7,14)</f>
        <v>50235</v>
      </c>
    </row>
    <row r="219" spans="9:10" x14ac:dyDescent="0.35">
      <c r="J219" s="42">
        <f>DATE(YEAR(I211),8,15)</f>
        <v>50267</v>
      </c>
    </row>
    <row r="220" spans="9:10" x14ac:dyDescent="0.35">
      <c r="J220" s="42">
        <f>DATE(YEAR(I210),11,1)</f>
        <v>50345</v>
      </c>
    </row>
    <row r="221" spans="9:10" x14ac:dyDescent="0.35">
      <c r="J221" s="42">
        <f>DATE(YEAR(I210),11,11)</f>
        <v>50355</v>
      </c>
    </row>
    <row r="222" spans="9:10" x14ac:dyDescent="0.35">
      <c r="J222" s="42">
        <f>DATE(YEAR(I210),12,25)</f>
        <v>50399</v>
      </c>
    </row>
    <row r="223" spans="9:10" x14ac:dyDescent="0.35">
      <c r="I223" s="6">
        <f>DATE(YEAR(I210)+1,MONTH(I210),DAY(I210))</f>
        <v>50406</v>
      </c>
      <c r="J223" s="42">
        <f>DATE(YEAR(I223),1,1)</f>
        <v>50406</v>
      </c>
    </row>
    <row r="224" spans="9:10" x14ac:dyDescent="0.35">
      <c r="I224" s="3">
        <f>DATE(YEAR(I223)+1,1,1)-1</f>
        <v>50770</v>
      </c>
      <c r="J224" s="42">
        <f>DATE(YEAR(I223),3,29.56+0.979*MOD(204-11*MOD(YEAR(I223),19),30)-WEEKDAY(DATE(YEAR(I223),3,28.56+0.979*MOD(204-11*MOD(YEAR(I223),19),30))))</f>
        <v>50520</v>
      </c>
    </row>
    <row r="225" spans="9:10" x14ac:dyDescent="0.35">
      <c r="I225" s="5"/>
      <c r="J225" s="42">
        <f>DATE(YEAR(I223),3,29.56+0.979*MOD(204-11*MOD(YEAR(I223),19),30)-WEEKDAY(DATE(YEAR(I223),3,28.56+0.979*MOD(204-11*MOD(YEAR(I223),19),30)))+1)</f>
        <v>50521</v>
      </c>
    </row>
    <row r="226" spans="9:10" x14ac:dyDescent="0.35">
      <c r="J226" s="42">
        <f>DATE(YEAR(I223),5,1)</f>
        <v>50526</v>
      </c>
    </row>
    <row r="227" spans="9:10" x14ac:dyDescent="0.35">
      <c r="J227" s="42">
        <f>DATE(YEAR(I223),5,8)</f>
        <v>50533</v>
      </c>
    </row>
    <row r="228" spans="9:10" x14ac:dyDescent="0.35">
      <c r="J228" s="42">
        <f>IF(J225+38=J226,0,J225+38)</f>
        <v>50559</v>
      </c>
    </row>
    <row r="229" spans="9:10" x14ac:dyDescent="0.35">
      <c r="J229" s="42">
        <f>DATE(YEAR(I223),3,29.56+0.979*MOD(204-11*MOD(YEAR(I223),19),30)-WEEKDAY(DATE(YEAR(I223),3,28.56+0.979*MOD(204-11*MOD(YEAR(I223),19),30)))+49)</f>
        <v>50569</v>
      </c>
    </row>
    <row r="230" spans="9:10" x14ac:dyDescent="0.35">
      <c r="J230" s="42">
        <f>J225+49</f>
        <v>50570</v>
      </c>
    </row>
    <row r="231" spans="9:10" x14ac:dyDescent="0.35">
      <c r="J231" s="42">
        <f>DATE(YEAR(I223),7,14)</f>
        <v>50600</v>
      </c>
    </row>
    <row r="232" spans="9:10" x14ac:dyDescent="0.35">
      <c r="J232" s="42">
        <f>DATE(YEAR(I224),8,15)</f>
        <v>50632</v>
      </c>
    </row>
    <row r="233" spans="9:10" x14ac:dyDescent="0.35">
      <c r="J233" s="42">
        <f>DATE(YEAR(I223),11,1)</f>
        <v>50710</v>
      </c>
    </row>
    <row r="234" spans="9:10" x14ac:dyDescent="0.35">
      <c r="J234" s="42">
        <f>DATE(YEAR(I223),11,11)</f>
        <v>50720</v>
      </c>
    </row>
    <row r="235" spans="9:10" x14ac:dyDescent="0.35">
      <c r="J235" s="42">
        <f>DATE(YEAR(I223),12,25)</f>
        <v>50764</v>
      </c>
    </row>
    <row r="236" spans="9:10" x14ac:dyDescent="0.35">
      <c r="I236" s="6">
        <f>DATE(YEAR(I223)+1,MONTH(I223),DAY(I223))</f>
        <v>50771</v>
      </c>
      <c r="J236" s="42">
        <f>DATE(YEAR(I236),1,1)</f>
        <v>50771</v>
      </c>
    </row>
    <row r="237" spans="9:10" x14ac:dyDescent="0.35">
      <c r="I237" s="3">
        <f>DATE(YEAR(I236)+1,1,1)-1</f>
        <v>51135</v>
      </c>
      <c r="J237" s="42">
        <f>DATE(YEAR(I236),3,29.56+0.979*MOD(204-11*MOD(YEAR(I236),19),30)-WEEKDAY(DATE(YEAR(I236),3,28.56+0.979*MOD(204-11*MOD(YEAR(I236),19),30))))</f>
        <v>50870</v>
      </c>
    </row>
    <row r="238" spans="9:10" x14ac:dyDescent="0.35">
      <c r="I238" s="5"/>
      <c r="J238" s="42">
        <f>DATE(YEAR(I236),3,29.56+0.979*MOD(204-11*MOD(YEAR(I236),19),30)-WEEKDAY(DATE(YEAR(I236),3,28.56+0.979*MOD(204-11*MOD(YEAR(I236),19),30)))+1)</f>
        <v>50871</v>
      </c>
    </row>
    <row r="239" spans="9:10" x14ac:dyDescent="0.35">
      <c r="J239" s="42">
        <f>DATE(YEAR(I236),5,1)</f>
        <v>50891</v>
      </c>
    </row>
    <row r="240" spans="9:10" x14ac:dyDescent="0.35">
      <c r="J240" s="42">
        <f>DATE(YEAR(I236),5,8)</f>
        <v>50898</v>
      </c>
    </row>
    <row r="241" spans="9:10" x14ac:dyDescent="0.35">
      <c r="J241" s="42">
        <f>IF(J238+38=J239,0,J238+38)</f>
        <v>50909</v>
      </c>
    </row>
    <row r="242" spans="9:10" x14ac:dyDescent="0.35">
      <c r="J242" s="42">
        <f>DATE(YEAR(I236),3,29.56+0.979*MOD(204-11*MOD(YEAR(I236),19),30)-WEEKDAY(DATE(YEAR(I236),3,28.56+0.979*MOD(204-11*MOD(YEAR(I236),19),30)))+49)</f>
        <v>50919</v>
      </c>
    </row>
    <row r="243" spans="9:10" x14ac:dyDescent="0.35">
      <c r="J243" s="42">
        <f>J238+49</f>
        <v>50920</v>
      </c>
    </row>
    <row r="244" spans="9:10" x14ac:dyDescent="0.35">
      <c r="J244" s="42">
        <f>DATE(YEAR(I236),7,14)</f>
        <v>50965</v>
      </c>
    </row>
    <row r="245" spans="9:10" x14ac:dyDescent="0.35">
      <c r="J245" s="42">
        <f>DATE(YEAR(I237),8,15)</f>
        <v>50997</v>
      </c>
    </row>
    <row r="246" spans="9:10" x14ac:dyDescent="0.35">
      <c r="J246" s="42">
        <f>DATE(YEAR(I236),11,1)</f>
        <v>51075</v>
      </c>
    </row>
    <row r="247" spans="9:10" x14ac:dyDescent="0.35">
      <c r="J247" s="42">
        <f>DATE(YEAR(I236),11,11)</f>
        <v>51085</v>
      </c>
    </row>
    <row r="248" spans="9:10" x14ac:dyDescent="0.35">
      <c r="J248" s="42">
        <f>DATE(YEAR(I236),12,25)</f>
        <v>51129</v>
      </c>
    </row>
    <row r="249" spans="9:10" x14ac:dyDescent="0.35">
      <c r="I249" s="6">
        <f>DATE(YEAR(I236)+1,MONTH(I236),DAY(I236))</f>
        <v>51136</v>
      </c>
      <c r="J249" s="42">
        <f>DATE(YEAR(I249),1,1)</f>
        <v>51136</v>
      </c>
    </row>
    <row r="250" spans="9:10" x14ac:dyDescent="0.35">
      <c r="I250" s="3">
        <f>DATE(YEAR(I249)+1,1,1)-1</f>
        <v>51501</v>
      </c>
      <c r="J250" s="42">
        <f>DATE(YEAR(I249),3,29.56+0.979*MOD(204-11*MOD(YEAR(I249),19),30)-WEEKDAY(DATE(YEAR(I249),3,28.56+0.979*MOD(204-11*MOD(YEAR(I249),19),30))))</f>
        <v>51227</v>
      </c>
    </row>
    <row r="251" spans="9:10" x14ac:dyDescent="0.35">
      <c r="I251" s="5"/>
      <c r="J251" s="42">
        <f>DATE(YEAR(I249),3,29.56+0.979*MOD(204-11*MOD(YEAR(I249),19),30)-WEEKDAY(DATE(YEAR(I249),3,28.56+0.979*MOD(204-11*MOD(YEAR(I249),19),30)))+1)</f>
        <v>51228</v>
      </c>
    </row>
    <row r="252" spans="9:10" x14ac:dyDescent="0.35">
      <c r="J252" s="42">
        <f>DATE(YEAR(I249),5,1)</f>
        <v>51257</v>
      </c>
    </row>
    <row r="253" spans="9:10" x14ac:dyDescent="0.35">
      <c r="J253" s="42">
        <f>DATE(YEAR(I249),5,8)</f>
        <v>51264</v>
      </c>
    </row>
    <row r="254" spans="9:10" x14ac:dyDescent="0.35">
      <c r="J254" s="42">
        <f>IF(J251+38=J252,0,J251+38)</f>
        <v>51266</v>
      </c>
    </row>
    <row r="255" spans="9:10" x14ac:dyDescent="0.35">
      <c r="J255" s="42">
        <f>DATE(YEAR(I249),3,29.56+0.979*MOD(204-11*MOD(YEAR(I249),19),30)-WEEKDAY(DATE(YEAR(I249),3,28.56+0.979*MOD(204-11*MOD(YEAR(I249),19),30)))+49)</f>
        <v>51276</v>
      </c>
    </row>
    <row r="256" spans="9:10" x14ac:dyDescent="0.35">
      <c r="J256" s="42">
        <f>J251+49</f>
        <v>51277</v>
      </c>
    </row>
    <row r="257" spans="9:10" x14ac:dyDescent="0.35">
      <c r="J257" s="42">
        <f>DATE(YEAR(I249),7,14)</f>
        <v>51331</v>
      </c>
    </row>
    <row r="258" spans="9:10" x14ac:dyDescent="0.35">
      <c r="J258" s="42">
        <f>DATE(YEAR(I250),8,15)</f>
        <v>51363</v>
      </c>
    </row>
    <row r="259" spans="9:10" x14ac:dyDescent="0.35">
      <c r="J259" s="42">
        <f>DATE(YEAR(I249),11,1)</f>
        <v>51441</v>
      </c>
    </row>
    <row r="260" spans="9:10" x14ac:dyDescent="0.35">
      <c r="J260" s="42">
        <f>DATE(YEAR(I249),11,11)</f>
        <v>51451</v>
      </c>
    </row>
    <row r="261" spans="9:10" x14ac:dyDescent="0.35">
      <c r="J261" s="42">
        <f>DATE(YEAR(I249),12,25)</f>
        <v>51495</v>
      </c>
    </row>
    <row r="262" spans="9:10" x14ac:dyDescent="0.35">
      <c r="I262" s="6">
        <f>DATE(YEAR(I249)+1,MONTH(I249),DAY(I249))</f>
        <v>51502</v>
      </c>
      <c r="J262" s="42">
        <f>DATE(YEAR(I262),1,1)</f>
        <v>51502</v>
      </c>
    </row>
    <row r="263" spans="9:10" x14ac:dyDescent="0.35">
      <c r="I263" s="3">
        <f>DATE(YEAR(I262)+1,1,1)-1</f>
        <v>51866</v>
      </c>
      <c r="J263" s="42">
        <f>DATE(YEAR(I262),3,29.56+0.979*MOD(204-11*MOD(YEAR(I262),19),30)-WEEKDAY(DATE(YEAR(I262),3,28.56+0.979*MOD(204-11*MOD(YEAR(I262),19),30))))</f>
        <v>51612</v>
      </c>
    </row>
    <row r="264" spans="9:10" x14ac:dyDescent="0.35">
      <c r="I264" s="5"/>
      <c r="J264" s="42">
        <f>DATE(YEAR(I262),3,29.56+0.979*MOD(204-11*MOD(YEAR(I262),19),30)-WEEKDAY(DATE(YEAR(I262),3,28.56+0.979*MOD(204-11*MOD(YEAR(I262),19),30)))+1)</f>
        <v>51613</v>
      </c>
    </row>
    <row r="265" spans="9:10" x14ac:dyDescent="0.35">
      <c r="J265" s="42">
        <f>DATE(YEAR(I262),5,1)</f>
        <v>51622</v>
      </c>
    </row>
    <row r="266" spans="9:10" x14ac:dyDescent="0.35">
      <c r="J266" s="42">
        <f>DATE(YEAR(I262),5,8)</f>
        <v>51629</v>
      </c>
    </row>
    <row r="267" spans="9:10" x14ac:dyDescent="0.35">
      <c r="J267" s="42">
        <f>IF(J264+38=J265,0,J264+38)</f>
        <v>51651</v>
      </c>
    </row>
    <row r="268" spans="9:10" x14ac:dyDescent="0.35">
      <c r="J268" s="42">
        <f>DATE(YEAR(I262),3,29.56+0.979*MOD(204-11*MOD(YEAR(I262),19),30)-WEEKDAY(DATE(YEAR(I262),3,28.56+0.979*MOD(204-11*MOD(YEAR(I262),19),30)))+49)</f>
        <v>51661</v>
      </c>
    </row>
    <row r="269" spans="9:10" x14ac:dyDescent="0.35">
      <c r="J269" s="42">
        <f>J264+49</f>
        <v>51662</v>
      </c>
    </row>
    <row r="270" spans="9:10" x14ac:dyDescent="0.35">
      <c r="J270" s="42">
        <f>DATE(YEAR(I262),7,14)</f>
        <v>51696</v>
      </c>
    </row>
    <row r="271" spans="9:10" x14ac:dyDescent="0.35">
      <c r="J271" s="42">
        <f>DATE(YEAR(I263),8,15)</f>
        <v>51728</v>
      </c>
    </row>
    <row r="272" spans="9:10" x14ac:dyDescent="0.35">
      <c r="J272" s="42">
        <f>DATE(YEAR(I262),11,1)</f>
        <v>51806</v>
      </c>
    </row>
    <row r="273" spans="10:10" x14ac:dyDescent="0.35">
      <c r="J273" s="42">
        <f>DATE(YEAR(I262),11,11)</f>
        <v>51816</v>
      </c>
    </row>
    <row r="274" spans="10:10" x14ac:dyDescent="0.35">
      <c r="J274" s="42">
        <f>DATE(YEAR(I262),12,25)</f>
        <v>51860</v>
      </c>
    </row>
  </sheetData>
  <sheetProtection formatCells="0" pivotTables="0"/>
  <phoneticPr fontId="9" type="noConversion"/>
  <pageMargins left="0.7" right="0.7" top="0.75" bottom="0.75" header="0.3" footer="0.3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7A01A-C832-4C14-A47A-94A6AC6ACE7E}">
  <sheetPr codeName="Feuil5"/>
  <dimension ref="A1:E2"/>
  <sheetViews>
    <sheetView topLeftCell="B1" workbookViewId="0">
      <selection activeCell="D2" sqref="D2"/>
    </sheetView>
  </sheetViews>
  <sheetFormatPr baseColWidth="10" defaultRowHeight="14.5" x14ac:dyDescent="0.35"/>
  <cols>
    <col min="1" max="1" width="12.36328125" bestFit="1" customWidth="1"/>
    <col min="2" max="2" width="16.36328125" bestFit="1" customWidth="1"/>
    <col min="3" max="3" width="25.81640625" bestFit="1" customWidth="1"/>
    <col min="4" max="4" width="27.81640625" bestFit="1" customWidth="1"/>
    <col min="5" max="5" width="17.36328125" bestFit="1" customWidth="1"/>
    <col min="6" max="6" width="19.453125" bestFit="1" customWidth="1"/>
    <col min="7" max="7" width="16.6328125" bestFit="1" customWidth="1"/>
    <col min="8" max="8" width="19.7265625" bestFit="1" customWidth="1"/>
    <col min="9" max="9" width="13.90625" bestFit="1" customWidth="1"/>
    <col min="10" max="10" width="17.453125" bestFit="1" customWidth="1"/>
    <col min="11" max="11" width="25.81640625" bestFit="1" customWidth="1"/>
    <col min="12" max="12" width="14.36328125" bestFit="1" customWidth="1"/>
  </cols>
  <sheetData>
    <row r="1" spans="1:5" x14ac:dyDescent="0.35">
      <c r="A1" t="s">
        <v>1</v>
      </c>
      <c r="B1" t="s">
        <v>43</v>
      </c>
      <c r="C1" t="s">
        <v>44</v>
      </c>
      <c r="D1" t="s">
        <v>72</v>
      </c>
      <c r="E1" t="s">
        <v>74</v>
      </c>
    </row>
    <row r="2" spans="1:5" x14ac:dyDescent="0.35">
      <c r="A2" s="2" t="s">
        <v>73</v>
      </c>
      <c r="B2">
        <v>202105004</v>
      </c>
      <c r="C2" s="2" t="s">
        <v>75</v>
      </c>
      <c r="D2">
        <v>23.766666666666669</v>
      </c>
      <c r="E2">
        <f>IFERROR(_xlfn.XLOOKUP(Synthèse[[#This Row],[Nom Client]],TChantier[Nom Client],TChantier[Date Fin Chantier]),"")</f>
        <v>44328</v>
      </c>
    </row>
  </sheetData>
  <sheetProtection formatCells="0" pivotTables="0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9831284-A5BE-4723-B145-6B93C2F17AD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Chantiers</vt:lpstr>
      <vt:lpstr>Tableau de Bord</vt:lpstr>
      <vt:lpstr>Planning</vt:lpstr>
      <vt:lpstr>Absences</vt:lpstr>
      <vt:lpstr>Données Autres</vt:lpstr>
      <vt:lpstr>Base</vt:lpstr>
      <vt:lpstr>Année</vt:lpstr>
      <vt:lpstr>Effectif</vt:lpstr>
      <vt:lpstr>Feries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2021-05-11T14:46:20Z</cp:lastPrinted>
  <dcterms:created xsi:type="dcterms:W3CDTF">2021-05-04T10:56:49Z</dcterms:created>
  <dcterms:modified xsi:type="dcterms:W3CDTF">2021-05-16T13:21:18Z</dcterms:modified>
</cp:coreProperties>
</file>