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eydier\Documents\"/>
    </mc:Choice>
  </mc:AlternateContent>
  <xr:revisionPtr revIDLastSave="0" documentId="13_ncr:1_{0D5BCF97-8FDE-4EFB-B2B8-A73599F48B2F}" xr6:coauthVersionLast="36" xr6:coauthVersionMax="36" xr10:uidLastSave="{00000000-0000-0000-0000-000000000000}"/>
  <bookViews>
    <workbookView xWindow="0" yWindow="0" windowWidth="23040" windowHeight="8364" xr2:uid="{536AD02B-DFF5-4756-8E33-BC67D50718C0}"/>
  </bookViews>
  <sheets>
    <sheet name="Feuil1 (3)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8" i="1" l="1"/>
  <c r="I69" i="1" s="1"/>
  <c r="I70" i="1" s="1"/>
  <c r="I71" i="1" s="1"/>
  <c r="I72" i="1" s="1"/>
  <c r="I73" i="1" s="1"/>
  <c r="I74" i="1" s="1"/>
  <c r="I75" i="1" s="1"/>
  <c r="I76" i="1" s="1"/>
  <c r="I67" i="1"/>
  <c r="J65" i="1"/>
  <c r="L65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N64" i="1"/>
  <c r="J64" i="1"/>
  <c r="I64" i="1"/>
  <c r="J63" i="1"/>
  <c r="J62" i="1"/>
  <c r="J61" i="1"/>
  <c r="J60" i="1"/>
  <c r="I47" i="1"/>
  <c r="I48" i="1" s="1"/>
  <c r="I49" i="1" s="1"/>
  <c r="I50" i="1" s="1"/>
  <c r="I51" i="1" s="1"/>
  <c r="I52" i="1" s="1"/>
  <c r="I53" i="1" s="1"/>
  <c r="I54" i="1" s="1"/>
  <c r="I55" i="1" s="1"/>
  <c r="I56" i="1" s="1"/>
  <c r="J45" i="1"/>
  <c r="L45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44" i="1"/>
  <c r="J43" i="1"/>
  <c r="J42" i="1"/>
  <c r="N44" i="1" s="1"/>
  <c r="J41" i="1"/>
  <c r="AA33" i="1"/>
  <c r="AB33" i="1" s="1"/>
  <c r="I32" i="1"/>
  <c r="I33" i="1" s="1"/>
  <c r="AA31" i="1"/>
  <c r="I31" i="1"/>
  <c r="AA30" i="1"/>
  <c r="M30" i="1"/>
  <c r="I30" i="1"/>
  <c r="D30" i="1"/>
  <c r="C30" i="1"/>
  <c r="B30" i="1"/>
  <c r="AA29" i="1"/>
  <c r="Z32" i="1" s="1"/>
  <c r="W29" i="1"/>
  <c r="W30" i="1" s="1"/>
  <c r="W31" i="1" s="1"/>
  <c r="W32" i="1" s="1"/>
  <c r="W33" i="1" s="1"/>
  <c r="W34" i="1" s="1"/>
  <c r="W35" i="1" s="1"/>
  <c r="W36" i="1" s="1"/>
  <c r="M29" i="1"/>
  <c r="D29" i="1"/>
  <c r="C29" i="1"/>
  <c r="B29" i="1"/>
  <c r="AA28" i="1"/>
  <c r="W28" i="1"/>
  <c r="J28" i="1"/>
  <c r="L28" i="1" s="1"/>
  <c r="B28" i="1"/>
  <c r="W27" i="1"/>
  <c r="J27" i="1"/>
  <c r="I27" i="1"/>
  <c r="D27" i="1"/>
  <c r="C27" i="1"/>
  <c r="B27" i="1"/>
  <c r="J26" i="1"/>
  <c r="D26" i="1"/>
  <c r="C26" i="1"/>
  <c r="B26" i="1"/>
  <c r="X25" i="1"/>
  <c r="J25" i="1"/>
  <c r="D25" i="1"/>
  <c r="C25" i="1"/>
  <c r="B25" i="1"/>
  <c r="J24" i="1"/>
  <c r="D24" i="1"/>
  <c r="C24" i="1"/>
  <c r="B24" i="1"/>
  <c r="X23" i="1"/>
  <c r="J23" i="1"/>
  <c r="X22" i="1"/>
  <c r="X21" i="1"/>
  <c r="W24" i="1" s="1"/>
  <c r="A21" i="1"/>
  <c r="AD20" i="1"/>
  <c r="X20" i="1"/>
  <c r="A19" i="1"/>
  <c r="A20" i="1" s="1"/>
  <c r="AI18" i="1"/>
  <c r="AP17" i="1"/>
  <c r="AO17" i="1"/>
  <c r="AM17" i="1"/>
  <c r="AJ17" i="1"/>
  <c r="AG17" i="1"/>
  <c r="AD17" i="1"/>
  <c r="AD19" i="1" s="1"/>
  <c r="X17" i="1"/>
  <c r="AP16" i="1"/>
  <c r="AM16" i="1"/>
  <c r="AG16" i="1"/>
  <c r="AD16" i="1"/>
  <c r="X16" i="1"/>
  <c r="AP15" i="1"/>
  <c r="AM15" i="1"/>
  <c r="AL18" i="1" s="1"/>
  <c r="AJ15" i="1"/>
  <c r="AG15" i="1"/>
  <c r="AF18" i="1" s="1"/>
  <c r="AD15" i="1"/>
  <c r="AC18" i="1" s="1"/>
  <c r="X15" i="1"/>
  <c r="AP14" i="1"/>
  <c r="AM14" i="1"/>
  <c r="AJ14" i="1"/>
  <c r="AG14" i="1"/>
  <c r="AD14" i="1"/>
  <c r="X14" i="1"/>
  <c r="X13" i="1"/>
  <c r="X12" i="1"/>
  <c r="D12" i="1"/>
  <c r="D28" i="1" s="1"/>
  <c r="C12" i="1"/>
  <c r="C28" i="1" s="1"/>
  <c r="W8" i="1"/>
  <c r="W9" i="1" s="1"/>
  <c r="W10" i="1" s="1"/>
  <c r="W11" i="1" s="1"/>
  <c r="W12" i="1" s="1"/>
  <c r="W13" i="1" s="1"/>
  <c r="W14" i="1" s="1"/>
  <c r="W15" i="1" s="1"/>
  <c r="W16" i="1" s="1"/>
  <c r="W17" i="1" s="1"/>
  <c r="I8" i="1"/>
  <c r="I9" i="1" s="1"/>
  <c r="P7" i="1"/>
  <c r="O7" i="1"/>
  <c r="X6" i="1"/>
  <c r="T6" i="1"/>
  <c r="X4" i="1"/>
  <c r="W4" i="1"/>
  <c r="S4" i="1"/>
  <c r="N4" i="1"/>
  <c r="J4" i="1"/>
  <c r="J5" i="1" s="1"/>
  <c r="J6" i="1" s="1"/>
  <c r="I4" i="1"/>
  <c r="X3" i="1"/>
  <c r="S3" i="1"/>
  <c r="J3" i="1"/>
  <c r="X2" i="1"/>
  <c r="S2" i="1"/>
  <c r="N2" i="1"/>
  <c r="J2" i="1"/>
  <c r="X1" i="1"/>
  <c r="S1" i="1"/>
  <c r="J1" i="1"/>
  <c r="I34" i="1" l="1"/>
  <c r="M32" i="1"/>
  <c r="I10" i="1"/>
  <c r="O9" i="1"/>
  <c r="M8" i="1"/>
  <c r="AE19" i="1"/>
  <c r="AG19" i="1"/>
  <c r="AH19" i="1" s="1"/>
  <c r="L6" i="1"/>
  <c r="X30" i="1"/>
  <c r="K29" i="1"/>
  <c r="J30" i="1"/>
  <c r="S5" i="1"/>
  <c r="X5" i="1" s="1"/>
  <c r="X24" i="1" s="1"/>
  <c r="AA32" i="1" s="1"/>
  <c r="AD18" i="1" s="1"/>
  <c r="AG18" i="1" s="1"/>
  <c r="AJ18" i="1" s="1"/>
  <c r="AM18" i="1" s="1"/>
  <c r="AP18" i="1" s="1"/>
  <c r="AQ18" i="1" s="1"/>
  <c r="AN18" i="1" s="1"/>
  <c r="AK18" i="1" s="1"/>
  <c r="AH18" i="1" s="1"/>
  <c r="AE18" i="1" s="1"/>
  <c r="AB32" i="1" s="1"/>
  <c r="Y24" i="1" s="1"/>
  <c r="M7" i="1"/>
  <c r="Y6" i="1"/>
  <c r="Y15" i="1" s="1"/>
  <c r="O8" i="1"/>
  <c r="Y13" i="1"/>
  <c r="X33" i="1"/>
  <c r="I44" i="1"/>
  <c r="Y17" i="1"/>
  <c r="Y25" i="1"/>
  <c r="X31" i="1" s="1"/>
  <c r="M31" i="1"/>
  <c r="AJ16" i="1"/>
  <c r="Y14" i="1" l="1"/>
  <c r="Y16" i="1"/>
  <c r="Y12" i="1"/>
  <c r="P9" i="1"/>
  <c r="Q8" i="1"/>
  <c r="Q7" i="1"/>
  <c r="P8" i="1"/>
  <c r="O10" i="1"/>
  <c r="I11" i="1"/>
  <c r="M9" i="1"/>
  <c r="L44" i="1"/>
  <c r="L27" i="1"/>
  <c r="Y5" i="1"/>
  <c r="T5" i="1" s="1"/>
  <c r="M33" i="1"/>
  <c r="I35" i="1"/>
  <c r="K7" i="1"/>
  <c r="J8" i="1"/>
  <c r="X34" i="1"/>
  <c r="X32" i="1"/>
  <c r="K30" i="1"/>
  <c r="J31" i="1"/>
  <c r="X35" i="1"/>
  <c r="K8" i="1" l="1"/>
  <c r="J9" i="1"/>
  <c r="J32" i="1"/>
  <c r="K31" i="1"/>
  <c r="S8" i="1"/>
  <c r="T7" i="1"/>
  <c r="X7" i="1" s="1"/>
  <c r="Y7" i="1" s="1"/>
  <c r="X26" i="1" s="1"/>
  <c r="P10" i="1"/>
  <c r="Q9" i="1"/>
  <c r="O11" i="1"/>
  <c r="I12" i="1"/>
  <c r="M10" i="1"/>
  <c r="M34" i="1"/>
  <c r="I36" i="1"/>
  <c r="L5" i="1"/>
  <c r="L64" i="1"/>
  <c r="P11" i="1" l="1"/>
  <c r="Q10" i="1"/>
  <c r="I37" i="1"/>
  <c r="M35" i="1"/>
  <c r="J33" i="1"/>
  <c r="K32" i="1"/>
  <c r="S9" i="1"/>
  <c r="T8" i="1"/>
  <c r="X8" i="1" s="1"/>
  <c r="Y8" i="1" s="1"/>
  <c r="O12" i="1"/>
  <c r="I13" i="1"/>
  <c r="M11" i="1"/>
  <c r="J10" i="1"/>
  <c r="K9" i="1"/>
  <c r="P12" i="1" l="1"/>
  <c r="Q11" i="1"/>
  <c r="M12" i="1"/>
  <c r="O13" i="1"/>
  <c r="I14" i="1"/>
  <c r="M36" i="1"/>
  <c r="I38" i="1"/>
  <c r="J34" i="1"/>
  <c r="K33" i="1"/>
  <c r="U8" i="1"/>
  <c r="U9" i="1"/>
  <c r="U10" i="1"/>
  <c r="S10" i="1"/>
  <c r="T9" i="1"/>
  <c r="X9" i="1" s="1"/>
  <c r="J11" i="1"/>
  <c r="K10" i="1"/>
  <c r="U11" i="1"/>
  <c r="S11" i="1" l="1"/>
  <c r="T10" i="1"/>
  <c r="X10" i="1" s="1"/>
  <c r="I39" i="1"/>
  <c r="M38" i="1" s="1"/>
  <c r="M37" i="1"/>
  <c r="I15" i="1"/>
  <c r="O14" i="1"/>
  <c r="M13" i="1"/>
  <c r="J12" i="1"/>
  <c r="K11" i="1"/>
  <c r="U12" i="1" s="1"/>
  <c r="P13" i="1"/>
  <c r="U13" i="1" s="1"/>
  <c r="Q12" i="1"/>
  <c r="Y9" i="1"/>
  <c r="X27" i="1"/>
  <c r="AA34" i="1" s="1"/>
  <c r="K34" i="1"/>
  <c r="J35" i="1"/>
  <c r="T11" i="1" l="1"/>
  <c r="X11" i="1" s="1"/>
  <c r="S12" i="1"/>
  <c r="K12" i="1"/>
  <c r="J13" i="1"/>
  <c r="Q13" i="1"/>
  <c r="P14" i="1"/>
  <c r="U14" i="1" s="1"/>
  <c r="I16" i="1"/>
  <c r="O15" i="1"/>
  <c r="M14" i="1"/>
  <c r="J36" i="1"/>
  <c r="K35" i="1"/>
  <c r="X28" i="1"/>
  <c r="Y10" i="1"/>
  <c r="P15" i="1" l="1"/>
  <c r="U15" i="1" s="1"/>
  <c r="Q14" i="1"/>
  <c r="K13" i="1"/>
  <c r="J14" i="1"/>
  <c r="K36" i="1"/>
  <c r="J37" i="1"/>
  <c r="M15" i="1"/>
  <c r="I17" i="1"/>
  <c r="M16" i="1" s="1"/>
  <c r="Q16" i="1" s="1"/>
  <c r="O16" i="1"/>
  <c r="X29" i="1"/>
  <c r="Y11" i="1"/>
  <c r="J15" i="1" l="1"/>
  <c r="K14" i="1"/>
  <c r="P16" i="1"/>
  <c r="U16" i="1" s="1"/>
  <c r="Q15" i="1"/>
  <c r="J38" i="1"/>
  <c r="K37" i="1"/>
  <c r="J39" i="1" l="1"/>
  <c r="K39" i="1" s="1"/>
  <c r="K38" i="1"/>
  <c r="J16" i="1"/>
  <c r="K15" i="1"/>
  <c r="J17" i="1" l="1"/>
  <c r="K17" i="1" s="1"/>
  <c r="K16" i="1"/>
</calcChain>
</file>

<file path=xl/sharedStrings.xml><?xml version="1.0" encoding="utf-8"?>
<sst xmlns="http://schemas.openxmlformats.org/spreadsheetml/2006/main" count="148" uniqueCount="86">
  <si>
    <t>Tache</t>
  </si>
  <si>
    <t>Lettre associée</t>
  </si>
  <si>
    <t>Personne 1</t>
  </si>
  <si>
    <t>Personne 2</t>
  </si>
  <si>
    <t>Durée(min)</t>
  </si>
  <si>
    <t>Antériorité</t>
  </si>
  <si>
    <t>A</t>
  </si>
  <si>
    <t>Jessica</t>
  </si>
  <si>
    <t>No</t>
  </si>
  <si>
    <t>-</t>
  </si>
  <si>
    <t>H</t>
  </si>
  <si>
    <t>X</t>
  </si>
  <si>
    <t>Y</t>
  </si>
  <si>
    <t>B</t>
  </si>
  <si>
    <t>Enea</t>
  </si>
  <si>
    <t>Z</t>
  </si>
  <si>
    <t>C</t>
  </si>
  <si>
    <t>Lucie</t>
  </si>
  <si>
    <t>Julia</t>
  </si>
  <si>
    <t>Date au plus tot/tard</t>
  </si>
  <si>
    <t>D</t>
  </si>
  <si>
    <t>Pour 8 sacs(min/h)</t>
  </si>
  <si>
    <t>Heures de début modification</t>
  </si>
  <si>
    <t>E</t>
  </si>
  <si>
    <t>D,H</t>
  </si>
  <si>
    <t>Stock en cours</t>
  </si>
  <si>
    <t>F</t>
  </si>
  <si>
    <t>Vanessa</t>
  </si>
  <si>
    <t>G</t>
  </si>
  <si>
    <t>F, C, B</t>
  </si>
  <si>
    <t>I</t>
  </si>
  <si>
    <t>J</t>
  </si>
  <si>
    <t>K</t>
  </si>
  <si>
    <t>L</t>
  </si>
  <si>
    <t>Clémence</t>
  </si>
  <si>
    <t>M</t>
  </si>
  <si>
    <t>Alicia</t>
  </si>
  <si>
    <t>sacs/jour</t>
  </si>
  <si>
    <t>min/travail jour</t>
  </si>
  <si>
    <t>min sac sans pause</t>
  </si>
  <si>
    <t>1ère caisse</t>
  </si>
  <si>
    <t>10h15</t>
  </si>
  <si>
    <t>1ère caisse(+10min pause)</t>
  </si>
  <si>
    <t>10h45</t>
  </si>
  <si>
    <t>11h01</t>
  </si>
  <si>
    <t>Temps menant(min)</t>
  </si>
  <si>
    <t>2ème caisse</t>
  </si>
  <si>
    <t>12h50</t>
  </si>
  <si>
    <t>10h33</t>
  </si>
  <si>
    <t>11h10</t>
  </si>
  <si>
    <t>3ème caisse(+10min pause)</t>
  </si>
  <si>
    <t>12h55</t>
  </si>
  <si>
    <t>3ème caisse</t>
  </si>
  <si>
    <t>11h17</t>
  </si>
  <si>
    <t>temsp(min)</t>
  </si>
  <si>
    <t>4ème caisse</t>
  </si>
  <si>
    <t>13h</t>
  </si>
  <si>
    <t>11h18</t>
  </si>
  <si>
    <t>11h33</t>
  </si>
  <si>
    <t>5ème caisse</t>
  </si>
  <si>
    <t>13h05</t>
  </si>
  <si>
    <t>11h36</t>
  </si>
  <si>
    <t>11h49</t>
  </si>
  <si>
    <t>Sortie 5eme caisse au plus tard(+10min pause)</t>
  </si>
  <si>
    <t>13h10</t>
  </si>
  <si>
    <t>Sortie 5eme caisse au plus tard</t>
  </si>
  <si>
    <t>11h54</t>
  </si>
  <si>
    <t>12h05</t>
  </si>
  <si>
    <t>2ème caisse(+30 min midi)</t>
  </si>
  <si>
    <t>12h45</t>
  </si>
  <si>
    <t>14h</t>
  </si>
  <si>
    <t>15h15</t>
  </si>
  <si>
    <t>17h</t>
  </si>
  <si>
    <t>18h15</t>
  </si>
  <si>
    <t>RS</t>
  </si>
  <si>
    <t>RS MINI</t>
  </si>
  <si>
    <t>CCC</t>
  </si>
  <si>
    <t>TTT</t>
  </si>
  <si>
    <t>DDDD</t>
  </si>
  <si>
    <t>RRR</t>
  </si>
  <si>
    <t>YYYY</t>
  </si>
  <si>
    <t>EEEE</t>
  </si>
  <si>
    <t>TTTT</t>
  </si>
  <si>
    <t>T</t>
  </si>
  <si>
    <t>QQQ</t>
  </si>
  <si>
    <t>Pour 8 pieces(min/h)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</si>
</sst>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h:mm;@"/>
    <numFmt numFmtId="166" formatCode="[$-F400]h:mm:ss\ AM/PM"/>
    <numFmt numFmtId="167" formatCode="0.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2" fontId="0" fillId="4" borderId="6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/>
    <xf numFmtId="0" fontId="0" fillId="0" borderId="4" xfId="0" applyBorder="1" applyAlignment="1">
      <alignment horizontal="center" vertical="center"/>
    </xf>
    <xf numFmtId="165" fontId="0" fillId="7" borderId="4" xfId="0" applyNumberFormat="1" applyFill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/>
    </xf>
    <xf numFmtId="166" fontId="0" fillId="6" borderId="4" xfId="0" applyNumberFormat="1" applyFill="1" applyBorder="1" applyAlignment="1">
      <alignment horizontal="center"/>
    </xf>
    <xf numFmtId="165" fontId="0" fillId="7" borderId="4" xfId="0" applyNumberFormat="1" applyFill="1" applyBorder="1" applyAlignment="1">
      <alignment horizontal="center"/>
    </xf>
    <xf numFmtId="165" fontId="0" fillId="7" borderId="6" xfId="0" applyNumberFormat="1" applyFill="1" applyBorder="1" applyAlignment="1">
      <alignment horizontal="center"/>
    </xf>
    <xf numFmtId="165" fontId="0" fillId="0" borderId="4" xfId="0" applyNumberFormat="1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165" fontId="0" fillId="3" borderId="4" xfId="0" applyNumberFormat="1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6" fontId="0" fillId="7" borderId="4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right"/>
    </xf>
    <xf numFmtId="166" fontId="0" fillId="0" borderId="0" xfId="0" applyNumberFormat="1" applyFill="1" applyBorder="1"/>
    <xf numFmtId="0" fontId="0" fillId="0" borderId="0" xfId="0" applyBorder="1" applyAlignment="1">
      <alignment horizontal="right"/>
    </xf>
    <xf numFmtId="2" fontId="0" fillId="4" borderId="4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  <xf numFmtId="167" fontId="0" fillId="3" borderId="4" xfId="0" applyNumberFormat="1" applyFill="1" applyBorder="1" applyAlignment="1">
      <alignment horizontal="center"/>
    </xf>
    <xf numFmtId="0" fontId="0" fillId="4" borderId="4" xfId="0" applyFill="1" applyBorder="1"/>
    <xf numFmtId="0" fontId="0" fillId="7" borderId="4" xfId="0" applyFill="1" applyBorder="1"/>
    <xf numFmtId="2" fontId="0" fillId="7" borderId="4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0" fillId="0" borderId="4" xfId="0" applyBorder="1"/>
    <xf numFmtId="167" fontId="0" fillId="4" borderId="4" xfId="0" applyNumberFormat="1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165" fontId="0" fillId="3" borderId="4" xfId="0" applyNumberFormat="1" applyFill="1" applyBorder="1" applyAlignment="1">
      <alignment horizontal="center"/>
    </xf>
    <xf numFmtId="2" fontId="0" fillId="0" borderId="0" xfId="0" applyNumberFormat="1"/>
    <xf numFmtId="0" fontId="0" fillId="3" borderId="4" xfId="0" applyFill="1" applyBorder="1"/>
    <xf numFmtId="0" fontId="1" fillId="0" borderId="0" xfId="0" applyFont="1"/>
    <xf numFmtId="167" fontId="0" fillId="0" borderId="0" xfId="0" applyNumberFormat="1"/>
    <xf numFmtId="0" fontId="0" fillId="0" borderId="1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238125</xdr:colOff>
      <xdr:row>24</xdr:row>
      <xdr:rowOff>28575</xdr:rowOff>
    </xdr:from>
    <xdr:to>
      <xdr:col>22</xdr:col>
      <xdr:colOff>1590675</xdr:colOff>
      <xdr:row>28</xdr:row>
      <xdr:rowOff>38100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2F3BEB2A-4A88-48EB-9C55-E81A16984466}"/>
            </a:ext>
          </a:extLst>
        </xdr:cNvPr>
        <xdr:cNvCxnSpPr/>
      </xdr:nvCxnSpPr>
      <xdr:spPr>
        <a:xfrm flipV="1">
          <a:off x="13032105" y="4455795"/>
          <a:ext cx="11037570" cy="74104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152400</xdr:colOff>
      <xdr:row>17</xdr:row>
      <xdr:rowOff>133351</xdr:rowOff>
    </xdr:from>
    <xdr:to>
      <xdr:col>18</xdr:col>
      <xdr:colOff>514350</xdr:colOff>
      <xdr:row>62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04FB054-E818-493D-A393-75BB2B58E63E}"/>
            </a:ext>
          </a:extLst>
        </xdr:cNvPr>
        <xdr:cNvCxnSpPr/>
      </xdr:nvCxnSpPr>
      <xdr:spPr>
        <a:xfrm flipV="1">
          <a:off x="12946380" y="3280411"/>
          <a:ext cx="6968490" cy="82200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</xdr:colOff>
      <xdr:row>24</xdr:row>
      <xdr:rowOff>133350</xdr:rowOff>
    </xdr:from>
    <xdr:to>
      <xdr:col>22</xdr:col>
      <xdr:colOff>1581150</xdr:colOff>
      <xdr:row>43</xdr:row>
      <xdr:rowOff>38100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A5B0CE5-A774-4730-B6AD-8FED81B8659D}"/>
            </a:ext>
          </a:extLst>
        </xdr:cNvPr>
        <xdr:cNvCxnSpPr/>
      </xdr:nvCxnSpPr>
      <xdr:spPr>
        <a:xfrm flipV="1">
          <a:off x="13308330" y="4560570"/>
          <a:ext cx="10759440" cy="337947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39618</xdr:colOff>
      <xdr:row>10</xdr:row>
      <xdr:rowOff>150798</xdr:rowOff>
    </xdr:from>
    <xdr:to>
      <xdr:col>13</xdr:col>
      <xdr:colOff>399848</xdr:colOff>
      <xdr:row>11</xdr:row>
      <xdr:rowOff>144055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4B1DE385-BC24-457B-B2D3-F66D3DFCCF75}"/>
            </a:ext>
          </a:extLst>
        </xdr:cNvPr>
        <xdr:cNvSpPr/>
      </xdr:nvSpPr>
      <xdr:spPr>
        <a:xfrm>
          <a:off x="12833598" y="1979598"/>
          <a:ext cx="360230" cy="17613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71479</xdr:colOff>
      <xdr:row>4</xdr:row>
      <xdr:rowOff>17533</xdr:rowOff>
    </xdr:from>
    <xdr:to>
      <xdr:col>22</xdr:col>
      <xdr:colOff>1813964</xdr:colOff>
      <xdr:row>5</xdr:row>
      <xdr:rowOff>0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26164065-EBC4-49F3-91E2-554A50820615}"/>
            </a:ext>
          </a:extLst>
        </xdr:cNvPr>
        <xdr:cNvSpPr/>
      </xdr:nvSpPr>
      <xdr:spPr>
        <a:xfrm>
          <a:off x="22588579" y="749053"/>
          <a:ext cx="1483405" cy="1653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823250</xdr:colOff>
      <xdr:row>17</xdr:row>
      <xdr:rowOff>114299</xdr:rowOff>
    </xdr:from>
    <xdr:to>
      <xdr:col>23</xdr:col>
      <xdr:colOff>1009650</xdr:colOff>
      <xdr:row>18</xdr:row>
      <xdr:rowOff>139703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766A7249-83D1-404D-BCE9-4D9C80858262}"/>
            </a:ext>
          </a:extLst>
        </xdr:cNvPr>
        <xdr:cNvSpPr/>
      </xdr:nvSpPr>
      <xdr:spPr>
        <a:xfrm rot="5400000">
          <a:off x="24883888" y="3272301"/>
          <a:ext cx="208284" cy="186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168584</xdr:colOff>
      <xdr:row>29</xdr:row>
      <xdr:rowOff>115985</xdr:rowOff>
    </xdr:from>
    <xdr:to>
      <xdr:col>25</xdr:col>
      <xdr:colOff>1656170</xdr:colOff>
      <xdr:row>30</xdr:row>
      <xdr:rowOff>98452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5966A05B-FDB8-4E75-A961-464FAB5267E2}"/>
            </a:ext>
          </a:extLst>
        </xdr:cNvPr>
        <xdr:cNvSpPr/>
      </xdr:nvSpPr>
      <xdr:spPr>
        <a:xfrm>
          <a:off x="26129924" y="5457605"/>
          <a:ext cx="336966" cy="1653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121381</xdr:colOff>
      <xdr:row>15</xdr:row>
      <xdr:rowOff>74177</xdr:rowOff>
    </xdr:from>
    <xdr:to>
      <xdr:col>28</xdr:col>
      <xdr:colOff>1863866</xdr:colOff>
      <xdr:row>16</xdr:row>
      <xdr:rowOff>56644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F1EA1512-E637-45A7-BBC8-6377198776B6}"/>
            </a:ext>
          </a:extLst>
        </xdr:cNvPr>
        <xdr:cNvSpPr/>
      </xdr:nvSpPr>
      <xdr:spPr>
        <a:xfrm>
          <a:off x="29016421" y="2855477"/>
          <a:ext cx="1742485" cy="1653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60691</xdr:colOff>
      <xdr:row>15</xdr:row>
      <xdr:rowOff>114637</xdr:rowOff>
    </xdr:from>
    <xdr:to>
      <xdr:col>34</xdr:col>
      <xdr:colOff>1803176</xdr:colOff>
      <xdr:row>16</xdr:row>
      <xdr:rowOff>97104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3BC1D49D-FBB8-4160-8E57-2042C3706B35}"/>
            </a:ext>
          </a:extLst>
        </xdr:cNvPr>
        <xdr:cNvSpPr/>
      </xdr:nvSpPr>
      <xdr:spPr>
        <a:xfrm>
          <a:off x="39242731" y="2895937"/>
          <a:ext cx="1742485" cy="1653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60689</xdr:colOff>
      <xdr:row>15</xdr:row>
      <xdr:rowOff>114637</xdr:rowOff>
    </xdr:from>
    <xdr:to>
      <xdr:col>37</xdr:col>
      <xdr:colOff>1803174</xdr:colOff>
      <xdr:row>16</xdr:row>
      <xdr:rowOff>97104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3949833C-F201-49D1-AC65-33C0E0BDDC35}"/>
            </a:ext>
          </a:extLst>
        </xdr:cNvPr>
        <xdr:cNvSpPr/>
      </xdr:nvSpPr>
      <xdr:spPr>
        <a:xfrm>
          <a:off x="42786029" y="2895937"/>
          <a:ext cx="1742485" cy="1653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60690</xdr:colOff>
      <xdr:row>15</xdr:row>
      <xdr:rowOff>40460</xdr:rowOff>
    </xdr:from>
    <xdr:to>
      <xdr:col>40</xdr:col>
      <xdr:colOff>1803175</xdr:colOff>
      <xdr:row>16</xdr:row>
      <xdr:rowOff>22927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8532EE42-B31F-465B-8825-A71067DBDBC8}"/>
            </a:ext>
          </a:extLst>
        </xdr:cNvPr>
        <xdr:cNvSpPr/>
      </xdr:nvSpPr>
      <xdr:spPr>
        <a:xfrm>
          <a:off x="46672230" y="2821760"/>
          <a:ext cx="1742485" cy="16534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E277D0-3ABC-4403-83F4-8D44BEAB0CD9}" name="Tableau134" displayName="Tableau134" ref="A1:F14" totalsRowShown="0" headerRowDxfId="10" dataDxfId="9" headerRowBorderDxfId="7" tableBorderDxfId="8" totalsRowBorderDxfId="6">
  <autoFilter ref="A1:F14" xr:uid="{45528339-172F-4CEA-95E2-CE90E00EB5FF}"/>
  <tableColumns count="6">
    <tableColumn id="1" xr3:uid="{716AD844-AF20-4FD8-BCB8-9871B13F4C67}" name="Tache" dataDxfId="5"/>
    <tableColumn id="2" xr3:uid="{71C48104-4AB2-49B8-AAF9-C2D8AC1539A2}" name="Lettre associée" dataDxfId="4"/>
    <tableColumn id="3" xr3:uid="{70C48226-098A-497C-A72D-3C911FF0BAC5}" name="Personne 1" dataDxfId="3"/>
    <tableColumn id="4" xr3:uid="{D6B540A7-F98E-48DF-AFC5-48495A803A91}" name="Personne 2" dataDxfId="2"/>
    <tableColumn id="5" xr3:uid="{F5A4D53A-A42B-41AF-9E3D-8529F92B91ED}" name="Durée(min)" dataDxfId="1"/>
    <tableColumn id="6" xr3:uid="{66C14486-B7CE-41F8-A7F4-6FE3C38BB116}" name="Antérior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6FC90-E925-41FE-99C7-5BE094E155CE}">
  <dimension ref="A1:AQ76"/>
  <sheetViews>
    <sheetView showGridLines="0" tabSelected="1" topLeftCell="J1" zoomScaleNormal="100" workbookViewId="0">
      <selection activeCell="I6" sqref="I6"/>
    </sheetView>
  </sheetViews>
  <sheetFormatPr baseColWidth="10" defaultRowHeight="14.4" x14ac:dyDescent="0.3"/>
  <cols>
    <col min="1" max="1" width="47.5546875" customWidth="1"/>
    <col min="2" max="2" width="20.21875" customWidth="1"/>
    <col min="3" max="4" width="12.21875" customWidth="1"/>
    <col min="5" max="5" width="12.44140625" customWidth="1"/>
    <col min="6" max="6" width="11.88671875" customWidth="1"/>
    <col min="7" max="7" width="4" customWidth="1"/>
    <col min="8" max="8" width="16.33203125" style="5" customWidth="1"/>
    <col min="9" max="9" width="18.77734375" style="5" bestFit="1" customWidth="1"/>
    <col min="10" max="10" width="8.5546875" customWidth="1"/>
    <col min="11" max="11" width="8.77734375" customWidth="1"/>
    <col min="12" max="13" width="6.77734375" style="5" customWidth="1"/>
    <col min="14" max="14" width="7.21875" style="5" customWidth="1"/>
    <col min="15" max="15" width="30.109375" style="5" bestFit="1" customWidth="1"/>
    <col min="16" max="16" width="18.33203125" style="5" customWidth="1"/>
    <col min="17" max="17" width="13.5546875" style="5" customWidth="1"/>
    <col min="18" max="18" width="27.109375" style="5" bestFit="1" customWidth="1"/>
    <col min="21" max="21" width="8.109375" customWidth="1"/>
    <col min="22" max="22" width="14.21875" style="27" customWidth="1"/>
    <col min="23" max="23" width="22.6640625" style="5" bestFit="1" customWidth="1"/>
    <col min="24" max="24" width="19.44140625" bestFit="1" customWidth="1"/>
    <col min="25" max="25" width="8.109375" bestFit="1" customWidth="1"/>
    <col min="26" max="26" width="7.33203125" style="5" customWidth="1"/>
    <col min="27" max="27" width="25.109375" customWidth="1"/>
    <col min="28" max="28" width="10.33203125" customWidth="1"/>
    <col min="29" max="29" width="40.33203125" style="9" bestFit="1" customWidth="1"/>
    <col min="30" max="30" width="22.77734375" bestFit="1" customWidth="1"/>
    <col min="31" max="31" width="22.77734375" customWidth="1"/>
    <col min="32" max="32" width="27" bestFit="1" customWidth="1"/>
    <col min="33" max="33" width="23.5546875" bestFit="1" customWidth="1"/>
    <col min="34" max="34" width="13.5546875" customWidth="1"/>
    <col min="35" max="35" width="27" bestFit="1" customWidth="1"/>
    <col min="36" max="36" width="12.33203125" bestFit="1" customWidth="1"/>
    <col min="37" max="37" width="12.33203125" customWidth="1"/>
    <col min="38" max="38" width="27" bestFit="1" customWidth="1"/>
    <col min="39" max="39" width="18.109375" customWidth="1"/>
    <col min="41" max="41" width="27" bestFit="1" customWidth="1"/>
  </cols>
  <sheetData>
    <row r="1" spans="1:43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/>
      <c r="J1" s="6" t="str">
        <f>A2</f>
        <v>CCC</v>
      </c>
      <c r="K1" s="6"/>
      <c r="L1" s="6"/>
      <c r="M1" s="7"/>
      <c r="P1" s="5">
        <v>8</v>
      </c>
      <c r="S1" s="6" t="str">
        <f>A3</f>
        <v>TTT</v>
      </c>
      <c r="T1" s="6"/>
      <c r="U1" s="7"/>
      <c r="V1" s="8"/>
      <c r="X1" s="6" t="str">
        <f>A7</f>
        <v>RRR</v>
      </c>
      <c r="Y1" s="6"/>
    </row>
    <row r="2" spans="1:43" x14ac:dyDescent="0.3">
      <c r="A2" s="10" t="s">
        <v>76</v>
      </c>
      <c r="B2" s="11" t="s">
        <v>6</v>
      </c>
      <c r="C2" s="12" t="s">
        <v>7</v>
      </c>
      <c r="D2" s="12" t="s">
        <v>8</v>
      </c>
      <c r="E2" s="12">
        <v>14</v>
      </c>
      <c r="F2" s="13" t="s">
        <v>9</v>
      </c>
      <c r="G2" s="4"/>
      <c r="J2" s="6" t="str">
        <f>B2</f>
        <v>A</v>
      </c>
      <c r="K2" s="6"/>
      <c r="L2" s="6"/>
      <c r="M2" s="7"/>
      <c r="N2" s="5">
        <f>18+23</f>
        <v>41</v>
      </c>
      <c r="S2" s="6" t="str">
        <f>B3</f>
        <v>H</v>
      </c>
      <c r="T2" s="6"/>
      <c r="U2" s="7"/>
      <c r="V2" s="8"/>
      <c r="X2" s="6" t="str">
        <f>B7</f>
        <v>E</v>
      </c>
      <c r="Y2" s="6"/>
    </row>
    <row r="3" spans="1:43" x14ac:dyDescent="0.3">
      <c r="A3" s="10" t="s">
        <v>77</v>
      </c>
      <c r="B3" s="11" t="s">
        <v>10</v>
      </c>
      <c r="C3" s="12" t="s">
        <v>11</v>
      </c>
      <c r="D3" s="12" t="s">
        <v>12</v>
      </c>
      <c r="E3" s="12">
        <v>30</v>
      </c>
      <c r="F3" s="13" t="s">
        <v>6</v>
      </c>
      <c r="G3" s="4"/>
      <c r="J3" s="6" t="str">
        <f>C2</f>
        <v>Jessica</v>
      </c>
      <c r="K3" s="6"/>
      <c r="L3" s="6"/>
      <c r="M3" s="7"/>
      <c r="S3" s="6" t="str">
        <f>C3&amp;"et"&amp;D3</f>
        <v>XetY</v>
      </c>
      <c r="T3" s="6"/>
      <c r="U3" s="7"/>
      <c r="V3" s="8"/>
      <c r="X3" s="6" t="str">
        <f>C7</f>
        <v>Julia</v>
      </c>
      <c r="Y3" s="6"/>
    </row>
    <row r="4" spans="1:43" x14ac:dyDescent="0.3">
      <c r="A4" s="10" t="s">
        <v>31</v>
      </c>
      <c r="B4" s="11" t="s">
        <v>13</v>
      </c>
      <c r="C4" s="12" t="s">
        <v>14</v>
      </c>
      <c r="D4" s="12" t="s">
        <v>15</v>
      </c>
      <c r="E4" s="12">
        <v>2.5</v>
      </c>
      <c r="F4" s="13" t="s">
        <v>9</v>
      </c>
      <c r="G4" s="4"/>
      <c r="I4" s="5" t="str">
        <f>J2&amp;"("&amp;E2&amp;")"</f>
        <v>A(14)</v>
      </c>
      <c r="J4" s="6">
        <f>E2</f>
        <v>14</v>
      </c>
      <c r="K4" s="6"/>
      <c r="L4" s="6"/>
      <c r="M4" s="7"/>
      <c r="N4" s="5" t="str">
        <f>S2&amp;"("&amp;E3&amp;")"</f>
        <v>H(30)</v>
      </c>
      <c r="S4" s="6">
        <f>E3</f>
        <v>30</v>
      </c>
      <c r="T4" s="6"/>
      <c r="U4" s="7"/>
      <c r="V4" s="8"/>
      <c r="W4" s="5" t="str">
        <f>X2&amp;"("&amp;E7&amp;")"</f>
        <v>E(1,4)</v>
      </c>
      <c r="X4" s="6">
        <f>E7</f>
        <v>1.4</v>
      </c>
      <c r="Y4" s="6"/>
    </row>
    <row r="5" spans="1:43" x14ac:dyDescent="0.3">
      <c r="A5" s="10" t="s">
        <v>32</v>
      </c>
      <c r="B5" s="11" t="s">
        <v>16</v>
      </c>
      <c r="C5" s="12" t="s">
        <v>17</v>
      </c>
      <c r="D5" s="12" t="s">
        <v>18</v>
      </c>
      <c r="E5" s="12">
        <v>5.5</v>
      </c>
      <c r="F5" s="13" t="s">
        <v>9</v>
      </c>
      <c r="G5" s="4"/>
      <c r="I5" s="5" t="s">
        <v>19</v>
      </c>
      <c r="J5" s="14">
        <f>J4</f>
        <v>14</v>
      </c>
      <c r="K5" s="14"/>
      <c r="L5" s="15">
        <f>T5-E3</f>
        <v>4.7000000000000099</v>
      </c>
      <c r="M5" s="16"/>
      <c r="S5" s="14">
        <f>S4+J5</f>
        <v>44</v>
      </c>
      <c r="T5" s="17">
        <f>Y5-E7</f>
        <v>34.70000000000001</v>
      </c>
      <c r="U5" s="16"/>
      <c r="V5" s="8"/>
      <c r="X5" s="14">
        <f>S5+X4</f>
        <v>45.4</v>
      </c>
      <c r="Y5" s="15">
        <f>Y24-E8</f>
        <v>36.100000000000009</v>
      </c>
    </row>
    <row r="6" spans="1:43" x14ac:dyDescent="0.3">
      <c r="A6" s="10" t="s">
        <v>78</v>
      </c>
      <c r="B6" s="11" t="s">
        <v>20</v>
      </c>
      <c r="C6" s="12" t="s">
        <v>18</v>
      </c>
      <c r="D6" s="12" t="s">
        <v>8</v>
      </c>
      <c r="E6" s="12">
        <v>2.1</v>
      </c>
      <c r="F6" s="13" t="s">
        <v>9</v>
      </c>
      <c r="G6" s="4"/>
      <c r="I6" s="5" t="s">
        <v>85</v>
      </c>
      <c r="J6" s="18">
        <f>B16*J5</f>
        <v>112</v>
      </c>
      <c r="K6" s="18"/>
      <c r="L6" s="19">
        <f>J6/60</f>
        <v>1.8666666666666667</v>
      </c>
      <c r="M6" s="20"/>
      <c r="O6" s="21"/>
      <c r="P6" s="22">
        <v>5</v>
      </c>
      <c r="Q6" s="23">
        <v>0</v>
      </c>
      <c r="R6" s="24" t="s">
        <v>22</v>
      </c>
      <c r="S6" s="18">
        <v>30</v>
      </c>
      <c r="T6" s="25">
        <f>S6/60</f>
        <v>0.5</v>
      </c>
      <c r="U6" s="26"/>
      <c r="W6" s="5" t="s">
        <v>21</v>
      </c>
      <c r="X6" s="18">
        <f>X4*B16</f>
        <v>11.2</v>
      </c>
      <c r="Y6" s="19">
        <f>X6/60</f>
        <v>0.18666666666666665</v>
      </c>
    </row>
    <row r="7" spans="1:43" x14ac:dyDescent="0.3">
      <c r="A7" s="10" t="s">
        <v>79</v>
      </c>
      <c r="B7" s="11" t="s">
        <v>23</v>
      </c>
      <c r="C7" s="12" t="s">
        <v>18</v>
      </c>
      <c r="D7" s="12" t="s">
        <v>8</v>
      </c>
      <c r="E7" s="12">
        <v>1.4</v>
      </c>
      <c r="F7" s="13" t="s">
        <v>24</v>
      </c>
      <c r="G7" s="4"/>
      <c r="H7" s="28" t="s">
        <v>25</v>
      </c>
      <c r="I7" s="24">
        <v>0</v>
      </c>
      <c r="J7" s="29">
        <v>45572.298611111109</v>
      </c>
      <c r="K7" s="30">
        <f>+J7+$L$6/24+(L7/60)/24</f>
        <v>45572.376388888886</v>
      </c>
      <c r="L7" s="31"/>
      <c r="M7" s="11">
        <f>I8</f>
        <v>8</v>
      </c>
      <c r="O7" s="32">
        <f>I7</f>
        <v>0</v>
      </c>
      <c r="P7" s="24">
        <f>P6</f>
        <v>5</v>
      </c>
      <c r="Q7" s="14">
        <f>M7</f>
        <v>8</v>
      </c>
      <c r="R7" s="33">
        <v>0.35416666666666669</v>
      </c>
      <c r="S7" s="34">
        <v>0.35416666666666669</v>
      </c>
      <c r="T7" s="35">
        <f>K7</f>
        <v>45572.376388888886</v>
      </c>
      <c r="U7" s="36"/>
      <c r="V7" s="8"/>
      <c r="W7" s="24">
        <v>0</v>
      </c>
      <c r="X7" s="34">
        <f>T7</f>
        <v>45572.376388888886</v>
      </c>
      <c r="Y7" s="34">
        <f>X7+($Y$6)/24+(Z7/60)/24</f>
        <v>45572.391111111108</v>
      </c>
      <c r="Z7" s="32">
        <v>10</v>
      </c>
    </row>
    <row r="8" spans="1:43" x14ac:dyDescent="0.3">
      <c r="A8" s="37" t="s">
        <v>80</v>
      </c>
      <c r="B8" s="38" t="s">
        <v>26</v>
      </c>
      <c r="C8" s="12" t="s">
        <v>27</v>
      </c>
      <c r="D8" s="12" t="s">
        <v>8</v>
      </c>
      <c r="E8" s="12">
        <v>6.1</v>
      </c>
      <c r="F8" s="13" t="s">
        <v>23</v>
      </c>
      <c r="G8" s="4"/>
      <c r="H8" s="28"/>
      <c r="I8" s="39">
        <f>I7+$B$16</f>
        <v>8</v>
      </c>
      <c r="J8" s="29">
        <f>+J7+L6/24+(L8/60)/24</f>
        <v>45572.376388888886</v>
      </c>
      <c r="K8" s="30">
        <f>+J8+$L$6/24</f>
        <v>45572.454166666663</v>
      </c>
      <c r="L8" s="31"/>
      <c r="M8" s="11">
        <f>I9</f>
        <v>16</v>
      </c>
      <c r="O8" s="32">
        <f t="shared" ref="O8:O16" si="0">I8</f>
        <v>8</v>
      </c>
      <c r="P8" s="24">
        <f>I7+M7</f>
        <v>8</v>
      </c>
      <c r="Q8" s="14">
        <f t="shared" ref="Q8:Q16" si="1">M8</f>
        <v>16</v>
      </c>
      <c r="R8" s="24"/>
      <c r="S8" s="34">
        <f>K7</f>
        <v>45572.376388888886</v>
      </c>
      <c r="T8" s="34">
        <f>K8</f>
        <v>45572.454166666663</v>
      </c>
      <c r="U8" s="36">
        <f t="shared" ref="U8:U16" si="2">IF(R8&lt;&gt;"",R8,_xlfn.IFS(P8=$I$7,$K$7,P8=$M$7,$K$7,P8=$M$8,$K$8,P8=$M$9,$K$9,P8=$M$10,$K$10,P8=$M$11,$K$11))</f>
        <v>45572.376388888886</v>
      </c>
      <c r="V8" s="8"/>
      <c r="W8" s="39">
        <f>W7+$B$16</f>
        <v>8</v>
      </c>
      <c r="X8" s="34">
        <f t="shared" ref="X8:X16" si="3">T8</f>
        <v>45572.454166666663</v>
      </c>
      <c r="Y8" s="34">
        <f t="shared" ref="Y8:Y17" si="4">X8+($Y$6)/24+(Z8/60)/24</f>
        <v>45572.46194444444</v>
      </c>
      <c r="Z8" s="32">
        <v>0</v>
      </c>
    </row>
    <row r="9" spans="1:43" x14ac:dyDescent="0.3">
      <c r="A9" s="10" t="s">
        <v>81</v>
      </c>
      <c r="B9" s="11" t="s">
        <v>28</v>
      </c>
      <c r="C9" s="12" t="s">
        <v>14</v>
      </c>
      <c r="D9" s="12" t="s">
        <v>15</v>
      </c>
      <c r="E9" s="12">
        <v>18.600000000000001</v>
      </c>
      <c r="F9" s="13" t="s">
        <v>29</v>
      </c>
      <c r="G9" s="4"/>
      <c r="H9" s="28"/>
      <c r="I9" s="39">
        <f t="shared" ref="I9:I17" si="5">I8+$B$16</f>
        <v>16</v>
      </c>
      <c r="J9" s="29">
        <f>J8+L6/24+(L9/60)/24</f>
        <v>45572.461111111108</v>
      </c>
      <c r="K9" s="30">
        <f>+J9+$L$6/24</f>
        <v>45572.538888888885</v>
      </c>
      <c r="L9" s="31">
        <v>10</v>
      </c>
      <c r="M9" s="11">
        <f t="shared" ref="M9:M16" si="6">I10</f>
        <v>24</v>
      </c>
      <c r="O9" s="32">
        <f t="shared" si="0"/>
        <v>16</v>
      </c>
      <c r="P9" s="24">
        <f>M8</f>
        <v>16</v>
      </c>
      <c r="Q9" s="14">
        <f t="shared" si="1"/>
        <v>24</v>
      </c>
      <c r="R9" s="24"/>
      <c r="S9" s="34">
        <f>K8</f>
        <v>45572.454166666663</v>
      </c>
      <c r="T9" s="34">
        <f>K9</f>
        <v>45572.538888888885</v>
      </c>
      <c r="U9" s="36">
        <f t="shared" si="2"/>
        <v>45572.454166666663</v>
      </c>
      <c r="V9" s="8"/>
      <c r="W9" s="39">
        <f t="shared" ref="W9:W17" si="7">W8+$B$16</f>
        <v>16</v>
      </c>
      <c r="X9" s="34">
        <f t="shared" si="3"/>
        <v>45572.538888888885</v>
      </c>
      <c r="Y9" s="34">
        <f t="shared" si="4"/>
        <v>45572.567499999997</v>
      </c>
      <c r="Z9" s="32">
        <v>30</v>
      </c>
    </row>
    <row r="10" spans="1:43" x14ac:dyDescent="0.3">
      <c r="A10" s="10" t="s">
        <v>82</v>
      </c>
      <c r="B10" s="11" t="s">
        <v>30</v>
      </c>
      <c r="C10" s="12" t="s">
        <v>18</v>
      </c>
      <c r="D10" s="12" t="s">
        <v>8</v>
      </c>
      <c r="E10" s="12">
        <v>4.5</v>
      </c>
      <c r="F10" s="13" t="s">
        <v>28</v>
      </c>
      <c r="G10" s="4"/>
      <c r="H10" s="28"/>
      <c r="I10" s="39">
        <f t="shared" si="5"/>
        <v>24</v>
      </c>
      <c r="J10" s="29">
        <f>J9+L6/24+(L10/60)/24</f>
        <v>45572.55972222222</v>
      </c>
      <c r="K10" s="30">
        <f>+J10+$L$6/24</f>
        <v>45572.637499999997</v>
      </c>
      <c r="L10" s="31">
        <v>30</v>
      </c>
      <c r="M10" s="11">
        <f t="shared" si="6"/>
        <v>32</v>
      </c>
      <c r="O10" s="32">
        <f t="shared" si="0"/>
        <v>24</v>
      </c>
      <c r="P10" s="24">
        <f t="shared" ref="P10:P16" si="8">M9</f>
        <v>24</v>
      </c>
      <c r="Q10" s="14">
        <f t="shared" si="1"/>
        <v>32</v>
      </c>
      <c r="R10" s="24"/>
      <c r="S10" s="34">
        <f>K9</f>
        <v>45572.538888888885</v>
      </c>
      <c r="T10" s="34">
        <f>K10</f>
        <v>45572.637499999997</v>
      </c>
      <c r="U10" s="36">
        <f t="shared" si="2"/>
        <v>45572.538888888885</v>
      </c>
      <c r="V10" s="8"/>
      <c r="W10" s="39">
        <f t="shared" si="7"/>
        <v>24</v>
      </c>
      <c r="X10" s="34">
        <f t="shared" si="3"/>
        <v>45572.637499999997</v>
      </c>
      <c r="Y10" s="34">
        <f t="shared" si="4"/>
        <v>45572.645277777774</v>
      </c>
      <c r="Z10" s="32">
        <v>0</v>
      </c>
    </row>
    <row r="11" spans="1:43" x14ac:dyDescent="0.3">
      <c r="A11" s="37" t="s">
        <v>80</v>
      </c>
      <c r="B11" s="38" t="s">
        <v>31</v>
      </c>
      <c r="C11" s="12" t="s">
        <v>27</v>
      </c>
      <c r="D11" s="12" t="s">
        <v>8</v>
      </c>
      <c r="E11" s="12">
        <v>17.600000000000001</v>
      </c>
      <c r="F11" s="13" t="s">
        <v>30</v>
      </c>
      <c r="G11" s="4"/>
      <c r="H11" s="28"/>
      <c r="I11" s="39">
        <f t="shared" si="5"/>
        <v>32</v>
      </c>
      <c r="J11" s="29">
        <f>J10+$L$6/24+(L11/60)/24</f>
        <v>45572.637499999997</v>
      </c>
      <c r="K11" s="30">
        <f>+J11+$L$6/24</f>
        <v>45572.715277777774</v>
      </c>
      <c r="L11" s="31"/>
      <c r="M11" s="11">
        <f t="shared" si="6"/>
        <v>40</v>
      </c>
      <c r="O11" s="32">
        <f t="shared" si="0"/>
        <v>32</v>
      </c>
      <c r="P11" s="24">
        <f t="shared" si="8"/>
        <v>32</v>
      </c>
      <c r="Q11" s="14">
        <f t="shared" si="1"/>
        <v>40</v>
      </c>
      <c r="R11" s="24"/>
      <c r="S11" s="34">
        <f>K10</f>
        <v>45572.637499999997</v>
      </c>
      <c r="T11" s="34">
        <f>K11</f>
        <v>45572.715277777774</v>
      </c>
      <c r="U11" s="36">
        <f t="shared" si="2"/>
        <v>45572.637499999997</v>
      </c>
      <c r="V11" s="8"/>
      <c r="W11" s="39">
        <f t="shared" si="7"/>
        <v>32</v>
      </c>
      <c r="X11" s="34">
        <f t="shared" si="3"/>
        <v>45572.715277777774</v>
      </c>
      <c r="Y11" s="34">
        <f t="shared" si="4"/>
        <v>45572.723055555551</v>
      </c>
      <c r="Z11" s="32">
        <v>0</v>
      </c>
    </row>
    <row r="12" spans="1:43" ht="17.399999999999999" customHeight="1" x14ac:dyDescent="0.3">
      <c r="A12" s="10" t="s">
        <v>83</v>
      </c>
      <c r="B12" s="11" t="s">
        <v>32</v>
      </c>
      <c r="C12" s="12" t="str">
        <f>C3</f>
        <v>X</v>
      </c>
      <c r="D12" s="12" t="str">
        <f>D3</f>
        <v>Y</v>
      </c>
      <c r="E12" s="12">
        <v>16</v>
      </c>
      <c r="F12" s="13" t="s">
        <v>31</v>
      </c>
      <c r="G12" s="4"/>
      <c r="H12" s="28"/>
      <c r="I12" s="39">
        <f t="shared" si="5"/>
        <v>40</v>
      </c>
      <c r="J12" s="40">
        <f t="shared" ref="J12:J17" si="9">J11+$L$6/24+(L12/60)/24</f>
        <v>45572.715277777774</v>
      </c>
      <c r="K12" s="41">
        <f t="shared" ref="K12:K17" si="10">+J12+$L$6/24+(L12/60)/24</f>
        <v>45572.79305555555</v>
      </c>
      <c r="L12" s="42"/>
      <c r="M12" s="11">
        <f t="shared" si="6"/>
        <v>48</v>
      </c>
      <c r="O12" s="32">
        <f t="shared" si="0"/>
        <v>40</v>
      </c>
      <c r="P12" s="24">
        <f t="shared" si="8"/>
        <v>40</v>
      </c>
      <c r="Q12" s="14">
        <f t="shared" si="1"/>
        <v>48</v>
      </c>
      <c r="R12" s="24"/>
      <c r="S12" s="34">
        <f>K11</f>
        <v>45572.715277777774</v>
      </c>
      <c r="T12" s="34"/>
      <c r="U12" s="36">
        <f t="shared" si="2"/>
        <v>45572.715277777774</v>
      </c>
      <c r="V12" s="8"/>
      <c r="W12" s="39">
        <f t="shared" si="7"/>
        <v>40</v>
      </c>
      <c r="X12" s="34">
        <f t="shared" si="3"/>
        <v>0</v>
      </c>
      <c r="Y12" s="34">
        <f t="shared" si="4"/>
        <v>7.7777777777777767E-3</v>
      </c>
      <c r="Z12" s="32">
        <v>0</v>
      </c>
    </row>
    <row r="13" spans="1:43" x14ac:dyDescent="0.3">
      <c r="A13" s="10" t="s">
        <v>84</v>
      </c>
      <c r="B13" s="12" t="s">
        <v>33</v>
      </c>
      <c r="C13" s="12" t="s">
        <v>34</v>
      </c>
      <c r="D13" s="12" t="s">
        <v>8</v>
      </c>
      <c r="E13" s="12">
        <v>8.8000000000000007</v>
      </c>
      <c r="F13" s="13" t="s">
        <v>32</v>
      </c>
      <c r="G13" s="4"/>
      <c r="H13" s="28"/>
      <c r="I13" s="39">
        <f t="shared" si="5"/>
        <v>48</v>
      </c>
      <c r="J13" s="40">
        <f>J12+$L$6/24+(L13/60)/24</f>
        <v>45572.79305555555</v>
      </c>
      <c r="K13" s="41">
        <f t="shared" si="10"/>
        <v>45572.870833333327</v>
      </c>
      <c r="L13" s="42"/>
      <c r="M13" s="11">
        <f t="shared" si="6"/>
        <v>56</v>
      </c>
      <c r="O13" s="32">
        <f t="shared" si="0"/>
        <v>48</v>
      </c>
      <c r="P13" s="24">
        <f t="shared" si="8"/>
        <v>48</v>
      </c>
      <c r="Q13" s="14">
        <f t="shared" si="1"/>
        <v>56</v>
      </c>
      <c r="R13" s="24"/>
      <c r="S13" s="34"/>
      <c r="T13" s="34"/>
      <c r="U13" s="36" t="e">
        <f t="shared" si="2"/>
        <v>#N/A</v>
      </c>
      <c r="V13" s="8"/>
      <c r="W13" s="39">
        <f t="shared" si="7"/>
        <v>48</v>
      </c>
      <c r="X13" s="34">
        <f t="shared" si="3"/>
        <v>0</v>
      </c>
      <c r="Y13" s="34">
        <f t="shared" si="4"/>
        <v>7.7777777777777767E-3</v>
      </c>
      <c r="Z13" s="32">
        <v>0</v>
      </c>
    </row>
    <row r="14" spans="1:43" x14ac:dyDescent="0.3">
      <c r="A14" s="43" t="s">
        <v>78</v>
      </c>
      <c r="B14" s="44" t="s">
        <v>35</v>
      </c>
      <c r="C14" s="44" t="s">
        <v>36</v>
      </c>
      <c r="D14" s="44" t="s">
        <v>8</v>
      </c>
      <c r="E14" s="44">
        <v>3</v>
      </c>
      <c r="F14" s="45" t="s">
        <v>33</v>
      </c>
      <c r="G14" s="4"/>
      <c r="H14" s="28"/>
      <c r="I14" s="39">
        <f t="shared" si="5"/>
        <v>56</v>
      </c>
      <c r="J14" s="40">
        <f t="shared" si="9"/>
        <v>45572.870833333327</v>
      </c>
      <c r="K14" s="41">
        <f t="shared" si="10"/>
        <v>45572.948611111104</v>
      </c>
      <c r="L14" s="42"/>
      <c r="M14" s="11">
        <f t="shared" si="6"/>
        <v>64</v>
      </c>
      <c r="O14" s="32">
        <f t="shared" si="0"/>
        <v>56</v>
      </c>
      <c r="P14" s="24">
        <f t="shared" si="8"/>
        <v>56</v>
      </c>
      <c r="Q14" s="14">
        <f t="shared" si="1"/>
        <v>64</v>
      </c>
      <c r="R14" s="24"/>
      <c r="S14" s="34"/>
      <c r="T14" s="34"/>
      <c r="U14" s="36" t="e">
        <f t="shared" si="2"/>
        <v>#N/A</v>
      </c>
      <c r="V14" s="8"/>
      <c r="W14" s="39">
        <f t="shared" si="7"/>
        <v>56</v>
      </c>
      <c r="X14" s="34">
        <f t="shared" si="3"/>
        <v>0</v>
      </c>
      <c r="Y14" s="34">
        <f t="shared" si="4"/>
        <v>7.7777777777777767E-3</v>
      </c>
      <c r="Z14" s="32">
        <v>0</v>
      </c>
      <c r="AD14" s="46" t="str">
        <f>+A10</f>
        <v>TTTT</v>
      </c>
      <c r="AE14" s="47"/>
      <c r="AG14" s="28" t="str">
        <f>A11</f>
        <v>YYYY</v>
      </c>
      <c r="AH14" s="28"/>
      <c r="AJ14" s="28" t="str">
        <f>A12</f>
        <v>T</v>
      </c>
      <c r="AK14" s="28"/>
      <c r="AM14" s="28" t="str">
        <f>A13</f>
        <v>QQQ</v>
      </c>
      <c r="AN14" s="28"/>
      <c r="AP14" s="28" t="str">
        <f>A14</f>
        <v>DDDD</v>
      </c>
      <c r="AQ14" s="28"/>
    </row>
    <row r="15" spans="1:43" x14ac:dyDescent="0.3">
      <c r="H15" s="28"/>
      <c r="I15" s="39">
        <f t="shared" si="5"/>
        <v>64</v>
      </c>
      <c r="J15" s="40">
        <f t="shared" si="9"/>
        <v>45572.948611111104</v>
      </c>
      <c r="K15" s="41">
        <f t="shared" si="10"/>
        <v>45573.02638888888</v>
      </c>
      <c r="L15" s="42"/>
      <c r="M15" s="11">
        <f t="shared" si="6"/>
        <v>72</v>
      </c>
      <c r="O15" s="32">
        <f t="shared" si="0"/>
        <v>64</v>
      </c>
      <c r="P15" s="24">
        <f t="shared" si="8"/>
        <v>64</v>
      </c>
      <c r="Q15" s="14">
        <f t="shared" si="1"/>
        <v>72</v>
      </c>
      <c r="R15" s="24"/>
      <c r="S15" s="34"/>
      <c r="T15" s="48"/>
      <c r="U15" s="36" t="e">
        <f t="shared" si="2"/>
        <v>#N/A</v>
      </c>
      <c r="V15" s="8"/>
      <c r="W15" s="39">
        <f t="shared" si="7"/>
        <v>64</v>
      </c>
      <c r="X15" s="34">
        <f t="shared" si="3"/>
        <v>0</v>
      </c>
      <c r="Y15" s="34">
        <f t="shared" si="4"/>
        <v>7.7777777777777767E-3</v>
      </c>
      <c r="Z15" s="32">
        <v>0</v>
      </c>
      <c r="AD15" s="46" t="str">
        <f>B10</f>
        <v>I</v>
      </c>
      <c r="AE15" s="47"/>
      <c r="AG15" s="28" t="str">
        <f>B11</f>
        <v>J</v>
      </c>
      <c r="AH15" s="28"/>
      <c r="AJ15" s="28" t="str">
        <f>B12</f>
        <v>K</v>
      </c>
      <c r="AK15" s="28"/>
      <c r="AM15" s="28" t="str">
        <f>B13</f>
        <v>L</v>
      </c>
      <c r="AN15" s="28"/>
      <c r="AP15" s="28" t="str">
        <f>B14</f>
        <v>M</v>
      </c>
      <c r="AQ15" s="28"/>
    </row>
    <row r="16" spans="1:43" x14ac:dyDescent="0.3">
      <c r="A16" s="39" t="s">
        <v>74</v>
      </c>
      <c r="B16" s="39">
        <v>8</v>
      </c>
      <c r="H16" s="28"/>
      <c r="I16" s="39">
        <f t="shared" si="5"/>
        <v>72</v>
      </c>
      <c r="J16" s="40">
        <f t="shared" si="9"/>
        <v>45573.02638888888</v>
      </c>
      <c r="K16" s="41">
        <f t="shared" si="10"/>
        <v>45573.104166666657</v>
      </c>
      <c r="L16" s="42"/>
      <c r="M16" s="11">
        <f t="shared" si="6"/>
        <v>80</v>
      </c>
      <c r="O16" s="32">
        <f t="shared" si="0"/>
        <v>72</v>
      </c>
      <c r="P16" s="24">
        <f t="shared" si="8"/>
        <v>72</v>
      </c>
      <c r="Q16" s="49">
        <f t="shared" si="1"/>
        <v>80</v>
      </c>
      <c r="R16" s="24"/>
      <c r="S16" s="34"/>
      <c r="T16" s="48"/>
      <c r="U16" s="36" t="e">
        <f t="shared" si="2"/>
        <v>#N/A</v>
      </c>
      <c r="V16" s="8"/>
      <c r="W16" s="39">
        <f t="shared" si="7"/>
        <v>72</v>
      </c>
      <c r="X16" s="34">
        <f t="shared" si="3"/>
        <v>0</v>
      </c>
      <c r="Y16" s="34">
        <f t="shared" si="4"/>
        <v>7.7777777777777767E-3</v>
      </c>
      <c r="Z16" s="32">
        <v>0</v>
      </c>
      <c r="AD16" s="28" t="str">
        <f>C10</f>
        <v>Julia</v>
      </c>
      <c r="AE16" s="28"/>
      <c r="AG16" s="28" t="str">
        <f>C11</f>
        <v>Vanessa</v>
      </c>
      <c r="AH16" s="28"/>
      <c r="AJ16" s="28" t="str">
        <f>C12</f>
        <v>X</v>
      </c>
      <c r="AK16" s="28"/>
      <c r="AM16" s="28" t="str">
        <f>C13</f>
        <v>Clémence</v>
      </c>
      <c r="AN16" s="28"/>
      <c r="AP16" s="28" t="str">
        <f>C14</f>
        <v>Alicia</v>
      </c>
      <c r="AQ16" s="28"/>
    </row>
    <row r="17" spans="1:43" x14ac:dyDescent="0.3">
      <c r="A17" s="39" t="s">
        <v>75</v>
      </c>
      <c r="B17" s="39">
        <v>10</v>
      </c>
      <c r="H17" s="28"/>
      <c r="I17" s="39">
        <f t="shared" si="5"/>
        <v>80</v>
      </c>
      <c r="J17" s="40">
        <f t="shared" si="9"/>
        <v>45573.104166666657</v>
      </c>
      <c r="K17" s="41">
        <f t="shared" si="10"/>
        <v>45573.181944444434</v>
      </c>
      <c r="L17" s="42"/>
      <c r="M17" s="11"/>
      <c r="P17" s="16"/>
      <c r="Q17" s="16"/>
      <c r="R17" s="16"/>
      <c r="S17" s="50"/>
      <c r="T17" s="51"/>
      <c r="U17" s="8"/>
      <c r="V17" s="8"/>
      <c r="W17" s="39">
        <f t="shared" si="7"/>
        <v>80</v>
      </c>
      <c r="X17" s="34">
        <f>T17</f>
        <v>0</v>
      </c>
      <c r="Y17" s="34">
        <f t="shared" si="4"/>
        <v>7.7777777777777767E-3</v>
      </c>
      <c r="Z17" s="32">
        <v>0</v>
      </c>
      <c r="AD17" s="6">
        <f>E10</f>
        <v>4.5</v>
      </c>
      <c r="AE17" s="6"/>
      <c r="AG17" s="6">
        <f>E11</f>
        <v>17.600000000000001</v>
      </c>
      <c r="AH17" s="6"/>
      <c r="AJ17" s="6">
        <f>E12</f>
        <v>16</v>
      </c>
      <c r="AK17" s="6"/>
      <c r="AM17" s="6">
        <f>E13</f>
        <v>8.8000000000000007</v>
      </c>
      <c r="AN17" s="6"/>
      <c r="AO17" s="5" t="str">
        <f>AP15&amp;"("&amp;E14&amp;")"</f>
        <v>M(3)</v>
      </c>
      <c r="AP17" s="52">
        <f>E14</f>
        <v>3</v>
      </c>
      <c r="AQ17" s="53"/>
    </row>
    <row r="18" spans="1:43" x14ac:dyDescent="0.3">
      <c r="A18" s="39">
        <v>40</v>
      </c>
      <c r="B18" s="39" t="s">
        <v>37</v>
      </c>
      <c r="H18" s="54"/>
      <c r="I18" s="54"/>
      <c r="S18" s="55"/>
      <c r="AC18" s="54" t="str">
        <f>AD15&amp;"("&amp;E10&amp;")"</f>
        <v>I(4,5)</v>
      </c>
      <c r="AD18" s="14">
        <f>AA32+AD17</f>
        <v>65.3</v>
      </c>
      <c r="AE18" s="15">
        <f>AH18-E12</f>
        <v>65.300000000000011</v>
      </c>
      <c r="AF18" s="5" t="str">
        <f>AG15&amp;"("&amp;E11&amp;")"</f>
        <v>J(17,6)</v>
      </c>
      <c r="AG18" s="14">
        <f>AD18+E11</f>
        <v>82.9</v>
      </c>
      <c r="AH18" s="15">
        <f>AK18-E11</f>
        <v>81.300000000000011</v>
      </c>
      <c r="AI18" s="54" t="str">
        <f>AJ15&amp;"("&amp;E12&amp;")"</f>
        <v>K(16)</v>
      </c>
      <c r="AJ18" s="14">
        <f>AG18+E12</f>
        <v>98.9</v>
      </c>
      <c r="AK18" s="15">
        <f>AN18-E13</f>
        <v>98.9</v>
      </c>
      <c r="AL18" s="5" t="str">
        <f>AM15&amp;"("&amp;E13&amp;")"</f>
        <v>L(8,8)</v>
      </c>
      <c r="AM18" s="14">
        <f>AJ18+E13</f>
        <v>107.7</v>
      </c>
      <c r="AN18" s="15">
        <f>AQ18-E14</f>
        <v>107.7</v>
      </c>
      <c r="AP18" s="14">
        <f>AM18+E14</f>
        <v>110.7</v>
      </c>
      <c r="AQ18" s="15">
        <f>AP18</f>
        <v>110.7</v>
      </c>
    </row>
    <row r="19" spans="1:43" x14ac:dyDescent="0.3">
      <c r="A19" s="39">
        <f>9.05*60-30-10</f>
        <v>503</v>
      </c>
      <c r="B19" s="39" t="s">
        <v>38</v>
      </c>
      <c r="S19" s="16"/>
      <c r="AC19" s="56"/>
      <c r="AD19" s="18">
        <f>AD17*B16</f>
        <v>36</v>
      </c>
      <c r="AE19" s="57">
        <f>AD19/60</f>
        <v>0.6</v>
      </c>
      <c r="AG19" s="58">
        <f>AD19+E10*AD17</f>
        <v>56.25</v>
      </c>
      <c r="AH19" s="59">
        <f>AG19/60</f>
        <v>0.9375</v>
      </c>
      <c r="AI19" s="54"/>
      <c r="AJ19" s="18"/>
      <c r="AK19" s="18"/>
      <c r="AM19" s="60"/>
      <c r="AN19" s="60"/>
      <c r="AP19" s="60"/>
      <c r="AQ19" s="60"/>
    </row>
    <row r="20" spans="1:43" x14ac:dyDescent="0.3">
      <c r="A20" s="39">
        <f>A19/A18</f>
        <v>12.574999999999999</v>
      </c>
      <c r="B20" s="39" t="s">
        <v>39</v>
      </c>
      <c r="S20" s="16"/>
      <c r="X20" s="46" t="str">
        <f>A8</f>
        <v>YYYY</v>
      </c>
      <c r="Y20" s="47"/>
      <c r="AC20" s="54" t="s">
        <v>40</v>
      </c>
      <c r="AD20" s="32" t="str">
        <f>AA35</f>
        <v>12h45</v>
      </c>
      <c r="AE20" s="32"/>
      <c r="AF20" s="5" t="s">
        <v>40</v>
      </c>
      <c r="AG20" s="32" t="s">
        <v>41</v>
      </c>
      <c r="AH20" s="61"/>
      <c r="AI20" s="54" t="s">
        <v>42</v>
      </c>
      <c r="AJ20" s="32" t="s">
        <v>43</v>
      </c>
      <c r="AK20" s="61"/>
      <c r="AL20" s="5" t="s">
        <v>40</v>
      </c>
      <c r="AM20" s="32" t="s">
        <v>44</v>
      </c>
      <c r="AN20" s="32"/>
      <c r="AO20" s="5" t="s">
        <v>40</v>
      </c>
      <c r="AP20" s="61"/>
      <c r="AQ20" s="61"/>
    </row>
    <row r="21" spans="1:43" x14ac:dyDescent="0.3">
      <c r="A21" s="39">
        <f>+E3</f>
        <v>30</v>
      </c>
      <c r="B21" s="39" t="s">
        <v>45</v>
      </c>
      <c r="S21" s="16"/>
      <c r="X21" s="46" t="str">
        <f>B8</f>
        <v>F</v>
      </c>
      <c r="Y21" s="47"/>
      <c r="AC21" s="54" t="s">
        <v>46</v>
      </c>
      <c r="AD21" s="32" t="s">
        <v>47</v>
      </c>
      <c r="AE21" s="62"/>
      <c r="AF21" s="5" t="s">
        <v>46</v>
      </c>
      <c r="AG21" s="32" t="s">
        <v>48</v>
      </c>
      <c r="AH21" s="61"/>
      <c r="AI21" s="54" t="s">
        <v>46</v>
      </c>
      <c r="AJ21" s="32" t="s">
        <v>44</v>
      </c>
      <c r="AK21" s="32"/>
      <c r="AL21" s="5" t="s">
        <v>46</v>
      </c>
      <c r="AM21" s="32" t="s">
        <v>49</v>
      </c>
      <c r="AN21" s="32"/>
      <c r="AO21" s="5" t="s">
        <v>46</v>
      </c>
      <c r="AP21" s="61"/>
      <c r="AQ21" s="61"/>
    </row>
    <row r="22" spans="1:43" x14ac:dyDescent="0.3">
      <c r="S22" s="16"/>
      <c r="X22" s="46" t="str">
        <f>C8</f>
        <v>Vanessa</v>
      </c>
      <c r="Y22" s="47"/>
      <c r="AC22" s="54" t="s">
        <v>50</v>
      </c>
      <c r="AD22" s="32" t="s">
        <v>51</v>
      </c>
      <c r="AE22" s="61"/>
      <c r="AF22" s="5" t="s">
        <v>50</v>
      </c>
      <c r="AG22" s="32" t="s">
        <v>44</v>
      </c>
      <c r="AH22" s="61"/>
      <c r="AI22" s="54" t="s">
        <v>52</v>
      </c>
      <c r="AJ22" s="32" t="s">
        <v>53</v>
      </c>
      <c r="AK22" s="32"/>
      <c r="AL22" s="5" t="s">
        <v>52</v>
      </c>
      <c r="AM22" s="32"/>
      <c r="AN22" s="32"/>
      <c r="AO22" s="5" t="s">
        <v>50</v>
      </c>
      <c r="AP22" s="61"/>
      <c r="AQ22" s="61"/>
    </row>
    <row r="23" spans="1:43" x14ac:dyDescent="0.3">
      <c r="A23" s="63" t="s">
        <v>0</v>
      </c>
      <c r="B23" s="39" t="s">
        <v>54</v>
      </c>
      <c r="C23" s="39" t="s">
        <v>2</v>
      </c>
      <c r="D23" s="21" t="s">
        <v>3</v>
      </c>
      <c r="J23" s="28" t="str">
        <f>A4</f>
        <v>J</v>
      </c>
      <c r="K23" s="28"/>
      <c r="L23" s="28"/>
      <c r="M23" s="4"/>
      <c r="S23" s="16"/>
      <c r="X23" s="52">
        <f>E8</f>
        <v>6.1</v>
      </c>
      <c r="Y23" s="53"/>
      <c r="AC23" s="54" t="s">
        <v>55</v>
      </c>
      <c r="AD23" s="32" t="s">
        <v>56</v>
      </c>
      <c r="AE23" s="61"/>
      <c r="AF23" s="5" t="s">
        <v>55</v>
      </c>
      <c r="AG23" s="32" t="s">
        <v>57</v>
      </c>
      <c r="AH23" s="61"/>
      <c r="AI23" s="54" t="s">
        <v>55</v>
      </c>
      <c r="AJ23" s="32" t="s">
        <v>58</v>
      </c>
      <c r="AK23" s="61"/>
      <c r="AL23" s="5" t="s">
        <v>55</v>
      </c>
      <c r="AM23" s="32"/>
      <c r="AN23" s="32"/>
      <c r="AO23" s="5" t="s">
        <v>55</v>
      </c>
      <c r="AP23" s="61"/>
      <c r="AQ23" s="61"/>
    </row>
    <row r="24" spans="1:43" x14ac:dyDescent="0.3">
      <c r="A24" s="63"/>
      <c r="B24" s="18">
        <f>E2</f>
        <v>14</v>
      </c>
      <c r="C24" s="39" t="str">
        <f>C2</f>
        <v>Jessica</v>
      </c>
      <c r="D24" s="39" t="str">
        <f>D2</f>
        <v>No</v>
      </c>
      <c r="J24" s="46" t="str">
        <f>B4</f>
        <v>B</v>
      </c>
      <c r="K24" s="64"/>
      <c r="L24" s="47"/>
      <c r="M24" s="4"/>
      <c r="S24" s="16"/>
      <c r="W24" s="54" t="str">
        <f>X21&amp;"("&amp;E8&amp;")"</f>
        <v>F(6,1)</v>
      </c>
      <c r="X24" s="14">
        <f>X5+X23</f>
        <v>51.5</v>
      </c>
      <c r="Y24" s="15">
        <f>AB32-E9</f>
        <v>42.20000000000001</v>
      </c>
      <c r="AC24" s="65" t="s">
        <v>59</v>
      </c>
      <c r="AD24" s="32" t="s">
        <v>60</v>
      </c>
      <c r="AE24" s="61"/>
      <c r="AF24" s="16" t="s">
        <v>59</v>
      </c>
      <c r="AG24" s="32" t="s">
        <v>61</v>
      </c>
      <c r="AH24" s="61"/>
      <c r="AI24" s="65" t="s">
        <v>59</v>
      </c>
      <c r="AJ24" s="32" t="s">
        <v>62</v>
      </c>
      <c r="AK24" s="61"/>
      <c r="AL24" s="16" t="s">
        <v>59</v>
      </c>
      <c r="AM24" s="32"/>
      <c r="AN24" s="32"/>
      <c r="AO24" s="16" t="s">
        <v>59</v>
      </c>
      <c r="AP24" s="61"/>
      <c r="AQ24" s="61"/>
    </row>
    <row r="25" spans="1:43" x14ac:dyDescent="0.3">
      <c r="A25" s="66"/>
      <c r="B25" s="14">
        <f>(E4+E9)/2</f>
        <v>10.55</v>
      </c>
      <c r="C25" s="39" t="str">
        <f>C4</f>
        <v>Enea</v>
      </c>
      <c r="D25" s="39" t="str">
        <f>D4</f>
        <v>Z</v>
      </c>
      <c r="J25" s="46" t="str">
        <f>C4</f>
        <v>Enea</v>
      </c>
      <c r="K25" s="64"/>
      <c r="L25" s="47"/>
      <c r="M25" s="4"/>
      <c r="W25" s="5" t="s">
        <v>21</v>
      </c>
      <c r="X25" s="57">
        <f>X23*B16</f>
        <v>48.8</v>
      </c>
      <c r="Y25" s="67">
        <f>X25/60</f>
        <v>0.81333333333333324</v>
      </c>
      <c r="AC25" s="54" t="s">
        <v>63</v>
      </c>
      <c r="AD25" s="68" t="s">
        <v>64</v>
      </c>
      <c r="AE25" s="61"/>
      <c r="AF25" s="5" t="s">
        <v>65</v>
      </c>
      <c r="AG25" s="32" t="s">
        <v>66</v>
      </c>
      <c r="AH25" s="61"/>
      <c r="AI25" s="54" t="s">
        <v>65</v>
      </c>
      <c r="AJ25" s="32" t="s">
        <v>67</v>
      </c>
      <c r="AK25" s="61"/>
      <c r="AL25" s="5" t="s">
        <v>65</v>
      </c>
      <c r="AM25" s="32"/>
      <c r="AN25" s="32"/>
      <c r="AO25" s="5" t="s">
        <v>65</v>
      </c>
      <c r="AP25" s="61"/>
      <c r="AQ25" s="61"/>
    </row>
    <row r="26" spans="1:43" x14ac:dyDescent="0.3">
      <c r="A26" s="66"/>
      <c r="B26" s="14">
        <f>(E5+E6+E7+E10)/1.5</f>
        <v>9</v>
      </c>
      <c r="C26" s="39" t="str">
        <f>C7</f>
        <v>Julia</v>
      </c>
      <c r="D26" s="39" t="str">
        <f>D5</f>
        <v>Julia</v>
      </c>
      <c r="I26" s="54"/>
      <c r="J26" s="6">
        <f>E4</f>
        <v>2.5</v>
      </c>
      <c r="K26" s="6"/>
      <c r="L26" s="6"/>
      <c r="M26" s="7"/>
      <c r="W26" s="24">
        <v>8</v>
      </c>
      <c r="X26" s="34">
        <f>Y7</f>
        <v>45572.391111111108</v>
      </c>
      <c r="Y26" s="32">
        <v>10</v>
      </c>
    </row>
    <row r="27" spans="1:43" x14ac:dyDescent="0.3">
      <c r="A27" s="66"/>
      <c r="B27" s="18">
        <f>E8+E11</f>
        <v>23.700000000000003</v>
      </c>
      <c r="C27" s="39" t="str">
        <f>C8</f>
        <v>Vanessa</v>
      </c>
      <c r="D27" s="39" t="str">
        <f>D8</f>
        <v>No</v>
      </c>
      <c r="I27" s="54" t="str">
        <f>J24&amp;"("&amp;E4&amp;")"</f>
        <v>B(2,5)</v>
      </c>
      <c r="J27" s="14">
        <f>E4</f>
        <v>2.5</v>
      </c>
      <c r="K27" s="14"/>
      <c r="L27" s="15">
        <f>Y24</f>
        <v>42.20000000000001</v>
      </c>
      <c r="M27" s="16"/>
      <c r="W27" s="39">
        <f>W26+$B$16</f>
        <v>16</v>
      </c>
      <c r="X27" s="34">
        <f>+X9+$Y$25/24+(Y27/60)/24</f>
        <v>45572.572777777772</v>
      </c>
      <c r="Y27" s="32"/>
    </row>
    <row r="28" spans="1:43" x14ac:dyDescent="0.3">
      <c r="A28" s="66"/>
      <c r="B28" s="14">
        <f>(2.6+E12)/2</f>
        <v>9.3000000000000007</v>
      </c>
      <c r="C28" s="39" t="str">
        <f t="shared" ref="C28:D30" si="11">C12</f>
        <v>X</v>
      </c>
      <c r="D28" s="39" t="str">
        <f t="shared" si="11"/>
        <v>Y</v>
      </c>
      <c r="H28" s="54"/>
      <c r="I28" s="54"/>
      <c r="J28" s="18">
        <f>J27*B16</f>
        <v>20</v>
      </c>
      <c r="K28" s="18"/>
      <c r="L28" s="18">
        <f>J28/60</f>
        <v>0.33333333333333331</v>
      </c>
      <c r="M28" s="16"/>
      <c r="W28" s="39">
        <f t="shared" ref="W28:W36" si="12">W27+$B$16</f>
        <v>24</v>
      </c>
      <c r="X28" s="69">
        <f t="shared" ref="X28:X35" si="13">+X10+$Y$25/24+(Y28/60)/24</f>
        <v>45572.69222222222</v>
      </c>
      <c r="Y28" s="15">
        <v>30</v>
      </c>
      <c r="AA28" s="28" t="str">
        <f>A9</f>
        <v>EEEE</v>
      </c>
      <c r="AB28" s="28"/>
    </row>
    <row r="29" spans="1:43" x14ac:dyDescent="0.3">
      <c r="A29" s="66"/>
      <c r="B29" s="14">
        <f>E13</f>
        <v>8.8000000000000007</v>
      </c>
      <c r="C29" s="39" t="str">
        <f t="shared" si="11"/>
        <v>Clémence</v>
      </c>
      <c r="D29" s="39" t="str">
        <f t="shared" si="11"/>
        <v>No</v>
      </c>
      <c r="H29" s="28" t="s">
        <v>25</v>
      </c>
      <c r="I29" s="24">
        <v>0</v>
      </c>
      <c r="J29" s="34">
        <v>45572.298611111109</v>
      </c>
      <c r="K29" s="34">
        <f>+J29+$L$28/24+(L29/60)/24</f>
        <v>45572.3125</v>
      </c>
      <c r="L29" s="32"/>
      <c r="M29" s="21">
        <f>I30</f>
        <v>8</v>
      </c>
      <c r="W29" s="39">
        <f t="shared" si="12"/>
        <v>32</v>
      </c>
      <c r="X29" s="69">
        <f t="shared" si="13"/>
        <v>45572.749166666661</v>
      </c>
      <c r="Y29" s="15"/>
      <c r="AA29" s="28" t="str">
        <f>B9</f>
        <v>G</v>
      </c>
      <c r="AB29" s="28"/>
    </row>
    <row r="30" spans="1:43" x14ac:dyDescent="0.3">
      <c r="A30" s="66"/>
      <c r="B30" s="14">
        <f>E14</f>
        <v>3</v>
      </c>
      <c r="C30" s="39" t="str">
        <f t="shared" si="11"/>
        <v>Alicia</v>
      </c>
      <c r="D30" s="39" t="str">
        <f t="shared" si="11"/>
        <v>No</v>
      </c>
      <c r="H30" s="28"/>
      <c r="I30" s="39">
        <f>I29+$B$16</f>
        <v>8</v>
      </c>
      <c r="J30" s="34">
        <f>+J29+$L$28/24+(L30/60)/24</f>
        <v>45572.3125</v>
      </c>
      <c r="K30" s="34">
        <f t="shared" ref="K30:K39" si="14">+J30+$L$28/24+(L30/60)/24</f>
        <v>45572.326388888891</v>
      </c>
      <c r="L30" s="32"/>
      <c r="M30" s="21">
        <f t="shared" ref="M30:M38" si="15">I31</f>
        <v>16</v>
      </c>
      <c r="W30" s="39">
        <f t="shared" si="12"/>
        <v>40</v>
      </c>
      <c r="X30" s="69">
        <f t="shared" si="13"/>
        <v>3.3888888888888885E-2</v>
      </c>
      <c r="Y30" s="15"/>
      <c r="AA30" s="28" t="str">
        <f>C9</f>
        <v>Enea</v>
      </c>
      <c r="AB30" s="28"/>
    </row>
    <row r="31" spans="1:43" x14ac:dyDescent="0.3">
      <c r="H31" s="28"/>
      <c r="I31" s="39">
        <f t="shared" ref="I31:I39" si="16">I30+$B$16</f>
        <v>16</v>
      </c>
      <c r="J31" s="34">
        <f t="shared" ref="J31:J39" si="17">+J30+$L$28/24+(L31/60)/24</f>
        <v>45572.326388888891</v>
      </c>
      <c r="K31" s="34">
        <f t="shared" si="14"/>
        <v>45572.340277777781</v>
      </c>
      <c r="L31" s="32"/>
      <c r="M31" s="21">
        <f t="shared" si="15"/>
        <v>24</v>
      </c>
      <c r="W31" s="39">
        <f t="shared" si="12"/>
        <v>48</v>
      </c>
      <c r="X31" s="69">
        <f t="shared" si="13"/>
        <v>3.3888888888888885E-2</v>
      </c>
      <c r="Y31" s="15"/>
      <c r="AA31" s="6">
        <f>E9/2</f>
        <v>9.3000000000000007</v>
      </c>
      <c r="AB31" s="6"/>
    </row>
    <row r="32" spans="1:43" x14ac:dyDescent="0.3">
      <c r="B32" s="70"/>
      <c r="H32" s="28"/>
      <c r="I32" s="39">
        <f t="shared" si="16"/>
        <v>24</v>
      </c>
      <c r="J32" s="34">
        <f t="shared" si="17"/>
        <v>45572.340277777781</v>
      </c>
      <c r="K32" s="34">
        <f t="shared" si="14"/>
        <v>45572.354166666672</v>
      </c>
      <c r="L32" s="32"/>
      <c r="M32" s="21">
        <f t="shared" si="15"/>
        <v>32</v>
      </c>
      <c r="W32" s="39">
        <f t="shared" si="12"/>
        <v>56</v>
      </c>
      <c r="X32" s="69">
        <f t="shared" si="13"/>
        <v>3.3888888888888885E-2</v>
      </c>
      <c r="Y32" s="71"/>
      <c r="Z32" s="5" t="str">
        <f>AA29&amp;"("&amp;E9&amp;")"</f>
        <v>G(18,6)</v>
      </c>
      <c r="AA32" s="14">
        <f>X24+AA31</f>
        <v>60.8</v>
      </c>
      <c r="AB32" s="14">
        <f>AE18-E10</f>
        <v>60.800000000000011</v>
      </c>
    </row>
    <row r="33" spans="1:28" x14ac:dyDescent="0.3">
      <c r="B33" s="70"/>
      <c r="H33" s="28"/>
      <c r="I33" s="39">
        <f t="shared" si="16"/>
        <v>32</v>
      </c>
      <c r="J33" s="34">
        <f t="shared" si="17"/>
        <v>45572.354166666672</v>
      </c>
      <c r="K33" s="34">
        <f t="shared" si="14"/>
        <v>45572.368055555562</v>
      </c>
      <c r="L33" s="32"/>
      <c r="M33" s="21">
        <f t="shared" si="15"/>
        <v>40</v>
      </c>
      <c r="W33" s="39">
        <f t="shared" si="12"/>
        <v>64</v>
      </c>
      <c r="X33" s="69">
        <f>+X15+$Y$25/24+(Y33/60)/24</f>
        <v>3.3888888888888885E-2</v>
      </c>
      <c r="Y33" s="71"/>
      <c r="AA33" s="18">
        <f>AA31*B16</f>
        <v>74.400000000000006</v>
      </c>
      <c r="AB33" s="57">
        <f>AA33/60</f>
        <v>1.24</v>
      </c>
    </row>
    <row r="34" spans="1:28" x14ac:dyDescent="0.3">
      <c r="H34" s="28"/>
      <c r="I34" s="39">
        <f t="shared" si="16"/>
        <v>40</v>
      </c>
      <c r="J34" s="34">
        <f t="shared" si="17"/>
        <v>45572.368055555562</v>
      </c>
      <c r="K34" s="34">
        <f t="shared" si="14"/>
        <v>45572.381944444453</v>
      </c>
      <c r="L34" s="32"/>
      <c r="M34" s="21">
        <f t="shared" si="15"/>
        <v>48</v>
      </c>
      <c r="W34" s="39">
        <f t="shared" si="12"/>
        <v>72</v>
      </c>
      <c r="X34" s="69">
        <f t="shared" si="13"/>
        <v>3.3888888888888885E-2</v>
      </c>
      <c r="Y34" s="71"/>
      <c r="Z34" s="5" t="s">
        <v>40</v>
      </c>
      <c r="AA34" s="32">
        <f>X27</f>
        <v>45572.572777777772</v>
      </c>
      <c r="AB34" s="61"/>
    </row>
    <row r="35" spans="1:28" x14ac:dyDescent="0.3">
      <c r="A35" s="72"/>
      <c r="H35" s="28"/>
      <c r="I35" s="39">
        <f t="shared" si="16"/>
        <v>48</v>
      </c>
      <c r="J35" s="34">
        <f t="shared" si="17"/>
        <v>45572.381944444453</v>
      </c>
      <c r="K35" s="34">
        <f t="shared" si="14"/>
        <v>45572.395833333343</v>
      </c>
      <c r="L35" s="32"/>
      <c r="M35" s="21">
        <f t="shared" si="15"/>
        <v>56</v>
      </c>
      <c r="W35" s="39">
        <f t="shared" si="12"/>
        <v>80</v>
      </c>
      <c r="X35" s="69">
        <f t="shared" si="13"/>
        <v>3.3888888888888885E-2</v>
      </c>
      <c r="Y35" s="71"/>
      <c r="Z35" s="5" t="s">
        <v>68</v>
      </c>
      <c r="AA35" s="32" t="s">
        <v>69</v>
      </c>
      <c r="AB35" s="61"/>
    </row>
    <row r="36" spans="1:28" x14ac:dyDescent="0.3">
      <c r="H36" s="28"/>
      <c r="I36" s="39">
        <f t="shared" si="16"/>
        <v>56</v>
      </c>
      <c r="J36" s="34">
        <f t="shared" si="17"/>
        <v>45572.395833333343</v>
      </c>
      <c r="K36" s="34">
        <f t="shared" si="14"/>
        <v>45572.409722222234</v>
      </c>
      <c r="L36" s="32"/>
      <c r="M36" s="21">
        <f t="shared" si="15"/>
        <v>64</v>
      </c>
      <c r="W36" s="39">
        <f t="shared" si="12"/>
        <v>88</v>
      </c>
      <c r="X36" s="39"/>
      <c r="Y36" s="39"/>
      <c r="Z36" s="5" t="s">
        <v>52</v>
      </c>
      <c r="AA36" s="32" t="s">
        <v>70</v>
      </c>
      <c r="AB36" s="61"/>
    </row>
    <row r="37" spans="1:28" x14ac:dyDescent="0.3">
      <c r="H37" s="28"/>
      <c r="I37" s="39">
        <f t="shared" si="16"/>
        <v>64</v>
      </c>
      <c r="J37" s="34">
        <f t="shared" si="17"/>
        <v>45572.409722222234</v>
      </c>
      <c r="K37" s="34">
        <f t="shared" si="14"/>
        <v>45572.423611111124</v>
      </c>
      <c r="L37" s="32"/>
      <c r="M37" s="21">
        <f t="shared" si="15"/>
        <v>72</v>
      </c>
      <c r="Z37" s="5" t="s">
        <v>55</v>
      </c>
      <c r="AA37" s="68" t="s">
        <v>71</v>
      </c>
      <c r="AB37" s="61"/>
    </row>
    <row r="38" spans="1:28" x14ac:dyDescent="0.3">
      <c r="H38" s="28"/>
      <c r="I38" s="39">
        <f t="shared" si="16"/>
        <v>72</v>
      </c>
      <c r="J38" s="34">
        <f t="shared" si="17"/>
        <v>45572.423611111124</v>
      </c>
      <c r="K38" s="34">
        <f t="shared" si="14"/>
        <v>45572.437500000015</v>
      </c>
      <c r="L38" s="32"/>
      <c r="M38" s="21">
        <f t="shared" si="15"/>
        <v>80</v>
      </c>
      <c r="Z38" s="5" t="s">
        <v>59</v>
      </c>
      <c r="AA38" s="15" t="s">
        <v>72</v>
      </c>
      <c r="AB38" s="61"/>
    </row>
    <row r="39" spans="1:28" x14ac:dyDescent="0.3">
      <c r="B39" s="70"/>
      <c r="H39" s="28"/>
      <c r="I39" s="39">
        <f t="shared" si="16"/>
        <v>80</v>
      </c>
      <c r="J39" s="34">
        <f t="shared" si="17"/>
        <v>45572.437500000015</v>
      </c>
      <c r="K39" s="34">
        <f t="shared" si="14"/>
        <v>45572.451388888905</v>
      </c>
      <c r="L39" s="32"/>
      <c r="M39" s="21"/>
      <c r="Z39" s="5" t="s">
        <v>65</v>
      </c>
      <c r="AA39" s="15" t="s">
        <v>73</v>
      </c>
      <c r="AB39" s="61"/>
    </row>
    <row r="40" spans="1:28" x14ac:dyDescent="0.3">
      <c r="B40" s="73"/>
    </row>
    <row r="41" spans="1:28" x14ac:dyDescent="0.3">
      <c r="A41" s="72"/>
      <c r="J41" s="52" t="str">
        <f>A5</f>
        <v>K</v>
      </c>
      <c r="K41" s="74"/>
      <c r="L41" s="53"/>
      <c r="M41" s="7"/>
    </row>
    <row r="42" spans="1:28" x14ac:dyDescent="0.3">
      <c r="J42" s="52" t="str">
        <f>B5</f>
        <v>C</v>
      </c>
      <c r="K42" s="74"/>
      <c r="L42" s="53"/>
      <c r="M42" s="7"/>
    </row>
    <row r="43" spans="1:28" x14ac:dyDescent="0.3">
      <c r="J43" s="52" t="str">
        <f>C5</f>
        <v>Lucie</v>
      </c>
      <c r="K43" s="74"/>
      <c r="L43" s="53"/>
      <c r="M43" s="7"/>
    </row>
    <row r="44" spans="1:28" x14ac:dyDescent="0.3">
      <c r="I44" s="54" t="str">
        <f>J42&amp;"("&amp;E5&amp;")"</f>
        <v>C(5,5)</v>
      </c>
      <c r="J44" s="14">
        <f>E5</f>
        <v>5.5</v>
      </c>
      <c r="K44" s="14"/>
      <c r="L44" s="15">
        <f>Y24</f>
        <v>42.20000000000001</v>
      </c>
      <c r="M44" s="75"/>
      <c r="N44" s="5" t="str">
        <f>J42&amp;"'"&amp;"("&amp;"0"&amp;")"</f>
        <v>C'(0)</v>
      </c>
    </row>
    <row r="45" spans="1:28" x14ac:dyDescent="0.3">
      <c r="H45" s="54"/>
      <c r="I45" s="54"/>
      <c r="J45" s="18">
        <f>J44*B16</f>
        <v>44</v>
      </c>
      <c r="K45" s="18"/>
      <c r="L45" s="18">
        <f>J45/60</f>
        <v>0.73333333333333328</v>
      </c>
      <c r="M45" s="76"/>
    </row>
    <row r="46" spans="1:28" x14ac:dyDescent="0.3">
      <c r="H46" s="28" t="s">
        <v>25</v>
      </c>
      <c r="I46" s="24">
        <v>0</v>
      </c>
      <c r="J46" s="34">
        <v>45572.298611111109</v>
      </c>
      <c r="K46" s="34"/>
      <c r="L46" s="32"/>
      <c r="M46" s="77"/>
    </row>
    <row r="47" spans="1:28" x14ac:dyDescent="0.3">
      <c r="H47" s="28"/>
      <c r="I47" s="39">
        <f>I46+$B$16</f>
        <v>8</v>
      </c>
      <c r="J47" s="34">
        <f>+J46+$L$45/24+(L47/60)/24</f>
        <v>45572.329166666663</v>
      </c>
      <c r="K47" s="34"/>
      <c r="L47" s="32"/>
      <c r="M47" s="77"/>
    </row>
    <row r="48" spans="1:28" x14ac:dyDescent="0.3">
      <c r="H48" s="28"/>
      <c r="I48" s="39">
        <f t="shared" ref="I48:I56" si="18">I47+$B$16</f>
        <v>16</v>
      </c>
      <c r="J48" s="34">
        <f t="shared" ref="J48:J56" si="19">+J47+$L$45/24+(L48/60)/24</f>
        <v>45572.359722222216</v>
      </c>
      <c r="K48" s="34"/>
      <c r="L48" s="32"/>
      <c r="M48" s="77"/>
    </row>
    <row r="49" spans="8:14" x14ac:dyDescent="0.3">
      <c r="H49" s="28"/>
      <c r="I49" s="39">
        <f t="shared" si="18"/>
        <v>24</v>
      </c>
      <c r="J49" s="34">
        <f t="shared" si="19"/>
        <v>45572.390277777769</v>
      </c>
      <c r="K49" s="34"/>
      <c r="L49" s="32"/>
      <c r="M49" s="77"/>
    </row>
    <row r="50" spans="8:14" x14ac:dyDescent="0.3">
      <c r="H50" s="28"/>
      <c r="I50" s="39">
        <f t="shared" si="18"/>
        <v>32</v>
      </c>
      <c r="J50" s="34">
        <f t="shared" si="19"/>
        <v>45572.420833333323</v>
      </c>
      <c r="K50" s="34"/>
      <c r="L50" s="32"/>
      <c r="M50" s="77"/>
    </row>
    <row r="51" spans="8:14" x14ac:dyDescent="0.3">
      <c r="H51" s="28"/>
      <c r="I51" s="39">
        <f t="shared" si="18"/>
        <v>40</v>
      </c>
      <c r="J51" s="34">
        <f t="shared" si="19"/>
        <v>45572.451388888876</v>
      </c>
      <c r="K51" s="34"/>
      <c r="L51" s="32"/>
      <c r="M51" s="77"/>
    </row>
    <row r="52" spans="8:14" x14ac:dyDescent="0.3">
      <c r="H52" s="28"/>
      <c r="I52" s="39">
        <f t="shared" si="18"/>
        <v>48</v>
      </c>
      <c r="J52" s="34">
        <f t="shared" si="19"/>
        <v>45572.481944444429</v>
      </c>
      <c r="K52" s="34"/>
      <c r="L52" s="32"/>
      <c r="M52" s="77"/>
    </row>
    <row r="53" spans="8:14" x14ac:dyDescent="0.3">
      <c r="H53" s="28"/>
      <c r="I53" s="39">
        <f t="shared" si="18"/>
        <v>56</v>
      </c>
      <c r="J53" s="34">
        <f t="shared" si="19"/>
        <v>45572.512499999983</v>
      </c>
      <c r="K53" s="34"/>
      <c r="L53" s="32"/>
      <c r="M53" s="77"/>
    </row>
    <row r="54" spans="8:14" x14ac:dyDescent="0.3">
      <c r="H54" s="28"/>
      <c r="I54" s="39">
        <f t="shared" si="18"/>
        <v>64</v>
      </c>
      <c r="J54" s="34">
        <f t="shared" si="19"/>
        <v>45572.543055555536</v>
      </c>
      <c r="K54" s="34"/>
      <c r="L54" s="32"/>
      <c r="M54" s="77"/>
    </row>
    <row r="55" spans="8:14" x14ac:dyDescent="0.3">
      <c r="H55" s="28"/>
      <c r="I55" s="39">
        <f t="shared" si="18"/>
        <v>72</v>
      </c>
      <c r="J55" s="34">
        <f t="shared" si="19"/>
        <v>45572.573611111089</v>
      </c>
      <c r="K55" s="34"/>
      <c r="L55" s="32"/>
      <c r="M55" s="77"/>
    </row>
    <row r="56" spans="8:14" x14ac:dyDescent="0.3">
      <c r="H56" s="28"/>
      <c r="I56" s="39">
        <f t="shared" si="18"/>
        <v>80</v>
      </c>
      <c r="J56" s="34">
        <f t="shared" si="19"/>
        <v>45572.604166666642</v>
      </c>
      <c r="K56" s="34"/>
      <c r="L56" s="32"/>
      <c r="M56" s="77"/>
    </row>
    <row r="60" spans="8:14" x14ac:dyDescent="0.3">
      <c r="J60" s="46" t="str">
        <f>A6</f>
        <v>DDDD</v>
      </c>
      <c r="K60" s="64"/>
      <c r="L60" s="47"/>
      <c r="M60" s="4"/>
    </row>
    <row r="61" spans="8:14" x14ac:dyDescent="0.3">
      <c r="J61" s="46" t="str">
        <f>B6</f>
        <v>D</v>
      </c>
      <c r="K61" s="64"/>
      <c r="L61" s="47"/>
      <c r="M61" s="4"/>
    </row>
    <row r="62" spans="8:14" x14ac:dyDescent="0.3">
      <c r="J62" s="46" t="str">
        <f>C6</f>
        <v>Julia</v>
      </c>
      <c r="K62" s="64"/>
      <c r="L62" s="47"/>
      <c r="M62" s="4"/>
    </row>
    <row r="63" spans="8:14" x14ac:dyDescent="0.3">
      <c r="J63" s="52">
        <f>E6</f>
        <v>2.1</v>
      </c>
      <c r="K63" s="74"/>
      <c r="L63" s="53"/>
      <c r="M63" s="7"/>
    </row>
    <row r="64" spans="8:14" x14ac:dyDescent="0.3">
      <c r="I64" s="54" t="str">
        <f>J61&amp;"("&amp;E6&amp;")"</f>
        <v>D(2,1)</v>
      </c>
      <c r="J64" s="14">
        <f>E6</f>
        <v>2.1</v>
      </c>
      <c r="K64" s="14"/>
      <c r="L64" s="14">
        <f>T5</f>
        <v>34.70000000000001</v>
      </c>
      <c r="M64" s="78"/>
      <c r="N64" s="5" t="str">
        <f>J61&amp;"'"&amp;"("&amp;"0"&amp;")"</f>
        <v>D'(0)</v>
      </c>
    </row>
    <row r="65" spans="8:13" x14ac:dyDescent="0.3">
      <c r="H65" s="54"/>
      <c r="I65" s="54"/>
      <c r="J65" s="18">
        <f>J64*B16</f>
        <v>16.8</v>
      </c>
      <c r="K65" s="18"/>
      <c r="L65" s="18">
        <f>J65/60</f>
        <v>0.28000000000000003</v>
      </c>
      <c r="M65" s="76"/>
    </row>
    <row r="66" spans="8:13" x14ac:dyDescent="0.3">
      <c r="H66" s="28" t="s">
        <v>25</v>
      </c>
      <c r="I66" s="24">
        <v>0</v>
      </c>
      <c r="J66" s="34">
        <v>45572.298611111109</v>
      </c>
      <c r="K66" s="34"/>
      <c r="L66" s="32"/>
      <c r="M66" s="77"/>
    </row>
    <row r="67" spans="8:13" x14ac:dyDescent="0.3">
      <c r="H67" s="28"/>
      <c r="I67" s="39">
        <f>I66+$B$16</f>
        <v>8</v>
      </c>
      <c r="J67" s="34">
        <f>+J66+$L$65/24+(L67/60)/24</f>
        <v>45572.310277777775</v>
      </c>
      <c r="K67" s="34"/>
      <c r="L67" s="32"/>
      <c r="M67" s="77"/>
    </row>
    <row r="68" spans="8:13" x14ac:dyDescent="0.3">
      <c r="H68" s="28"/>
      <c r="I68" s="39">
        <f t="shared" ref="I68:I76" si="20">I67+$B$16</f>
        <v>16</v>
      </c>
      <c r="J68" s="34">
        <f t="shared" ref="J68:J76" si="21">+J67+$L$65/24+(L68/60)/24</f>
        <v>45572.32194444444</v>
      </c>
      <c r="K68" s="34"/>
      <c r="L68" s="32"/>
      <c r="M68" s="77"/>
    </row>
    <row r="69" spans="8:13" x14ac:dyDescent="0.3">
      <c r="H69" s="28"/>
      <c r="I69" s="39">
        <f t="shared" si="20"/>
        <v>24</v>
      </c>
      <c r="J69" s="34">
        <f t="shared" si="21"/>
        <v>45572.333611111106</v>
      </c>
      <c r="K69" s="34"/>
      <c r="L69" s="32"/>
      <c r="M69" s="77"/>
    </row>
    <row r="70" spans="8:13" x14ac:dyDescent="0.3">
      <c r="H70" s="28"/>
      <c r="I70" s="39">
        <f t="shared" si="20"/>
        <v>32</v>
      </c>
      <c r="J70" s="34">
        <f t="shared" si="21"/>
        <v>45572.345277777771</v>
      </c>
      <c r="K70" s="34"/>
      <c r="L70" s="32"/>
      <c r="M70" s="77"/>
    </row>
    <row r="71" spans="8:13" x14ac:dyDescent="0.3">
      <c r="H71" s="28"/>
      <c r="I71" s="39">
        <f t="shared" si="20"/>
        <v>40</v>
      </c>
      <c r="J71" s="34">
        <f t="shared" si="21"/>
        <v>45572.356944444437</v>
      </c>
      <c r="K71" s="34"/>
      <c r="L71" s="32"/>
      <c r="M71" s="77"/>
    </row>
    <row r="72" spans="8:13" x14ac:dyDescent="0.3">
      <c r="H72" s="28"/>
      <c r="I72" s="39">
        <f t="shared" si="20"/>
        <v>48</v>
      </c>
      <c r="J72" s="34">
        <f t="shared" si="21"/>
        <v>45572.368611111102</v>
      </c>
      <c r="K72" s="34"/>
      <c r="L72" s="32"/>
      <c r="M72" s="77"/>
    </row>
    <row r="73" spans="8:13" x14ac:dyDescent="0.3">
      <c r="H73" s="28"/>
      <c r="I73" s="39">
        <f t="shared" si="20"/>
        <v>56</v>
      </c>
      <c r="J73" s="34">
        <f t="shared" si="21"/>
        <v>45572.380277777767</v>
      </c>
      <c r="K73" s="34"/>
      <c r="L73" s="32"/>
      <c r="M73" s="77"/>
    </row>
    <row r="74" spans="8:13" x14ac:dyDescent="0.3">
      <c r="H74" s="28"/>
      <c r="I74" s="39">
        <f t="shared" si="20"/>
        <v>64</v>
      </c>
      <c r="J74" s="34">
        <f t="shared" si="21"/>
        <v>45572.391944444433</v>
      </c>
      <c r="K74" s="34"/>
      <c r="L74" s="32"/>
      <c r="M74" s="77"/>
    </row>
    <row r="75" spans="8:13" x14ac:dyDescent="0.3">
      <c r="H75" s="28"/>
      <c r="I75" s="39">
        <f t="shared" si="20"/>
        <v>72</v>
      </c>
      <c r="J75" s="34">
        <f t="shared" si="21"/>
        <v>45572.403611111098</v>
      </c>
      <c r="K75" s="34"/>
      <c r="L75" s="32"/>
      <c r="M75" s="77"/>
    </row>
    <row r="76" spans="8:13" x14ac:dyDescent="0.3">
      <c r="H76" s="28"/>
      <c r="I76" s="39">
        <f t="shared" si="20"/>
        <v>80</v>
      </c>
      <c r="J76" s="34">
        <f t="shared" si="21"/>
        <v>45572.415277777764</v>
      </c>
      <c r="K76" s="34"/>
      <c r="L76" s="32"/>
      <c r="M76" s="77"/>
    </row>
  </sheetData>
  <mergeCells count="55">
    <mergeCell ref="J62:L62"/>
    <mergeCell ref="J63:L63"/>
    <mergeCell ref="H66:H76"/>
    <mergeCell ref="J41:L41"/>
    <mergeCell ref="J42:L42"/>
    <mergeCell ref="J43:L43"/>
    <mergeCell ref="H46:H56"/>
    <mergeCell ref="J60:L60"/>
    <mergeCell ref="J61:L61"/>
    <mergeCell ref="J26:L26"/>
    <mergeCell ref="AA28:AB28"/>
    <mergeCell ref="H29:H39"/>
    <mergeCell ref="AA29:AB29"/>
    <mergeCell ref="AA30:AB30"/>
    <mergeCell ref="AA31:AB31"/>
    <mergeCell ref="X21:Y21"/>
    <mergeCell ref="X22:Y22"/>
    <mergeCell ref="J23:L23"/>
    <mergeCell ref="X23:Y23"/>
    <mergeCell ref="J24:L24"/>
    <mergeCell ref="J25:L25"/>
    <mergeCell ref="AD17:AE17"/>
    <mergeCell ref="AG17:AH17"/>
    <mergeCell ref="AJ17:AK17"/>
    <mergeCell ref="AM17:AN17"/>
    <mergeCell ref="AP17:AQ17"/>
    <mergeCell ref="X20:Y20"/>
    <mergeCell ref="AP15:AQ15"/>
    <mergeCell ref="AD16:AE16"/>
    <mergeCell ref="AG16:AH16"/>
    <mergeCell ref="AJ16:AK16"/>
    <mergeCell ref="AM16:AN16"/>
    <mergeCell ref="AP16:AQ16"/>
    <mergeCell ref="H7:H17"/>
    <mergeCell ref="AD14:AE14"/>
    <mergeCell ref="AG14:AH14"/>
    <mergeCell ref="AJ14:AK14"/>
    <mergeCell ref="AM14:AN14"/>
    <mergeCell ref="AP14:AQ14"/>
    <mergeCell ref="AD15:AE15"/>
    <mergeCell ref="AG15:AH15"/>
    <mergeCell ref="AJ15:AK15"/>
    <mergeCell ref="AM15:AN15"/>
    <mergeCell ref="J3:L3"/>
    <mergeCell ref="S3:T3"/>
    <mergeCell ref="X3:Y3"/>
    <mergeCell ref="J4:L4"/>
    <mergeCell ref="S4:T4"/>
    <mergeCell ref="X4:Y4"/>
    <mergeCell ref="J1:L1"/>
    <mergeCell ref="S1:T1"/>
    <mergeCell ref="X1:Y1"/>
    <mergeCell ref="J2:L2"/>
    <mergeCell ref="S2:T2"/>
    <mergeCell ref="X2:Y2"/>
  </mergeCells>
  <conditionalFormatting sqref="P17 R8:R17">
    <cfRule type="cellIs" dxfId="20" priority="10" operator="greaterThanOrEqual">
      <formula>$A$18</formula>
    </cfRule>
  </conditionalFormatting>
  <conditionalFormatting sqref="I30:I39">
    <cfRule type="cellIs" dxfId="19" priority="9" operator="greaterThanOrEqual">
      <formula>$A$18</formula>
    </cfRule>
  </conditionalFormatting>
  <conditionalFormatting sqref="I29:I39">
    <cfRule type="cellIs" dxfId="18" priority="8" operator="greaterThan">
      <formula>$A$18</formula>
    </cfRule>
  </conditionalFormatting>
  <conditionalFormatting sqref="I47:I56">
    <cfRule type="cellIs" dxfId="17" priority="7" operator="greaterThanOrEqual">
      <formula>$A$18</formula>
    </cfRule>
  </conditionalFormatting>
  <conditionalFormatting sqref="I46:I56">
    <cfRule type="cellIs" dxfId="16" priority="6" operator="greaterThan">
      <formula>$A$18</formula>
    </cfRule>
  </conditionalFormatting>
  <conditionalFormatting sqref="I67:I76">
    <cfRule type="cellIs" dxfId="15" priority="5" operator="greaterThanOrEqual">
      <formula>$A$18</formula>
    </cfRule>
  </conditionalFormatting>
  <conditionalFormatting sqref="I66:I76">
    <cfRule type="cellIs" dxfId="14" priority="4" operator="greaterThan">
      <formula>$A$18</formula>
    </cfRule>
  </conditionalFormatting>
  <conditionalFormatting sqref="W8:W17">
    <cfRule type="cellIs" dxfId="13" priority="3" operator="greaterThanOrEqual">
      <formula>$A$18</formula>
    </cfRule>
  </conditionalFormatting>
  <conditionalFormatting sqref="W27:W36">
    <cfRule type="cellIs" dxfId="12" priority="2" operator="greaterThanOrEqual">
      <formula>$A$18</formula>
    </cfRule>
  </conditionalFormatting>
  <conditionalFormatting sqref="M7:M17">
    <cfRule type="cellIs" dxfId="11" priority="1" operator="greaterThan">
      <formula>$A$18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2024-09-21T07:13:44Z</dcterms:created>
  <dcterms:modified xsi:type="dcterms:W3CDTF">2024-09-21T07:28:06Z</dcterms:modified>
</cp:coreProperties>
</file>