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Fichier aide chiffrage secteur DIVERS\PHOSPHATATION\"/>
    </mc:Choice>
  </mc:AlternateContent>
  <xr:revisionPtr revIDLastSave="0" documentId="13_ncr:1_{6936D4F8-9594-4F90-9C23-80C00129D773}" xr6:coauthVersionLast="36" xr6:coauthVersionMax="36" xr10:uidLastSave="{00000000-0000-0000-0000-000000000000}"/>
  <bookViews>
    <workbookView xWindow="0" yWindow="0" windowWidth="23040" windowHeight="9060" xr2:uid="{46ABA110-0696-40E6-8DFE-056F56F161B1}"/>
  </bookViews>
  <sheets>
    <sheet name="Calcul cout" sheetId="5" r:id="rId1"/>
    <sheet name="Graphique cadence montage prod" sheetId="10" state="hidden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2" i="5" l="1"/>
  <c r="B1" i="5"/>
  <c r="G14" i="5" l="1"/>
  <c r="G15" i="5" l="1"/>
  <c r="E25" i="5" l="1"/>
  <c r="D25" i="5"/>
  <c r="E22" i="5"/>
  <c r="D22" i="5"/>
  <c r="E21" i="5"/>
  <c r="D21" i="5"/>
  <c r="E20" i="5"/>
  <c r="D20" i="5"/>
  <c r="E19" i="5"/>
  <c r="D19" i="5"/>
  <c r="E18" i="5"/>
  <c r="D18" i="5"/>
  <c r="E17" i="5"/>
  <c r="D17" i="5"/>
  <c r="G18" i="5" l="1"/>
  <c r="G19" i="5"/>
  <c r="G17" i="5"/>
  <c r="H17" i="5"/>
  <c r="H18" i="5"/>
  <c r="F30" i="10"/>
  <c r="H15" i="5" l="1"/>
  <c r="H21" i="5" l="1"/>
  <c r="H25" i="5"/>
  <c r="G25" i="5"/>
  <c r="H20" i="5"/>
  <c r="H19" i="5"/>
  <c r="G22" i="5"/>
  <c r="H22" i="5"/>
  <c r="G20" i="5"/>
  <c r="G21" i="5"/>
  <c r="G26" i="5" l="1"/>
  <c r="H26" i="5"/>
</calcChain>
</file>

<file path=xl/sharedStrings.xml><?xml version="1.0" encoding="utf-8"?>
<sst xmlns="http://schemas.openxmlformats.org/spreadsheetml/2006/main" count="80" uniqueCount="71">
  <si>
    <t>Commentaires</t>
  </si>
  <si>
    <t>Masquage</t>
  </si>
  <si>
    <t>Montage</t>
  </si>
  <si>
    <t>Etapes  process</t>
  </si>
  <si>
    <t>N° étape</t>
  </si>
  <si>
    <t>MO + 20€HT le panier</t>
  </si>
  <si>
    <t xml:space="preserve">MO </t>
  </si>
  <si>
    <t>MO (hors fourniture)</t>
  </si>
  <si>
    <t>N° ODP</t>
  </si>
  <si>
    <t>Chiffreur</t>
  </si>
  <si>
    <t>Date :</t>
  </si>
  <si>
    <t>Nom Client :</t>
  </si>
  <si>
    <t>Sablage</t>
  </si>
  <si>
    <t>Demasquage</t>
  </si>
  <si>
    <t>Ref 1</t>
  </si>
  <si>
    <t>Taille de lot</t>
  </si>
  <si>
    <t>Nb pcs/panier deg</t>
  </si>
  <si>
    <t>Nb pcs/charge</t>
  </si>
  <si>
    <t>MO</t>
  </si>
  <si>
    <t>Emballage</t>
  </si>
  <si>
    <t>ALICE</t>
  </si>
  <si>
    <t>Finition</t>
  </si>
  <si>
    <t>Microbillage</t>
  </si>
  <si>
    <t>poids pièces</t>
  </si>
  <si>
    <t>kg</t>
  </si>
  <si>
    <t>cadence montage</t>
  </si>
  <si>
    <t>p/h</t>
  </si>
  <si>
    <t>Poids pièce</t>
  </si>
  <si>
    <t>Ref</t>
  </si>
  <si>
    <t>Nb pcs/étage</t>
  </si>
  <si>
    <t>Cout revient montage</t>
  </si>
  <si>
    <t>Cout revient tonneau</t>
  </si>
  <si>
    <t>Surface pcs (dm2)</t>
  </si>
  <si>
    <t>Cadence manipulation(pcs/heure)</t>
  </si>
  <si>
    <t>Cout(€HT/min) montage</t>
  </si>
  <si>
    <t>Cout(€HT/min) Tonneau</t>
  </si>
  <si>
    <t>Au choix pour les temps</t>
  </si>
  <si>
    <t>vide : pas d'étape</t>
  </si>
  <si>
    <t>C : prend en compte le graphique des cadences de manupilution pour la taille de lot rentrée EN G12</t>
  </si>
  <si>
    <t>soit on rentre un temps par pièce et cela te calcul pour la taille de lot entré en G12</t>
  </si>
  <si>
    <t>A voir pour finition</t>
  </si>
  <si>
    <t>Temps/PCS(min)</t>
  </si>
  <si>
    <t>Petit dossier</t>
  </si>
  <si>
    <t>Gros dossier</t>
  </si>
  <si>
    <t>Type dossier</t>
  </si>
  <si>
    <t>Dégraissage hors chaine</t>
  </si>
  <si>
    <t>Type cout montage</t>
  </si>
  <si>
    <t>Total prix piece SANS STANAL</t>
  </si>
  <si>
    <t>Ligne Traitement</t>
  </si>
  <si>
    <t>Ligne 5</t>
  </si>
  <si>
    <t>Ligne 7</t>
  </si>
  <si>
    <t>Poids max tonneau</t>
  </si>
  <si>
    <t>Choix ligne</t>
  </si>
  <si>
    <t>Amorphe</t>
  </si>
  <si>
    <t>Type phosphat</t>
  </si>
  <si>
    <t>Volume bain</t>
  </si>
  <si>
    <t>Fer manganese seche</t>
  </si>
  <si>
    <t>Fer manganese semi-grasse</t>
  </si>
  <si>
    <t>Nb pcs/tonneau</t>
  </si>
  <si>
    <t>Type phosphatation</t>
  </si>
  <si>
    <t>Surface bain</t>
  </si>
  <si>
    <t>GRIS DECOUPAGE</t>
  </si>
  <si>
    <t>SA-1111</t>
  </si>
  <si>
    <t>Poids max tonneau(Kg)</t>
  </si>
  <si>
    <t>Traitement Phosphatation</t>
  </si>
  <si>
    <t>Zinc calcium seche</t>
  </si>
  <si>
    <t>Zinc pur seche</t>
  </si>
  <si>
    <t>Fer manganese graase</t>
  </si>
  <si>
    <t>Fer managanese seche</t>
  </si>
  <si>
    <t>Zinc fer grasse</t>
  </si>
  <si>
    <t>Zinf fer seche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</si>
</sst>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72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9" fontId="7" fillId="0" borderId="0" applyFont="0" applyFill="0" applyBorder="0" applyAlignment="0" applyProtection="0"/>
    <xf numFmtId="0" fontId="4" fillId="0" borderId="0"/>
  </cellStyleXfs>
  <cellXfs count="124">
    <xf numFmtId="0" fontId="0" fillId="0" borderId="0" xfId="0"/>
    <xf numFmtId="20" fontId="0" fillId="0" borderId="0" xfId="0" applyNumberFormat="1"/>
    <xf numFmtId="0" fontId="1" fillId="3" borderId="5" xfId="0" applyFont="1" applyFill="1" applyBorder="1" applyAlignment="1">
      <alignment vertical="center"/>
    </xf>
    <xf numFmtId="2" fontId="0" fillId="3" borderId="5" xfId="0" applyNumberForma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left" vertical="center"/>
    </xf>
    <xf numFmtId="2" fontId="0" fillId="4" borderId="5" xfId="0" applyNumberForma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2" fontId="0" fillId="10" borderId="5" xfId="0" applyNumberFormat="1" applyFill="1" applyBorder="1" applyAlignment="1">
      <alignment horizontal="center" vertical="center"/>
    </xf>
    <xf numFmtId="0" fontId="0" fillId="0" borderId="0" xfId="0" applyFill="1"/>
    <xf numFmtId="0" fontId="0" fillId="6" borderId="5" xfId="0" applyFill="1" applyBorder="1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3" borderId="3" xfId="0" applyNumberFormat="1" applyFill="1" applyBorder="1" applyAlignment="1">
      <alignment horizontal="left" vertical="center"/>
    </xf>
    <xf numFmtId="49" fontId="0" fillId="4" borderId="3" xfId="0" applyNumberForma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vertical="center"/>
    </xf>
    <xf numFmtId="164" fontId="1" fillId="4" borderId="3" xfId="0" applyNumberFormat="1" applyFont="1" applyFill="1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5" fillId="7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0" fontId="7" fillId="0" borderId="0" xfId="1"/>
    <xf numFmtId="0" fontId="7" fillId="11" borderId="0" xfId="1" applyFill="1" applyProtection="1">
      <protection locked="0"/>
    </xf>
    <xf numFmtId="1" fontId="7" fillId="0" borderId="0" xfId="1" applyNumberFormat="1"/>
    <xf numFmtId="0" fontId="0" fillId="0" borderId="0" xfId="0" applyFont="1"/>
    <xf numFmtId="0" fontId="1" fillId="7" borderId="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right" vertical="center"/>
    </xf>
    <xf numFmtId="164" fontId="1" fillId="4" borderId="11" xfId="0" applyNumberFormat="1" applyFont="1" applyFill="1" applyBorder="1" applyAlignment="1">
      <alignment horizontal="right" vertical="center"/>
    </xf>
    <xf numFmtId="2" fontId="0" fillId="4" borderId="7" xfId="0" applyNumberForma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vertical="center"/>
    </xf>
    <xf numFmtId="0" fontId="1" fillId="4" borderId="21" xfId="0" applyFont="1" applyFill="1" applyBorder="1" applyAlignment="1">
      <alignment horizontal="left" vertical="center"/>
    </xf>
    <xf numFmtId="164" fontId="1" fillId="4" borderId="7" xfId="0" applyNumberFormat="1" applyFont="1" applyFill="1" applyBorder="1" applyAlignment="1">
      <alignment horizontal="right" vertical="center"/>
    </xf>
    <xf numFmtId="2" fontId="0" fillId="4" borderId="21" xfId="0" applyNumberFormat="1" applyFill="1" applyBorder="1" applyAlignment="1">
      <alignment horizontal="center" vertical="center"/>
    </xf>
    <xf numFmtId="49" fontId="0" fillId="4" borderId="19" xfId="0" applyNumberFormat="1" applyFill="1" applyBorder="1" applyAlignment="1">
      <alignment wrapText="1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3" fillId="5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9" borderId="14" xfId="0" applyFont="1" applyFill="1" applyBorder="1"/>
    <xf numFmtId="0" fontId="1" fillId="7" borderId="11" xfId="0" applyFont="1" applyFill="1" applyBorder="1" applyAlignment="1">
      <alignment horizontal="center" vertical="center"/>
    </xf>
    <xf numFmtId="0" fontId="0" fillId="0" borderId="5" xfId="0" applyFill="1" applyBorder="1"/>
    <xf numFmtId="0" fontId="1" fillId="0" borderId="5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8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4" fontId="1" fillId="4" borderId="19" xfId="0" applyNumberFormat="1" applyFont="1" applyFill="1" applyBorder="1" applyAlignment="1">
      <alignment vertical="center"/>
    </xf>
    <xf numFmtId="0" fontId="1" fillId="10" borderId="8" xfId="0" applyFont="1" applyFill="1" applyBorder="1" applyAlignment="1">
      <alignment horizontal="left" vertical="center"/>
    </xf>
    <xf numFmtId="0" fontId="1" fillId="10" borderId="5" xfId="0" applyFont="1" applyFill="1" applyBorder="1" applyAlignment="1">
      <alignment horizontal="left" vertical="center"/>
    </xf>
    <xf numFmtId="0" fontId="0" fillId="10" borderId="3" xfId="0" applyFill="1" applyBorder="1"/>
    <xf numFmtId="2" fontId="0" fillId="2" borderId="8" xfId="0" applyNumberFormat="1" applyFill="1" applyBorder="1" applyAlignment="1">
      <alignment horizontal="center" vertical="center"/>
    </xf>
    <xf numFmtId="2" fontId="0" fillId="2" borderId="18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2" fontId="9" fillId="9" borderId="3" xfId="0" applyNumberFormat="1" applyFont="1" applyFill="1" applyBorder="1" applyAlignment="1">
      <alignment vertical="center"/>
    </xf>
    <xf numFmtId="164" fontId="9" fillId="9" borderId="11" xfId="0" applyNumberFormat="1" applyFont="1" applyFill="1" applyBorder="1" applyAlignment="1">
      <alignment horizontal="right" vertical="center"/>
    </xf>
    <xf numFmtId="2" fontId="8" fillId="9" borderId="8" xfId="0" applyNumberFormat="1" applyFont="1" applyFill="1" applyBorder="1" applyAlignment="1">
      <alignment horizontal="center"/>
    </xf>
    <xf numFmtId="2" fontId="8" fillId="9" borderId="5" xfId="0" applyNumberFormat="1" applyFont="1" applyFill="1" applyBorder="1" applyAlignment="1">
      <alignment horizontal="center" vertical="center"/>
    </xf>
    <xf numFmtId="2" fontId="8" fillId="9" borderId="11" xfId="0" applyNumberFormat="1" applyFont="1" applyFill="1" applyBorder="1" applyAlignment="1">
      <alignment horizontal="center" vertical="center"/>
    </xf>
    <xf numFmtId="49" fontId="8" fillId="9" borderId="3" xfId="0" applyNumberFormat="1" applyFont="1" applyFill="1" applyBorder="1" applyAlignment="1">
      <alignment horizontal="left" vertical="center"/>
    </xf>
    <xf numFmtId="172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1" fillId="9" borderId="3" xfId="0" applyNumberFormat="1" applyFont="1" applyFill="1" applyBorder="1" applyAlignment="1">
      <alignment vertical="center"/>
    </xf>
    <xf numFmtId="164" fontId="1" fillId="9" borderId="11" xfId="0" applyNumberFormat="1" applyFont="1" applyFill="1" applyBorder="1" applyAlignment="1">
      <alignment horizontal="right" vertical="center"/>
    </xf>
    <xf numFmtId="2" fontId="0" fillId="9" borderId="8" xfId="0" applyNumberFormat="1" applyFill="1" applyBorder="1" applyAlignment="1">
      <alignment horizontal="center" vertical="center"/>
    </xf>
    <xf numFmtId="2" fontId="0" fillId="9" borderId="5" xfId="0" applyNumberFormat="1" applyFill="1" applyBorder="1" applyAlignment="1">
      <alignment horizontal="center" vertical="center"/>
    </xf>
    <xf numFmtId="2" fontId="0" fillId="9" borderId="11" xfId="0" applyNumberFormat="1" applyFill="1" applyBorder="1" applyAlignment="1">
      <alignment horizontal="center" vertical="center"/>
    </xf>
    <xf numFmtId="49" fontId="0" fillId="9" borderId="3" xfId="0" applyNumberFormat="1" applyFill="1" applyBorder="1" applyAlignment="1">
      <alignment horizontal="left" vertical="center"/>
    </xf>
    <xf numFmtId="0" fontId="0" fillId="0" borderId="5" xfId="0" applyFill="1" applyBorder="1" applyAlignment="1"/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5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 wrapText="1"/>
    </xf>
    <xf numFmtId="1" fontId="0" fillId="0" borderId="0" xfId="0" applyNumberFormat="1" applyFill="1" applyBorder="1"/>
    <xf numFmtId="0" fontId="0" fillId="0" borderId="0" xfId="0" applyFill="1" applyBorder="1" applyAlignment="1">
      <alignment vertical="center" wrapText="1"/>
    </xf>
    <xf numFmtId="2" fontId="0" fillId="6" borderId="5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left"/>
    </xf>
    <xf numFmtId="1" fontId="0" fillId="0" borderId="5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</cellXfs>
  <cellStyles count="4">
    <cellStyle name="Normal" xfId="0" builtinId="0"/>
    <cellStyle name="Normal 2" xfId="1" xr:uid="{48782F8C-1435-4CCF-AD02-7C758CE1BA12}"/>
    <cellStyle name="Normal 2 2" xfId="3" xr:uid="{623FF5A4-3D23-44A7-9467-B765F4A70259}"/>
    <cellStyle name="Pourcentage 2" xfId="2" xr:uid="{41E92CC4-0BA8-4435-A63E-F566E4AF7A12}"/>
  </cellStyles>
  <dxfs count="10"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64" formatCode="0.000"/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088491211325856"/>
          <c:y val="2.964426776749993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231316740163611"/>
          <c:y val="0.16600790513833993"/>
          <c:w val="0.59727970514416606"/>
          <c:h val="0.75494071146245056"/>
        </c:manualLayout>
      </c:layout>
      <c:scatterChart>
        <c:scatterStyle val="lineMarker"/>
        <c:varyColors val="0"/>
        <c:ser>
          <c:idx val="0"/>
          <c:order val="0"/>
          <c:tx>
            <c:strRef>
              <c:f>'[1]temps de MO'!$C$10</c:f>
              <c:strCache>
                <c:ptCount val="1"/>
                <c:pt idx="0">
                  <c:v>cadence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wer"/>
            <c:forward val="1"/>
            <c:dispRSqr val="0"/>
            <c:dispEq val="1"/>
            <c:trendlineLbl>
              <c:layout>
                <c:manualLayout>
                  <c:x val="-0.1847626189583445"/>
                  <c:y val="-0.49876487526437835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baseline="0"/>
                      <a:t>y = 432,67x</a:t>
                    </a:r>
                    <a:r>
                      <a:rPr lang="en-US" baseline="30000"/>
                      <a:t>-0,54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'[1]temps de MO'!$B$11:$B$13</c:f>
              <c:numCache>
                <c:formatCode>General</c:formatCode>
                <c:ptCount val="3"/>
                <c:pt idx="0">
                  <c:v>0.1</c:v>
                </c:pt>
                <c:pt idx="1">
                  <c:v>1</c:v>
                </c:pt>
                <c:pt idx="2">
                  <c:v>10</c:v>
                </c:pt>
              </c:numCache>
            </c:numRef>
          </c:xVal>
          <c:yVal>
            <c:numRef>
              <c:f>'[1]temps de MO'!$C$11:$C$13</c:f>
              <c:numCache>
                <c:formatCode>General</c:formatCode>
                <c:ptCount val="3"/>
                <c:pt idx="0">
                  <c:v>1500</c:v>
                </c:pt>
                <c:pt idx="1">
                  <c:v>450</c:v>
                </c:pt>
                <c:pt idx="2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14-4D0A-8BAC-B111D8CE04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416719"/>
        <c:axId val="1"/>
      </c:scatterChart>
      <c:valAx>
        <c:axId val="450416719"/>
        <c:scaling>
          <c:orientation val="minMax"/>
        </c:scaling>
        <c:delete val="0"/>
        <c:axPos val="b"/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  <c:minorUnit val="0.1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50416719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trlProps/ctrlProp1.xml><?xml version="1.0" encoding="utf-8"?>
<formControlPr xmlns="http://schemas.microsoft.com/office/spreadsheetml/2009/9/main" objectType="Drop" dropStyle="combo" dx="26" fmlaLink="$E$47" fmlaRange="$B$47:$C$50" noThreeD="1" sel="0" val="0"/>
</file>

<file path=xl/ctrlProps/ctrlProp2.xml><?xml version="1.0" encoding="utf-8"?>
<formControlPr xmlns="http://schemas.microsoft.com/office/spreadsheetml/2009/9/main" objectType="Drop" dropStyle="combo" dx="26" fmlaLink="$C$40" fmlaRange="$B$40:$C$43" noThreeD="1" sel="0" val="0"/>
</file>

<file path=xl/ctrlProps/ctrlProp3.xml><?xml version="1.0" encoding="utf-8"?>
<formControlPr xmlns="http://schemas.microsoft.com/office/spreadsheetml/2009/9/main" objectType="Drop" dropStyle="combo" dx="26" fmlaLink="$F$33" fmlaRange="$D$33:$E$34" noThreeD="1" sel="2" val="0"/>
</file>

<file path=xl/ctrlProps/ctrlProp4.xml><?xml version="1.0" encoding="utf-8"?>
<formControlPr xmlns="http://schemas.microsoft.com/office/spreadsheetml/2009/9/main" objectType="Drop" dropStyle="combo" dx="26" fmlaLink="$B$33" fmlaRange="$A$33:$A$34" noThreeD="1" sel="2" val="0"/>
</file>

<file path=xl/ctrlProps/ctrlProp5.xml><?xml version="1.0" encoding="utf-8"?>
<formControlPr xmlns="http://schemas.microsoft.com/office/spreadsheetml/2009/9/main" objectType="Drop" dropStyle="combo" dx="26" fmlaLink="$G$40" fmlaRange="$E$40:$F$49" noThreeD="1" sel="7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0</xdr:rowOff>
        </xdr:from>
        <xdr:to>
          <xdr:col>2</xdr:col>
          <xdr:colOff>2004060</xdr:colOff>
          <xdr:row>23</xdr:row>
          <xdr:rowOff>15240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5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23</xdr:row>
          <xdr:rowOff>0</xdr:rowOff>
        </xdr:from>
        <xdr:to>
          <xdr:col>2</xdr:col>
          <xdr:colOff>2004060</xdr:colOff>
          <xdr:row>24</xdr:row>
          <xdr:rowOff>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5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1097280</xdr:colOff>
          <xdr:row>0</xdr:row>
          <xdr:rowOff>190500</xdr:rowOff>
        </xdr:from>
        <xdr:to>
          <xdr:col>10</xdr:col>
          <xdr:colOff>2217420</xdr:colOff>
          <xdr:row>1</xdr:row>
          <xdr:rowOff>266700</xdr:rowOff>
        </xdr:to>
        <xdr:sp macro="" textlink="">
          <xdr:nvSpPr>
            <xdr:cNvPr id="5146" name="CommandButton3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5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</xdr:row>
          <xdr:rowOff>0</xdr:rowOff>
        </xdr:from>
        <xdr:to>
          <xdr:col>3</xdr:col>
          <xdr:colOff>2438400</xdr:colOff>
          <xdr:row>5</xdr:row>
          <xdr:rowOff>12700</xdr:rowOff>
        </xdr:to>
        <xdr:sp macro="" textlink="">
          <xdr:nvSpPr>
            <xdr:cNvPr id="5147" name="Drop Dow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5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4</xdr:row>
          <xdr:rowOff>15240</xdr:rowOff>
        </xdr:from>
        <xdr:to>
          <xdr:col>2</xdr:col>
          <xdr:colOff>0</xdr:colOff>
          <xdr:row>4</xdr:row>
          <xdr:rowOff>281940</xdr:rowOff>
        </xdr:to>
        <xdr:sp macro="" textlink="">
          <xdr:nvSpPr>
            <xdr:cNvPr id="5151" name="Drop Dow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5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4</xdr:row>
          <xdr:rowOff>0</xdr:rowOff>
        </xdr:from>
        <xdr:to>
          <xdr:col>5</xdr:col>
          <xdr:colOff>3314700</xdr:colOff>
          <xdr:row>4</xdr:row>
          <xdr:rowOff>533400</xdr:rowOff>
        </xdr:to>
        <xdr:sp macro="" textlink="">
          <xdr:nvSpPr>
            <xdr:cNvPr id="5152" name="Drop Dow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5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0</xdr:row>
      <xdr:rowOff>121920</xdr:rowOff>
    </xdr:from>
    <xdr:to>
      <xdr:col>10</xdr:col>
      <xdr:colOff>419100</xdr:colOff>
      <xdr:row>24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FR\Trait\SA-SB\Prod\Galvano\sylvain\ZOBEL\maquette%20%20Ph%20+%20ble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emps de MO"/>
      <sheetName val="Feuil3"/>
    </sheetNames>
    <sheetDataSet>
      <sheetData sheetId="0" refreshError="1"/>
      <sheetData sheetId="1">
        <row r="10">
          <cell r="C10" t="str">
            <v>cadence</v>
          </cell>
        </row>
        <row r="11">
          <cell r="B11">
            <v>0.1</v>
          </cell>
          <cell r="C11">
            <v>1500</v>
          </cell>
        </row>
        <row r="12">
          <cell r="B12">
            <v>1</v>
          </cell>
          <cell r="C12">
            <v>450</v>
          </cell>
        </row>
        <row r="13">
          <cell r="B13">
            <v>10</v>
          </cell>
          <cell r="C13">
            <v>120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7D0-1A92-4D69-8DEB-D2C9707AF418}" name="Tableau14" displayName="Tableau14" ref="A16:I26" totalsRowShown="0" headerRowDxfId="9">
  <autoFilter ref="A16:I26" xr:uid="{BB412D08-1927-4C79-9B16-0514982D4F05}"/>
  <tableColumns count="9">
    <tableColumn id="1" xr3:uid="{DB5C6722-C54D-4804-96CF-BCDEA375039C}" name="N° étape" dataDxfId="8"/>
    <tableColumn id="2" xr3:uid="{F2B2A00B-D560-46D7-9C08-320047EE5651}" name="Etapes  process" dataDxfId="7"/>
    <tableColumn id="3" xr3:uid="{A2F6EB3A-41CE-4B51-8B3E-6FEA00340510}" name="Type cout montage" dataDxfId="6"/>
    <tableColumn id="7" xr3:uid="{0F3E49DF-A1D8-4DF6-AEC0-45D6A373BA69}" name="Cout(€HT/min) montage" dataDxfId="5"/>
    <tableColumn id="10" xr3:uid="{11C2181E-B08A-4761-97E5-E66C258C0707}" name="Cout(€HT/min) Tonneau" dataDxfId="4"/>
    <tableColumn id="4" xr3:uid="{45B6839B-2489-4A4A-B956-13C32C10034E}" name="Temps/PCS(min)" dataDxfId="3"/>
    <tableColumn id="6" xr3:uid="{7B576AEA-9887-4A4D-AE83-CB6298688081}" name="Cout revient montage" dataDxfId="2"/>
    <tableColumn id="9" xr3:uid="{A1BCB002-A1CA-4F5E-B7C9-CB3A4886887E}" name="Cout revient tonneau" dataDxfId="1"/>
    <tableColumn id="5" xr3:uid="{E19BDB19-098E-472D-AB74-D332EB90F35B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AF9-F493-4ACE-9337-EB9469E8C500}">
  <sheetPr codeName="Feuil3"/>
  <dimension ref="A1:O71"/>
  <sheetViews>
    <sheetView showGridLines="0" tabSelected="1" topLeftCell="A16" zoomScale="60" zoomScaleNormal="60" workbookViewId="0">
      <selection activeCell="C47" sqref="C47"/>
    </sheetView>
  </sheetViews>
  <sheetFormatPr baseColWidth="10" defaultRowHeight="14.4" x14ac:dyDescent="0.3"/>
  <cols>
    <col min="1" max="1" width="26.44140625" customWidth="1"/>
    <col min="2" max="2" width="25.44140625" customWidth="1"/>
    <col min="3" max="3" width="29.6640625" customWidth="1"/>
    <col min="4" max="4" width="35.88671875" customWidth="1"/>
    <col min="5" max="5" width="30.88671875" bestFit="1" customWidth="1"/>
    <col min="6" max="6" width="48.44140625" customWidth="1"/>
    <col min="7" max="7" width="33.109375" bestFit="1" customWidth="1"/>
    <col min="8" max="8" width="29.77734375" customWidth="1"/>
    <col min="9" max="9" width="39.21875" customWidth="1"/>
    <col min="10" max="10" width="25.5546875" bestFit="1" customWidth="1"/>
    <col min="11" max="11" width="34.21875" customWidth="1"/>
    <col min="12" max="12" width="26" bestFit="1" customWidth="1"/>
    <col min="13" max="13" width="21.33203125" bestFit="1" customWidth="1"/>
    <col min="14" max="14" width="17.44140625" customWidth="1"/>
    <col min="15" max="15" width="16.33203125" bestFit="1" customWidth="1"/>
  </cols>
  <sheetData>
    <row r="1" spans="1:15" ht="23.4" customHeight="1" x14ac:dyDescent="0.3">
      <c r="A1" s="44" t="s">
        <v>10</v>
      </c>
      <c r="B1" s="72">
        <f ca="1">TODAY()</f>
        <v>44824</v>
      </c>
      <c r="D1" s="35" t="s">
        <v>27</v>
      </c>
      <c r="E1" s="35" t="s">
        <v>32</v>
      </c>
      <c r="F1" s="35" t="s">
        <v>33</v>
      </c>
    </row>
    <row r="2" spans="1:15" ht="24" customHeight="1" x14ac:dyDescent="0.3">
      <c r="A2" s="26" t="s">
        <v>9</v>
      </c>
      <c r="B2" s="73" t="s">
        <v>20</v>
      </c>
      <c r="D2" s="76">
        <v>0.1</v>
      </c>
      <c r="E2" s="79" t="e">
        <f>#REF!</f>
        <v>#REF!</v>
      </c>
      <c r="F2" s="37"/>
    </row>
    <row r="3" spans="1:15" ht="21" customHeight="1" x14ac:dyDescent="0.3">
      <c r="A3" s="26" t="s">
        <v>11</v>
      </c>
      <c r="B3" s="74" t="s">
        <v>61</v>
      </c>
      <c r="C3" s="29"/>
      <c r="D3" s="30"/>
      <c r="E3" s="16"/>
      <c r="H3" s="45"/>
      <c r="J3" s="25"/>
    </row>
    <row r="4" spans="1:15" ht="21" customHeight="1" x14ac:dyDescent="0.3">
      <c r="A4" s="26" t="s">
        <v>8</v>
      </c>
      <c r="B4" s="74" t="s">
        <v>62</v>
      </c>
      <c r="C4" s="29"/>
      <c r="D4" s="36" t="s">
        <v>52</v>
      </c>
      <c r="E4" s="36" t="s">
        <v>51</v>
      </c>
      <c r="F4" s="35" t="s">
        <v>59</v>
      </c>
      <c r="G4" s="35" t="s">
        <v>60</v>
      </c>
      <c r="H4" s="35" t="s">
        <v>58</v>
      </c>
      <c r="J4" s="69"/>
      <c r="L4" s="69"/>
    </row>
    <row r="5" spans="1:15" ht="43.2" customHeight="1" x14ac:dyDescent="0.3">
      <c r="A5" s="26" t="s">
        <v>44</v>
      </c>
      <c r="B5" s="78"/>
      <c r="C5" s="29"/>
      <c r="D5" s="77"/>
      <c r="E5" s="75">
        <f>_xlfn.SWITCH($F$33,1,$E$33,$F$33,$E$34)</f>
        <v>250</v>
      </c>
      <c r="F5" s="24"/>
      <c r="G5" s="23"/>
      <c r="H5" s="37"/>
      <c r="J5" s="43"/>
      <c r="L5" s="43"/>
    </row>
    <row r="6" spans="1:15" ht="21" customHeight="1" x14ac:dyDescent="0.3">
      <c r="A6" s="29"/>
      <c r="B6" s="42"/>
      <c r="C6" s="29"/>
      <c r="D6" s="43"/>
      <c r="E6" s="43"/>
      <c r="F6" s="43"/>
      <c r="G6" s="43"/>
      <c r="H6" s="43"/>
      <c r="I6" s="43"/>
      <c r="J6" s="25"/>
      <c r="L6" s="43"/>
    </row>
    <row r="7" spans="1:15" ht="21" customHeight="1" x14ac:dyDescent="0.3">
      <c r="A7" s="29"/>
      <c r="B7" s="42"/>
      <c r="C7" s="29"/>
      <c r="D7" s="69"/>
      <c r="E7" s="69"/>
      <c r="F7" s="69"/>
      <c r="G7" s="69"/>
      <c r="H7" s="43"/>
      <c r="I7" s="43"/>
      <c r="J7" s="43"/>
      <c r="K7" s="43"/>
      <c r="L7" s="43"/>
    </row>
    <row r="8" spans="1:15" ht="21" customHeight="1" x14ac:dyDescent="0.3">
      <c r="C8" s="29"/>
      <c r="D8" s="108"/>
      <c r="E8" s="43"/>
      <c r="F8" s="43"/>
      <c r="G8" s="43"/>
      <c r="H8" s="43"/>
      <c r="I8" s="43"/>
      <c r="J8" s="43"/>
      <c r="K8" s="43"/>
      <c r="L8" s="43"/>
    </row>
    <row r="9" spans="1:15" ht="21" customHeight="1" x14ac:dyDescent="0.3">
      <c r="A9" s="29"/>
      <c r="B9" s="42"/>
      <c r="C9" s="29"/>
      <c r="D9" s="43"/>
      <c r="E9" s="43"/>
      <c r="F9" s="43"/>
      <c r="G9" s="43"/>
      <c r="H9" s="43"/>
      <c r="I9" s="43"/>
      <c r="J9" s="43"/>
      <c r="K9" s="43"/>
      <c r="L9" s="43"/>
    </row>
    <row r="10" spans="1:15" ht="21" customHeight="1" x14ac:dyDescent="0.3">
      <c r="A10" s="29"/>
      <c r="B10" s="29"/>
      <c r="C10" s="29"/>
      <c r="D10" s="30"/>
      <c r="E10" s="16"/>
    </row>
    <row r="11" spans="1:15" ht="25.8" customHeight="1" x14ac:dyDescent="0.3">
      <c r="C11" s="27"/>
      <c r="D11" s="28"/>
      <c r="F11" s="66" t="s">
        <v>14</v>
      </c>
      <c r="G11" s="118"/>
      <c r="H11" s="119"/>
      <c r="I11" s="34"/>
      <c r="J11" s="69"/>
      <c r="K11" s="69"/>
      <c r="L11" s="69"/>
      <c r="N11" s="34"/>
      <c r="O11" s="34"/>
    </row>
    <row r="12" spans="1:15" ht="18" customHeight="1" x14ac:dyDescent="0.3">
      <c r="C12" s="17"/>
      <c r="D12" s="1"/>
      <c r="F12" s="35" t="s">
        <v>15</v>
      </c>
      <c r="G12" s="118"/>
      <c r="H12" s="119"/>
      <c r="J12" s="108"/>
      <c r="K12" s="108"/>
      <c r="L12" s="108"/>
    </row>
    <row r="13" spans="1:15" ht="19.2" customHeight="1" x14ac:dyDescent="0.3">
      <c r="A13" s="17"/>
      <c r="B13" s="18"/>
      <c r="C13" s="17"/>
      <c r="D13" s="1"/>
      <c r="F13" s="35" t="s">
        <v>16</v>
      </c>
      <c r="G13" s="120"/>
      <c r="H13" s="121"/>
    </row>
    <row r="14" spans="1:15" ht="19.2" customHeight="1" x14ac:dyDescent="0.3">
      <c r="A14" s="17"/>
      <c r="B14" s="18"/>
      <c r="C14" s="17"/>
      <c r="F14" s="35" t="s">
        <v>29</v>
      </c>
      <c r="G14" s="68">
        <f>J5</f>
        <v>0</v>
      </c>
      <c r="H14" s="65"/>
    </row>
    <row r="15" spans="1:15" ht="18.600000000000001" customHeight="1" thickBot="1" x14ac:dyDescent="0.35">
      <c r="A15" s="17"/>
      <c r="B15" s="18"/>
      <c r="C15" s="17"/>
      <c r="D15" s="1"/>
      <c r="F15" s="35" t="s">
        <v>17</v>
      </c>
      <c r="G15" s="71">
        <f>H5</f>
        <v>0</v>
      </c>
      <c r="H15" s="64">
        <f>IF($G$8&lt;&gt;"",G8,F8)</f>
        <v>0</v>
      </c>
    </row>
    <row r="16" spans="1:15" ht="45.6" customHeight="1" x14ac:dyDescent="0.3">
      <c r="A16" s="8" t="s">
        <v>4</v>
      </c>
      <c r="B16" s="9" t="s">
        <v>3</v>
      </c>
      <c r="C16" s="9" t="s">
        <v>46</v>
      </c>
      <c r="D16" s="48" t="s">
        <v>34</v>
      </c>
      <c r="E16" s="49" t="s">
        <v>35</v>
      </c>
      <c r="F16" s="38" t="s">
        <v>41</v>
      </c>
      <c r="G16" s="63" t="s">
        <v>30</v>
      </c>
      <c r="H16" s="39" t="s">
        <v>31</v>
      </c>
      <c r="I16" s="10" t="s">
        <v>0</v>
      </c>
    </row>
    <row r="17" spans="1:15" x14ac:dyDescent="0.3">
      <c r="A17" s="11">
        <v>1</v>
      </c>
      <c r="B17" s="2" t="s">
        <v>45</v>
      </c>
      <c r="C17" s="2" t="s">
        <v>5</v>
      </c>
      <c r="D17" s="21" t="e">
        <f>_xlfn.IFS($B$33=1,#REF!,'Calcul cout'!$B$33=2,#REF!)</f>
        <v>#REF!</v>
      </c>
      <c r="E17" s="50" t="e">
        <f>_xlfn.IFS($B$33=1,#REF!,'Calcul cout'!$B$33=2,#REF!)</f>
        <v>#REF!</v>
      </c>
      <c r="F17" s="86"/>
      <c r="G17" s="3">
        <f>IF(G13&lt;&gt;0,(((_xlfn.IFS($F$17="",0,$F$17="C",(($G$12/$F$2)*60)*Tableau14[[#This Row],[Cout(€HT/min) montage]],$F$17&lt;&gt;"C",((Tableau14[[#This Row],[Temps/PCS(min)]]*$G$12)*Tableau14[[#This Row],[Cout(€HT/min) montage]])))+20/$G$13)),0)</f>
        <v>0</v>
      </c>
      <c r="H17" s="40">
        <f>IF(G13&lt;&gt;0,(((_xlfn.IFS($F$17="",0,$F$17="C",(($G$12/$F$2)*60)*Tableau14[[#This Row],[Cout(€HT/min) Tonneau]],$F$17&lt;&gt;"C",((Tableau14[[#This Row],[Temps/PCS(min)]]*$G$12)*Tableau14[[#This Row],[Cout(€HT/min) montage]])))+20/$G$13)),0)</f>
        <v>0</v>
      </c>
      <c r="I17" s="19"/>
    </row>
    <row r="18" spans="1:15" x14ac:dyDescent="0.3">
      <c r="A18" s="11">
        <v>2</v>
      </c>
      <c r="B18" s="2" t="s">
        <v>1</v>
      </c>
      <c r="C18" s="4" t="s">
        <v>6</v>
      </c>
      <c r="D18" s="21" t="e">
        <f>_xlfn.IFS($B$33=1,#REF!,'Calcul cout'!$B$33=2,#REF!)</f>
        <v>#REF!</v>
      </c>
      <c r="E18" s="50" t="e">
        <f>_xlfn.IFS($B$33=1,#REF!,'Calcul cout'!$B$33=2,#REF!)</f>
        <v>#REF!</v>
      </c>
      <c r="F18" s="86"/>
      <c r="G18" s="3">
        <f>_xlfn.IFS($F$18="",0,$F$18="C",(($G$12/$F$2)*60)*Tableau14[[#This Row],[Cout(€HT/min) montage]],$F$18&lt;&gt;"C",((Tableau14[[#This Row],[Temps/PCS(min)]]*$G$12)*Tableau14[[#This Row],[Cout(€HT/min) montage]]))</f>
        <v>0</v>
      </c>
      <c r="H18" s="40">
        <f>_xlfn.IFS($F$18="",0,$F$18="C",(($G$12/$F$2)*60)*Tableau14[[#This Row],[Cout(€HT/min) Tonneau]],$F$18&lt;&gt;"C",((Tableau14[[#This Row],[Temps/PCS(min)]]*$G$12)*Tableau14[[#This Row],[Cout(€HT/min) Tonneau]]))</f>
        <v>0</v>
      </c>
      <c r="I18" s="19"/>
    </row>
    <row r="19" spans="1:15" x14ac:dyDescent="0.3">
      <c r="A19" s="11">
        <v>3</v>
      </c>
      <c r="B19" s="2" t="s">
        <v>22</v>
      </c>
      <c r="C19" s="4" t="s">
        <v>18</v>
      </c>
      <c r="D19" s="21" t="e">
        <f>_xlfn.IFS($B$33=1,#REF!,'Calcul cout'!$B$33=2,#REF!)</f>
        <v>#REF!</v>
      </c>
      <c r="E19" s="50" t="e">
        <f>_xlfn.IFS($B$33=1,#REF!,'Calcul cout'!$B$33=2,#REF!)</f>
        <v>#REF!</v>
      </c>
      <c r="F19" s="86"/>
      <c r="G19" s="3">
        <f>_xlfn.IFS($F$19="",0,$F$19="C",(($G$12/$F$2)*60)*Tableau14[[#This Row],[Cout(€HT/min) montage]],$F$19&lt;&gt;"C",((Tableau14[[#This Row],[Temps/PCS(min)]]*$G$12)*Tableau14[[#This Row],[Cout(€HT/min) montage]]))</f>
        <v>0</v>
      </c>
      <c r="H19" s="40">
        <f>_xlfn.IFS($F$19="",0,$F$19="C",(($G$12/$F$2)*60)*Tableau14[[#This Row],[Cout(€HT/min) Tonneau]],$F$19&lt;&gt;"C",((Tableau14[[#This Row],[Temps/PCS(min)]]*$G$12)*Tableau14[[#This Row],[Cout(€HT/min) Tonneau]]))</f>
        <v>0</v>
      </c>
      <c r="I19" s="19"/>
    </row>
    <row r="20" spans="1:15" x14ac:dyDescent="0.3">
      <c r="A20" s="11">
        <v>4</v>
      </c>
      <c r="B20" s="2" t="s">
        <v>12</v>
      </c>
      <c r="C20" s="4" t="s">
        <v>18</v>
      </c>
      <c r="D20" s="21" t="e">
        <f>_xlfn.IFS($B$33=1,#REF!,'Calcul cout'!$B$33=2,#REF!)</f>
        <v>#REF!</v>
      </c>
      <c r="E20" s="50" t="e">
        <f>_xlfn.IFS($B$33=1,#REF!,'Calcul cout'!$B$33=2,#REF!)</f>
        <v>#REF!</v>
      </c>
      <c r="F20" s="86"/>
      <c r="G20" s="3">
        <f>_xlfn.IFS($F$20="",0,$F$20="C",(($G$12/$F$2)*60)*Tableau14[[#This Row],[Cout(€HT/min) montage]],$F$20&lt;&gt;"C",((Tableau14[[#This Row],[Temps/PCS(min)]]*$G$12)*Tableau14[[#This Row],[Cout(€HT/min) montage]]))</f>
        <v>0</v>
      </c>
      <c r="H20" s="40">
        <f>_xlfn.IFS($F$20="",0,$F$20="C",(($G$12/$F$2)*60)*Tableau14[[#This Row],[Cout(€HT/min) Tonneau]],$F$20&lt;&gt;"C",((Tableau14[[#This Row],[Temps/PCS(min)]]*$G$12)*Tableau14[[#This Row],[Cout(€HT/min) Tonneau]]))</f>
        <v>0</v>
      </c>
      <c r="I20" s="19"/>
    </row>
    <row r="21" spans="1:15" x14ac:dyDescent="0.3">
      <c r="A21" s="11">
        <v>5</v>
      </c>
      <c r="B21" s="2" t="s">
        <v>13</v>
      </c>
      <c r="C21" s="4" t="s">
        <v>18</v>
      </c>
      <c r="D21" s="21" t="e">
        <f>_xlfn.IFS($B$33=1,#REF!,'Calcul cout'!$B$33=2,#REF!)</f>
        <v>#REF!</v>
      </c>
      <c r="E21" s="50" t="e">
        <f>_xlfn.IFS($B$33=1,#REF!,'Calcul cout'!$B$33=2,#REF!)</f>
        <v>#REF!</v>
      </c>
      <c r="F21" s="86"/>
      <c r="G21" s="3">
        <f>_xlfn.IFS($F$21="",0,$F$21="C",(($G$12/$F$2)*60)*Tableau14[[#This Row],[Cout(€HT/min) montage]],$F$21&lt;&gt;"C",((Tableau14[[#This Row],[Temps/PCS(min)]]*$G$12)*Tableau14[[#This Row],[Cout(€HT/min) montage]]))</f>
        <v>0</v>
      </c>
      <c r="H21" s="40">
        <f>_xlfn.IFS($F$21="",0,$F$21="C",(($G$12/$F$2)*60)*Tableau14[[#This Row],[Cout(€HT/min) Tonneau]],$F$21&lt;&gt;"C",((Tableau14[[#This Row],[Temps/PCS(min)]]*$G$12)*Tableau14[[#This Row],[Cout(€HT/min) Tonneau]]))</f>
        <v>0</v>
      </c>
      <c r="I21" s="19"/>
    </row>
    <row r="22" spans="1:15" x14ac:dyDescent="0.3">
      <c r="A22" s="12">
        <v>6</v>
      </c>
      <c r="B22" s="5" t="s">
        <v>2</v>
      </c>
      <c r="C22" s="6" t="s">
        <v>18</v>
      </c>
      <c r="D22" s="22" t="e">
        <f>_xlfn.IFS($B$33=1,#REF!,'Calcul cout'!$B$33=2,#REF!)</f>
        <v>#REF!</v>
      </c>
      <c r="E22" s="51" t="e">
        <f>_xlfn.IFS($B$33=1,#REF!,'Calcul cout'!$B$33=2,#REF!)</f>
        <v>#REF!</v>
      </c>
      <c r="F22" s="86"/>
      <c r="G22" s="7">
        <f>_xlfn.IFS($F$22="",0,$F$22="C",(($G$12/$F$2)*60)*Tableau14[[#This Row],[Cout(€HT/min) montage]],$F$22&lt;&gt;"C",((Tableau14[[#This Row],[Temps/PCS(min)]]*$G$12)*Tableau14[[#This Row],[Cout(€HT/min) montage]]))</f>
        <v>0</v>
      </c>
      <c r="H22" s="41">
        <f>_xlfn.IFS($F$22="",0,$F$22="C",(($G$12/$F$2)*60)*Tableau14[[#This Row],[Cout(€HT/min) Tonneau]],$F$22&lt;&gt;"C",((Tableau14[[#This Row],[Temps/PCS(min)]]*$G$12)*Tableau14[[#This Row],[Cout(€HT/min) Tonneau]]))</f>
        <v>0</v>
      </c>
      <c r="I22" s="20"/>
    </row>
    <row r="23" spans="1:15" ht="15.6" customHeight="1" x14ac:dyDescent="0.3">
      <c r="A23" s="12">
        <v>7</v>
      </c>
      <c r="B23" s="5" t="s">
        <v>64</v>
      </c>
      <c r="C23" s="6"/>
      <c r="D23" s="89"/>
      <c r="E23" s="90"/>
      <c r="F23" s="91"/>
      <c r="G23" s="92"/>
      <c r="H23" s="93"/>
      <c r="I23" s="94"/>
    </row>
    <row r="24" spans="1:15" ht="16.2" customHeight="1" x14ac:dyDescent="0.3">
      <c r="A24" s="12">
        <v>9</v>
      </c>
      <c r="B24" s="5" t="s">
        <v>21</v>
      </c>
      <c r="C24" s="6"/>
      <c r="D24" s="97"/>
      <c r="E24" s="98"/>
      <c r="F24" s="99"/>
      <c r="G24" s="100"/>
      <c r="H24" s="101"/>
      <c r="I24" s="102"/>
    </row>
    <row r="25" spans="1:15" x14ac:dyDescent="0.3">
      <c r="A25" s="53">
        <v>10</v>
      </c>
      <c r="B25" s="54" t="s">
        <v>19</v>
      </c>
      <c r="C25" s="55" t="s">
        <v>7</v>
      </c>
      <c r="D25" s="82" t="e">
        <f>_xlfn.IFS($B$33=1,#REF!,'Calcul cout'!$B$33=2,#REF!)</f>
        <v>#REF!</v>
      </c>
      <c r="E25" s="56" t="e">
        <f>_xlfn.IFS($B$33=1,#REF!,'Calcul cout'!$B$33=2,#REF!)</f>
        <v>#REF!</v>
      </c>
      <c r="F25" s="87"/>
      <c r="G25" s="57">
        <f>_xlfn.IFS($F$25="",0,$F$25="C",(($G$12/$F$2)*60)*Tableau14[[#This Row],[Cout(€HT/min) montage]],$F$25&lt;&gt;"C",((Tableau14[[#This Row],[Temps/PCS(min)]]*$G$12)*Tableau14[[#This Row],[Cout(€HT/min) montage]]))</f>
        <v>0</v>
      </c>
      <c r="H25" s="52">
        <f>_xlfn.IFS($F$25="",0,$F$25="C",(($G$12/$F$2)*60)*Tableau14[[#This Row],[Cout(€HT/min) Tonneau]],$F$25&lt;&gt;"C",((Tableau14[[#This Row],[Temps/PCS(min)]]*$G$12)*Tableau14[[#This Row],[Cout(€HT/min) Tonneau]]))</f>
        <v>0</v>
      </c>
      <c r="I25" s="58"/>
    </row>
    <row r="26" spans="1:15" x14ac:dyDescent="0.3">
      <c r="A26" s="83" t="s">
        <v>47</v>
      </c>
      <c r="B26" s="84"/>
      <c r="C26" s="84"/>
      <c r="D26" s="84"/>
      <c r="E26" s="84"/>
      <c r="F26" s="13"/>
      <c r="G26" s="13">
        <f>IF($G$11&lt;&gt;"",SUM(G17:G25),0)</f>
        <v>0</v>
      </c>
      <c r="H26" s="13">
        <f>IF($G$11&lt;&gt;"",SUM(H17:H25),0)</f>
        <v>0</v>
      </c>
      <c r="I26" s="85"/>
    </row>
    <row r="27" spans="1:15" x14ac:dyDescent="0.3">
      <c r="A27" s="59"/>
      <c r="B27" s="59"/>
      <c r="C27" s="59"/>
      <c r="D27" s="60"/>
      <c r="E27" s="59"/>
      <c r="F27" s="61"/>
      <c r="G27" s="61"/>
      <c r="H27" s="61"/>
      <c r="I27" s="46"/>
    </row>
    <row r="28" spans="1:15" x14ac:dyDescent="0.3">
      <c r="A28" s="69"/>
      <c r="B28" s="69"/>
      <c r="C28" s="69"/>
      <c r="D28" s="70"/>
      <c r="E28" s="69"/>
      <c r="F28" s="61"/>
      <c r="G28" s="61"/>
      <c r="H28" s="61"/>
      <c r="I28" s="46"/>
    </row>
    <row r="29" spans="1:15" x14ac:dyDescent="0.3">
      <c r="A29" s="69"/>
      <c r="B29" s="69"/>
      <c r="C29" s="69"/>
      <c r="D29" s="70"/>
      <c r="E29" s="69"/>
      <c r="F29" s="61"/>
      <c r="G29" s="61"/>
      <c r="H29" s="61"/>
      <c r="I29" s="46"/>
    </row>
    <row r="30" spans="1:15" ht="20.399999999999999" customHeight="1" x14ac:dyDescent="0.3">
      <c r="A30" s="69"/>
      <c r="B30" s="69"/>
      <c r="C30" s="69"/>
      <c r="D30" s="70"/>
      <c r="E30" s="69"/>
      <c r="F30" s="61"/>
      <c r="G30" s="61"/>
      <c r="H30" s="61"/>
      <c r="I30" s="46"/>
    </row>
    <row r="31" spans="1:15" x14ac:dyDescent="0.3">
      <c r="A31" s="69"/>
      <c r="B31" s="95"/>
      <c r="C31" s="95"/>
      <c r="D31" s="95"/>
      <c r="E31" s="95"/>
      <c r="F31" s="61"/>
      <c r="G31" s="61"/>
      <c r="H31" s="61"/>
      <c r="I31" s="46"/>
    </row>
    <row r="32" spans="1:15" s="14" customFormat="1" x14ac:dyDescent="0.3">
      <c r="A32" s="67" t="s">
        <v>44</v>
      </c>
      <c r="B32" s="23" t="s">
        <v>28</v>
      </c>
      <c r="C32" s="69"/>
      <c r="D32" s="107" t="s">
        <v>48</v>
      </c>
      <c r="E32" s="107" t="s">
        <v>63</v>
      </c>
      <c r="F32" s="112" t="s">
        <v>28</v>
      </c>
      <c r="G32" s="61"/>
      <c r="H32" s="62" t="s">
        <v>36</v>
      </c>
      <c r="I32" s="46"/>
      <c r="J32" s="46"/>
      <c r="K32" s="46"/>
      <c r="L32" s="46"/>
      <c r="M32" s="46"/>
      <c r="N32" s="46"/>
      <c r="O32" s="46"/>
    </row>
    <row r="33" spans="1:15" s="14" customFormat="1" x14ac:dyDescent="0.3">
      <c r="A33" s="15" t="s">
        <v>42</v>
      </c>
      <c r="B33" s="23">
        <v>2</v>
      </c>
      <c r="C33" s="69"/>
      <c r="D33" s="106" t="s">
        <v>49</v>
      </c>
      <c r="E33" s="106">
        <v>350</v>
      </c>
      <c r="F33" s="113">
        <v>2</v>
      </c>
      <c r="G33" s="61"/>
      <c r="H33" s="62" t="s">
        <v>37</v>
      </c>
      <c r="I33" s="46"/>
      <c r="J33" s="46"/>
      <c r="K33" s="46"/>
      <c r="L33" s="46"/>
      <c r="M33" s="46"/>
      <c r="N33" s="46"/>
      <c r="O33" s="46"/>
    </row>
    <row r="34" spans="1:15" s="14" customFormat="1" x14ac:dyDescent="0.3">
      <c r="A34" s="15" t="s">
        <v>43</v>
      </c>
      <c r="B34" s="23">
        <v>2</v>
      </c>
      <c r="C34" s="69"/>
      <c r="D34" s="106" t="s">
        <v>50</v>
      </c>
      <c r="E34" s="106">
        <v>250</v>
      </c>
      <c r="F34" s="113">
        <v>2</v>
      </c>
      <c r="G34" s="61"/>
      <c r="H34" s="62" t="s">
        <v>38</v>
      </c>
      <c r="I34" s="46"/>
      <c r="J34" s="46"/>
      <c r="K34" s="46"/>
      <c r="L34" s="46"/>
      <c r="M34" s="46"/>
      <c r="N34" s="46"/>
      <c r="O34" s="46"/>
    </row>
    <row r="35" spans="1:15" s="14" customFormat="1" x14ac:dyDescent="0.3">
      <c r="A35" s="69"/>
      <c r="B35" s="69"/>
      <c r="C35" s="69"/>
      <c r="D35" s="70"/>
      <c r="E35" s="59"/>
      <c r="F35" s="61"/>
      <c r="G35" s="61"/>
      <c r="H35" s="62" t="s">
        <v>39</v>
      </c>
      <c r="I35" s="46"/>
      <c r="J35" s="46"/>
      <c r="K35" s="46"/>
      <c r="L35" s="46"/>
      <c r="M35" s="46"/>
      <c r="N35" s="46"/>
      <c r="O35" s="46"/>
    </row>
    <row r="36" spans="1:15" s="14" customFormat="1" x14ac:dyDescent="0.3">
      <c r="A36" s="69"/>
      <c r="B36" s="69"/>
      <c r="C36" s="69"/>
      <c r="D36" s="70"/>
      <c r="E36" s="59"/>
      <c r="F36" s="61"/>
      <c r="G36" s="61"/>
      <c r="H36" s="62" t="s">
        <v>40</v>
      </c>
      <c r="I36" s="46"/>
      <c r="J36" s="46"/>
      <c r="K36" s="46"/>
      <c r="L36" s="46"/>
      <c r="M36" s="46"/>
      <c r="N36" s="46"/>
      <c r="O36" s="46"/>
    </row>
    <row r="37" spans="1:15" s="14" customFormat="1" x14ac:dyDescent="0.3">
      <c r="E37"/>
      <c r="F37"/>
      <c r="G37"/>
      <c r="H37"/>
      <c r="I37"/>
      <c r="J37" s="46"/>
      <c r="K37" s="46"/>
      <c r="L37" s="46"/>
      <c r="M37" s="46"/>
      <c r="N37" s="46"/>
      <c r="O37" s="46"/>
    </row>
    <row r="38" spans="1:15" x14ac:dyDescent="0.3">
      <c r="A38" s="46"/>
      <c r="B38" s="46"/>
      <c r="C38" s="46"/>
      <c r="D38" s="104"/>
      <c r="E38" s="96"/>
      <c r="F38" s="96"/>
      <c r="G38" s="96"/>
      <c r="H38" s="96"/>
      <c r="I38" s="96"/>
    </row>
    <row r="39" spans="1:15" x14ac:dyDescent="0.3">
      <c r="A39" s="46"/>
      <c r="B39" s="109"/>
      <c r="C39" s="104"/>
      <c r="D39" s="46"/>
      <c r="E39" s="80" t="s">
        <v>54</v>
      </c>
      <c r="F39" s="80" t="s">
        <v>55</v>
      </c>
      <c r="G39" s="80" t="s">
        <v>28</v>
      </c>
      <c r="H39" s="96"/>
      <c r="I39" s="96"/>
      <c r="K39" s="47"/>
      <c r="L39" s="46"/>
      <c r="M39" s="47"/>
      <c r="N39" s="116"/>
      <c r="O39" s="116"/>
    </row>
    <row r="40" spans="1:15" x14ac:dyDescent="0.3">
      <c r="A40" s="122"/>
      <c r="B40" s="46"/>
      <c r="C40" s="104"/>
      <c r="D40" s="123" t="s">
        <v>50</v>
      </c>
      <c r="E40" s="114" t="s">
        <v>53</v>
      </c>
      <c r="F40" s="81">
        <v>22</v>
      </c>
      <c r="G40" s="81">
        <v>7</v>
      </c>
      <c r="H40" s="46"/>
      <c r="I40" s="46"/>
      <c r="K40" s="47"/>
      <c r="L40" s="46"/>
      <c r="M40" s="47"/>
      <c r="N40" s="46"/>
      <c r="O40" s="47"/>
    </row>
    <row r="41" spans="1:15" x14ac:dyDescent="0.3">
      <c r="A41" s="122"/>
      <c r="B41" s="46"/>
      <c r="C41" s="104"/>
      <c r="D41" s="123"/>
      <c r="E41" s="105" t="s">
        <v>56</v>
      </c>
      <c r="F41" s="81">
        <v>32</v>
      </c>
      <c r="G41" s="81">
        <v>2</v>
      </c>
      <c r="H41" s="46"/>
      <c r="I41" s="46"/>
      <c r="K41" s="46"/>
      <c r="L41" s="46"/>
      <c r="M41" s="46"/>
      <c r="N41" s="46"/>
      <c r="O41" s="46"/>
    </row>
    <row r="42" spans="1:15" x14ac:dyDescent="0.3">
      <c r="A42" s="122"/>
      <c r="B42" s="46"/>
      <c r="C42" s="104"/>
      <c r="D42" s="123"/>
      <c r="E42" s="105" t="s">
        <v>57</v>
      </c>
      <c r="F42" s="81">
        <v>32</v>
      </c>
      <c r="G42" s="81">
        <v>3</v>
      </c>
      <c r="H42" s="46"/>
      <c r="I42" s="46"/>
      <c r="K42" s="46"/>
      <c r="L42" s="46"/>
      <c r="M42" s="46"/>
      <c r="N42" s="46"/>
      <c r="O42" s="46"/>
    </row>
    <row r="43" spans="1:15" x14ac:dyDescent="0.3">
      <c r="A43" s="122"/>
      <c r="B43" s="46"/>
      <c r="C43" s="104"/>
      <c r="D43" s="123"/>
      <c r="E43" s="105" t="s">
        <v>65</v>
      </c>
      <c r="F43" s="81">
        <v>32</v>
      </c>
      <c r="G43" s="81">
        <v>4</v>
      </c>
      <c r="H43" s="46"/>
      <c r="I43" s="46"/>
      <c r="K43" s="46"/>
      <c r="L43" s="46"/>
      <c r="M43" s="46"/>
      <c r="N43" s="46"/>
      <c r="O43" s="46"/>
    </row>
    <row r="44" spans="1:15" x14ac:dyDescent="0.3">
      <c r="D44" s="123"/>
      <c r="E44" s="105" t="s">
        <v>66</v>
      </c>
      <c r="F44" s="106">
        <v>32</v>
      </c>
      <c r="G44" s="81">
        <v>5</v>
      </c>
      <c r="K44" s="46"/>
      <c r="L44" s="46"/>
      <c r="M44" s="46"/>
      <c r="N44" s="46"/>
      <c r="O44" s="46"/>
    </row>
    <row r="45" spans="1:15" x14ac:dyDescent="0.3">
      <c r="A45" s="46"/>
      <c r="B45" s="46"/>
      <c r="C45" s="46"/>
      <c r="D45" s="123" t="s">
        <v>49</v>
      </c>
      <c r="E45" s="103" t="s">
        <v>67</v>
      </c>
      <c r="F45" s="106">
        <v>37</v>
      </c>
      <c r="G45" s="81">
        <v>6</v>
      </c>
    </row>
    <row r="46" spans="1:15" x14ac:dyDescent="0.3">
      <c r="A46" s="46"/>
      <c r="B46" s="104"/>
      <c r="C46" s="104"/>
      <c r="D46" s="123"/>
      <c r="E46" s="103" t="s">
        <v>68</v>
      </c>
      <c r="F46" s="81">
        <v>37</v>
      </c>
      <c r="G46" s="81">
        <v>7</v>
      </c>
      <c r="H46" s="104"/>
      <c r="I46" s="104"/>
    </row>
    <row r="47" spans="1:15" x14ac:dyDescent="0.3">
      <c r="A47" s="117"/>
      <c r="B47" s="104"/>
      <c r="C47" s="46"/>
      <c r="D47" s="123"/>
      <c r="E47" s="103" t="s">
        <v>57</v>
      </c>
      <c r="F47" s="115">
        <v>37</v>
      </c>
      <c r="G47" s="81">
        <v>8</v>
      </c>
      <c r="H47" s="46"/>
      <c r="I47" s="46"/>
    </row>
    <row r="48" spans="1:15" x14ac:dyDescent="0.3">
      <c r="A48" s="117"/>
      <c r="B48" s="104"/>
      <c r="C48" s="46"/>
      <c r="D48" s="123"/>
      <c r="E48" s="103" t="s">
        <v>69</v>
      </c>
      <c r="F48" s="115">
        <v>25</v>
      </c>
      <c r="G48" s="81">
        <v>9</v>
      </c>
      <c r="H48" s="46"/>
      <c r="I48" s="46"/>
    </row>
    <row r="49" spans="1:8" x14ac:dyDescent="0.3">
      <c r="A49" s="111"/>
      <c r="B49" s="104"/>
      <c r="C49" s="46"/>
      <c r="D49" s="123"/>
      <c r="E49" s="103" t="s">
        <v>70</v>
      </c>
      <c r="F49" s="115">
        <v>25</v>
      </c>
      <c r="G49" s="81">
        <v>10</v>
      </c>
      <c r="H49" s="25"/>
    </row>
    <row r="50" spans="1:8" x14ac:dyDescent="0.3">
      <c r="A50" s="111"/>
      <c r="B50" s="104"/>
      <c r="C50" s="46"/>
      <c r="D50" s="46"/>
      <c r="E50" s="46"/>
      <c r="F50" s="110"/>
      <c r="G50" s="25"/>
    </row>
    <row r="51" spans="1:8" x14ac:dyDescent="0.3">
      <c r="A51" s="111"/>
      <c r="B51" s="104"/>
      <c r="C51" s="46"/>
      <c r="D51" s="46"/>
      <c r="E51" s="46"/>
      <c r="F51" s="110"/>
      <c r="G51" s="25"/>
    </row>
    <row r="53" spans="1:8" x14ac:dyDescent="0.3">
      <c r="A53" s="46"/>
      <c r="B53" s="104"/>
      <c r="C53" s="43"/>
      <c r="D53" s="104"/>
      <c r="E53" s="104"/>
    </row>
    <row r="54" spans="1:8" x14ac:dyDescent="0.3">
      <c r="A54" s="117"/>
      <c r="B54" s="46"/>
      <c r="C54" s="43"/>
      <c r="D54" s="104"/>
      <c r="E54" s="46"/>
    </row>
    <row r="55" spans="1:8" x14ac:dyDescent="0.3">
      <c r="A55" s="117"/>
      <c r="B55" s="46"/>
      <c r="C55" s="43"/>
      <c r="D55" s="104"/>
      <c r="E55" s="46"/>
    </row>
    <row r="56" spans="1:8" x14ac:dyDescent="0.3">
      <c r="A56" s="117"/>
      <c r="B56" s="46"/>
      <c r="C56" s="43"/>
      <c r="D56" s="104"/>
      <c r="E56" s="46"/>
    </row>
    <row r="57" spans="1:8" x14ac:dyDescent="0.3">
      <c r="A57" s="117"/>
      <c r="B57" s="46"/>
      <c r="C57" s="43"/>
      <c r="D57" s="104"/>
      <c r="E57" s="46"/>
    </row>
    <row r="64" spans="1:8" x14ac:dyDescent="0.3">
      <c r="A64" s="46"/>
      <c r="B64" s="88"/>
      <c r="D64" s="104"/>
      <c r="E64" s="104"/>
    </row>
    <row r="65" spans="1:5" x14ac:dyDescent="0.3">
      <c r="A65" s="46"/>
      <c r="B65" s="88"/>
      <c r="D65" s="46"/>
      <c r="E65" s="104"/>
    </row>
    <row r="66" spans="1:5" x14ac:dyDescent="0.3">
      <c r="A66" s="46"/>
      <c r="B66" s="88"/>
      <c r="D66" s="62"/>
      <c r="E66" s="104"/>
    </row>
    <row r="67" spans="1:5" x14ac:dyDescent="0.3">
      <c r="A67" s="46"/>
      <c r="B67" s="88"/>
      <c r="D67" s="62"/>
      <c r="E67" s="104"/>
    </row>
    <row r="68" spans="1:5" x14ac:dyDescent="0.3">
      <c r="A68" s="46"/>
      <c r="B68" s="88"/>
      <c r="D68" s="62"/>
      <c r="E68" s="104"/>
    </row>
    <row r="69" spans="1:5" x14ac:dyDescent="0.3">
      <c r="A69" s="46"/>
      <c r="B69" s="88"/>
      <c r="D69" s="62"/>
      <c r="E69" s="104"/>
    </row>
    <row r="70" spans="1:5" x14ac:dyDescent="0.3">
      <c r="A70" s="46"/>
      <c r="B70" s="88"/>
      <c r="D70" s="62"/>
      <c r="E70" s="104"/>
    </row>
    <row r="71" spans="1:5" x14ac:dyDescent="0.3">
      <c r="A71" s="46"/>
      <c r="B71" s="88"/>
      <c r="D71" s="62"/>
      <c r="E71" s="104"/>
    </row>
  </sheetData>
  <sheetProtection selectLockedCells="1"/>
  <mergeCells count="9">
    <mergeCell ref="N39:O39"/>
    <mergeCell ref="A54:A57"/>
    <mergeCell ref="G11:H11"/>
    <mergeCell ref="G12:H12"/>
    <mergeCell ref="G13:H13"/>
    <mergeCell ref="A40:A43"/>
    <mergeCell ref="A47:A48"/>
    <mergeCell ref="D40:D44"/>
    <mergeCell ref="D45:D49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146" r:id="rId4" name="CommandButton3">
          <controlPr defaultSize="0" autoLine="0" r:id="rId5">
            <anchor moveWithCells="1">
              <from>
                <xdr:col>9</xdr:col>
                <xdr:colOff>1097280</xdr:colOff>
                <xdr:row>0</xdr:row>
                <xdr:rowOff>190500</xdr:rowOff>
              </from>
              <to>
                <xdr:col>10</xdr:col>
                <xdr:colOff>2217420</xdr:colOff>
                <xdr:row>1</xdr:row>
                <xdr:rowOff>266700</xdr:rowOff>
              </to>
            </anchor>
          </controlPr>
        </control>
      </mc:Choice>
      <mc:Fallback>
        <control shapeId="5146" r:id="rId4" name="CommandButton3"/>
      </mc:Fallback>
    </mc:AlternateContent>
    <mc:AlternateContent xmlns:mc="http://schemas.openxmlformats.org/markup-compatibility/2006">
      <mc:Choice Requires="x14">
        <control shapeId="5123" r:id="rId6" name="Drop Down 3">
          <controlPr defaultSize="0" autoLine="0" autoPict="0">
            <anchor mov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2004060</xdr:colOff>
                <xdr:row>23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Drop Down 4">
          <controlPr defaultSize="0" autoLine="0" autoPict="0">
            <anchor moveWithCells="1">
              <from>
                <xdr:col>2</xdr:col>
                <xdr:colOff>7620</xdr:colOff>
                <xdr:row>23</xdr:row>
                <xdr:rowOff>0</xdr:rowOff>
              </from>
              <to>
                <xdr:col>2</xdr:col>
                <xdr:colOff>2004060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7" r:id="rId8" name="Drop Down 27">
          <controlPr defaultSize="0" autoLine="0" autoPict="0">
            <anchor moveWithCells="1">
              <from>
                <xdr:col>3</xdr:col>
                <xdr:colOff>7620</xdr:colOff>
                <xdr:row>4</xdr:row>
                <xdr:rowOff>0</xdr:rowOff>
              </from>
              <to>
                <xdr:col>3</xdr:col>
                <xdr:colOff>2438400</xdr:colOff>
                <xdr:row>5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1" r:id="rId9" name="Drop Down 31">
          <controlPr defaultSize="0" autoLine="0" autoPict="0">
            <anchor moveWithCells="1">
              <from>
                <xdr:col>1</xdr:col>
                <xdr:colOff>15240</xdr:colOff>
                <xdr:row>4</xdr:row>
                <xdr:rowOff>15240</xdr:rowOff>
              </from>
              <to>
                <xdr:col>2</xdr:col>
                <xdr:colOff>0</xdr:colOff>
                <xdr:row>4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52" r:id="rId10" name="Drop Down 32">
          <controlPr defaultSize="0" autoLine="0" autoPict="0">
            <anchor moveWithCells="1">
              <from>
                <xdr:col>5</xdr:col>
                <xdr:colOff>7620</xdr:colOff>
                <xdr:row>4</xdr:row>
                <xdr:rowOff>0</xdr:rowOff>
              </from>
              <to>
                <xdr:col>5</xdr:col>
                <xdr:colOff>3314700</xdr:colOff>
                <xdr:row>4</xdr:row>
                <xdr:rowOff>533400</xdr:rowOff>
              </to>
            </anchor>
          </controlPr>
        </control>
      </mc:Choice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F60C-B131-46D9-96D3-79CC943FE45C}">
  <sheetPr codeName="Feuil5"/>
  <dimension ref="D28:G30"/>
  <sheetViews>
    <sheetView showGridLines="0" zoomScaleNormal="100" workbookViewId="0">
      <selection activeCell="F29" sqref="F29"/>
    </sheetView>
  </sheetViews>
  <sheetFormatPr baseColWidth="10" defaultRowHeight="13.2" x14ac:dyDescent="0.25"/>
  <cols>
    <col min="1" max="16384" width="11.5546875" style="31"/>
  </cols>
  <sheetData>
    <row r="28" spans="4:7" x14ac:dyDescent="0.25">
      <c r="D28" s="31" t="s">
        <v>23</v>
      </c>
      <c r="F28" s="32">
        <v>10</v>
      </c>
      <c r="G28" s="31" t="s">
        <v>24</v>
      </c>
    </row>
    <row r="30" spans="4:7" x14ac:dyDescent="0.25">
      <c r="D30" s="31" t="s">
        <v>25</v>
      </c>
      <c r="F30" s="33">
        <f>IF(F28="","",432.67*POWER(F28,-0.54))</f>
        <v>124.78339104577886</v>
      </c>
      <c r="G30" s="31" t="s">
        <v>26</v>
      </c>
    </row>
  </sheetData>
  <sheetProtection password="CCDE" sheet="1" objects="1" scenarios="1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cout</vt:lpstr>
      <vt:lpstr>Graphique cadence montage 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2022-09-20T13:04:05Z</dcterms:modified>
</cp:coreProperties>
</file>