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EB3C083D-7114-4344-8536-D87284865EED}" xr6:coauthVersionLast="36" xr6:coauthVersionMax="36" xr10:uidLastSave="{00000000-0000-0000-0000-000000000000}"/>
  <bookViews>
    <workbookView xWindow="0" yWindow="0" windowWidth="23040" windowHeight="9060" xr2:uid="{46ABA110-0696-40E6-8DFE-056F56F161B1}"/>
  </bookViews>
  <sheets>
    <sheet name="Calcul cout" sheetId="5" r:id="rId1"/>
    <sheet name="TDB GALVA" sheetId="8" state="hidden" r:id="rId2"/>
    <sheet name="Graphique cadence montage prod" sheetId="10" state="hidden" r:id="rId3"/>
    <sheet name="Base de données" sheetId="2" state="hidden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B1" i="5"/>
  <c r="C37" i="5"/>
  <c r="D37" i="5"/>
  <c r="E37" i="5"/>
  <c r="B37" i="5"/>
  <c r="E28" i="5" l="1"/>
  <c r="D28" i="5"/>
  <c r="E27" i="5"/>
  <c r="D27" i="5"/>
  <c r="E26" i="5"/>
  <c r="D26" i="5"/>
  <c r="E25" i="5"/>
  <c r="D25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D24" i="5" l="1"/>
  <c r="I2" i="5" l="1"/>
  <c r="G18" i="5" s="1"/>
  <c r="AA23" i="5"/>
  <c r="S23" i="5"/>
  <c r="E8" i="5"/>
  <c r="F8" i="5" s="1"/>
  <c r="I5" i="5"/>
  <c r="G14" i="5" s="1"/>
  <c r="G17" i="5" l="1"/>
  <c r="H17" i="5"/>
  <c r="H22" i="5"/>
  <c r="H18" i="5"/>
  <c r="F5" i="5"/>
  <c r="F30" i="10"/>
  <c r="G24" i="5" l="1"/>
  <c r="H15" i="5"/>
  <c r="J5" i="5"/>
  <c r="G15" i="5" s="1"/>
  <c r="AA24" i="5"/>
  <c r="AE24" i="5"/>
  <c r="AI24" i="5"/>
  <c r="H25" i="5" l="1"/>
  <c r="H21" i="5"/>
  <c r="H28" i="5"/>
  <c r="H26" i="5"/>
  <c r="G26" i="5"/>
  <c r="H27" i="5"/>
  <c r="G28" i="5"/>
  <c r="G27" i="5"/>
  <c r="H20" i="5"/>
  <c r="H19" i="5"/>
  <c r="G19" i="5"/>
  <c r="G23" i="5"/>
  <c r="H23" i="5"/>
  <c r="G22" i="5"/>
  <c r="G20" i="5"/>
  <c r="G25" i="5"/>
  <c r="G21" i="5"/>
  <c r="R5" i="8" l="1"/>
  <c r="S25" i="8"/>
  <c r="R25" i="8"/>
  <c r="R24" i="8"/>
  <c r="R23" i="8"/>
  <c r="R22" i="8"/>
  <c r="R21" i="8"/>
  <c r="S20" i="8"/>
  <c r="R20" i="8"/>
  <c r="R19" i="8"/>
  <c r="R18" i="8"/>
  <c r="R17" i="8"/>
  <c r="R16" i="8"/>
  <c r="R15" i="8"/>
  <c r="R14" i="8"/>
  <c r="R13" i="8"/>
  <c r="R12" i="8"/>
  <c r="R11" i="8"/>
  <c r="R10" i="8"/>
  <c r="R9" i="8"/>
  <c r="S8" i="8"/>
  <c r="R8" i="8"/>
  <c r="R7" i="8"/>
  <c r="R6" i="8"/>
  <c r="F53" i="5" l="1"/>
  <c r="F54" i="5" l="1"/>
  <c r="F55" i="5"/>
  <c r="F56" i="5"/>
  <c r="E24" i="5"/>
  <c r="H24" i="5" s="1"/>
  <c r="H29" i="5" s="1"/>
  <c r="G29" i="5"/>
  <c r="G30" i="5" s="1"/>
  <c r="AI23" i="5"/>
  <c r="AE23" i="5"/>
  <c r="W23" i="5"/>
  <c r="AE21" i="5"/>
  <c r="AE20" i="5"/>
  <c r="AE22" i="5"/>
  <c r="B8" i="5" l="1"/>
  <c r="H30" i="5"/>
  <c r="A4" i="2"/>
  <c r="A5" i="2" l="1"/>
  <c r="AI17" i="5"/>
  <c r="AE17" i="5"/>
  <c r="AA17" i="5"/>
  <c r="W17" i="5"/>
  <c r="S17" i="5"/>
  <c r="A6" i="2" l="1"/>
  <c r="A7" i="2" s="1"/>
  <c r="AI26" i="5"/>
  <c r="AE26" i="5"/>
  <c r="AA26" i="5"/>
  <c r="W26" i="5"/>
  <c r="S26" i="5"/>
  <c r="AI25" i="5"/>
  <c r="AE25" i="5"/>
  <c r="AA25" i="5"/>
  <c r="W25" i="5"/>
  <c r="AI22" i="5"/>
  <c r="AA22" i="5"/>
  <c r="W22" i="5"/>
  <c r="S22" i="5"/>
  <c r="AI21" i="5"/>
  <c r="AA21" i="5"/>
  <c r="W21" i="5"/>
  <c r="S21" i="5"/>
  <c r="AI20" i="5"/>
  <c r="AA20" i="5"/>
  <c r="W20" i="5"/>
  <c r="S20" i="5"/>
  <c r="AI19" i="5"/>
  <c r="AE19" i="5"/>
  <c r="AA19" i="5"/>
  <c r="W19" i="5"/>
  <c r="S19" i="5"/>
  <c r="AI18" i="5"/>
  <c r="AE18" i="5"/>
  <c r="AA18" i="5"/>
  <c r="W18" i="5"/>
  <c r="S18" i="5"/>
  <c r="S25" i="5" l="1"/>
  <c r="S24" i="5"/>
  <c r="W24" i="5"/>
  <c r="A8" i="2"/>
  <c r="AE28" i="5"/>
  <c r="AI28" i="5"/>
  <c r="S28" i="5" l="1"/>
  <c r="B7" i="5" s="1"/>
</calcChain>
</file>

<file path=xl/sharedStrings.xml><?xml version="1.0" encoding="utf-8"?>
<sst xmlns="http://schemas.openxmlformats.org/spreadsheetml/2006/main" count="789" uniqueCount="431">
  <si>
    <t>Commentaires</t>
  </si>
  <si>
    <t>Démasquage</t>
  </si>
  <si>
    <t>Masquage</t>
  </si>
  <si>
    <t>Montage</t>
  </si>
  <si>
    <t>Démontage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</si>
  <si>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</si>
  <si>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</si>
  <si>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</si>
  <si>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</si>
  <si>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</si>
  <si>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</si>
  <si>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Date</t>
  </si>
  <si>
    <t>N° ODP</t>
  </si>
  <si>
    <t>Chiffreur</t>
  </si>
  <si>
    <t>Date :</t>
  </si>
  <si>
    <t>Nom Client :</t>
  </si>
  <si>
    <t>Nom client</t>
  </si>
  <si>
    <t>Dégraissage</t>
  </si>
  <si>
    <t>Sablage</t>
  </si>
  <si>
    <t>Traitement couche1</t>
  </si>
  <si>
    <t>Pré-requis</t>
  </si>
  <si>
    <t>Traitement couche2</t>
  </si>
  <si>
    <t>Demasquage</t>
  </si>
  <si>
    <t>N°ID</t>
  </si>
  <si>
    <t>Temps2</t>
  </si>
  <si>
    <t>Temps4</t>
  </si>
  <si>
    <t>Temps6</t>
  </si>
  <si>
    <t>Alice</t>
  </si>
  <si>
    <t>Ref 1</t>
  </si>
  <si>
    <t>Taille de lot</t>
  </si>
  <si>
    <t>Ref 2</t>
  </si>
  <si>
    <t>Nb pcs/panier deg</t>
  </si>
  <si>
    <t>Type cout2</t>
  </si>
  <si>
    <t>Nb pcs/charge</t>
  </si>
  <si>
    <t>Ref 3</t>
  </si>
  <si>
    <t>Ref 4</t>
  </si>
  <si>
    <t>Ref 5</t>
  </si>
  <si>
    <t>Ref 6</t>
  </si>
  <si>
    <t>Commentaires 2</t>
  </si>
  <si>
    <t>Type cout3</t>
  </si>
  <si>
    <t>Temps3</t>
  </si>
  <si>
    <t>Commentaires 3</t>
  </si>
  <si>
    <t>Type cout4</t>
  </si>
  <si>
    <t>Commentaires 4</t>
  </si>
  <si>
    <t>Type cout5</t>
  </si>
  <si>
    <t>Temps5</t>
  </si>
  <si>
    <t>Commentaires 5</t>
  </si>
  <si>
    <t>Type cout6</t>
  </si>
  <si>
    <t>Commen6aires 5</t>
  </si>
  <si>
    <t>MO</t>
  </si>
  <si>
    <t>REF1</t>
  </si>
  <si>
    <t>REF2</t>
  </si>
  <si>
    <t>REF3</t>
  </si>
  <si>
    <t>REF4</t>
  </si>
  <si>
    <t>REF5</t>
  </si>
  <si>
    <t>Vide</t>
  </si>
  <si>
    <t>LISTBOX1</t>
  </si>
  <si>
    <t>Contrôle</t>
  </si>
  <si>
    <t>Emballage</t>
  </si>
  <si>
    <t>Référence pièce2</t>
  </si>
  <si>
    <t>Taille de lot3</t>
  </si>
  <si>
    <t>Nb pcs/panier deg4</t>
  </si>
  <si>
    <t>Nb pcs/charge5</t>
  </si>
  <si>
    <t>Nb PV Contrôle6</t>
  </si>
  <si>
    <t>Nb pcs/panier deg5</t>
  </si>
  <si>
    <t>Nb pcs/charge6</t>
  </si>
  <si>
    <t>Nb PV Contrôle7</t>
  </si>
  <si>
    <t>Référence pièce4</t>
  </si>
  <si>
    <t>Taille de lot5</t>
  </si>
  <si>
    <t>Nb pcs/panier deg6</t>
  </si>
  <si>
    <t>Nb pcs/charge7</t>
  </si>
  <si>
    <t>Nb PV Contrôle8</t>
  </si>
  <si>
    <t>Référence pièce5</t>
  </si>
  <si>
    <t>Taille de lot6</t>
  </si>
  <si>
    <t>Nb pcs/panier deg7</t>
  </si>
  <si>
    <t>Nb pcs/charge8</t>
  </si>
  <si>
    <t>Nb PV Contrôle9</t>
  </si>
  <si>
    <t>Référence pièce6</t>
  </si>
  <si>
    <t>Taille de lot7</t>
  </si>
  <si>
    <t>Nb pcs/panier deg8</t>
  </si>
  <si>
    <t>Nb pcs/charge9</t>
  </si>
  <si>
    <t>Nb PV Contrôle10</t>
  </si>
  <si>
    <t>Taille de lot R1</t>
  </si>
  <si>
    <t>TempsR1L1</t>
  </si>
  <si>
    <t>TempsR1L2</t>
  </si>
  <si>
    <t>TempsR1L3</t>
  </si>
  <si>
    <t>TempsR1L4</t>
  </si>
  <si>
    <t>TempsR1L5</t>
  </si>
  <si>
    <t>TempsR1L6</t>
  </si>
  <si>
    <t>TempsR1L7</t>
  </si>
  <si>
    <t>TempsR2L1</t>
  </si>
  <si>
    <t>TempsR2L2</t>
  </si>
  <si>
    <t>TempsR2L3</t>
  </si>
  <si>
    <t>TempsR2L4</t>
  </si>
  <si>
    <t>TempsR2L5</t>
  </si>
  <si>
    <t>TempsR2L6</t>
  </si>
  <si>
    <t>TempsR2L7</t>
  </si>
  <si>
    <t>TempsR2L8</t>
  </si>
  <si>
    <t>TempsR2L9</t>
  </si>
  <si>
    <t>TempsR1L8</t>
  </si>
  <si>
    <t>TempsR1L9</t>
  </si>
  <si>
    <t>TempsR1L10</t>
  </si>
  <si>
    <t>TempsR1L11</t>
  </si>
  <si>
    <t>TempsR1L12</t>
  </si>
  <si>
    <t>TempsR1L13</t>
  </si>
  <si>
    <t>TempsR2L10</t>
  </si>
  <si>
    <t>TempsR2L11</t>
  </si>
  <si>
    <t>TempsR2L12</t>
  </si>
  <si>
    <t>TempsR2L13</t>
  </si>
  <si>
    <t>Taille de lot42</t>
  </si>
  <si>
    <t>TempsR3L1</t>
  </si>
  <si>
    <t>TempsR3L2</t>
  </si>
  <si>
    <t>TempsR3L3</t>
  </si>
  <si>
    <t>TempsR3L4</t>
  </si>
  <si>
    <t>TempsR3L5</t>
  </si>
  <si>
    <t>TempsR3L6</t>
  </si>
  <si>
    <t>TempsR3L7</t>
  </si>
  <si>
    <t>TempsR3L8</t>
  </si>
  <si>
    <t>TempsR3L9</t>
  </si>
  <si>
    <t>TempsR3L10</t>
  </si>
  <si>
    <t>TempsR3L11</t>
  </si>
  <si>
    <t>TempsR3L12</t>
  </si>
  <si>
    <t>TempsR3L13</t>
  </si>
  <si>
    <t>TempsR4L1</t>
  </si>
  <si>
    <t>TempsR4L2</t>
  </si>
  <si>
    <t>TempsR4L3</t>
  </si>
  <si>
    <t>TempsR4L4</t>
  </si>
  <si>
    <t>TempsR4L5</t>
  </si>
  <si>
    <t>TempsR4L6</t>
  </si>
  <si>
    <t>TempsR4L7</t>
  </si>
  <si>
    <t>TempsR4L8</t>
  </si>
  <si>
    <t>TempsR4L9</t>
  </si>
  <si>
    <t>TempsR4L10</t>
  </si>
  <si>
    <t>TempsR4L11</t>
  </si>
  <si>
    <t>TempsR4L12</t>
  </si>
  <si>
    <t>TempsR4L13</t>
  </si>
  <si>
    <t>TempsR5L1</t>
  </si>
  <si>
    <t>TempsR5L2</t>
  </si>
  <si>
    <t>TempsR5L3</t>
  </si>
  <si>
    <t>TempsR5L4</t>
  </si>
  <si>
    <t>TempsR5L5</t>
  </si>
  <si>
    <t>TempsR5L6</t>
  </si>
  <si>
    <t>TempsR5L7</t>
  </si>
  <si>
    <t>TempsR5L8</t>
  </si>
  <si>
    <t>TempsR5L9</t>
  </si>
  <si>
    <t>TempsR5L10</t>
  </si>
  <si>
    <t>TempsR5L11</t>
  </si>
  <si>
    <t>TempsR5L12</t>
  </si>
  <si>
    <t>TempsR5L13</t>
  </si>
  <si>
    <t>TempsR6L1</t>
  </si>
  <si>
    <t>TempsR6L2</t>
  </si>
  <si>
    <t>TempsR6L3</t>
  </si>
  <si>
    <t>TempsR6L4</t>
  </si>
  <si>
    <t>TempsR6L5</t>
  </si>
  <si>
    <t>TempsR6L6</t>
  </si>
  <si>
    <t>TempsR6L7</t>
  </si>
  <si>
    <t>TempsR6L8</t>
  </si>
  <si>
    <t>TempsR6L9</t>
  </si>
  <si>
    <t>TempsR6L10</t>
  </si>
  <si>
    <t>TempsR6L11</t>
  </si>
  <si>
    <t>TempsR6L12</t>
  </si>
  <si>
    <t>TempsR6L13</t>
  </si>
  <si>
    <t>CommentaireR1L1</t>
  </si>
  <si>
    <t>CommentaireR1L2</t>
  </si>
  <si>
    <t>CommentaireR1L3</t>
  </si>
  <si>
    <t>CommentaireR1L4</t>
  </si>
  <si>
    <t>CommentaireR1L5</t>
  </si>
  <si>
    <t>CommentaireR1L6</t>
  </si>
  <si>
    <t>CommentaireR1L7</t>
  </si>
  <si>
    <t>CommentaireR1L8</t>
  </si>
  <si>
    <t>CommentaireR1L9</t>
  </si>
  <si>
    <t>CommentaireR1L10</t>
  </si>
  <si>
    <t>CommentaireR1L11</t>
  </si>
  <si>
    <t>CommentaireR1L12</t>
  </si>
  <si>
    <t>CommentaireR1L13</t>
  </si>
  <si>
    <t>CommentaireR2L1</t>
  </si>
  <si>
    <t>CommentaireR2L2</t>
  </si>
  <si>
    <t>CommentaireR2L3</t>
  </si>
  <si>
    <t>CommentaireR2L4</t>
  </si>
  <si>
    <t>CommentaireR2L5</t>
  </si>
  <si>
    <t>CommentaireR2L6</t>
  </si>
  <si>
    <t>CommentaireR2L7</t>
  </si>
  <si>
    <t>CommentaireR2L8</t>
  </si>
  <si>
    <t>CommentaireR2L9</t>
  </si>
  <si>
    <t>CommentaireR2L10</t>
  </si>
  <si>
    <t>CommentaireR2L11</t>
  </si>
  <si>
    <t>CommentaireR2L12</t>
  </si>
  <si>
    <t>CommentaireR2L13</t>
  </si>
  <si>
    <t>CommentaireR3L1</t>
  </si>
  <si>
    <t>CommentaireR3L2</t>
  </si>
  <si>
    <t>CommentaireR3L3</t>
  </si>
  <si>
    <t>CommentaireR3L4</t>
  </si>
  <si>
    <t>CommentaireR3L5</t>
  </si>
  <si>
    <t>CommentaireR3L6</t>
  </si>
  <si>
    <t>CommentaireR3L7</t>
  </si>
  <si>
    <t>CommentaireR3L8</t>
  </si>
  <si>
    <t>CommentaireR3L9</t>
  </si>
  <si>
    <t>CommentaireR3L10</t>
  </si>
  <si>
    <t>CommentaireR3L11</t>
  </si>
  <si>
    <t>CommentaireR3L12</t>
  </si>
  <si>
    <t>CommentaireR3L13</t>
  </si>
  <si>
    <t>CommentaireR4L1</t>
  </si>
  <si>
    <t>CommentaireR4L2</t>
  </si>
  <si>
    <t>CommentaireR4L3</t>
  </si>
  <si>
    <t>CommentaireR4L4</t>
  </si>
  <si>
    <t>CommentaireR4L5</t>
  </si>
  <si>
    <t>CommentaireR4L6</t>
  </si>
  <si>
    <t>CommentaireR4L7</t>
  </si>
  <si>
    <t>CommentaireR4L8</t>
  </si>
  <si>
    <t>CommentaireR4L9</t>
  </si>
  <si>
    <t>CommentaireR4L10</t>
  </si>
  <si>
    <t>CommentaireR4L11</t>
  </si>
  <si>
    <t>CommentaireR4L12</t>
  </si>
  <si>
    <t>CommentaireR4L13</t>
  </si>
  <si>
    <t>CommentaireR5L1</t>
  </si>
  <si>
    <t>CommentaireR5L2</t>
  </si>
  <si>
    <t>CommentaireR5L3</t>
  </si>
  <si>
    <t>CommentaireR5L4</t>
  </si>
  <si>
    <t>CommentaireR5L5</t>
  </si>
  <si>
    <t>CommentaireR5L6</t>
  </si>
  <si>
    <t>CommentaireR5L7</t>
  </si>
  <si>
    <t>CommentaireR5L8</t>
  </si>
  <si>
    <t>CommentaireR5L9</t>
  </si>
  <si>
    <t>CommentaireR5L10</t>
  </si>
  <si>
    <t>CommentaireR5L11</t>
  </si>
  <si>
    <t>CommentaireR5L12</t>
  </si>
  <si>
    <t>CommentaireR5L13</t>
  </si>
  <si>
    <t>CommentaireR6L1</t>
  </si>
  <si>
    <t>CommentaireR6L2</t>
  </si>
  <si>
    <t>CommentaireR6L3</t>
  </si>
  <si>
    <t>CommentaireR6L4</t>
  </si>
  <si>
    <t>CommentaireR6L5</t>
  </si>
  <si>
    <t>CommentaireR6L6</t>
  </si>
  <si>
    <t>CommentaireR6L7</t>
  </si>
  <si>
    <t>CommentaireR6L8</t>
  </si>
  <si>
    <t>CommentaireR6L9</t>
  </si>
  <si>
    <t>CommentaireR6L10</t>
  </si>
  <si>
    <t>CommentaireR6L11</t>
  </si>
  <si>
    <t>CommentaireR6L12</t>
  </si>
  <si>
    <t>CommentaireR6L13</t>
  </si>
  <si>
    <t>CommentaireR2L14</t>
  </si>
  <si>
    <t>Total poudrageR1</t>
  </si>
  <si>
    <t>Total autreR1</t>
  </si>
  <si>
    <t>Total poudrageR2</t>
  </si>
  <si>
    <t>Total autreR2</t>
  </si>
  <si>
    <t>Total poudrageR3</t>
  </si>
  <si>
    <t>Total autreR3</t>
  </si>
  <si>
    <t>Total poudrageR4</t>
  </si>
  <si>
    <t>Total autreR4</t>
  </si>
  <si>
    <t>Total poudrageR5</t>
  </si>
  <si>
    <t>Total autreR5</t>
  </si>
  <si>
    <t>Total poudrageR6</t>
  </si>
  <si>
    <t>Total autreF6</t>
  </si>
  <si>
    <t>Référ. pièce R1</t>
  </si>
  <si>
    <t>Nb pcs-panier deg R1</t>
  </si>
  <si>
    <t>Nb pcs-charge R1</t>
  </si>
  <si>
    <t>Nb PV Controle R1</t>
  </si>
  <si>
    <t>SA-1964</t>
  </si>
  <si>
    <t>ECROU</t>
  </si>
  <si>
    <t>NEXTER</t>
  </si>
  <si>
    <t>SA-1998</t>
  </si>
  <si>
    <t>VIS</t>
  </si>
  <si>
    <t>CLAVETTE</t>
  </si>
  <si>
    <t>ALICE</t>
  </si>
  <si>
    <t>GARDY</t>
  </si>
  <si>
    <t>SA-1995</t>
  </si>
  <si>
    <t>ROUE</t>
  </si>
  <si>
    <t>1/2 GALET</t>
  </si>
  <si>
    <t>BALANCING</t>
  </si>
  <si>
    <t>LONG COLLECTOR</t>
  </si>
  <si>
    <t>ROTULE</t>
  </si>
  <si>
    <t>SA-9898</t>
  </si>
  <si>
    <t>OP</t>
  </si>
  <si>
    <t>MP</t>
  </si>
  <si>
    <t>PO</t>
  </si>
  <si>
    <t>AIRBUS</t>
  </si>
  <si>
    <t>SA-5003</t>
  </si>
  <si>
    <t>Long balancing collector</t>
  </si>
  <si>
    <t>long balancing collector</t>
  </si>
  <si>
    <t>Compte de Résultat en KILO EUR</t>
  </si>
  <si>
    <t>Moy</t>
  </si>
  <si>
    <t>Prévis.</t>
  </si>
  <si>
    <t>+ Vente de marchandises</t>
  </si>
  <si>
    <t xml:space="preserve">+ Production Vendues </t>
  </si>
  <si>
    <t>= Chiffre d'affaires</t>
  </si>
  <si>
    <t>+ Variation des travaux encours</t>
  </si>
  <si>
    <t xml:space="preserve">+ Autres revenus </t>
  </si>
  <si>
    <t>= Total Produits</t>
  </si>
  <si>
    <t>- 60 Achats et Sous-Traitance consommés</t>
  </si>
  <si>
    <t>- 61-62 Services Extérieurs</t>
  </si>
  <si>
    <t xml:space="preserve">- 63 Impôts et Taxes </t>
  </si>
  <si>
    <t>- 64 Charges de personnel</t>
  </si>
  <si>
    <t>- 65 Royalties</t>
  </si>
  <si>
    <t>- Charges générales</t>
  </si>
  <si>
    <t>= Total des Charges d'Exploitation</t>
  </si>
  <si>
    <t>= EBE</t>
  </si>
  <si>
    <t>- 68 Amortissements &amp; Provisions</t>
  </si>
  <si>
    <t>= Résultat d'Exploitation</t>
  </si>
  <si>
    <t>- 66 Résultat financier (Charges-Produits)</t>
  </si>
  <si>
    <t>- 67 Résultat exceptionnel (Charges - Produits)</t>
  </si>
  <si>
    <t>= Résultat Net avant Impôt</t>
  </si>
  <si>
    <t>Ratios</t>
  </si>
  <si>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</si>
  <si>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</si>
  <si>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</si>
  <si>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</si>
  <si>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</si>
  <si>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</si>
  <si>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</si>
  <si>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</si>
  <si>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</si>
  <si>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</si>
  <si>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Sept</t>
  </si>
  <si>
    <t>Oct</t>
  </si>
  <si>
    <t>Achat/Total produits</t>
  </si>
  <si>
    <t>Services Extérieurs/ Total Produits</t>
  </si>
  <si>
    <t>Location équipements groupe/ Total Produits</t>
  </si>
  <si>
    <t>Charges de Personnel/ Total Produits</t>
  </si>
  <si>
    <t>EBE/ Total produits</t>
  </si>
  <si>
    <t>Résultat net avant Impôt/ Total Produits</t>
  </si>
  <si>
    <t>Mains figures in K Eur</t>
  </si>
  <si>
    <t>Average</t>
  </si>
  <si>
    <t>Turn over</t>
  </si>
  <si>
    <t>EBITDA</t>
  </si>
  <si>
    <t>Profit before company tax</t>
  </si>
  <si>
    <t>France</t>
  </si>
  <si>
    <t>N-1</t>
  </si>
  <si>
    <t>N-1 Periode</t>
  </si>
  <si>
    <t/>
  </si>
  <si>
    <t>- Location équipements groupe</t>
  </si>
  <si>
    <t>CAF</t>
  </si>
  <si>
    <t>CAF / Total Produits</t>
  </si>
  <si>
    <t>Currency rate 1 EUR= X EUR</t>
  </si>
  <si>
    <t>PRODUCTION GALVANO</t>
  </si>
  <si>
    <t xml:space="preserve">Year : </t>
  </si>
  <si>
    <t>2021-2022</t>
  </si>
  <si>
    <t>Traitement Stanal400</t>
  </si>
  <si>
    <t>Finition</t>
  </si>
  <si>
    <t>Tri</t>
  </si>
  <si>
    <t>Brossage</t>
  </si>
  <si>
    <t>Microbillage</t>
  </si>
  <si>
    <t>Tribofinition</t>
  </si>
  <si>
    <t>Type finition</t>
  </si>
  <si>
    <t>Type balancelle</t>
  </si>
  <si>
    <t>Longueur</t>
  </si>
  <si>
    <t>Nb étage</t>
  </si>
  <si>
    <t>A</t>
  </si>
  <si>
    <t>B</t>
  </si>
  <si>
    <t>C</t>
  </si>
  <si>
    <t>D</t>
  </si>
  <si>
    <t>Longueur(mm)</t>
  </si>
  <si>
    <t>poids pièces</t>
  </si>
  <si>
    <t>kg</t>
  </si>
  <si>
    <t>cadence montage</t>
  </si>
  <si>
    <t>p/h</t>
  </si>
  <si>
    <t>Poids pièce</t>
  </si>
  <si>
    <t>Largueur</t>
  </si>
  <si>
    <t>Diametre</t>
  </si>
  <si>
    <t>Choix balancelle</t>
  </si>
  <si>
    <t>Longueur bal</t>
  </si>
  <si>
    <t>Espacement entre les pièces</t>
  </si>
  <si>
    <t>Ref</t>
  </si>
  <si>
    <t>Positionnement pièce</t>
  </si>
  <si>
    <t>Nb pcs/étage</t>
  </si>
  <si>
    <t>Positionnement pièces</t>
  </si>
  <si>
    <t>Hauteur</t>
  </si>
  <si>
    <t>Nb pcs/charge automatique</t>
  </si>
  <si>
    <t>Cout d'une charge</t>
  </si>
  <si>
    <t>Total prix lot</t>
  </si>
  <si>
    <t>Total prix piece</t>
  </si>
  <si>
    <t>Cout revient montage</t>
  </si>
  <si>
    <t>Cout revient tonneau</t>
  </si>
  <si>
    <t>Choix tonneau</t>
  </si>
  <si>
    <t>Surface pcs (dm2)</t>
  </si>
  <si>
    <t xml:space="preserve">Norme </t>
  </si>
  <si>
    <t>Nb pcs/tonneau automatique</t>
  </si>
  <si>
    <t>Cadence manipulation(pcs/heure)</t>
  </si>
  <si>
    <t>Norme</t>
  </si>
  <si>
    <t>EN9100</t>
  </si>
  <si>
    <t>RCCM</t>
  </si>
  <si>
    <t>Marge</t>
  </si>
  <si>
    <t>Pas de Norme</t>
  </si>
  <si>
    <t>Type Tonneau</t>
  </si>
  <si>
    <t>Surface(dm2)</t>
  </si>
  <si>
    <t>Surface Tonneau(dm2)</t>
  </si>
  <si>
    <t>une histoire de poids à pas dépasser ? Comme en phosphat ?</t>
  </si>
  <si>
    <t>REF 6</t>
  </si>
  <si>
    <t>Cout(€/PCS)</t>
  </si>
  <si>
    <t>Cout(€HT/min) montage</t>
  </si>
  <si>
    <t>Cout(€HT/min) Tonneau</t>
  </si>
  <si>
    <t>Cout d'un tonneau</t>
  </si>
  <si>
    <t>Traitement Stanal Montage</t>
  </si>
  <si>
    <t>Traitement Stanal Tonneau</t>
  </si>
  <si>
    <t>Attention pour le microbillage tonneau -&gt;10€/tonneau comment on détermine le nombre de tonneau ? Poids à respecter ?</t>
  </si>
  <si>
    <t>voir pour regle de prelevement contrôle</t>
  </si>
  <si>
    <t>Prix total Lot Montage</t>
  </si>
  <si>
    <t>Prix total Lot Tonneau</t>
  </si>
  <si>
    <t>Contrôle spécifique</t>
  </si>
  <si>
    <t>W</t>
  </si>
  <si>
    <t>X</t>
  </si>
  <si>
    <t>Y</t>
  </si>
  <si>
    <t>Z</t>
  </si>
  <si>
    <t>Au choix pour les temps</t>
  </si>
  <si>
    <t>vide : pas d'étape</t>
  </si>
  <si>
    <t>C : prend en compte le graphique des cadences de manupilution pour la taille de lot rentrée EN G12</t>
  </si>
  <si>
    <t>soit on rentre un temps par pièce et cela te calcul pour la taille de lot entré en G12</t>
  </si>
  <si>
    <t>A voir pour finition</t>
  </si>
  <si>
    <t>Temps/PCS(min)</t>
  </si>
  <si>
    <t>Petit dossier</t>
  </si>
  <si>
    <t>Gros dossier</t>
  </si>
  <si>
    <t>Type dossier</t>
  </si>
  <si>
    <t>Gamme finale</t>
  </si>
  <si>
    <t>Préparation de surface</t>
  </si>
  <si>
    <t>Traitement 1</t>
  </si>
  <si>
    <t>Prix</t>
  </si>
  <si>
    <t>Type traitement</t>
  </si>
  <si>
    <t>Répartition analytique</t>
  </si>
  <si>
    <t>Traitement 2</t>
  </si>
  <si>
    <t>Dégraissage hors chaine</t>
  </si>
  <si>
    <t>Dégraissage + microsablage</t>
  </si>
  <si>
    <t>Stanal</t>
  </si>
  <si>
    <t>Vernis</t>
  </si>
  <si>
    <t>Phosphatation</t>
  </si>
  <si>
    <t>Pas de traitement</t>
  </si>
  <si>
    <t>Microsablage</t>
  </si>
  <si>
    <t>Type cout montage</t>
  </si>
  <si>
    <t>alice</t>
  </si>
  <si>
    <t>Regle prelevement</t>
  </si>
  <si>
    <t>Mesure 1 cote</t>
  </si>
  <si>
    <t>Mesure 3 cotes</t>
  </si>
  <si>
    <t>Mesure 2 cotes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</si>
</sst>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#,##0;[Black]\-#,##0"/>
    <numFmt numFmtId="166" formatCode="#,##0.0"/>
    <numFmt numFmtId="167" formatCode="#,##0;\(#,##0\)"/>
    <numFmt numFmtId="168" formatCode="0.0%"/>
    <numFmt numFmtId="169" formatCode="#,##0.0000;\(#,##0.0000\)"/>
    <numFmt numFmtId="170" formatCode="#,##0.00;\(#,##0.00\)"/>
    <numFmt numFmtId="171" formatCode="#,##0.0;[Red]\-#,##0.0"/>
    <numFmt numFmtId="172" formatCode="0.0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10"/>
      <name val="Tahoma"/>
      <family val="2"/>
    </font>
    <font>
      <u/>
      <sz val="10"/>
      <color indexed="12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b/>
      <sz val="8"/>
      <color indexed="10"/>
      <name val="Tahoma"/>
      <family val="2"/>
    </font>
    <font>
      <b/>
      <sz val="10"/>
      <color indexed="10"/>
      <name val="Tahoma"/>
      <family val="2"/>
    </font>
    <font>
      <sz val="8"/>
      <color indexed="9"/>
      <name val="Tahoma"/>
      <family val="2"/>
    </font>
    <font>
      <b/>
      <sz val="9"/>
      <color indexed="10"/>
      <name val="Tahoma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b/>
      <sz val="12"/>
      <name val="Arial"/>
      <family val="2"/>
    </font>
    <font>
      <b/>
      <sz val="12"/>
      <name val="Tahoma"/>
      <family val="2"/>
    </font>
    <font>
      <b/>
      <sz val="12"/>
      <color indexed="8"/>
      <name val="Tahoma"/>
      <family val="2"/>
    </font>
    <font>
      <sz val="12"/>
      <color indexed="8"/>
      <name val="Tahoma"/>
      <family val="2"/>
    </font>
    <font>
      <sz val="12"/>
      <name val="Tahoma"/>
      <family val="2"/>
    </font>
    <font>
      <sz val="12"/>
      <color indexed="10"/>
      <name val="Tahoma"/>
      <family val="2"/>
    </font>
    <font>
      <b/>
      <sz val="12"/>
      <color indexed="10"/>
      <name val="Tahoma"/>
      <family val="2"/>
    </font>
    <font>
      <b/>
      <sz val="14"/>
      <color indexed="8"/>
      <name val="Tahoma"/>
      <family val="2"/>
    </font>
    <font>
      <b/>
      <sz val="14"/>
      <name val="Tahoma"/>
      <family val="2"/>
    </font>
    <font>
      <sz val="12"/>
      <color indexed="9"/>
      <name val="Tahom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17"/>
      </patternFill>
    </fill>
    <fill>
      <patternFill patternType="solid">
        <fgColor theme="0" tint="-0.37998596148564107"/>
        <bgColor indexed="64"/>
      </patternFill>
    </fill>
    <fill>
      <patternFill patternType="solid">
        <fgColor indexed="43"/>
        <bgColor indexed="22"/>
      </patternFill>
    </fill>
    <fill>
      <patternFill patternType="solid">
        <fgColor indexed="9"/>
        <bgColor indexed="17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2" fillId="0" borderId="0"/>
  </cellStyleXfs>
  <cellXfs count="361">
    <xf numFmtId="0" fontId="0" fillId="0" borderId="0" xfId="0"/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8" borderId="8" xfId="0" applyFill="1" applyBorder="1" applyAlignment="1">
      <alignment horizontal="center" vertical="center"/>
    </xf>
    <xf numFmtId="20" fontId="0" fillId="0" borderId="0" xfId="0" applyNumberFormat="1"/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4" fillId="5" borderId="1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0" fillId="2" borderId="3" xfId="0" applyFill="1" applyBorder="1"/>
    <xf numFmtId="0" fontId="0" fillId="0" borderId="0" xfId="0" quotePrefix="1" applyNumberFormat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0" fontId="0" fillId="2" borderId="2" xfId="0" applyFill="1" applyBorder="1"/>
    <xf numFmtId="2" fontId="0" fillId="13" borderId="12" xfId="0" applyNumberFormat="1" applyFill="1" applyBorder="1" applyAlignment="1">
      <alignment horizontal="center" vertical="center"/>
    </xf>
    <xf numFmtId="2" fontId="0" fillId="14" borderId="6" xfId="0" applyNumberFormat="1" applyFill="1" applyBorder="1" applyAlignment="1">
      <alignment horizontal="center" vertical="center"/>
    </xf>
    <xf numFmtId="0" fontId="0" fillId="11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0" borderId="0" xfId="0" applyFill="1"/>
    <xf numFmtId="0" fontId="0" fillId="8" borderId="6" xfId="0" applyFill="1" applyBorder="1" applyAlignment="1">
      <alignment horizontal="center" vertical="center"/>
    </xf>
    <xf numFmtId="2" fontId="0" fillId="8" borderId="6" xfId="0" applyNumberFormat="1" applyFill="1" applyBorder="1"/>
    <xf numFmtId="0" fontId="0" fillId="8" borderId="6" xfId="0" applyFill="1" applyBorder="1"/>
    <xf numFmtId="2" fontId="0" fillId="2" borderId="8" xfId="0" applyNumberForma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0" fillId="2" borderId="0" xfId="0" applyFill="1"/>
    <xf numFmtId="0" fontId="0" fillId="15" borderId="8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2" fontId="0" fillId="0" borderId="0" xfId="0" applyNumberFormat="1" applyAlignment="1"/>
    <xf numFmtId="0" fontId="0" fillId="0" borderId="0" xfId="0" applyAlignment="1"/>
    <xf numFmtId="0" fontId="0" fillId="8" borderId="0" xfId="0" applyFill="1"/>
    <xf numFmtId="0" fontId="0" fillId="2" borderId="6" xfId="0" applyFill="1" applyBorder="1" applyAlignment="1"/>
    <xf numFmtId="2" fontId="0" fillId="2" borderId="0" xfId="0" applyNumberFormat="1" applyFill="1" applyAlignment="1"/>
    <xf numFmtId="0" fontId="0" fillId="2" borderId="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wrapText="1"/>
    </xf>
    <xf numFmtId="0" fontId="0" fillId="2" borderId="4" xfId="0" applyFill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2" fontId="0" fillId="16" borderId="21" xfId="0" applyNumberFormat="1" applyFont="1" applyFill="1" applyBorder="1"/>
    <xf numFmtId="164" fontId="1" fillId="3" borderId="4" xfId="0" applyNumberFormat="1" applyFont="1" applyFill="1" applyBorder="1" applyAlignment="1">
      <alignment vertical="center"/>
    </xf>
    <xf numFmtId="164" fontId="1" fillId="4" borderId="4" xfId="0" applyNumberFormat="1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165" fontId="7" fillId="0" borderId="0" xfId="0" applyNumberFormat="1" applyFont="1" applyFill="1" applyBorder="1" applyAlignment="1" applyProtection="1">
      <protection hidden="1"/>
    </xf>
    <xf numFmtId="165" fontId="9" fillId="0" borderId="0" xfId="2" applyNumberFormat="1" applyFont="1" applyFill="1" applyBorder="1" applyAlignment="1" applyProtection="1">
      <alignment horizontal="left" vertical="center"/>
      <protection hidden="1"/>
    </xf>
    <xf numFmtId="165" fontId="9" fillId="0" borderId="0" xfId="0" applyNumberFormat="1" applyFont="1" applyFill="1" applyBorder="1" applyAlignment="1" applyProtection="1">
      <alignment horizontal="right"/>
      <protection hidden="1"/>
    </xf>
    <xf numFmtId="165" fontId="10" fillId="0" borderId="0" xfId="0" applyNumberFormat="1" applyFont="1" applyFill="1" applyBorder="1" applyAlignment="1" applyProtection="1">
      <protection hidden="1"/>
    </xf>
    <xf numFmtId="165" fontId="10" fillId="0" borderId="0" xfId="0" applyNumberFormat="1" applyFont="1" applyFill="1" applyBorder="1" applyProtection="1">
      <protection hidden="1"/>
    </xf>
    <xf numFmtId="165" fontId="10" fillId="0" borderId="0" xfId="0" applyNumberFormat="1" applyFont="1" applyFill="1" applyBorder="1" applyAlignment="1" applyProtection="1">
      <alignment horizontal="right"/>
      <protection hidden="1"/>
    </xf>
    <xf numFmtId="166" fontId="9" fillId="0" borderId="0" xfId="0" applyNumberFormat="1" applyFont="1" applyFill="1" applyBorder="1" applyAlignment="1" applyProtection="1">
      <alignment horizontal="right"/>
      <protection hidden="1"/>
    </xf>
    <xf numFmtId="166" fontId="9" fillId="0" borderId="0" xfId="0" applyNumberFormat="1" applyFont="1" applyFill="1" applyBorder="1" applyAlignment="1" applyProtection="1">
      <alignment horizontal="left"/>
      <protection hidden="1"/>
    </xf>
    <xf numFmtId="166" fontId="9" fillId="0" borderId="0" xfId="0" applyNumberFormat="1" applyFont="1" applyFill="1" applyBorder="1" applyProtection="1">
      <protection hidden="1"/>
    </xf>
    <xf numFmtId="166" fontId="10" fillId="0" borderId="0" xfId="0" applyNumberFormat="1" applyFont="1" applyFill="1" applyBorder="1" applyProtection="1">
      <protection hidden="1"/>
    </xf>
    <xf numFmtId="166" fontId="9" fillId="0" borderId="0" xfId="0" applyNumberFormat="1" applyFont="1" applyFill="1" applyBorder="1" applyAlignment="1" applyProtection="1">
      <protection hidden="1"/>
    </xf>
    <xf numFmtId="166" fontId="14" fillId="0" borderId="0" xfId="0" applyNumberFormat="1" applyFont="1" applyFill="1" applyProtection="1">
      <protection hidden="1"/>
    </xf>
    <xf numFmtId="167" fontId="11" fillId="0" borderId="0" xfId="0" applyNumberFormat="1" applyFont="1" applyBorder="1" applyAlignment="1" applyProtection="1">
      <protection hidden="1"/>
    </xf>
    <xf numFmtId="167" fontId="13" fillId="0" borderId="0" xfId="0" applyNumberFormat="1" applyFont="1" applyAlignment="1" applyProtection="1">
      <alignment horizontal="center"/>
      <protection hidden="1"/>
    </xf>
    <xf numFmtId="166" fontId="10" fillId="0" borderId="0" xfId="0" applyNumberFormat="1" applyFont="1" applyFill="1" applyProtection="1">
      <protection hidden="1"/>
    </xf>
    <xf numFmtId="166" fontId="9" fillId="0" borderId="0" xfId="0" applyNumberFormat="1" applyFont="1" applyFill="1" applyAlignment="1" applyProtection="1">
      <protection hidden="1"/>
    </xf>
    <xf numFmtId="3" fontId="15" fillId="0" borderId="0" xfId="0" applyNumberFormat="1" applyFont="1" applyProtection="1">
      <protection hidden="1"/>
    </xf>
    <xf numFmtId="3" fontId="16" fillId="0" borderId="0" xfId="0" applyNumberFormat="1" applyFont="1" applyProtection="1">
      <protection hidden="1"/>
    </xf>
    <xf numFmtId="3" fontId="17" fillId="0" borderId="0" xfId="0" applyNumberFormat="1" applyFont="1" applyFill="1" applyAlignment="1" applyProtection="1">
      <alignment horizontal="left"/>
      <protection hidden="1"/>
    </xf>
    <xf numFmtId="3" fontId="14" fillId="0" borderId="0" xfId="0" applyNumberFormat="1" applyFont="1" applyFill="1" applyBorder="1" applyAlignment="1" applyProtection="1">
      <alignment horizontal="right"/>
      <protection hidden="1"/>
    </xf>
    <xf numFmtId="3" fontId="16" fillId="0" borderId="0" xfId="0" applyNumberFormat="1" applyFont="1" applyAlignment="1" applyProtection="1">
      <alignment horizontal="center"/>
      <protection hidden="1"/>
    </xf>
    <xf numFmtId="3" fontId="10" fillId="0" borderId="0" xfId="0" applyNumberFormat="1" applyFont="1" applyAlignment="1" applyProtection="1">
      <protection hidden="1"/>
    </xf>
    <xf numFmtId="166" fontId="19" fillId="18" borderId="0" xfId="0" applyNumberFormat="1" applyFont="1" applyFill="1" applyAlignment="1" applyProtection="1">
      <alignment vertical="top" wrapText="1"/>
      <protection hidden="1"/>
    </xf>
    <xf numFmtId="166" fontId="10" fillId="0" borderId="0" xfId="0" applyNumberFormat="1" applyFont="1" applyProtection="1">
      <protection hidden="1"/>
    </xf>
    <xf numFmtId="166" fontId="10" fillId="0" borderId="0" xfId="0" applyNumberFormat="1" applyFont="1" applyAlignment="1" applyProtection="1">
      <alignment vertical="top" wrapText="1"/>
      <protection hidden="1"/>
    </xf>
    <xf numFmtId="38" fontId="10" fillId="0" borderId="0" xfId="0" applyNumberFormat="1" applyFont="1" applyProtection="1">
      <protection hidden="1"/>
    </xf>
    <xf numFmtId="38" fontId="10" fillId="0" borderId="0" xfId="0" applyNumberFormat="1" applyFont="1" applyAlignment="1" applyProtection="1">
      <protection hidden="1"/>
    </xf>
    <xf numFmtId="38" fontId="9" fillId="0" borderId="29" xfId="0" applyNumberFormat="1" applyFont="1" applyBorder="1" applyProtection="1">
      <protection hidden="1"/>
    </xf>
    <xf numFmtId="38" fontId="9" fillId="0" borderId="0" xfId="0" applyNumberFormat="1" applyFont="1" applyProtection="1">
      <protection hidden="1"/>
    </xf>
    <xf numFmtId="38" fontId="9" fillId="0" borderId="0" xfId="0" applyNumberFormat="1" applyFont="1" applyAlignment="1" applyProtection="1">
      <protection hidden="1"/>
    </xf>
    <xf numFmtId="3" fontId="10" fillId="0" borderId="0" xfId="0" applyNumberFormat="1" applyFont="1" applyProtection="1">
      <protection hidden="1"/>
    </xf>
    <xf numFmtId="3" fontId="7" fillId="0" borderId="0" xfId="0" applyNumberFormat="1" applyFont="1" applyProtection="1">
      <protection hidden="1"/>
    </xf>
    <xf numFmtId="165" fontId="10" fillId="0" borderId="0" xfId="0" applyNumberFormat="1" applyFont="1" applyProtection="1">
      <protection hidden="1"/>
    </xf>
    <xf numFmtId="165" fontId="9" fillId="0" borderId="0" xfId="0" applyNumberFormat="1" applyFont="1" applyAlignment="1" applyProtection="1">
      <protection hidden="1"/>
    </xf>
    <xf numFmtId="165" fontId="10" fillId="0" borderId="0" xfId="0" applyNumberFormat="1" applyFont="1" applyAlignment="1" applyProtection="1">
      <protection hidden="1"/>
    </xf>
    <xf numFmtId="165" fontId="7" fillId="0" borderId="0" xfId="0" applyNumberFormat="1" applyFont="1" applyProtection="1">
      <protection hidden="1"/>
    </xf>
    <xf numFmtId="165" fontId="9" fillId="0" borderId="29" xfId="0" applyNumberFormat="1" applyFont="1" applyBorder="1" applyProtection="1">
      <protection hidden="1"/>
    </xf>
    <xf numFmtId="165" fontId="14" fillId="0" borderId="0" xfId="0" applyNumberFormat="1" applyFont="1" applyFill="1" applyProtection="1">
      <protection hidden="1"/>
    </xf>
    <xf numFmtId="3" fontId="10" fillId="0" borderId="0" xfId="0" applyNumberFormat="1" applyFont="1" applyFill="1" applyBorder="1" applyAlignment="1" applyProtection="1">
      <alignment horizontal="right"/>
      <protection hidden="1"/>
    </xf>
    <xf numFmtId="3" fontId="10" fillId="0" borderId="0" xfId="0" applyNumberFormat="1" applyFont="1" applyFill="1" applyBorder="1" applyProtection="1">
      <protection hidden="1"/>
    </xf>
    <xf numFmtId="3" fontId="10" fillId="0" borderId="0" xfId="0" applyNumberFormat="1" applyFont="1" applyFill="1" applyAlignment="1" applyProtection="1">
      <protection hidden="1"/>
    </xf>
    <xf numFmtId="167" fontId="19" fillId="18" borderId="0" xfId="0" applyNumberFormat="1" applyFont="1" applyFill="1" applyBorder="1" applyAlignment="1" applyProtection="1">
      <alignment vertical="top" wrapText="1"/>
      <protection hidden="1"/>
    </xf>
    <xf numFmtId="167" fontId="18" fillId="0" borderId="0" xfId="0" applyNumberFormat="1" applyFont="1" applyFill="1" applyBorder="1" applyAlignment="1" applyProtection="1">
      <alignment horizontal="center" vertical="top" wrapText="1"/>
      <protection hidden="1"/>
    </xf>
    <xf numFmtId="167" fontId="10" fillId="0" borderId="0" xfId="0" applyNumberFormat="1" applyFont="1" applyProtection="1">
      <protection hidden="1"/>
    </xf>
    <xf numFmtId="167" fontId="10" fillId="0" borderId="0" xfId="0" applyNumberFormat="1" applyFont="1" applyAlignment="1" applyProtection="1">
      <alignment vertical="top" wrapText="1"/>
      <protection hidden="1"/>
    </xf>
    <xf numFmtId="168" fontId="10" fillId="0" borderId="0" xfId="0" applyNumberFormat="1" applyFont="1" applyBorder="1" applyProtection="1">
      <protection hidden="1"/>
    </xf>
    <xf numFmtId="168" fontId="10" fillId="0" borderId="0" xfId="0" applyNumberFormat="1" applyFont="1" applyFill="1" applyBorder="1" applyAlignment="1" applyProtection="1">
      <alignment horizontal="right"/>
      <protection hidden="1"/>
    </xf>
    <xf numFmtId="168" fontId="10" fillId="0" borderId="0" xfId="0" applyNumberFormat="1" applyFont="1" applyAlignment="1" applyProtection="1">
      <protection hidden="1"/>
    </xf>
    <xf numFmtId="169" fontId="10" fillId="0" borderId="0" xfId="0" applyNumberFormat="1" applyFont="1" applyProtection="1">
      <protection hidden="1"/>
    </xf>
    <xf numFmtId="170" fontId="10" fillId="0" borderId="0" xfId="0" applyNumberFormat="1" applyFont="1" applyProtection="1">
      <protection hidden="1"/>
    </xf>
    <xf numFmtId="170" fontId="18" fillId="0" borderId="42" xfId="0" applyNumberFormat="1" applyFont="1" applyBorder="1" applyAlignment="1" applyProtection="1">
      <alignment horizontal="right"/>
      <protection hidden="1"/>
    </xf>
    <xf numFmtId="170" fontId="18" fillId="0" borderId="43" xfId="0" applyNumberFormat="1" applyFont="1" applyBorder="1" applyAlignment="1" applyProtection="1">
      <alignment horizontal="right"/>
      <protection hidden="1"/>
    </xf>
    <xf numFmtId="169" fontId="10" fillId="0" borderId="0" xfId="0" applyNumberFormat="1" applyFont="1" applyAlignment="1" applyProtection="1">
      <protection hidden="1"/>
    </xf>
    <xf numFmtId="167" fontId="19" fillId="18" borderId="0" xfId="0" applyNumberFormat="1" applyFont="1" applyFill="1" applyAlignment="1" applyProtection="1">
      <alignment vertical="top" wrapText="1"/>
      <protection hidden="1"/>
    </xf>
    <xf numFmtId="167" fontId="18" fillId="22" borderId="12" xfId="0" applyNumberFormat="1" applyFont="1" applyFill="1" applyBorder="1" applyAlignment="1" applyProtection="1">
      <alignment horizontal="center" vertical="top" wrapText="1"/>
      <protection hidden="1"/>
    </xf>
    <xf numFmtId="167" fontId="18" fillId="22" borderId="4" xfId="0" applyNumberFormat="1" applyFont="1" applyFill="1" applyBorder="1" applyAlignment="1" applyProtection="1">
      <alignment horizontal="center" vertical="top" wrapText="1"/>
      <protection hidden="1"/>
    </xf>
    <xf numFmtId="171" fontId="9" fillId="0" borderId="0" xfId="0" applyNumberFormat="1" applyFont="1" applyProtection="1">
      <protection hidden="1"/>
    </xf>
    <xf numFmtId="171" fontId="9" fillId="18" borderId="12" xfId="0" applyNumberFormat="1" applyFont="1" applyFill="1" applyBorder="1" applyAlignment="1" applyProtection="1">
      <alignment horizontal="right"/>
      <protection hidden="1"/>
    </xf>
    <xf numFmtId="171" fontId="9" fillId="18" borderId="4" xfId="0" applyNumberFormat="1" applyFont="1" applyFill="1" applyBorder="1" applyAlignment="1" applyProtection="1">
      <alignment horizontal="right"/>
      <protection hidden="1"/>
    </xf>
    <xf numFmtId="166" fontId="9" fillId="0" borderId="0" xfId="0" applyNumberFormat="1" applyFont="1" applyProtection="1">
      <protection hidden="1"/>
    </xf>
    <xf numFmtId="166" fontId="9" fillId="0" borderId="0" xfId="0" applyNumberFormat="1" applyFont="1" applyAlignment="1" applyProtection="1">
      <protection hidden="1"/>
    </xf>
    <xf numFmtId="171" fontId="9" fillId="19" borderId="4" xfId="0" applyNumberFormat="1" applyFont="1" applyFill="1" applyBorder="1" applyAlignment="1" applyProtection="1">
      <alignment horizontal="right"/>
      <protection hidden="1"/>
    </xf>
    <xf numFmtId="171" fontId="9" fillId="18" borderId="11" xfId="0" applyNumberFormat="1" applyFont="1" applyFill="1" applyBorder="1" applyAlignment="1" applyProtection="1">
      <alignment horizontal="right"/>
      <protection hidden="1"/>
    </xf>
    <xf numFmtId="171" fontId="9" fillId="18" borderId="3" xfId="0" applyNumberFormat="1" applyFont="1" applyFill="1" applyBorder="1" applyAlignment="1" applyProtection="1">
      <alignment horizontal="right"/>
      <protection hidden="1"/>
    </xf>
    <xf numFmtId="166" fontId="20" fillId="17" borderId="6" xfId="2" applyNumberFormat="1" applyFont="1" applyFill="1" applyBorder="1" applyAlignment="1" applyProtection="1">
      <alignment horizontal="center" vertical="top" wrapText="1"/>
      <protection hidden="1"/>
    </xf>
    <xf numFmtId="167" fontId="20" fillId="17" borderId="6" xfId="2" applyNumberFormat="1" applyFont="1" applyFill="1" applyBorder="1" applyAlignment="1" applyProtection="1">
      <alignment horizontal="center" vertical="top" wrapText="1"/>
      <protection hidden="1"/>
    </xf>
    <xf numFmtId="166" fontId="21" fillId="17" borderId="16" xfId="0" applyNumberFormat="1" applyFont="1" applyFill="1" applyBorder="1" applyAlignment="1" applyProtection="1">
      <alignment horizontal="center" vertical="top" wrapText="1"/>
      <protection hidden="1"/>
    </xf>
    <xf numFmtId="166" fontId="20" fillId="17" borderId="26" xfId="2" applyNumberFormat="1" applyFont="1" applyFill="1" applyBorder="1" applyAlignment="1" applyProtection="1">
      <alignment horizontal="center" vertical="top" wrapText="1"/>
      <protection hidden="1"/>
    </xf>
    <xf numFmtId="166" fontId="22" fillId="17" borderId="19" xfId="0" applyNumberFormat="1" applyFont="1" applyFill="1" applyBorder="1" applyAlignment="1" applyProtection="1">
      <alignment horizontal="center" vertical="top" wrapText="1"/>
      <protection hidden="1"/>
    </xf>
    <xf numFmtId="166" fontId="22" fillId="17" borderId="6" xfId="0" applyNumberFormat="1" applyFont="1" applyFill="1" applyBorder="1" applyAlignment="1" applyProtection="1">
      <alignment horizontal="center" vertical="top" wrapText="1"/>
      <protection hidden="1"/>
    </xf>
    <xf numFmtId="3" fontId="23" fillId="18" borderId="6" xfId="0" applyNumberFormat="1" applyFont="1" applyFill="1" applyBorder="1" applyAlignment="1" applyProtection="1">
      <alignment horizontal="right"/>
      <protection hidden="1"/>
    </xf>
    <xf numFmtId="38" fontId="24" fillId="0" borderId="16" xfId="2" applyNumberFormat="1" applyFont="1" applyBorder="1" applyAlignment="1" applyProtection="1">
      <alignment horizontal="left"/>
      <protection hidden="1"/>
    </xf>
    <xf numFmtId="3" fontId="22" fillId="18" borderId="27" xfId="0" applyNumberFormat="1" applyFont="1" applyFill="1" applyBorder="1" applyAlignment="1" applyProtection="1">
      <alignment horizontal="right"/>
      <protection hidden="1"/>
    </xf>
    <xf numFmtId="3" fontId="23" fillId="18" borderId="19" xfId="0" applyNumberFormat="1" applyFont="1" applyFill="1" applyBorder="1" applyAlignment="1" applyProtection="1">
      <alignment horizontal="right"/>
      <protection hidden="1"/>
    </xf>
    <xf numFmtId="38" fontId="24" fillId="0" borderId="0" xfId="2" applyNumberFormat="1" applyFont="1" applyAlignment="1" applyProtection="1">
      <protection hidden="1"/>
    </xf>
    <xf numFmtId="3" fontId="22" fillId="17" borderId="28" xfId="0" applyNumberFormat="1" applyFont="1" applyFill="1" applyBorder="1" applyAlignment="1" applyProtection="1">
      <alignment horizontal="right"/>
      <protection hidden="1"/>
    </xf>
    <xf numFmtId="3" fontId="22" fillId="17" borderId="24" xfId="0" applyNumberFormat="1" applyFont="1" applyFill="1" applyBorder="1" applyAlignment="1" applyProtection="1">
      <alignment horizontal="right"/>
      <protection hidden="1"/>
    </xf>
    <xf numFmtId="38" fontId="21" fillId="17" borderId="22" xfId="0" applyNumberFormat="1" applyFont="1" applyFill="1" applyBorder="1" applyAlignment="1" applyProtection="1">
      <alignment horizontal="left"/>
      <protection hidden="1"/>
    </xf>
    <xf numFmtId="3" fontId="24" fillId="0" borderId="16" xfId="2" applyNumberFormat="1" applyFont="1" applyBorder="1" applyAlignment="1" applyProtection="1">
      <alignment horizontal="left"/>
      <protection hidden="1"/>
    </xf>
    <xf numFmtId="3" fontId="23" fillId="0" borderId="6" xfId="0" applyNumberFormat="1" applyFont="1" applyBorder="1" applyAlignment="1" applyProtection="1">
      <alignment horizontal="right"/>
      <protection hidden="1"/>
    </xf>
    <xf numFmtId="165" fontId="25" fillId="0" borderId="30" xfId="2" applyNumberFormat="1" applyFont="1" applyBorder="1" applyAlignment="1" applyProtection="1">
      <alignment horizontal="left"/>
      <protection hidden="1"/>
    </xf>
    <xf numFmtId="3" fontId="22" fillId="0" borderId="27" xfId="0" applyNumberFormat="1" applyFont="1" applyBorder="1" applyAlignment="1" applyProtection="1">
      <alignment horizontal="right"/>
      <protection hidden="1"/>
    </xf>
    <xf numFmtId="3" fontId="23" fillId="0" borderId="19" xfId="0" applyNumberFormat="1" applyFont="1" applyBorder="1" applyAlignment="1" applyProtection="1">
      <protection hidden="1"/>
    </xf>
    <xf numFmtId="165" fontId="23" fillId="0" borderId="19" xfId="0" applyNumberFormat="1" applyFont="1" applyBorder="1" applyAlignment="1" applyProtection="1">
      <protection hidden="1"/>
    </xf>
    <xf numFmtId="165" fontId="25" fillId="0" borderId="0" xfId="2" applyNumberFormat="1" applyFont="1" applyBorder="1" applyAlignment="1" applyProtection="1">
      <alignment horizontal="left"/>
      <protection hidden="1"/>
    </xf>
    <xf numFmtId="165" fontId="22" fillId="0" borderId="27" xfId="0" applyNumberFormat="1" applyFont="1" applyBorder="1" applyAlignment="1" applyProtection="1">
      <alignment horizontal="right"/>
      <protection hidden="1"/>
    </xf>
    <xf numFmtId="165" fontId="26" fillId="17" borderId="22" xfId="0" applyNumberFormat="1" applyFont="1" applyFill="1" applyBorder="1" applyAlignment="1" applyProtection="1">
      <alignment horizontal="left"/>
      <protection hidden="1"/>
    </xf>
    <xf numFmtId="3" fontId="22" fillId="17" borderId="31" xfId="0" applyNumberFormat="1" applyFont="1" applyFill="1" applyBorder="1" applyAlignment="1" applyProtection="1">
      <alignment horizontal="right"/>
      <protection hidden="1"/>
    </xf>
    <xf numFmtId="3" fontId="23" fillId="0" borderId="14" xfId="0" applyNumberFormat="1" applyFont="1" applyBorder="1" applyAlignment="1" applyProtection="1">
      <protection hidden="1"/>
    </xf>
    <xf numFmtId="3" fontId="23" fillId="0" borderId="6" xfId="0" applyNumberFormat="1" applyFont="1" applyBorder="1" applyAlignment="1" applyProtection="1">
      <protection hidden="1"/>
    </xf>
    <xf numFmtId="3" fontId="24" fillId="0" borderId="0" xfId="0" applyNumberFormat="1" applyFont="1" applyFill="1" applyBorder="1" applyAlignment="1" applyProtection="1">
      <alignment horizontal="right"/>
      <protection hidden="1"/>
    </xf>
    <xf numFmtId="3" fontId="21" fillId="0" borderId="0" xfId="0" applyNumberFormat="1" applyFont="1" applyFill="1" applyBorder="1" applyAlignment="1" applyProtection="1">
      <alignment horizontal="left"/>
      <protection hidden="1"/>
    </xf>
    <xf numFmtId="3" fontId="21" fillId="0" borderId="0" xfId="0" applyNumberFormat="1" applyFont="1" applyFill="1" applyBorder="1" applyAlignment="1" applyProtection="1">
      <alignment horizontal="right"/>
      <protection hidden="1"/>
    </xf>
    <xf numFmtId="167" fontId="22" fillId="21" borderId="32" xfId="0" applyNumberFormat="1" applyFont="1" applyFill="1" applyBorder="1" applyAlignment="1" applyProtection="1">
      <alignment horizontal="center" vertical="top" wrapText="1"/>
      <protection hidden="1"/>
    </xf>
    <xf numFmtId="167" fontId="20" fillId="21" borderId="14" xfId="2" applyNumberFormat="1" applyFont="1" applyFill="1" applyBorder="1" applyAlignment="1" applyProtection="1">
      <alignment horizontal="center" vertical="top" wrapText="1"/>
      <protection hidden="1"/>
    </xf>
    <xf numFmtId="167" fontId="21" fillId="21" borderId="23" xfId="0" applyNumberFormat="1" applyFont="1" applyFill="1" applyBorder="1" applyAlignment="1" applyProtection="1">
      <alignment horizontal="center" vertical="top" wrapText="1"/>
      <protection hidden="1"/>
    </xf>
    <xf numFmtId="167" fontId="21" fillId="21" borderId="28" xfId="2" applyNumberFormat="1" applyFont="1" applyFill="1" applyBorder="1" applyAlignment="1" applyProtection="1">
      <alignment horizontal="center" vertical="top" wrapText="1"/>
      <protection hidden="1"/>
    </xf>
    <xf numFmtId="167" fontId="22" fillId="21" borderId="33" xfId="0" applyNumberFormat="1" applyFont="1" applyFill="1" applyBorder="1" applyAlignment="1" applyProtection="1">
      <alignment horizontal="center" vertical="top" wrapText="1"/>
      <protection hidden="1"/>
    </xf>
    <xf numFmtId="167" fontId="22" fillId="21" borderId="31" xfId="0" applyNumberFormat="1" applyFont="1" applyFill="1" applyBorder="1" applyAlignment="1" applyProtection="1">
      <alignment horizontal="center" vertical="top" wrapText="1"/>
      <protection hidden="1"/>
    </xf>
    <xf numFmtId="168" fontId="24" fillId="0" borderId="20" xfId="1" applyNumberFormat="1" applyFont="1" applyBorder="1" applyAlignment="1" applyProtection="1">
      <alignment horizontal="right"/>
      <protection hidden="1"/>
    </xf>
    <xf numFmtId="168" fontId="24" fillId="0" borderId="14" xfId="1" applyNumberFormat="1" applyFont="1" applyBorder="1" applyAlignment="1" applyProtection="1">
      <alignment horizontal="right"/>
      <protection hidden="1"/>
    </xf>
    <xf numFmtId="168" fontId="24" fillId="0" borderId="34" xfId="0" applyNumberFormat="1" applyFont="1" applyBorder="1" applyProtection="1">
      <protection hidden="1"/>
    </xf>
    <xf numFmtId="168" fontId="24" fillId="0" borderId="35" xfId="1" applyNumberFormat="1" applyFont="1" applyBorder="1" applyAlignment="1" applyProtection="1">
      <alignment horizontal="right"/>
      <protection hidden="1"/>
    </xf>
    <xf numFmtId="168" fontId="24" fillId="0" borderId="8" xfId="1" applyNumberFormat="1" applyFont="1" applyBorder="1" applyAlignment="1" applyProtection="1">
      <alignment horizontal="right"/>
      <protection hidden="1"/>
    </xf>
    <xf numFmtId="168" fontId="24" fillId="0" borderId="34" xfId="1" applyNumberFormat="1" applyFont="1" applyBorder="1" applyAlignment="1" applyProtection="1">
      <alignment horizontal="right"/>
      <protection hidden="1"/>
    </xf>
    <xf numFmtId="168" fontId="24" fillId="0" borderId="36" xfId="1" applyNumberFormat="1" applyFont="1" applyBorder="1" applyAlignment="1" applyProtection="1">
      <alignment horizontal="right"/>
      <protection hidden="1"/>
    </xf>
    <xf numFmtId="168" fontId="24" fillId="0" borderId="6" xfId="1" applyNumberFormat="1" applyFont="1" applyBorder="1" applyAlignment="1" applyProtection="1">
      <alignment horizontal="right"/>
      <protection hidden="1"/>
    </xf>
    <xf numFmtId="168" fontId="24" fillId="0" borderId="4" xfId="0" applyNumberFormat="1" applyFont="1" applyBorder="1" applyProtection="1">
      <protection hidden="1"/>
    </xf>
    <xf numFmtId="168" fontId="24" fillId="0" borderId="12" xfId="1" applyNumberFormat="1" applyFont="1" applyBorder="1" applyAlignment="1" applyProtection="1">
      <alignment horizontal="right"/>
      <protection hidden="1"/>
    </xf>
    <xf numFmtId="168" fontId="24" fillId="0" borderId="4" xfId="1" applyNumberFormat="1" applyFont="1" applyBorder="1" applyAlignment="1" applyProtection="1">
      <alignment horizontal="right"/>
      <protection hidden="1"/>
    </xf>
    <xf numFmtId="168" fontId="24" fillId="0" borderId="37" xfId="1" applyNumberFormat="1" applyFont="1" applyBorder="1" applyAlignment="1" applyProtection="1">
      <alignment horizontal="right"/>
      <protection hidden="1"/>
    </xf>
    <xf numFmtId="168" fontId="24" fillId="0" borderId="2" xfId="1" applyNumberFormat="1" applyFont="1" applyBorder="1" applyAlignment="1" applyProtection="1">
      <alignment horizontal="right"/>
      <protection hidden="1"/>
    </xf>
    <xf numFmtId="168" fontId="24" fillId="0" borderId="3" xfId="0" applyNumberFormat="1" applyFont="1" applyBorder="1" applyProtection="1">
      <protection hidden="1"/>
    </xf>
    <xf numFmtId="168" fontId="24" fillId="0" borderId="11" xfId="1" applyNumberFormat="1" applyFont="1" applyBorder="1" applyAlignment="1" applyProtection="1">
      <alignment horizontal="right"/>
      <protection hidden="1"/>
    </xf>
    <xf numFmtId="168" fontId="24" fillId="0" borderId="3" xfId="1" applyNumberFormat="1" applyFont="1" applyBorder="1" applyAlignment="1" applyProtection="1">
      <alignment horizontal="right"/>
      <protection hidden="1"/>
    </xf>
    <xf numFmtId="169" fontId="24" fillId="0" borderId="0" xfId="0" applyNumberFormat="1" applyFont="1" applyProtection="1">
      <protection hidden="1"/>
    </xf>
    <xf numFmtId="169" fontId="21" fillId="0" borderId="29" xfId="0" applyNumberFormat="1" applyFont="1" applyBorder="1" applyAlignment="1" applyProtection="1">
      <alignment horizontal="center"/>
      <protection hidden="1"/>
    </xf>
    <xf numFmtId="170" fontId="22" fillId="0" borderId="38" xfId="0" applyNumberFormat="1" applyFont="1" applyBorder="1" applyAlignment="1" applyProtection="1">
      <alignment horizontal="right"/>
      <protection hidden="1"/>
    </xf>
    <xf numFmtId="170" fontId="23" fillId="0" borderId="39" xfId="0" applyNumberFormat="1" applyFont="1" applyBorder="1" applyAlignment="1" applyProtection="1">
      <alignment horizontal="right"/>
      <protection hidden="1"/>
    </xf>
    <xf numFmtId="170" fontId="23" fillId="0" borderId="40" xfId="0" applyNumberFormat="1" applyFont="1" applyBorder="1" applyAlignment="1" applyProtection="1">
      <alignment horizontal="right"/>
      <protection hidden="1"/>
    </xf>
    <xf numFmtId="170" fontId="23" fillId="0" borderId="41" xfId="0" applyNumberFormat="1" applyFont="1" applyBorder="1" applyAlignment="1" applyProtection="1">
      <alignment horizontal="right"/>
      <protection hidden="1"/>
    </xf>
    <xf numFmtId="167" fontId="22" fillId="22" borderId="13" xfId="0" applyNumberFormat="1" applyFont="1" applyFill="1" applyBorder="1" applyAlignment="1" applyProtection="1">
      <alignment horizontal="center" vertical="top" wrapText="1"/>
      <protection hidden="1"/>
    </xf>
    <xf numFmtId="167" fontId="20" fillId="22" borderId="14" xfId="2" applyNumberFormat="1" applyFont="1" applyFill="1" applyBorder="1" applyAlignment="1" applyProtection="1">
      <alignment horizontal="center" vertical="top" wrapText="1"/>
      <protection hidden="1"/>
    </xf>
    <xf numFmtId="167" fontId="21" fillId="22" borderId="44" xfId="0" applyNumberFormat="1" applyFont="1" applyFill="1" applyBorder="1" applyAlignment="1" applyProtection="1">
      <alignment horizontal="center" vertical="top" wrapText="1"/>
      <protection hidden="1"/>
    </xf>
    <xf numFmtId="167" fontId="21" fillId="22" borderId="45" xfId="2" applyNumberFormat="1" applyFont="1" applyFill="1" applyBorder="1" applyAlignment="1" applyProtection="1">
      <alignment horizontal="center" vertical="top" wrapText="1"/>
      <protection hidden="1"/>
    </xf>
    <xf numFmtId="167" fontId="22" fillId="22" borderId="14" xfId="0" applyNumberFormat="1" applyFont="1" applyFill="1" applyBorder="1" applyAlignment="1" applyProtection="1">
      <alignment horizontal="center" vertical="top" wrapText="1"/>
      <protection hidden="1"/>
    </xf>
    <xf numFmtId="167" fontId="22" fillId="22" borderId="1" xfId="0" applyNumberFormat="1" applyFont="1" applyFill="1" applyBorder="1" applyAlignment="1" applyProtection="1">
      <alignment horizontal="center" vertical="top" wrapText="1"/>
      <protection hidden="1"/>
    </xf>
    <xf numFmtId="171" fontId="21" fillId="18" borderId="36" xfId="0" applyNumberFormat="1" applyFont="1" applyFill="1" applyBorder="1" applyAlignment="1" applyProtection="1">
      <alignment horizontal="right"/>
      <protection hidden="1"/>
    </xf>
    <xf numFmtId="171" fontId="21" fillId="18" borderId="6" xfId="0" applyNumberFormat="1" applyFont="1" applyFill="1" applyBorder="1" applyAlignment="1" applyProtection="1">
      <alignment horizontal="right"/>
      <protection hidden="1"/>
    </xf>
    <xf numFmtId="171" fontId="21" fillId="0" borderId="16" xfId="2" applyNumberFormat="1" applyFont="1" applyBorder="1" applyAlignment="1" applyProtection="1">
      <protection hidden="1"/>
    </xf>
    <xf numFmtId="171" fontId="21" fillId="23" borderId="27" xfId="0" applyNumberFormat="1" applyFont="1" applyFill="1" applyBorder="1" applyAlignment="1" applyProtection="1">
      <alignment horizontal="right"/>
      <protection hidden="1"/>
    </xf>
    <xf numFmtId="171" fontId="24" fillId="18" borderId="12" xfId="0" applyNumberFormat="1" applyFont="1" applyFill="1" applyBorder="1" applyAlignment="1" applyProtection="1">
      <alignment horizontal="right"/>
      <protection hidden="1"/>
    </xf>
    <xf numFmtId="171" fontId="24" fillId="18" borderId="19" xfId="0" applyNumberFormat="1" applyFont="1" applyFill="1" applyBorder="1" applyAlignment="1" applyProtection="1">
      <alignment horizontal="right"/>
      <protection hidden="1"/>
    </xf>
    <xf numFmtId="171" fontId="24" fillId="18" borderId="46" xfId="0" applyNumberFormat="1" applyFont="1" applyFill="1" applyBorder="1" applyAlignment="1" applyProtection="1">
      <alignment horizontal="right"/>
      <protection hidden="1"/>
    </xf>
    <xf numFmtId="171" fontId="21" fillId="18" borderId="37" xfId="0" applyNumberFormat="1" applyFont="1" applyFill="1" applyBorder="1" applyAlignment="1" applyProtection="1">
      <alignment horizontal="right"/>
      <protection hidden="1"/>
    </xf>
    <xf numFmtId="171" fontId="21" fillId="18" borderId="2" xfId="0" applyNumberFormat="1" applyFont="1" applyFill="1" applyBorder="1" applyAlignment="1" applyProtection="1">
      <alignment horizontal="right"/>
      <protection hidden="1"/>
    </xf>
    <xf numFmtId="171" fontId="21" fillId="0" borderId="17" xfId="2" applyNumberFormat="1" applyFont="1" applyBorder="1" applyAlignment="1" applyProtection="1">
      <protection hidden="1"/>
    </xf>
    <xf numFmtId="171" fontId="21" fillId="23" borderId="47" xfId="0" applyNumberFormat="1" applyFont="1" applyFill="1" applyBorder="1" applyAlignment="1" applyProtection="1">
      <alignment horizontal="right"/>
      <protection hidden="1"/>
    </xf>
    <xf numFmtId="171" fontId="24" fillId="18" borderId="11" xfId="0" applyNumberFormat="1" applyFont="1" applyFill="1" applyBorder="1" applyAlignment="1" applyProtection="1">
      <alignment horizontal="right"/>
      <protection hidden="1"/>
    </xf>
    <xf numFmtId="171" fontId="24" fillId="18" borderId="48" xfId="0" applyNumberFormat="1" applyFont="1" applyFill="1" applyBorder="1" applyAlignment="1" applyProtection="1">
      <alignment horizontal="right"/>
      <protection hidden="1"/>
    </xf>
    <xf numFmtId="171" fontId="24" fillId="18" borderId="49" xfId="0" applyNumberFormat="1" applyFont="1" applyFill="1" applyBorder="1" applyAlignment="1" applyProtection="1">
      <alignment horizontal="right"/>
      <protection hidden="1"/>
    </xf>
    <xf numFmtId="38" fontId="24" fillId="19" borderId="6" xfId="0" applyNumberFormat="1" applyFont="1" applyFill="1" applyBorder="1" applyAlignment="1" applyProtection="1">
      <alignment horizontal="right"/>
      <protection hidden="1"/>
    </xf>
    <xf numFmtId="3" fontId="21" fillId="17" borderId="28" xfId="0" applyNumberFormat="1" applyFont="1" applyFill="1" applyBorder="1" applyAlignment="1" applyProtection="1">
      <alignment horizontal="right"/>
      <protection hidden="1"/>
    </xf>
    <xf numFmtId="3" fontId="24" fillId="19" borderId="6" xfId="0" applyNumberFormat="1" applyFont="1" applyFill="1" applyBorder="1" applyAlignment="1" applyProtection="1">
      <alignment horizontal="right"/>
      <protection hidden="1"/>
    </xf>
    <xf numFmtId="38" fontId="21" fillId="20" borderId="28" xfId="0" applyNumberFormat="1" applyFont="1" applyFill="1" applyBorder="1" applyAlignment="1" applyProtection="1">
      <alignment horizontal="right"/>
      <protection hidden="1"/>
    </xf>
    <xf numFmtId="165" fontId="25" fillId="19" borderId="6" xfId="0" applyNumberFormat="1" applyFont="1" applyFill="1" applyBorder="1" applyAlignment="1" applyProtection="1">
      <alignment horizontal="right"/>
      <protection hidden="1"/>
    </xf>
    <xf numFmtId="165" fontId="26" fillId="20" borderId="28" xfId="0" applyNumberFormat="1" applyFont="1" applyFill="1" applyBorder="1" applyAlignment="1" applyProtection="1">
      <alignment horizontal="right"/>
      <protection hidden="1"/>
    </xf>
    <xf numFmtId="3" fontId="27" fillId="17" borderId="28" xfId="0" applyNumberFormat="1" applyFont="1" applyFill="1" applyBorder="1" applyAlignment="1" applyProtection="1">
      <alignment horizontal="right"/>
      <protection hidden="1"/>
    </xf>
    <xf numFmtId="3" fontId="28" fillId="17" borderId="28" xfId="0" applyNumberFormat="1" applyFont="1" applyFill="1" applyBorder="1" applyAlignment="1" applyProtection="1">
      <alignment horizontal="right"/>
      <protection hidden="1"/>
    </xf>
    <xf numFmtId="166" fontId="24" fillId="0" borderId="0" xfId="0" applyNumberFormat="1" applyFont="1" applyFill="1" applyProtection="1">
      <protection hidden="1"/>
    </xf>
    <xf numFmtId="3" fontId="29" fillId="0" borderId="0" xfId="0" applyNumberFormat="1" applyFont="1" applyProtection="1">
      <protection hidden="1"/>
    </xf>
    <xf numFmtId="166" fontId="24" fillId="0" borderId="0" xfId="0" applyNumberFormat="1" applyFont="1" applyProtection="1">
      <protection hidden="1"/>
    </xf>
    <xf numFmtId="38" fontId="24" fillId="0" borderId="0" xfId="0" applyNumberFormat="1" applyFont="1" applyProtection="1">
      <protection hidden="1"/>
    </xf>
    <xf numFmtId="38" fontId="21" fillId="0" borderId="0" xfId="0" applyNumberFormat="1" applyFont="1" applyProtection="1">
      <protection hidden="1"/>
    </xf>
    <xf numFmtId="3" fontId="24" fillId="0" borderId="0" xfId="0" applyNumberFormat="1" applyFont="1" applyProtection="1">
      <protection hidden="1"/>
    </xf>
    <xf numFmtId="165" fontId="24" fillId="0" borderId="0" xfId="0" applyNumberFormat="1" applyFont="1" applyProtection="1">
      <protection hidden="1"/>
    </xf>
    <xf numFmtId="165" fontId="26" fillId="0" borderId="0" xfId="0" applyNumberFormat="1" applyFont="1" applyFill="1" applyProtection="1">
      <protection hidden="1"/>
    </xf>
    <xf numFmtId="166" fontId="24" fillId="0" borderId="0" xfId="0" applyNumberFormat="1" applyFont="1" applyFill="1" applyBorder="1" applyProtection="1">
      <protection hidden="1"/>
    </xf>
    <xf numFmtId="167" fontId="24" fillId="0" borderId="0" xfId="0" applyNumberFormat="1" applyFont="1" applyProtection="1">
      <protection hidden="1"/>
    </xf>
    <xf numFmtId="0" fontId="0" fillId="0" borderId="6" xfId="0" applyBorder="1"/>
    <xf numFmtId="1" fontId="0" fillId="0" borderId="6" xfId="0" applyNumberFormat="1" applyBorder="1"/>
    <xf numFmtId="0" fontId="0" fillId="0" borderId="6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2" borderId="6" xfId="0" applyFill="1" applyBorder="1"/>
    <xf numFmtId="0" fontId="0" fillId="0" borderId="0" xfId="0" applyBorder="1"/>
    <xf numFmtId="0" fontId="30" fillId="10" borderId="6" xfId="0" applyFont="1" applyFill="1" applyBorder="1" applyAlignment="1">
      <alignment horizontal="center" vertical="center"/>
    </xf>
    <xf numFmtId="2" fontId="30" fillId="0" borderId="6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0" fillId="0" borderId="0" xfId="0" applyFont="1" applyFill="1" applyBorder="1" applyAlignment="1">
      <alignment horizontal="center" vertical="center"/>
    </xf>
    <xf numFmtId="4" fontId="30" fillId="0" borderId="0" xfId="0" applyNumberFormat="1" applyFont="1" applyFill="1" applyBorder="1" applyAlignment="1">
      <alignment horizontal="center" vertical="center"/>
    </xf>
    <xf numFmtId="0" fontId="32" fillId="0" borderId="0" xfId="3"/>
    <xf numFmtId="0" fontId="32" fillId="24" borderId="0" xfId="3" applyFill="1" applyProtection="1">
      <protection locked="0"/>
    </xf>
    <xf numFmtId="1" fontId="32" fillId="0" borderId="0" xfId="3" applyNumberFormat="1"/>
    <xf numFmtId="2" fontId="10" fillId="0" borderId="0" xfId="0" applyNumberFormat="1" applyFont="1" applyFill="1" applyBorder="1" applyAlignment="1" applyProtection="1">
      <alignment horizontal="right"/>
      <protection hidden="1"/>
    </xf>
    <xf numFmtId="0" fontId="0" fillId="0" borderId="0" xfId="0" applyFont="1"/>
    <xf numFmtId="0" fontId="1" fillId="10" borderId="13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40" xfId="0" applyFont="1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" fontId="0" fillId="0" borderId="6" xfId="0" applyNumberFormat="1" applyFill="1" applyBorder="1"/>
    <xf numFmtId="2" fontId="0" fillId="12" borderId="12" xfId="0" applyNumberFormat="1" applyFill="1" applyBorder="1" applyAlignment="1">
      <alignment horizontal="center"/>
    </xf>
    <xf numFmtId="0" fontId="4" fillId="5" borderId="35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 vertical="center"/>
    </xf>
    <xf numFmtId="2" fontId="0" fillId="4" borderId="16" xfId="0" applyNumberFormat="1" applyFill="1" applyBorder="1" applyAlignment="1">
      <alignment horizontal="center" vertical="center"/>
    </xf>
    <xf numFmtId="2" fontId="3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 applyBorder="1"/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8" borderId="6" xfId="0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12" borderId="6" xfId="0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164" fontId="1" fillId="3" borderId="16" xfId="0" applyNumberFormat="1" applyFont="1" applyFill="1" applyBorder="1" applyAlignment="1">
      <alignment horizontal="right" vertical="center"/>
    </xf>
    <xf numFmtId="164" fontId="1" fillId="4" borderId="16" xfId="0" applyNumberFormat="1" applyFont="1" applyFill="1" applyBorder="1" applyAlignment="1">
      <alignment horizontal="right" vertical="center"/>
    </xf>
    <xf numFmtId="2" fontId="1" fillId="4" borderId="4" xfId="0" applyNumberFormat="1" applyFont="1" applyFill="1" applyBorder="1" applyAlignment="1">
      <alignment vertical="center"/>
    </xf>
    <xf numFmtId="2" fontId="30" fillId="0" borderId="6" xfId="0" applyNumberFormat="1" applyFon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0" fontId="1" fillId="4" borderId="51" xfId="0" applyFont="1" applyFill="1" applyBorder="1" applyAlignment="1">
      <alignment horizontal="center" vertical="center"/>
    </xf>
    <xf numFmtId="0" fontId="1" fillId="4" borderId="54" xfId="0" applyFont="1" applyFill="1" applyBorder="1" applyAlignment="1">
      <alignment vertical="center"/>
    </xf>
    <xf numFmtId="0" fontId="1" fillId="4" borderId="54" xfId="0" applyFont="1" applyFill="1" applyBorder="1" applyAlignment="1">
      <alignment horizontal="left" vertical="center"/>
    </xf>
    <xf numFmtId="164" fontId="1" fillId="4" borderId="10" xfId="0" applyNumberFormat="1" applyFont="1" applyFill="1" applyBorder="1" applyAlignment="1">
      <alignment horizontal="right" vertical="center"/>
    </xf>
    <xf numFmtId="2" fontId="0" fillId="4" borderId="54" xfId="0" applyNumberFormat="1" applyFill="1" applyBorder="1" applyAlignment="1">
      <alignment horizontal="center" vertical="center"/>
    </xf>
    <xf numFmtId="49" fontId="0" fillId="4" borderId="52" xfId="0" applyNumberFormat="1" applyFill="1" applyBorder="1" applyAlignment="1">
      <alignment wrapText="1"/>
    </xf>
    <xf numFmtId="0" fontId="1" fillId="4" borderId="51" xfId="0" applyFont="1" applyFill="1" applyBorder="1" applyAlignment="1">
      <alignment horizontal="left" vertical="center"/>
    </xf>
    <xf numFmtId="2" fontId="0" fillId="14" borderId="54" xfId="0" applyNumberFormat="1" applyFill="1" applyBorder="1" applyAlignment="1">
      <alignment horizontal="center" vertical="center"/>
    </xf>
    <xf numFmtId="0" fontId="0" fillId="4" borderId="10" xfId="0" applyFill="1" applyBorder="1"/>
    <xf numFmtId="0" fontId="0" fillId="4" borderId="51" xfId="0" applyFill="1" applyBorder="1"/>
    <xf numFmtId="0" fontId="0" fillId="4" borderId="52" xfId="0" applyFill="1" applyBorder="1"/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2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/>
    <xf numFmtId="2" fontId="0" fillId="2" borderId="14" xfId="0" applyNumberFormat="1" applyFill="1" applyBorder="1"/>
    <xf numFmtId="2" fontId="0" fillId="2" borderId="14" xfId="0" applyNumberFormat="1" applyFill="1" applyBorder="1" applyAlignment="1">
      <alignment horizontal="center"/>
    </xf>
    <xf numFmtId="0" fontId="0" fillId="2" borderId="1" xfId="0" applyFill="1" applyBorder="1"/>
    <xf numFmtId="164" fontId="1" fillId="2" borderId="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5" borderId="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12" borderId="34" xfId="0" applyFont="1" applyFill="1" applyBorder="1"/>
    <xf numFmtId="0" fontId="1" fillId="10" borderId="16" xfId="0" applyFont="1" applyFill="1" applyBorder="1" applyAlignment="1">
      <alignment horizontal="center" vertical="center"/>
    </xf>
    <xf numFmtId="0" fontId="30" fillId="10" borderId="40" xfId="0" applyFont="1" applyFill="1" applyBorder="1" applyAlignment="1">
      <alignment horizontal="center" vertical="center"/>
    </xf>
    <xf numFmtId="0" fontId="0" fillId="0" borderId="6" xfId="0" applyFill="1" applyBorder="1"/>
    <xf numFmtId="0" fontId="1" fillId="0" borderId="6" xfId="0" applyFont="1" applyBorder="1" applyAlignment="1">
      <alignment horizontal="center"/>
    </xf>
    <xf numFmtId="0" fontId="0" fillId="2" borderId="0" xfId="0" applyFill="1" applyBorder="1"/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172" fontId="1" fillId="24" borderId="6" xfId="0" applyNumberFormat="1" applyFont="1" applyFill="1" applyBorder="1" applyAlignment="1">
      <alignment horizontal="center" vertical="center"/>
    </xf>
    <xf numFmtId="164" fontId="1" fillId="8" borderId="6" xfId="0" applyNumberFormat="1" applyFont="1" applyFill="1" applyBorder="1" applyAlignment="1">
      <alignment horizontal="center" vertical="center"/>
    </xf>
    <xf numFmtId="14" fontId="30" fillId="2" borderId="6" xfId="0" applyNumberFormat="1" applyFont="1" applyFill="1" applyBorder="1" applyAlignment="1">
      <alignment horizontal="center" vertical="center"/>
    </xf>
    <xf numFmtId="14" fontId="30" fillId="2" borderId="6" xfId="0" applyNumberFormat="1" applyFont="1" applyFill="1" applyBorder="1" applyAlignment="1" applyProtection="1">
      <alignment horizontal="center" vertical="center"/>
      <protection locked="0"/>
    </xf>
    <xf numFmtId="0" fontId="30" fillId="2" borderId="6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2" borderId="6" xfId="0" applyFill="1" applyBorder="1" applyProtection="1"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0" fontId="0" fillId="11" borderId="6" xfId="0" applyFill="1" applyBorder="1" applyAlignment="1">
      <alignment horizontal="center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0" fillId="11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67" fontId="11" fillId="0" borderId="22" xfId="0" applyNumberFormat="1" applyFont="1" applyBorder="1" applyAlignment="1" applyProtection="1">
      <alignment horizontal="center"/>
      <protection hidden="1"/>
    </xf>
    <xf numFmtId="167" fontId="11" fillId="0" borderId="23" xfId="0" applyNumberFormat="1" applyFont="1" applyBorder="1" applyAlignment="1" applyProtection="1">
      <alignment horizontal="center"/>
      <protection hidden="1"/>
    </xf>
    <xf numFmtId="167" fontId="11" fillId="0" borderId="24" xfId="0" applyNumberFormat="1" applyFont="1" applyBorder="1" applyAlignment="1" applyProtection="1">
      <alignment horizontal="center"/>
      <protection hidden="1"/>
    </xf>
    <xf numFmtId="167" fontId="12" fillId="0" borderId="22" xfId="0" applyNumberFormat="1" applyFont="1" applyBorder="1" applyAlignment="1" applyProtection="1">
      <alignment horizontal="center"/>
      <protection hidden="1"/>
    </xf>
    <xf numFmtId="167" fontId="12" fillId="0" borderId="25" xfId="0" applyNumberFormat="1" applyFont="1" applyBorder="1" applyAlignment="1" applyProtection="1">
      <alignment horizontal="center"/>
      <protection hidden="1"/>
    </xf>
    <xf numFmtId="14" fontId="13" fillId="0" borderId="22" xfId="0" applyNumberFormat="1" applyFont="1" applyBorder="1" applyAlignment="1" applyProtection="1">
      <alignment horizontal="center"/>
      <protection hidden="1"/>
    </xf>
    <xf numFmtId="14" fontId="13" fillId="0" borderId="24" xfId="0" applyNumberFormat="1" applyFont="1" applyBorder="1" applyAlignment="1" applyProtection="1">
      <alignment horizontal="center"/>
      <protection hidden="1"/>
    </xf>
    <xf numFmtId="167" fontId="11" fillId="0" borderId="22" xfId="0" applyNumberFormat="1" applyFont="1" applyBorder="1" applyAlignment="1" applyProtection="1">
      <alignment horizontal="right"/>
      <protection hidden="1"/>
    </xf>
    <xf numFmtId="167" fontId="11" fillId="0" borderId="23" xfId="0" applyNumberFormat="1" applyFont="1" applyBorder="1" applyAlignment="1" applyProtection="1">
      <alignment horizontal="right"/>
      <protection hidden="1"/>
    </xf>
    <xf numFmtId="167" fontId="11" fillId="0" borderId="24" xfId="0" applyNumberFormat="1" applyFont="1" applyBorder="1" applyAlignment="1" applyProtection="1">
      <alignment horizontal="right"/>
      <protection hidden="1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0" fillId="7" borderId="1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5" xfId="0" applyFill="1" applyBorder="1" applyAlignment="1">
      <alignment horizontal="center"/>
    </xf>
  </cellXfs>
  <cellStyles count="4">
    <cellStyle name="Lien hypertexte" xfId="2" builtinId="8"/>
    <cellStyle name="Normal" xfId="0" builtinId="0"/>
    <cellStyle name="Normal 2" xfId="3" xr:uid="{48782F8C-1435-4CCF-AD02-7C758CE1BA12}"/>
    <cellStyle name="Pourcentage" xfId="1" builtinId="5"/>
  </cellStyles>
  <dxfs count="21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8"/>
      </font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64" formatCode="0.000"/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088491211325856"/>
          <c:y val="2.964426776749993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231316740163611"/>
          <c:y val="0.16600790513833993"/>
          <c:w val="0.59727970514416606"/>
          <c:h val="0.75494071146245056"/>
        </c:manualLayout>
      </c:layout>
      <c:scatterChart>
        <c:scatterStyle val="lineMarker"/>
        <c:varyColors val="0"/>
        <c:ser>
          <c:idx val="0"/>
          <c:order val="0"/>
          <c:tx>
            <c:strRef>
              <c:f>'[1]temps de MO'!$C$10</c:f>
              <c:strCache>
                <c:ptCount val="1"/>
                <c:pt idx="0">
                  <c:v>cadence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forward val="1"/>
            <c:dispRSqr val="0"/>
            <c:dispEq val="1"/>
            <c:trendlineLbl>
              <c:layout>
                <c:manualLayout>
                  <c:x val="-0.1847626189583445"/>
                  <c:y val="-0.49876487526437835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baseline="0"/>
                      <a:t>y = 432,67x</a:t>
                    </a:r>
                    <a:r>
                      <a:rPr lang="en-US" baseline="30000"/>
                      <a:t>-0,54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'[1]temps de MO'!$B$11:$B$13</c:f>
              <c:numCache>
                <c:formatCode>General</c:formatCode>
                <c:ptCount val="3"/>
                <c:pt idx="0">
                  <c:v>0.1</c:v>
                </c:pt>
                <c:pt idx="1">
                  <c:v>1</c:v>
                </c:pt>
                <c:pt idx="2">
                  <c:v>10</c:v>
                </c:pt>
              </c:numCache>
            </c:numRef>
          </c:xVal>
          <c:yVal>
            <c:numRef>
              <c:f>'[1]temps de MO'!$C$11:$C$13</c:f>
              <c:numCache>
                <c:formatCode>General</c:formatCode>
                <c:ptCount val="3"/>
                <c:pt idx="0">
                  <c:v>1500</c:v>
                </c:pt>
                <c:pt idx="1">
                  <c:v>450</c:v>
                </c:pt>
                <c:pt idx="2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14-4D0A-8BAC-B111D8CE04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16719"/>
        <c:axId val="1"/>
      </c:scatterChart>
      <c:valAx>
        <c:axId val="450416719"/>
        <c:scaling>
          <c:orientation val="minMax"/>
        </c:scaling>
        <c:delete val="0"/>
        <c:axPos val="b"/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  <c:minorUnit val="0.1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50416719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Drop" dropStyle="combo" dx="26" fmlaLink="$E$53" fmlaRange="$B$53:$C$56" noThreeD="1" sel="3" val="0"/>
</file>

<file path=xl/ctrlProps/ctrlProp2.xml><?xml version="1.0" encoding="utf-8"?>
<formControlPr xmlns="http://schemas.microsoft.com/office/spreadsheetml/2009/9/main" objectType="Drop" dropStyle="combo" dx="26" fmlaLink="$D$46" fmlaRange="$B$46:$C$49" noThreeD="1" sel="1" val="0"/>
</file>

<file path=xl/ctrlProps/ctrlProp3.xml><?xml version="1.0" encoding="utf-8"?>
<formControlPr xmlns="http://schemas.microsoft.com/office/spreadsheetml/2009/9/main" objectType="Drop" dropStyle="combo" dx="26" fmlaLink="$E$46" fmlaRange="$B46:$C$49" noThreeD="1" sel="3" val="0"/>
</file>

<file path=xl/ctrlProps/ctrlProp4.xml><?xml version="1.0" encoding="utf-8"?>
<formControlPr xmlns="http://schemas.microsoft.com/office/spreadsheetml/2009/9/main" objectType="Drop" dropStyle="combo" dx="26" fmlaLink="#REF!" fmlaRange="$B$46:$C$49" noThreeD="1" sel="0" val="0"/>
</file>

<file path=xl/ctrlProps/ctrlProp5.xml><?xml version="1.0" encoding="utf-8"?>
<formControlPr xmlns="http://schemas.microsoft.com/office/spreadsheetml/2009/9/main" objectType="Drop" dropStyle="combo" dx="26" fmlaLink="$F$46" fmlaRange="$B$46:$C$49" noThreeD="1" sel="3" val="0"/>
</file>

<file path=xl/ctrlProps/ctrlProp6.xml><?xml version="1.0" encoding="utf-8"?>
<formControlPr xmlns="http://schemas.microsoft.com/office/spreadsheetml/2009/9/main" objectType="Drop" dropStyle="combo" dx="26" fmlaLink="#REF!" fmlaRange="$B$46:$C$49" noThreeD="1" sel="3" val="0"/>
</file>

<file path=xl/ctrlProps/ctrlProp7.xml><?xml version="1.0" encoding="utf-8"?>
<formControlPr xmlns="http://schemas.microsoft.com/office/spreadsheetml/2009/9/main" objectType="Drop" dropStyle="combo" dx="26" fmlaLink="#REF!" fmlaRange="$C$43:$D$43" noThreeD="1" sel="0" val="0"/>
</file>

<file path=xl/ctrlProps/ctrlProp8.xml><?xml version="1.0" encoding="utf-8"?>
<formControlPr xmlns="http://schemas.microsoft.com/office/spreadsheetml/2009/9/main" objectType="Drop" dropStyle="combo" dx="26" fmlaLink="$E$43" fmlaRange="$C$43:$D$43" noThreeD="1" sel="0" val="0"/>
</file>

<file path=xl/ctrlProps/ctrlProp9.xml><?xml version="1.0" encoding="utf-8"?>
<formControlPr xmlns="http://schemas.microsoft.com/office/spreadsheetml/2009/9/main" objectType="Drop" dropStyle="combo" dx="26" fmlaLink="$G$46" fmlaRange="$B$46:$C$49" noThreeD="1" sel="3" val="0"/>
</file>

<file path=xl/ctrlProps/ctrlProp10.xml><?xml version="1.0" encoding="utf-8"?>
<formControlPr xmlns="http://schemas.microsoft.com/office/spreadsheetml/2009/9/main" objectType="Drop" dropStyle="combo" dx="26" fmlaLink="$K$46" fmlaRange="$B$46:$C$49" noThreeD="1" sel="0" val="0"/>
</file>

<file path=xl/ctrlProps/ctrlProp11.xml><?xml version="1.0" encoding="utf-8"?>
<formControlPr xmlns="http://schemas.microsoft.com/office/spreadsheetml/2009/9/main" objectType="Drop" dropStyle="combo" dx="26" fmlaLink="#REF!" fmlaRange="$C$43:$D$43" noThreeD="1" sel="0" val="0"/>
</file>

<file path=xl/ctrlProps/ctrlProp12.xml><?xml version="1.0" encoding="utf-8"?>
<formControlPr xmlns="http://schemas.microsoft.com/office/spreadsheetml/2009/9/main" objectType="Drop" dropStyle="combo" dx="26" fmlaLink="$E$43" fmlaRange="$C$43:$D$43" noThreeD="1" sel="0" val="0"/>
</file>

<file path=xl/ctrlProps/ctrlProp13.xml><?xml version="1.0" encoding="utf-8"?>
<formControlPr xmlns="http://schemas.microsoft.com/office/spreadsheetml/2009/9/main" objectType="Drop" dropStyle="combo" dx="26" fmlaLink="$H$46" fmlaRange="$B$46:$C$49" noThreeD="1" sel="3" val="0"/>
</file>

<file path=xl/ctrlProps/ctrlProp14.xml><?xml version="1.0" encoding="utf-8"?>
<formControlPr xmlns="http://schemas.microsoft.com/office/spreadsheetml/2009/9/main" objectType="Drop" dropStyle="combo" dx="26" fmlaLink="$M$46" fmlaRange="$B$46:$C$49" noThreeD="1" sel="0" val="0"/>
</file>

<file path=xl/ctrlProps/ctrlProp15.xml><?xml version="1.0" encoding="utf-8"?>
<formControlPr xmlns="http://schemas.microsoft.com/office/spreadsheetml/2009/9/main" objectType="Drop" dropStyle="combo" dx="26" fmlaLink="#REF!" fmlaRange="$C$43:$D$43" noThreeD="1" sel="0" val="0"/>
</file>

<file path=xl/ctrlProps/ctrlProp16.xml><?xml version="1.0" encoding="utf-8"?>
<formControlPr xmlns="http://schemas.microsoft.com/office/spreadsheetml/2009/9/main" objectType="Drop" dropStyle="combo" dx="26" fmlaLink="$E$43" fmlaRange="$C$43:$D$43" noThreeD="1" sel="0" val="0"/>
</file>

<file path=xl/ctrlProps/ctrlProp17.xml><?xml version="1.0" encoding="utf-8"?>
<formControlPr xmlns="http://schemas.microsoft.com/office/spreadsheetml/2009/9/main" objectType="Drop" dropStyle="combo" dx="26" fmlaLink="#REF!" fmlaRange="$C$43:$D$43" noThreeD="1" sel="0" val="0"/>
</file>

<file path=xl/ctrlProps/ctrlProp18.xml><?xml version="1.0" encoding="utf-8"?>
<formControlPr xmlns="http://schemas.microsoft.com/office/spreadsheetml/2009/9/main" objectType="Drop" dropStyle="combo" dx="26" fmlaLink="$E$43" fmlaRange="$C$43:$D$43" noThreeD="1" sel="0" val="0"/>
</file>

<file path=xl/ctrlProps/ctrlProp19.xml><?xml version="1.0" encoding="utf-8"?>
<formControlPr xmlns="http://schemas.microsoft.com/office/spreadsheetml/2009/9/main" objectType="Drop" dropStyle="combo" dx="26" fmlaLink="#REF!" fmlaRange="$C$43:$D$43" noThreeD="1" sel="0" val="0"/>
</file>

<file path=xl/ctrlProps/ctrlProp20.xml><?xml version="1.0" encoding="utf-8"?>
<formControlPr xmlns="http://schemas.microsoft.com/office/spreadsheetml/2009/9/main" objectType="Drop" dropStyle="combo" dx="26" fmlaLink="$E$43" fmlaRange="$C$43:$D$43" noThreeD="1" sel="0" val="0"/>
</file>

<file path=xl/ctrlProps/ctrlProp21.xml><?xml version="1.0" encoding="utf-8"?>
<formControlPr xmlns="http://schemas.microsoft.com/office/spreadsheetml/2009/9/main" objectType="Drop" dropStyle="combo" dx="26" fmlaLink="$I$46" fmlaRange="$B$46:$C$49" noThreeD="1" sel="3" val="0"/>
</file>

<file path=xl/ctrlProps/ctrlProp22.xml><?xml version="1.0" encoding="utf-8"?>
<formControlPr xmlns="http://schemas.microsoft.com/office/spreadsheetml/2009/9/main" objectType="Drop" dropStyle="combo" dx="26" fmlaLink="$O$46" fmlaRange="$B$46:$C$49" noThreeD="1" sel="0" val="0"/>
</file>

<file path=xl/ctrlProps/ctrlProp23.xml><?xml version="1.0" encoding="utf-8"?>
<formControlPr xmlns="http://schemas.microsoft.com/office/spreadsheetml/2009/9/main" objectType="Drop" dropStyle="combo" dx="26" fmlaLink="$E$53" fmlaRange="$B$53:$C$56" noThreeD="1" sel="3" val="0"/>
</file>

<file path=xl/ctrlProps/ctrlProp24.xml><?xml version="1.0" encoding="utf-8"?>
<formControlPr xmlns="http://schemas.microsoft.com/office/spreadsheetml/2009/9/main" objectType="Drop" dropStyle="combo" dx="26" fmlaLink="$I$53" fmlaRange="$H$53:$H$54" noThreeD="1" sel="1" val="0"/>
</file>

<file path=xl/ctrlProps/ctrlProp25.xml><?xml version="1.0" encoding="utf-8"?>
<formControlPr xmlns="http://schemas.microsoft.com/office/spreadsheetml/2009/9/main" objectType="Drop" dropStyle="combo" dx="26" fmlaLink="$J$57" fmlaRange="$H$57:$I$59" noThreeD="1" sel="1" val="0"/>
</file>

<file path=xl/ctrlProps/ctrlProp26.xml><?xml version="1.0" encoding="utf-8"?>
<formControlPr xmlns="http://schemas.microsoft.com/office/spreadsheetml/2009/9/main" objectType="Drop" dropStyle="combo" dx="26" fmlaLink="$D$59" fmlaRange="$B$59:$C$62" noThreeD="1" sel="2" val="0"/>
</file>

<file path=xl/ctrlProps/ctrlProp27.xml><?xml version="1.0" encoding="utf-8"?>
<formControlPr xmlns="http://schemas.microsoft.com/office/spreadsheetml/2009/9/main" objectType="Drop" dropStyle="combo" dx="26" fmlaLink="$B$66" fmlaRange="$A$66:$A$67" noThreeD="1" sel="1" val="0"/>
</file>

<file path=xl/ctrlProps/ctrlProp28.xml><?xml version="1.0" encoding="utf-8"?>
<formControlPr xmlns="http://schemas.microsoft.com/office/spreadsheetml/2009/9/main" objectType="Drop" dropStyle="combo" dx="26" fmlaRange="$A$70:$A$73" noThreeD="1" sel="4" val="0"/>
</file>

<file path=xl/ctrlProps/ctrlProp29.xml><?xml version="1.0" encoding="utf-8"?>
<formControlPr xmlns="http://schemas.microsoft.com/office/spreadsheetml/2009/9/main" objectType="Drop" dropStyle="combo" dx="26" fmlaLink="$B$70" fmlaRange="$A$70:$A$76" noThreeD="1" sel="5" val="0"/>
</file>

<file path=xl/ctrlProps/ctrlProp30.xml><?xml version="1.0" encoding="utf-8"?>
<formControlPr xmlns="http://schemas.microsoft.com/office/spreadsheetml/2009/9/main" objectType="Drop" dropStyle="combo" dx="26" fmlaRange="$A$70:$A$76" noThreeD="1" sel="6" val="0"/>
</file>

<file path=xl/ctrlProps/ctrlProp31.xml><?xml version="1.0" encoding="utf-8"?>
<formControlPr xmlns="http://schemas.microsoft.com/office/spreadsheetml/2009/9/main" objectType="Drop" dropStyle="combo" dx="26" fmlaRange="$A$70:$A$76" noThreeD="1" sel="1" val="0"/>
</file>

<file path=xl/ctrlProps/ctrlProp32.xml><?xml version="1.0" encoding="utf-8"?>
<formControlPr xmlns="http://schemas.microsoft.com/office/spreadsheetml/2009/9/main" objectType="Drop" dropStyle="combo" dx="26" fmlaRange="$D$70:$D$73" noThreeD="1" sel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2</xdr:col>
          <xdr:colOff>1440180</xdr:colOff>
          <xdr:row>24</xdr:row>
          <xdr:rowOff>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25</xdr:row>
          <xdr:rowOff>0</xdr:rowOff>
        </xdr:from>
        <xdr:to>
          <xdr:col>3</xdr:col>
          <xdr:colOff>0</xdr:colOff>
          <xdr:row>26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1737360</xdr:colOff>
          <xdr:row>22</xdr:row>
          <xdr:rowOff>15240</xdr:rowOff>
        </xdr:from>
        <xdr:to>
          <xdr:col>18</xdr:col>
          <xdr:colOff>388620</xdr:colOff>
          <xdr:row>23</xdr:row>
          <xdr:rowOff>45720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1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</xdr:colOff>
          <xdr:row>23</xdr:row>
          <xdr:rowOff>129540</xdr:rowOff>
        </xdr:from>
        <xdr:to>
          <xdr:col>18</xdr:col>
          <xdr:colOff>426720</xdr:colOff>
          <xdr:row>24</xdr:row>
          <xdr:rowOff>129540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1112520</xdr:colOff>
          <xdr:row>21</xdr:row>
          <xdr:rowOff>175260</xdr:rowOff>
        </xdr:from>
        <xdr:to>
          <xdr:col>20</xdr:col>
          <xdr:colOff>1089660</xdr:colOff>
          <xdr:row>23</xdr:row>
          <xdr:rowOff>7620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1112520</xdr:colOff>
          <xdr:row>22</xdr:row>
          <xdr:rowOff>175260</xdr:rowOff>
        </xdr:from>
        <xdr:to>
          <xdr:col>20</xdr:col>
          <xdr:colOff>1089660</xdr:colOff>
          <xdr:row>24</xdr:row>
          <xdr:rowOff>0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1112520</xdr:colOff>
          <xdr:row>21</xdr:row>
          <xdr:rowOff>175260</xdr:rowOff>
        </xdr:from>
        <xdr:to>
          <xdr:col>24</xdr:col>
          <xdr:colOff>1112520</xdr:colOff>
          <xdr:row>23</xdr:row>
          <xdr:rowOff>7620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1112520</xdr:colOff>
          <xdr:row>22</xdr:row>
          <xdr:rowOff>175260</xdr:rowOff>
        </xdr:from>
        <xdr:to>
          <xdr:col>24</xdr:col>
          <xdr:colOff>1112520</xdr:colOff>
          <xdr:row>24</xdr:row>
          <xdr:rowOff>0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1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1112520</xdr:colOff>
          <xdr:row>21</xdr:row>
          <xdr:rowOff>175260</xdr:rowOff>
        </xdr:from>
        <xdr:to>
          <xdr:col>24</xdr:col>
          <xdr:colOff>1112520</xdr:colOff>
          <xdr:row>23</xdr:row>
          <xdr:rowOff>7620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1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1112520</xdr:colOff>
          <xdr:row>22</xdr:row>
          <xdr:rowOff>175260</xdr:rowOff>
        </xdr:from>
        <xdr:to>
          <xdr:col>24</xdr:col>
          <xdr:colOff>1112520</xdr:colOff>
          <xdr:row>24</xdr:row>
          <xdr:rowOff>0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1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1112520</xdr:colOff>
          <xdr:row>21</xdr:row>
          <xdr:rowOff>175260</xdr:rowOff>
        </xdr:from>
        <xdr:to>
          <xdr:col>29</xdr:col>
          <xdr:colOff>678180</xdr:colOff>
          <xdr:row>23</xdr:row>
          <xdr:rowOff>7620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1112520</xdr:colOff>
          <xdr:row>22</xdr:row>
          <xdr:rowOff>175260</xdr:rowOff>
        </xdr:from>
        <xdr:to>
          <xdr:col>29</xdr:col>
          <xdr:colOff>678180</xdr:colOff>
          <xdr:row>24</xdr:row>
          <xdr:rowOff>0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1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1112520</xdr:colOff>
          <xdr:row>21</xdr:row>
          <xdr:rowOff>175260</xdr:rowOff>
        </xdr:from>
        <xdr:to>
          <xdr:col>29</xdr:col>
          <xdr:colOff>678180</xdr:colOff>
          <xdr:row>23</xdr:row>
          <xdr:rowOff>7620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1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1112520</xdr:colOff>
          <xdr:row>22</xdr:row>
          <xdr:rowOff>175260</xdr:rowOff>
        </xdr:from>
        <xdr:to>
          <xdr:col>29</xdr:col>
          <xdr:colOff>678180</xdr:colOff>
          <xdr:row>24</xdr:row>
          <xdr:rowOff>0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1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21</xdr:row>
          <xdr:rowOff>175260</xdr:rowOff>
        </xdr:from>
        <xdr:to>
          <xdr:col>33</xdr:col>
          <xdr:colOff>655320</xdr:colOff>
          <xdr:row>23</xdr:row>
          <xdr:rowOff>7620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1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22</xdr:row>
          <xdr:rowOff>175260</xdr:rowOff>
        </xdr:from>
        <xdr:to>
          <xdr:col>33</xdr:col>
          <xdr:colOff>655320</xdr:colOff>
          <xdr:row>24</xdr:row>
          <xdr:rowOff>0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1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21</xdr:row>
          <xdr:rowOff>175260</xdr:rowOff>
        </xdr:from>
        <xdr:to>
          <xdr:col>33</xdr:col>
          <xdr:colOff>655320</xdr:colOff>
          <xdr:row>23</xdr:row>
          <xdr:rowOff>7620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1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22</xdr:row>
          <xdr:rowOff>175260</xdr:rowOff>
        </xdr:from>
        <xdr:to>
          <xdr:col>33</xdr:col>
          <xdr:colOff>655320</xdr:colOff>
          <xdr:row>24</xdr:row>
          <xdr:rowOff>0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1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21</xdr:row>
          <xdr:rowOff>175260</xdr:rowOff>
        </xdr:from>
        <xdr:to>
          <xdr:col>33</xdr:col>
          <xdr:colOff>655320</xdr:colOff>
          <xdr:row>23</xdr:row>
          <xdr:rowOff>7620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1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22</xdr:row>
          <xdr:rowOff>175260</xdr:rowOff>
        </xdr:from>
        <xdr:to>
          <xdr:col>33</xdr:col>
          <xdr:colOff>655320</xdr:colOff>
          <xdr:row>24</xdr:row>
          <xdr:rowOff>0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21</xdr:row>
          <xdr:rowOff>175260</xdr:rowOff>
        </xdr:from>
        <xdr:to>
          <xdr:col>33</xdr:col>
          <xdr:colOff>655320</xdr:colOff>
          <xdr:row>23</xdr:row>
          <xdr:rowOff>7620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1112520</xdr:colOff>
          <xdr:row>22</xdr:row>
          <xdr:rowOff>175260</xdr:rowOff>
        </xdr:from>
        <xdr:to>
          <xdr:col>33</xdr:col>
          <xdr:colOff>655320</xdr:colOff>
          <xdr:row>24</xdr:row>
          <xdr:rowOff>0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1097280</xdr:colOff>
          <xdr:row>0</xdr:row>
          <xdr:rowOff>190500</xdr:rowOff>
        </xdr:from>
        <xdr:to>
          <xdr:col>11</xdr:col>
          <xdr:colOff>807720</xdr:colOff>
          <xdr:row>1</xdr:row>
          <xdr:rowOff>266700</xdr:rowOff>
        </xdr:to>
        <xdr:sp macro="" textlink="">
          <xdr:nvSpPr>
            <xdr:cNvPr id="5146" name="CommandButton3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1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</xdr:row>
          <xdr:rowOff>0</xdr:rowOff>
        </xdr:from>
        <xdr:to>
          <xdr:col>3</xdr:col>
          <xdr:colOff>1363980</xdr:colOff>
          <xdr:row>4</xdr:row>
          <xdr:rowOff>259080</xdr:rowOff>
        </xdr:to>
        <xdr:sp macro="" textlink="">
          <xdr:nvSpPr>
            <xdr:cNvPr id="5147" name="Drop Dow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1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</xdr:colOff>
          <xdr:row>3</xdr:row>
          <xdr:rowOff>266700</xdr:rowOff>
        </xdr:from>
        <xdr:to>
          <xdr:col>8</xdr:col>
          <xdr:colOff>22860</xdr:colOff>
          <xdr:row>5</xdr:row>
          <xdr:rowOff>7620</xdr:rowOff>
        </xdr:to>
        <xdr:sp macro="" textlink="">
          <xdr:nvSpPr>
            <xdr:cNvPr id="5148" name="Drop Dow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1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1706880</xdr:colOff>
          <xdr:row>3</xdr:row>
          <xdr:rowOff>7620</xdr:rowOff>
        </xdr:from>
        <xdr:to>
          <xdr:col>1</xdr:col>
          <xdr:colOff>1729740</xdr:colOff>
          <xdr:row>3</xdr:row>
          <xdr:rowOff>259080</xdr:rowOff>
        </xdr:to>
        <xdr:sp macro="" textlink="">
          <xdr:nvSpPr>
            <xdr:cNvPr id="5149" name="Drop Dow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1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6</xdr:row>
          <xdr:rowOff>266700</xdr:rowOff>
        </xdr:from>
        <xdr:to>
          <xdr:col>3</xdr:col>
          <xdr:colOff>1363980</xdr:colOff>
          <xdr:row>7</xdr:row>
          <xdr:rowOff>259080</xdr:rowOff>
        </xdr:to>
        <xdr:sp macro="" textlink="">
          <xdr:nvSpPr>
            <xdr:cNvPr id="5150" name="Drop Dow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1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5</xdr:row>
          <xdr:rowOff>15240</xdr:rowOff>
        </xdr:from>
        <xdr:to>
          <xdr:col>2</xdr:col>
          <xdr:colOff>0</xdr:colOff>
          <xdr:row>6</xdr:row>
          <xdr:rowOff>7620</xdr:rowOff>
        </xdr:to>
        <xdr:sp macro="" textlink="">
          <xdr:nvSpPr>
            <xdr:cNvPr id="5151" name="Drop Dow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1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34</xdr:row>
          <xdr:rowOff>22860</xdr:rowOff>
        </xdr:from>
        <xdr:to>
          <xdr:col>1</xdr:col>
          <xdr:colOff>1706880</xdr:colOff>
          <xdr:row>35</xdr:row>
          <xdr:rowOff>7620</xdr:rowOff>
        </xdr:to>
        <xdr:sp macro="" textlink="">
          <xdr:nvSpPr>
            <xdr:cNvPr id="5152" name="Drop Dow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1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</xdr:colOff>
          <xdr:row>34</xdr:row>
          <xdr:rowOff>22860</xdr:rowOff>
        </xdr:from>
        <xdr:to>
          <xdr:col>2</xdr:col>
          <xdr:colOff>1417320</xdr:colOff>
          <xdr:row>34</xdr:row>
          <xdr:rowOff>236220</xdr:rowOff>
        </xdr:to>
        <xdr:sp macro="" textlink="">
          <xdr:nvSpPr>
            <xdr:cNvPr id="5153" name="Drop Dow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1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34</xdr:row>
          <xdr:rowOff>22860</xdr:rowOff>
        </xdr:from>
        <xdr:to>
          <xdr:col>3</xdr:col>
          <xdr:colOff>1363980</xdr:colOff>
          <xdr:row>34</xdr:row>
          <xdr:rowOff>251460</xdr:rowOff>
        </xdr:to>
        <xdr:sp macro="" textlink="">
          <xdr:nvSpPr>
            <xdr:cNvPr id="5154" name="Drop Dow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1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</xdr:colOff>
          <xdr:row>34</xdr:row>
          <xdr:rowOff>15240</xdr:rowOff>
        </xdr:from>
        <xdr:to>
          <xdr:col>4</xdr:col>
          <xdr:colOff>1394460</xdr:colOff>
          <xdr:row>34</xdr:row>
          <xdr:rowOff>251460</xdr:rowOff>
        </xdr:to>
        <xdr:sp macro="" textlink="">
          <xdr:nvSpPr>
            <xdr:cNvPr id="5155" name="Drop Dow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1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30</xdr:row>
          <xdr:rowOff>7620</xdr:rowOff>
        </xdr:from>
        <xdr:to>
          <xdr:col>6</xdr:col>
          <xdr:colOff>0</xdr:colOff>
          <xdr:row>30</xdr:row>
          <xdr:rowOff>182880</xdr:rowOff>
        </xdr:to>
        <xdr:sp macro="" textlink="">
          <xdr:nvSpPr>
            <xdr:cNvPr id="5157" name="Drop Dow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1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0</xdr:row>
      <xdr:rowOff>121920</xdr:rowOff>
    </xdr:from>
    <xdr:to>
      <xdr:col>10</xdr:col>
      <xdr:colOff>419100</xdr:colOff>
      <xdr:row>24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R\Trait\SA-SB\Prod\Galvano\sylvain\ZOBEL\maquette%20%20Ph%20+%20ble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emps de MO"/>
      <sheetName val="Feuil3"/>
    </sheetNames>
    <sheetDataSet>
      <sheetData sheetId="0" refreshError="1"/>
      <sheetData sheetId="1">
        <row r="10">
          <cell r="C10" t="str">
            <v>cadence</v>
          </cell>
        </row>
        <row r="11">
          <cell r="B11">
            <v>0.1</v>
          </cell>
          <cell r="C11">
            <v>1500</v>
          </cell>
        </row>
        <row r="12">
          <cell r="B12">
            <v>1</v>
          </cell>
          <cell r="C12">
            <v>450</v>
          </cell>
        </row>
        <row r="13">
          <cell r="B13">
            <v>10</v>
          </cell>
          <cell r="C13">
            <v>120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6:I31" totalsRowShown="0" headerRowDxfId="216">
  <autoFilter ref="A16:I31" xr:uid="{BB412D08-1927-4C79-9B16-0514982D4F05}"/>
  <tableColumns count="9">
    <tableColumn id="1" xr3:uid="{DB5C6722-C54D-4804-96CF-BCDEA375039C}" name="N° étape" dataDxfId="215"/>
    <tableColumn id="2" xr3:uid="{F2B2A00B-D560-46D7-9C08-320047EE5651}" name="Etapes  process" dataDxfId="214"/>
    <tableColumn id="3" xr3:uid="{A2F6EB3A-41CE-4B51-8B3E-6FEA00340510}" name="Type cout montage" dataDxfId="213"/>
    <tableColumn id="7" xr3:uid="{0F3E49DF-A1D8-4DF6-AEC0-45D6A373BA69}" name="Cout(€HT/min) montage" dataDxfId="212"/>
    <tableColumn id="10" xr3:uid="{11C2181E-B08A-4761-97E5-E66C258C0707}" name="Cout(€HT/min) Tonneau" dataDxfId="211"/>
    <tableColumn id="4" xr3:uid="{45B6839B-2489-4A4A-B956-13C32C10034E}" name="Temps/PCS(min)" dataDxfId="210"/>
    <tableColumn id="6" xr3:uid="{7B576AEA-9887-4A4D-AE83-CB6298688081}" name="Cout revient montage" dataDxfId="209"/>
    <tableColumn id="9" xr3:uid="{A1BCB002-A1CA-4F5E-B7C9-CB3A4886887E}" name="Cout revient tonneau" dataDxfId="208"/>
    <tableColumn id="5" xr3:uid="{E19BDB19-098E-472D-AB74-D332EB90F35B}" name="Commentaires" dataDxfId="20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GU8" totalsRowShown="0" headerRowDxfId="182" headerRowBorderDxfId="181" tableBorderDxfId="180">
  <tableColumns count="203">
    <tableColumn id="1" xr3:uid="{40BF4F0C-F39C-40A1-AEA9-A4CE40A950A8}" name="N°ID" dataDxfId="179">
      <calculatedColumnFormula>MAX(A$1:OFFSET(TableauBDD[[#This Row],[N°ID]],-1,))+1</calculatedColumnFormula>
    </tableColumn>
    <tableColumn id="2" xr3:uid="{20C20124-C163-49B6-9865-CED58988B2A3}" name="Date" dataDxfId="178"/>
    <tableColumn id="3" xr3:uid="{5802BD7D-DEFB-4710-B5F1-70986664E7F7}" name="Chiffreur"/>
    <tableColumn id="4" xr3:uid="{C6A09426-FAA7-4A9D-B54C-F86C1DBF5A93}" name="N° ODP" dataDxfId="177"/>
    <tableColumn id="5" xr3:uid="{D8AC62AC-D6AA-4C18-B681-81DF1E307B39}" name="Nom client"/>
    <tableColumn id="6" xr3:uid="{A9BE71EA-578A-45E2-B82E-88C42CADD6E2}" name="Référ. pièce R1"/>
    <tableColumn id="39" xr3:uid="{C5FC35D6-D016-42AE-AD03-2BE84729A6BD}" name="Taille de lot R1"/>
    <tableColumn id="40" xr3:uid="{D089E403-E71A-4AE6-86CC-1E6B0F0C7FA0}" name="Nb pcs-panier deg R1"/>
    <tableColumn id="38" xr3:uid="{BF3D2C87-C834-4E2D-9A76-AA13C3933028}" name="Nb pcs-charge R1"/>
    <tableColumn id="37" xr3:uid="{FE0D530D-CE6D-4077-B9E3-AFAFD10E2BE2}" name="Nb PV Controle R1"/>
    <tableColumn id="7" xr3:uid="{AD81DF9E-B678-4668-8C96-03F996A3B332}" name="TempsR1L1" dataDxfId="176"/>
    <tableColumn id="8" xr3:uid="{5CDE4816-6CD9-4B7D-A910-D80118CE9152}" name="CommentaireR1L1"/>
    <tableColumn id="9" xr3:uid="{DE20C4DC-4FF2-4DA3-AE93-ADFC5F1A7A5F}" name="TempsR1L2" dataDxfId="175"/>
    <tableColumn id="10" xr3:uid="{A0EA7E12-CCB6-4506-A1EE-206503A8C05E}" name="CommentaireR1L2"/>
    <tableColumn id="11" xr3:uid="{E02DC5C9-8750-42E7-8DFE-4EC6B09FA01A}" name="TempsR1L3" dataDxfId="174"/>
    <tableColumn id="12" xr3:uid="{830EE393-F093-436A-9F8E-C6F67327DC57}" name="CommentaireR1L3"/>
    <tableColumn id="13" xr3:uid="{F49BB770-E072-471A-A1B3-8D2722C80950}" name="TempsR1L4" dataDxfId="173"/>
    <tableColumn id="14" xr3:uid="{EE9E1819-CDFC-4BB3-9FC1-2D45D4F686E5}" name="CommentaireR1L4"/>
    <tableColumn id="15" xr3:uid="{46DD3269-5481-4761-BC3E-BF4C2FC25129}" name="TempsR1L5" dataDxfId="172"/>
    <tableColumn id="16" xr3:uid="{A364F5B8-2716-450B-B863-7133EB226E2F}" name="CommentaireR1L5"/>
    <tableColumn id="17" xr3:uid="{99208884-2A04-4A27-B035-259BA45DCE3B}" name="TempsR1L6" dataDxfId="171"/>
    <tableColumn id="18" xr3:uid="{20B0C1C6-F256-4BF1-9EF5-E0D2A1E62B2C}" name="CommentaireR1L6"/>
    <tableColumn id="19" xr3:uid="{1AABE232-C154-46D3-9610-81C23FBC9224}" name="TempsR1L7" dataDxfId="170"/>
    <tableColumn id="20" xr3:uid="{E94F4FFB-A51D-4FA9-896F-6DAB400A909B}" name="CommentaireR1L7"/>
    <tableColumn id="21" xr3:uid="{8BFED69E-B0C8-4089-BF64-9DDF977FDAA8}" name="TempsR1L8" dataDxfId="169"/>
    <tableColumn id="22" xr3:uid="{49A51242-D1FB-4985-BAD0-9AFA193F56BA}" name="CommentaireR1L8"/>
    <tableColumn id="23" xr3:uid="{3F1068FD-FA06-491C-9FC0-0AFC07FDD4E5}" name="TempsR1L9" dataDxfId="168"/>
    <tableColumn id="24" xr3:uid="{686160A9-53C8-42D7-94C7-CC852E0FF4DE}" name="CommentaireR1L9"/>
    <tableColumn id="25" xr3:uid="{3B10D240-06A2-4C46-B782-96101909B689}" name="TempsR1L10" dataDxfId="167"/>
    <tableColumn id="26" xr3:uid="{0CA00170-9DE5-4D49-9F84-73A107A69925}" name="CommentaireR1L10"/>
    <tableColumn id="27" xr3:uid="{3E01281A-176F-4A33-91BA-B09CC936DA84}" name="TempsR1L11"/>
    <tableColumn id="28" xr3:uid="{FBCE547E-D077-436F-8A7B-B503A49FC5C3}" name="CommentaireR1L11"/>
    <tableColumn id="29" xr3:uid="{4852A436-F3E1-455C-AC87-B26A0592D692}" name="TempsR1L12"/>
    <tableColumn id="30" xr3:uid="{5796EEFF-7A1C-46D5-B3F6-B9353BA16FAF}" name="CommentaireR1L12"/>
    <tableColumn id="31" xr3:uid="{5812B64B-4BCD-4A07-82CF-357BB305FC8D}" name="TempsR1L13"/>
    <tableColumn id="32" xr3:uid="{B64B9CEB-9A19-4A96-9443-60328F421DAB}" name="CommentaireR1L13"/>
    <tableColumn id="33" xr3:uid="{E20FF7D9-3F6F-49E7-A304-ED810D0DF7A5}" name="Total poudrageR1" dataDxfId="166"/>
    <tableColumn id="34" xr3:uid="{C194E58B-1413-42CA-9C20-E5075AEFCEF7}" name="Total autreR1" dataDxfId="165"/>
    <tableColumn id="53" xr3:uid="{B9DF8340-A7B3-4668-9187-124D03982C5E}" name="Référence pièce2" dataDxfId="164"/>
    <tableColumn id="258" xr3:uid="{5CBD5180-8DCC-4289-8D02-008F7EAE7A0D}" name="Taille de lot3" dataDxfId="163"/>
    <tableColumn id="259" xr3:uid="{19E2CAD1-2E0C-41C0-938C-CB4F512041CF}" name="Nb pcs/panier deg4" dataDxfId="162"/>
    <tableColumn id="260" xr3:uid="{879014A7-9719-4B7E-9011-72E450678931}" name="Nb pcs/charge5" dataDxfId="161"/>
    <tableColumn id="261" xr3:uid="{77A8E405-1639-47F5-AA44-B1D99DB0BFAE}" name="Nb PV Contrôle6" dataDxfId="160"/>
    <tableColumn id="262" xr3:uid="{16943C32-8BB6-46BB-8D5A-5FF76F9BC29D}" name="TempsR2L1" dataDxfId="159"/>
    <tableColumn id="55" xr3:uid="{6266935D-DBCC-4AF8-B4AC-6260BCA96EAE}" name="CommentaireR2L1" dataDxfId="158"/>
    <tableColumn id="56" xr3:uid="{9470BC8B-F336-46A8-B09A-3F2EB740A8CE}" name="TempsR2L2" dataDxfId="157"/>
    <tableColumn id="58" xr3:uid="{90BDF204-F104-4F00-8CB1-09386CD1BBBB}" name="CommentaireR2L2" dataDxfId="156"/>
    <tableColumn id="59" xr3:uid="{710878F7-42C5-402F-B8E4-2C3DAA939F71}" name="TempsR2L3" dataDxfId="155"/>
    <tableColumn id="61" xr3:uid="{7CA21F3B-4DA0-4396-B317-4BD7B733232A}" name="CommentaireR2L3" dataDxfId="154"/>
    <tableColumn id="62" xr3:uid="{087D56A1-5879-42B8-9FBE-762F6EAD172A}" name="TempsR2L4" dataDxfId="153"/>
    <tableColumn id="64" xr3:uid="{A95CDFF8-1523-4E06-BD22-5ED56A0343DD}" name="CommentaireR2L4" dataDxfId="152"/>
    <tableColumn id="65" xr3:uid="{E7881CA6-137E-45C1-8037-0575BC002DDC}" name="TempsR2L5" dataDxfId="151"/>
    <tableColumn id="67" xr3:uid="{E7BC61ED-2AB3-46F6-AD56-E40A92A57FFD}" name="CommentaireR2L5" dataDxfId="150"/>
    <tableColumn id="68" xr3:uid="{AFC7B678-45AD-4B52-9765-C57807A5DA3B}" name="TempsR2L6" dataDxfId="149"/>
    <tableColumn id="70" xr3:uid="{A2CB10DD-F70B-4EA9-8B5C-C50489CCB8D0}" name="CommentaireR2L6" dataDxfId="148"/>
    <tableColumn id="71" xr3:uid="{04A94600-E5B4-49A5-9B39-719AAE0A469F}" name="TempsR2L7" dataDxfId="147"/>
    <tableColumn id="73" xr3:uid="{06941A93-E187-458D-A293-4A83B0768C9E}" name="CommentaireR2L7" dataDxfId="146"/>
    <tableColumn id="74" xr3:uid="{B9E579A2-1A09-47A8-896B-8989C3FACB5F}" name="TempsR2L8" dataDxfId="145"/>
    <tableColumn id="76" xr3:uid="{843B1278-4290-4358-9F06-49F86140C9C0}" name="CommentaireR2L8" dataDxfId="144"/>
    <tableColumn id="77" xr3:uid="{A73D2104-0C71-4A4F-AD0D-793D669673B4}" name="TempsR2L9" dataDxfId="143"/>
    <tableColumn id="79" xr3:uid="{A00E920A-826B-4990-8E2F-01858725BB8D}" name="CommentaireR2L9" dataDxfId="142"/>
    <tableColumn id="80" xr3:uid="{3C78083D-48ED-46E9-BC7B-326E196E683F}" name="TempsR2L10" dataDxfId="141"/>
    <tableColumn id="82" xr3:uid="{37500158-3CD5-4162-9CC4-7AFA78D272B7}" name="CommentaireR2L10" dataDxfId="140"/>
    <tableColumn id="83" xr3:uid="{D5FC34ED-4FFB-47CF-AA65-A1D62C33F3DC}" name="TempsR2L11" dataDxfId="139"/>
    <tableColumn id="85" xr3:uid="{99FECD87-2CD5-47A3-95C5-C5DB7F235821}" name="CommentaireR2L11" dataDxfId="138"/>
    <tableColumn id="86" xr3:uid="{DB8D3F8A-0014-461D-B0C8-AF407CECAA8B}" name="TempsR2L12" dataDxfId="137"/>
    <tableColumn id="88" xr3:uid="{08362E92-31FF-490E-B817-8EC9A5C57284}" name="CommentaireR2L12" dataDxfId="136"/>
    <tableColumn id="89" xr3:uid="{02FAC8D2-450A-40B2-ACF3-24B4B91459AE}" name="TempsR2L13" dataDxfId="135"/>
    <tableColumn id="90" xr3:uid="{61E2302F-E62F-4FBE-8887-D3B22BA1C03A}" name="CommentaireR2L13" dataDxfId="134"/>
    <tableColumn id="50" xr3:uid="{4AF271B6-1E60-4510-83FC-6D568CF58FF7}" name="Total poudrageR2" dataDxfId="133"/>
    <tableColumn id="49" xr3:uid="{D79CBD34-552D-4ED4-AE0A-2E61F7F38BED}" name="Total autreR2" dataDxfId="132"/>
    <tableColumn id="48" xr3:uid="{AB2293E3-1715-4A57-A03A-A90EBCE1B1E5}" name="CommentaireR2L14" dataDxfId="131"/>
    <tableColumn id="35" xr3:uid="{6CC65609-2A00-4CDA-9535-A0B37668D6E9}" name="Taille de lot42" dataDxfId="130"/>
    <tableColumn id="91" xr3:uid="{DBA9AD13-2291-4B8C-9C64-40F246CF187A}" name="Nb pcs/panier deg5" dataDxfId="129"/>
    <tableColumn id="92" xr3:uid="{CF6FF0AA-A148-449F-A8E7-17953FC8EDC7}" name="Nb pcs/charge6" dataDxfId="128"/>
    <tableColumn id="93" xr3:uid="{3BDEA677-8EDA-456B-8DC1-B872508C4B4D}" name="Nb PV Contrôle7" dataDxfId="127"/>
    <tableColumn id="94" xr3:uid="{C58DA70D-15DE-42A1-A214-175F6FF4902D}" name="TempsR3L1" dataDxfId="126"/>
    <tableColumn id="96" xr3:uid="{4BF7DC20-B313-4CA0-A083-B55E652AA7FB}" name="CommentaireR3L1" dataDxfId="125"/>
    <tableColumn id="97" xr3:uid="{7BCA10BB-2B6A-4686-8A79-B514BE75F81A}" name="TempsR3L2" dataDxfId="124"/>
    <tableColumn id="99" xr3:uid="{BB117779-5463-476E-9AA6-F49DE8FC58CF}" name="CommentaireR3L2" dataDxfId="123"/>
    <tableColumn id="100" xr3:uid="{C2818952-9D8D-497A-A870-88BBF34A8DA1}" name="TempsR3L3" dataDxfId="122"/>
    <tableColumn id="102" xr3:uid="{1A07C05B-5C68-43DC-9B92-5E4D8A74D42A}" name="CommentaireR3L3" dataDxfId="121"/>
    <tableColumn id="103" xr3:uid="{02798C2F-AB4D-490F-B920-AAC6A514C716}" name="TempsR3L4" dataDxfId="120"/>
    <tableColumn id="105" xr3:uid="{1CBB9330-02CE-4649-8788-685F18F104AC}" name="CommentaireR3L4" dataDxfId="119"/>
    <tableColumn id="106" xr3:uid="{B8862C14-4432-41F0-A0BF-E1FD094498AA}" name="TempsR3L5" dataDxfId="118"/>
    <tableColumn id="108" xr3:uid="{64F6D3E2-CD85-43BE-BE37-F7D6E5D8B1D2}" name="CommentaireR3L5" dataDxfId="117"/>
    <tableColumn id="109" xr3:uid="{5D2EF139-700A-4878-BF65-AF5CBE0AF02D}" name="TempsR3L6" dataDxfId="116"/>
    <tableColumn id="111" xr3:uid="{A2D64BB6-EDA3-4C53-9426-3CA15A78C26E}" name="CommentaireR3L6" dataDxfId="115"/>
    <tableColumn id="112" xr3:uid="{5A1BBB34-F4BB-4EDF-9A78-8A6C3F3933E2}" name="TempsR3L7" dataDxfId="114"/>
    <tableColumn id="114" xr3:uid="{36EF3E01-5CFC-49FA-8217-96F15EFDFBC5}" name="CommentaireR3L7" dataDxfId="113"/>
    <tableColumn id="115" xr3:uid="{A5D99DE8-485C-4EEF-9F3C-2CCB0E7A7C36}" name="TempsR3L8" dataDxfId="112"/>
    <tableColumn id="117" xr3:uid="{36542CF1-F7D6-4CAC-B040-3387E9627813}" name="CommentaireR3L8" dataDxfId="111"/>
    <tableColumn id="118" xr3:uid="{51D031B2-254C-4A70-B63B-7A432A5D5AA1}" name="TempsR3L9" dataDxfId="110"/>
    <tableColumn id="120" xr3:uid="{D508F55D-A7AD-41B4-87D7-456346750044}" name="CommentaireR3L9" dataDxfId="109"/>
    <tableColumn id="121" xr3:uid="{F4592A2B-08B0-4AB4-8490-94D8CA77C81B}" name="TempsR3L10" dataDxfId="108"/>
    <tableColumn id="123" xr3:uid="{EBABF096-C3CC-4F10-B565-233194D4F1CD}" name="CommentaireR3L10" dataDxfId="107"/>
    <tableColumn id="124" xr3:uid="{753CFA77-CF25-4440-A38C-3A4CDA4E1CBB}" name="TempsR3L11" dataDxfId="106"/>
    <tableColumn id="126" xr3:uid="{8A1EEEC1-1883-4B67-91E1-4ECC2E52ACDE}" name="CommentaireR3L11" dataDxfId="105"/>
    <tableColumn id="127" xr3:uid="{A8D26A10-B422-432B-8BA9-486A624085E7}" name="TempsR3L12" dataDxfId="104"/>
    <tableColumn id="129" xr3:uid="{F7DB1BBC-C9A0-462A-9C09-5A1DB9B91C0A}" name="CommentaireR3L12" dataDxfId="103"/>
    <tableColumn id="42" xr3:uid="{BE057BE5-2BFB-4022-A26A-545ECD80B89F}" name="TempsR3L13" dataDxfId="102"/>
    <tableColumn id="41" xr3:uid="{E878221C-C7B7-4CD4-A86E-E5B6AA87DD48}" name="CommentaireR3L13" dataDxfId="101"/>
    <tableColumn id="52" xr3:uid="{54FF0A70-4401-4DCB-B256-F7BF2C496FF0}" name="Total poudrageR3" dataDxfId="100"/>
    <tableColumn id="51" xr3:uid="{F729D7DD-F015-4A68-A162-3F203694C322}" name="Total autreR3" dataDxfId="99"/>
    <tableColumn id="130" xr3:uid="{A503A4B2-E4CE-4430-8E97-DEE2222E943A}" name="Référence pièce4" dataDxfId="98"/>
    <tableColumn id="131" xr3:uid="{56B15E1A-5AAA-4ACC-A6AC-5370BD70E9C3}" name="Taille de lot5" dataDxfId="97"/>
    <tableColumn id="132" xr3:uid="{AB3174E1-77CF-493D-90B7-1063C310993A}" name="Nb pcs/panier deg6" dataDxfId="96"/>
    <tableColumn id="133" xr3:uid="{6923A5F8-913C-44D7-939F-6566EBE8DEEF}" name="Nb pcs/charge7" dataDxfId="95"/>
    <tableColumn id="134" xr3:uid="{6780EF97-DE18-4033-B044-C46BA82FE3BD}" name="Nb PV Contrôle8" dataDxfId="94"/>
    <tableColumn id="135" xr3:uid="{2D5E077A-BB41-4FAC-BCA7-7A8CD3ED5414}" name="TempsR4L1" dataDxfId="93"/>
    <tableColumn id="137" xr3:uid="{D1E6C428-6A74-40F6-B3FA-F7CEDF0C8BAE}" name="CommentaireR4L1" dataDxfId="92"/>
    <tableColumn id="138" xr3:uid="{D02EE722-9197-4213-BA07-5CC2F58C9FC9}" name="TempsR4L2" dataDxfId="91"/>
    <tableColumn id="140" xr3:uid="{F6227894-3094-4F2C-8B65-C5ABBC775E2E}" name="CommentaireR4L2" dataDxfId="90"/>
    <tableColumn id="141" xr3:uid="{371BDD8A-20FB-4A06-945D-2A71519FB406}" name="TempsR4L3" dataDxfId="89"/>
    <tableColumn id="143" xr3:uid="{0B18E230-BEF0-4B14-83D2-CFC1F9643503}" name="CommentaireR4L3" dataDxfId="88"/>
    <tableColumn id="144" xr3:uid="{CD79C175-FD4D-47C1-9ABF-6AB24CC6EE69}" name="TempsR4L4" dataDxfId="87"/>
    <tableColumn id="146" xr3:uid="{B0148921-D41C-4C03-A87C-10352C7A0629}" name="CommentaireR4L4" dataDxfId="86"/>
    <tableColumn id="147" xr3:uid="{B83A979F-1529-41F9-AFC0-4FB9195D3B2D}" name="TempsR4L5" dataDxfId="85"/>
    <tableColumn id="149" xr3:uid="{85FE582E-5C5E-4A19-9247-20CAC0D845EE}" name="CommentaireR4L5" dataDxfId="84"/>
    <tableColumn id="150" xr3:uid="{298C8655-F94C-4FF0-B145-4A506B747D49}" name="TempsR4L6" dataDxfId="83"/>
    <tableColumn id="152" xr3:uid="{F9C057EB-A81C-45EB-BE2A-4DAA728C8C3D}" name="CommentaireR4L6" dataDxfId="82"/>
    <tableColumn id="153" xr3:uid="{AEF18DF6-D206-48BE-BE1B-4A2BEF8B5248}" name="TempsR4L7" dataDxfId="81"/>
    <tableColumn id="155" xr3:uid="{89EF2677-B325-46FE-83CA-AF7C5FDA42F3}" name="CommentaireR4L7" dataDxfId="80"/>
    <tableColumn id="156" xr3:uid="{754D1869-8966-4ED6-A2A4-78454A34E28A}" name="TempsR4L8" dataDxfId="79"/>
    <tableColumn id="158" xr3:uid="{E70D505F-A63B-4F7F-9E3E-081FFA40531C}" name="CommentaireR4L8" dataDxfId="78"/>
    <tableColumn id="159" xr3:uid="{F80C8BBD-576E-442E-B795-B2252780EBEB}" name="TempsR4L9" dataDxfId="77"/>
    <tableColumn id="161" xr3:uid="{E5FC5045-76A8-48BB-B566-F8DB6A70DFFC}" name="CommentaireR4L9" dataDxfId="76"/>
    <tableColumn id="162" xr3:uid="{05A89C8E-5710-4600-AACE-98F896B47785}" name="TempsR4L10" dataDxfId="75"/>
    <tableColumn id="164" xr3:uid="{CC641F42-981F-4F1F-A402-2C3297C44AF4}" name="CommentaireR4L10" dataDxfId="74"/>
    <tableColumn id="165" xr3:uid="{9A9979A0-1E93-4EED-A7E7-1E7374C53421}" name="TempsR4L11" dataDxfId="73"/>
    <tableColumn id="167" xr3:uid="{CDE5B100-CBF0-46E5-A6F3-4858B02A1BCC}" name="CommentaireR4L11" dataDxfId="72"/>
    <tableColumn id="168" xr3:uid="{A2415CDC-D07F-4C2C-BEC8-5456CF24402B}" name="TempsR4L12" dataDxfId="71"/>
    <tableColumn id="170" xr3:uid="{51119146-E48F-4C8C-A6C0-62D91267E709}" name="CommentaireR4L12" dataDxfId="70"/>
    <tableColumn id="44" xr3:uid="{EAC9319F-2A68-4115-8ECD-134DB2A5496B}" name="TempsR4L13" dataDxfId="69"/>
    <tableColumn id="47" xr3:uid="{34736BF2-8A73-47FC-BBB5-8C7012EB87EE}" name="CommentaireR4L13" dataDxfId="68"/>
    <tableColumn id="54" xr3:uid="{377BA80F-3075-4493-BA36-D9B3ECF73CB8}" name="Total poudrageR4" dataDxfId="67"/>
    <tableColumn id="57" xr3:uid="{48905759-48BD-4A81-ADA5-21C10A95D7A6}" name="Total autreR4" dataDxfId="66"/>
    <tableColumn id="263" xr3:uid="{8607A8B5-AD15-4882-91B9-FFE790A0FB54}" name="Référence pièce5" dataDxfId="65"/>
    <tableColumn id="264" xr3:uid="{5F0D2354-AD80-4E96-91C7-41839597B5F3}" name="Taille de lot6" dataDxfId="64"/>
    <tableColumn id="265" xr3:uid="{C420CB73-3DCE-40BC-8678-AFD5D1A1FB58}" name="Nb pcs/panier deg7" dataDxfId="63"/>
    <tableColumn id="266" xr3:uid="{A232F36B-86BE-40A4-9885-D8AFE5A03CDA}" name="Nb pcs/charge8" dataDxfId="62"/>
    <tableColumn id="267" xr3:uid="{7D921941-359D-4FAA-A19E-6B6A5342D12C}" name="Nb PV Contrôle9" dataDxfId="61"/>
    <tableColumn id="171" xr3:uid="{3981C8A2-D624-4C76-8F73-53239A9DB474}" name="TempsR5L1" dataDxfId="60"/>
    <tableColumn id="172" xr3:uid="{35F3E201-5579-4C78-B950-D3AB6950A720}" name="CommentaireR5L1" dataDxfId="59"/>
    <tableColumn id="173" xr3:uid="{BD05D51F-A7E4-4642-AA8F-AB8E36E3F1A7}" name="TempsR5L2" dataDxfId="58"/>
    <tableColumn id="175" xr3:uid="{AFB78311-497A-4F2F-A539-70541DB4CAC6}" name="CommentaireR5L2" dataDxfId="57"/>
    <tableColumn id="176" xr3:uid="{171F7CBE-B368-4965-AE06-5341F5ABCE70}" name="TempsR5L3" dataDxfId="56"/>
    <tableColumn id="178" xr3:uid="{0E65E1AF-A1B1-4B44-9996-62FD83B237AD}" name="CommentaireR5L3" dataDxfId="55"/>
    <tableColumn id="179" xr3:uid="{F09F1F28-C3A5-4075-96AC-7E5FD4ADDA38}" name="TempsR5L4" dataDxfId="54"/>
    <tableColumn id="181" xr3:uid="{125ACE49-1EDE-45EE-BAA3-47B17375751E}" name="CommentaireR5L4" dataDxfId="53"/>
    <tableColumn id="182" xr3:uid="{693F970A-6061-42C8-B605-178F8B91D71A}" name="TempsR5L5" dataDxfId="52"/>
    <tableColumn id="184" xr3:uid="{7672FF18-ABD1-4CE4-A924-560B35D9D6A0}" name="CommentaireR5L5" dataDxfId="51"/>
    <tableColumn id="185" xr3:uid="{36796FAF-4D1E-4C64-AA7B-095AD5B00270}" name="TempsR5L6" dataDxfId="50"/>
    <tableColumn id="187" xr3:uid="{9F4DFE57-C0B1-45EC-8103-6254C06E2219}" name="CommentaireR5L6" dataDxfId="49"/>
    <tableColumn id="188" xr3:uid="{365A0922-18AB-466C-B593-0CB4A06C2E59}" name="TempsR5L7" dataDxfId="48"/>
    <tableColumn id="190" xr3:uid="{7F854BC7-608F-49F7-B559-939DC509004E}" name="CommentaireR5L7" dataDxfId="47"/>
    <tableColumn id="191" xr3:uid="{F4C04EB8-1656-439F-B239-4D7F463074F5}" name="TempsR5L8" dataDxfId="46"/>
    <tableColumn id="193" xr3:uid="{8CBFCBA2-E8D9-421A-8951-2C5A06DD4D44}" name="CommentaireR5L8" dataDxfId="45"/>
    <tableColumn id="194" xr3:uid="{16404ADD-CB8E-433D-B85E-9F2E00C15CF2}" name="TempsR5L9" dataDxfId="44"/>
    <tableColumn id="196" xr3:uid="{D5E5415C-CB8B-47AD-B5A8-33C23E377EE6}" name="CommentaireR5L9" dataDxfId="43"/>
    <tableColumn id="197" xr3:uid="{2C27F6AA-E260-4075-AF49-EEB987B348A0}" name="TempsR5L10" dataDxfId="42"/>
    <tableColumn id="199" xr3:uid="{F5DE0262-0B9B-4373-BAB7-41E72C40924E}" name="CommentaireR5L10" dataDxfId="41"/>
    <tableColumn id="200" xr3:uid="{793F6D77-CCDE-4F9E-9EDA-DA1FB87C1BCF}" name="TempsR5L11" dataDxfId="40"/>
    <tableColumn id="202" xr3:uid="{7E24D78F-5CC6-4090-ADE9-DF9D4196314E}" name="CommentaireR5L11" dataDxfId="39"/>
    <tableColumn id="203" xr3:uid="{391F8DD1-0D86-4C2B-A83C-71D3FD3A3352}" name="TempsR5L12" dataDxfId="38"/>
    <tableColumn id="205" xr3:uid="{363CEFFA-DFFF-4BFB-96F3-8ABD1CC3F9ED}" name="CommentaireR5L12" dataDxfId="37"/>
    <tableColumn id="206" xr3:uid="{149BF797-4003-4F26-AD52-6C8F551B8C7D}" name="TempsR5L13" dataDxfId="36"/>
    <tableColumn id="45" xr3:uid="{A7FDA383-09E8-4672-A67B-BD7E0D204768}" name="CommentaireR5L13" dataDxfId="35"/>
    <tableColumn id="60" xr3:uid="{B360FFBA-A508-4334-A3E7-325D8742966E}" name="Total poudrageR5" dataDxfId="34"/>
    <tableColumn id="63" xr3:uid="{5FD1DFD2-6068-4B8F-9C93-BDABD7A87571}" name="Total autreR5" dataDxfId="33"/>
    <tableColumn id="207" xr3:uid="{FE49B388-90C3-4A90-BDC8-F04813EBA0A0}" name="Référence pièce6" dataDxfId="32"/>
    <tableColumn id="208" xr3:uid="{5B143634-57E1-453D-9B27-12B4316635DE}" name="Taille de lot7" dataDxfId="31"/>
    <tableColumn id="209" xr3:uid="{7F11ED9E-FCD1-4A0B-AB6D-79A0CA643EBC}" name="Nb pcs/panier deg8" dataDxfId="30"/>
    <tableColumn id="210" xr3:uid="{510C32D3-F734-4CD3-96D4-3285D2BA3379}" name="Nb pcs/charge9" dataDxfId="29"/>
    <tableColumn id="211" xr3:uid="{AE548CF3-3AD0-4945-9679-859CD94EED49}" name="Nb PV Contrôle10" dataDxfId="28"/>
    <tableColumn id="212" xr3:uid="{D5274FD2-7462-4227-B9D2-AC21D806D02B}" name="TempsR6L1" dataDxfId="27"/>
    <tableColumn id="213" xr3:uid="{858ADDA3-B971-46CF-B708-6F3752C78796}" name="CommentaireR6L1" dataDxfId="26"/>
    <tableColumn id="214" xr3:uid="{9F4A5F5C-A3B3-476E-AC56-40225527B9A6}" name="TempsR6L2" dataDxfId="25"/>
    <tableColumn id="215" xr3:uid="{20912938-3AEA-47E0-9F08-5A542999D076}" name="CommentaireR6L2" dataDxfId="24"/>
    <tableColumn id="216" xr3:uid="{2A7E69DB-FCD7-4254-ADE8-F7EF757B4BA1}" name="TempsR6L3" dataDxfId="23"/>
    <tableColumn id="217" xr3:uid="{052056B6-4F96-468B-AB1D-FF5CFF8579F9}" name="CommentaireR6L3" dataDxfId="22"/>
    <tableColumn id="219" xr3:uid="{F4938796-EB00-4034-9905-581919EDA62F}" name="TempsR6L4" dataDxfId="21"/>
    <tableColumn id="220" xr3:uid="{5972FE52-29A3-43EA-BD12-D22C5FA27852}" name="CommentaireR6L4" dataDxfId="20"/>
    <tableColumn id="222" xr3:uid="{92EAD9CB-D58A-4F11-9954-273AF3519E6A}" name="TempsR6L5" dataDxfId="19"/>
    <tableColumn id="223" xr3:uid="{BDC59FEC-E967-4880-8845-EBF30B38BD63}" name="CommentaireR6L5" dataDxfId="18"/>
    <tableColumn id="225" xr3:uid="{8436E7B3-A79B-4A07-9483-0E494E65F6E0}" name="TempsR6L6" dataDxfId="17"/>
    <tableColumn id="226" xr3:uid="{9EE8BB10-B267-4114-A05E-30E6E674C8AB}" name="CommentaireR6L6" dataDxfId="16"/>
    <tableColumn id="228" xr3:uid="{83092476-30D8-4F22-9D20-2ACF0B7F5B30}" name="TempsR6L7" dataDxfId="15"/>
    <tableColumn id="229" xr3:uid="{63009996-EFDA-4AF5-9AEE-E5587FFBF856}" name="CommentaireR6L7" dataDxfId="14"/>
    <tableColumn id="231" xr3:uid="{38D6D3E8-31B5-4552-B7D2-8DAEE5B217A1}" name="TempsR6L8" dataDxfId="13"/>
    <tableColumn id="232" xr3:uid="{D47B00D2-0E1C-4069-8CB9-07969D544141}" name="CommentaireR6L8" dataDxfId="12"/>
    <tableColumn id="234" xr3:uid="{C928FC9C-7E64-438E-9AC1-B2472952A05B}" name="TempsR6L9" dataDxfId="11"/>
    <tableColumn id="235" xr3:uid="{D178DDCC-97B9-4338-8A76-C37F8ABA0C58}" name="CommentaireR6L9" dataDxfId="10"/>
    <tableColumn id="237" xr3:uid="{1E1FDFEA-E41D-4180-B5E8-E373437F4B6A}" name="TempsR6L10" dataDxfId="9"/>
    <tableColumn id="238" xr3:uid="{CDC6CE72-2CE1-406F-80F8-C13F0479999B}" name="CommentaireR6L10" dataDxfId="8"/>
    <tableColumn id="240" xr3:uid="{49994B30-3189-4037-A6E1-879BA2FE5DFE}" name="TempsR6L11" dataDxfId="7"/>
    <tableColumn id="241" xr3:uid="{22E256DB-2E42-4C4D-A1F3-555835269D51}" name="CommentaireR6L11" dataDxfId="6"/>
    <tableColumn id="243" xr3:uid="{E5D7ADCB-F74C-48C4-B480-044D3D37ECB7}" name="TempsR6L12" dataDxfId="5"/>
    <tableColumn id="244" xr3:uid="{BCBA03A8-39F1-4517-A297-B2F784733575}" name="CommentaireR6L12" dataDxfId="4"/>
    <tableColumn id="247" xr3:uid="{43605734-78EC-448C-8888-CF60CA32816A}" name="TempsR6L13" dataDxfId="3"/>
    <tableColumn id="46" xr3:uid="{47848038-0AB6-4C85-A76E-1B4BA1C69549}" name="CommentaireR6L13" dataDxfId="2"/>
    <tableColumn id="66" xr3:uid="{4E36F474-E75D-455D-8B7E-88D29A109282}" name="Total poudrageR6" dataDxfId="1"/>
    <tableColumn id="69" xr3:uid="{03807D6C-A829-4B8D-94E4-DED802DAAE2F}" name="Total autreF6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table" Target="../tables/table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AJ76"/>
  <sheetViews>
    <sheetView showGridLines="0" tabSelected="1" zoomScale="80" zoomScaleNormal="80" workbookViewId="0">
      <selection activeCell="C13" sqref="C13"/>
    </sheetView>
  </sheetViews>
  <sheetFormatPr baseColWidth="10" defaultRowHeight="14.4" x14ac:dyDescent="0.3"/>
  <cols>
    <col min="1" max="1" width="24.88671875" bestFit="1" customWidth="1"/>
    <col min="2" max="2" width="25.44140625" customWidth="1"/>
    <col min="3" max="3" width="21.109375" customWidth="1"/>
    <col min="4" max="4" width="20" customWidth="1"/>
    <col min="5" max="5" width="20.6640625" customWidth="1"/>
    <col min="6" max="6" width="26.6640625" customWidth="1"/>
    <col min="7" max="7" width="25.77734375" customWidth="1"/>
    <col min="8" max="8" width="20.88671875" bestFit="1" customWidth="1"/>
    <col min="9" max="9" width="30.88671875" bestFit="1" customWidth="1"/>
    <col min="10" max="10" width="25.5546875" bestFit="1" customWidth="1"/>
    <col min="11" max="11" width="20.5546875" bestFit="1" customWidth="1"/>
    <col min="12" max="12" width="26" bestFit="1" customWidth="1"/>
    <col min="13" max="13" width="21.33203125" bestFit="1" customWidth="1"/>
    <col min="14" max="14" width="17.44140625" customWidth="1"/>
    <col min="15" max="15" width="16.33203125" bestFit="1" customWidth="1"/>
    <col min="16" max="16" width="20.6640625" customWidth="1"/>
    <col min="17" max="17" width="21.33203125" bestFit="1" customWidth="1"/>
    <col min="18" max="18" width="15" customWidth="1"/>
    <col min="19" max="19" width="16.33203125" bestFit="1" customWidth="1"/>
    <col min="20" max="20" width="21.33203125" customWidth="1"/>
    <col min="21" max="21" width="21.33203125" bestFit="1" customWidth="1"/>
    <col min="22" max="22" width="13.6640625" bestFit="1" customWidth="1"/>
    <col min="23" max="23" width="16.33203125" bestFit="1" customWidth="1"/>
    <col min="24" max="24" width="21.109375" customWidth="1"/>
    <col min="25" max="25" width="21.33203125" bestFit="1" customWidth="1"/>
    <col min="26" max="26" width="13.6640625" bestFit="1" customWidth="1"/>
    <col min="27" max="27" width="16.6640625" bestFit="1" customWidth="1"/>
  </cols>
  <sheetData>
    <row r="1" spans="1:36" ht="23.4" customHeight="1" x14ac:dyDescent="0.3">
      <c r="A1" s="265" t="s">
        <v>14</v>
      </c>
      <c r="B1" s="322">
        <f ca="1">TODAY()</f>
        <v>44810</v>
      </c>
      <c r="D1" s="253" t="s">
        <v>355</v>
      </c>
      <c r="E1" s="253" t="s">
        <v>344</v>
      </c>
      <c r="F1" s="253" t="s">
        <v>356</v>
      </c>
      <c r="G1" s="253" t="s">
        <v>357</v>
      </c>
      <c r="H1" s="253" t="s">
        <v>373</v>
      </c>
      <c r="I1" s="253" t="s">
        <v>376</v>
      </c>
    </row>
    <row r="2" spans="1:36" ht="24" customHeight="1" x14ac:dyDescent="0.3">
      <c r="A2" s="238" t="s">
        <v>13</v>
      </c>
      <c r="B2" s="323"/>
      <c r="D2" s="326">
        <v>0.1</v>
      </c>
      <c r="E2" s="326">
        <v>150</v>
      </c>
      <c r="F2" s="326">
        <v>40</v>
      </c>
      <c r="G2" s="326"/>
      <c r="H2" s="330">
        <v>0.1</v>
      </c>
      <c r="I2" s="256">
        <f>ROUNDDOWN(IF(D2="","",432.67*POWER(D2,-0.54)),0)</f>
        <v>1500</v>
      </c>
    </row>
    <row r="3" spans="1:36" ht="21" customHeight="1" x14ac:dyDescent="0.3">
      <c r="A3" s="238" t="s">
        <v>15</v>
      </c>
      <c r="B3" s="324"/>
      <c r="C3" s="242"/>
      <c r="D3" s="243"/>
      <c r="E3" s="59"/>
      <c r="H3" s="266"/>
    </row>
    <row r="4" spans="1:36" ht="21" customHeight="1" x14ac:dyDescent="0.3">
      <c r="A4" s="238" t="s">
        <v>374</v>
      </c>
      <c r="B4" s="329"/>
      <c r="C4" s="242"/>
      <c r="D4" s="254" t="s">
        <v>358</v>
      </c>
      <c r="E4" s="254" t="s">
        <v>359</v>
      </c>
      <c r="F4" s="254" t="s">
        <v>345</v>
      </c>
      <c r="G4" s="254" t="s">
        <v>360</v>
      </c>
      <c r="H4" s="254" t="s">
        <v>362</v>
      </c>
      <c r="I4" s="254" t="s">
        <v>363</v>
      </c>
      <c r="J4" s="253" t="s">
        <v>366</v>
      </c>
      <c r="K4" s="314"/>
      <c r="L4" s="314"/>
    </row>
    <row r="5" spans="1:36" ht="21" customHeight="1" x14ac:dyDescent="0.3">
      <c r="A5" s="238" t="s">
        <v>12</v>
      </c>
      <c r="B5" s="324"/>
      <c r="C5" s="242"/>
      <c r="D5" s="327"/>
      <c r="E5" s="325">
        <f>_xlfn.SWITCH($E$53,1,$C$53,2,$C$54,3,$C$55,4,$C$56)</f>
        <v>950</v>
      </c>
      <c r="F5" s="235">
        <f>_xlfn.SWITCH($E$53,1,$D$53,2,$D$54,3,$D$55,4,$D$56)</f>
        <v>8</v>
      </c>
      <c r="G5" s="326">
        <v>50</v>
      </c>
      <c r="H5" s="327"/>
      <c r="I5" s="235">
        <f>ROUNDDOWN(IF(I53=1,E5/(E2+G5),IF(I54=2,E5/(F2+G5),0)),0)</f>
        <v>4</v>
      </c>
      <c r="J5" s="235">
        <f>I5*F5</f>
        <v>32</v>
      </c>
      <c r="K5" s="264"/>
      <c r="L5" s="264"/>
    </row>
    <row r="6" spans="1:36" ht="21" customHeight="1" x14ac:dyDescent="0.3">
      <c r="A6" s="310" t="s">
        <v>410</v>
      </c>
      <c r="B6" s="329"/>
      <c r="C6" s="242"/>
      <c r="D6" s="264"/>
      <c r="E6" s="264"/>
      <c r="F6" s="264"/>
      <c r="G6" s="264"/>
      <c r="H6" s="264"/>
      <c r="I6" s="264"/>
      <c r="J6" s="264"/>
      <c r="K6" s="264"/>
      <c r="L6" s="264"/>
    </row>
    <row r="7" spans="1:36" ht="21" customHeight="1" x14ac:dyDescent="0.3">
      <c r="A7" s="238" t="s">
        <v>395</v>
      </c>
      <c r="B7" s="239" t="e">
        <f>G29+S28+W28+AA28+AE28+AI28</f>
        <v>#REF!</v>
      </c>
      <c r="C7" s="242"/>
      <c r="D7" s="253" t="s">
        <v>372</v>
      </c>
      <c r="E7" s="253" t="s">
        <v>384</v>
      </c>
      <c r="F7" s="253" t="s">
        <v>375</v>
      </c>
      <c r="G7" s="314"/>
      <c r="H7" s="264"/>
      <c r="I7" s="264"/>
      <c r="J7" s="264"/>
      <c r="K7" s="264"/>
      <c r="L7" s="264"/>
    </row>
    <row r="8" spans="1:36" ht="21" customHeight="1" x14ac:dyDescent="0.3">
      <c r="A8" s="238" t="s">
        <v>396</v>
      </c>
      <c r="B8" s="281" t="e">
        <f>H29+S29+W29+AA29+AE29+AI29</f>
        <v>#REF!</v>
      </c>
      <c r="C8" s="242"/>
      <c r="D8" s="328"/>
      <c r="E8" s="256">
        <f>_xlfn.SWITCH($D$59,1,$C$59,2,$C$60,3,$C$61,4,$C$62)</f>
        <v>700</v>
      </c>
      <c r="F8" s="256">
        <f>ROUNDDOWN(E8/H2,0)</f>
        <v>7000</v>
      </c>
      <c r="G8" s="264"/>
      <c r="H8" s="264"/>
      <c r="I8" s="264"/>
      <c r="J8" s="264"/>
      <c r="K8" s="264"/>
      <c r="L8" s="264"/>
    </row>
    <row r="9" spans="1:36" ht="21" customHeight="1" x14ac:dyDescent="0.3">
      <c r="A9" s="242"/>
      <c r="B9" s="263"/>
      <c r="C9" s="242"/>
      <c r="D9" s="264"/>
      <c r="E9" s="264"/>
      <c r="F9" s="264" t="s">
        <v>385</v>
      </c>
      <c r="G9" s="264"/>
      <c r="H9" s="264" t="s">
        <v>394</v>
      </c>
      <c r="I9" s="264"/>
      <c r="J9" s="264"/>
      <c r="K9" s="264"/>
      <c r="L9" s="264"/>
    </row>
    <row r="10" spans="1:36" ht="21" customHeight="1" x14ac:dyDescent="0.3">
      <c r="A10" s="242"/>
      <c r="B10" s="242"/>
      <c r="C10" s="242"/>
      <c r="D10" s="243"/>
      <c r="E10" s="59" t="s">
        <v>393</v>
      </c>
    </row>
    <row r="11" spans="1:36" ht="25.8" customHeight="1" thickBot="1" x14ac:dyDescent="0.35">
      <c r="C11" s="240"/>
      <c r="D11" s="241"/>
      <c r="F11" s="309" t="s">
        <v>28</v>
      </c>
      <c r="G11" s="332" t="s">
        <v>426</v>
      </c>
      <c r="H11" s="333"/>
      <c r="I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</row>
    <row r="12" spans="1:36" ht="18" customHeight="1" x14ac:dyDescent="0.3">
      <c r="C12" s="60"/>
      <c r="D12" s="5"/>
      <c r="F12" s="253" t="s">
        <v>29</v>
      </c>
      <c r="G12" s="332">
        <v>5</v>
      </c>
      <c r="H12" s="333"/>
      <c r="R12" s="249" t="s">
        <v>30</v>
      </c>
      <c r="S12" s="250"/>
      <c r="T12" s="248"/>
      <c r="U12" s="249" t="s">
        <v>34</v>
      </c>
      <c r="V12" s="250"/>
      <c r="W12" s="248"/>
      <c r="X12" s="248"/>
      <c r="Y12" s="249" t="s">
        <v>35</v>
      </c>
      <c r="Z12" s="250"/>
      <c r="AA12" s="248"/>
      <c r="AB12" s="248"/>
      <c r="AC12" s="249" t="s">
        <v>36</v>
      </c>
      <c r="AD12" s="250"/>
      <c r="AE12" s="248"/>
      <c r="AF12" s="248"/>
      <c r="AG12" s="249" t="s">
        <v>37</v>
      </c>
      <c r="AH12" s="250"/>
      <c r="AI12" s="248"/>
    </row>
    <row r="13" spans="1:36" ht="19.2" customHeight="1" x14ac:dyDescent="0.3">
      <c r="A13" s="60"/>
      <c r="B13" s="61"/>
      <c r="C13" s="60"/>
      <c r="D13" s="5"/>
      <c r="F13" s="253" t="s">
        <v>31</v>
      </c>
      <c r="G13" s="334"/>
      <c r="H13" s="335"/>
      <c r="R13" s="251" t="s">
        <v>29</v>
      </c>
      <c r="S13" s="252"/>
      <c r="T13" s="248"/>
      <c r="U13" s="251" t="s">
        <v>29</v>
      </c>
      <c r="V13" s="252"/>
      <c r="W13" s="248"/>
      <c r="X13" s="248"/>
      <c r="Y13" s="251" t="s">
        <v>29</v>
      </c>
      <c r="Z13" s="252"/>
      <c r="AA13" s="248"/>
      <c r="AB13" s="248"/>
      <c r="AC13" s="251" t="s">
        <v>29</v>
      </c>
      <c r="AD13" s="252"/>
      <c r="AE13" s="248"/>
      <c r="AF13" s="248"/>
      <c r="AG13" s="251" t="s">
        <v>29</v>
      </c>
      <c r="AH13" s="252"/>
      <c r="AI13" s="248"/>
    </row>
    <row r="14" spans="1:36" ht="19.2" customHeight="1" x14ac:dyDescent="0.3">
      <c r="A14" s="60"/>
      <c r="B14" s="61"/>
      <c r="C14" s="60"/>
      <c r="F14" s="253" t="s">
        <v>363</v>
      </c>
      <c r="G14" s="312">
        <f>I5</f>
        <v>4</v>
      </c>
      <c r="H14" s="308"/>
      <c r="R14" s="251" t="s">
        <v>31</v>
      </c>
      <c r="S14" s="252"/>
      <c r="T14" s="248"/>
      <c r="U14" s="251" t="s">
        <v>31</v>
      </c>
      <c r="V14" s="252"/>
      <c r="W14" s="248"/>
      <c r="X14" s="248"/>
      <c r="Y14" s="251" t="s">
        <v>31</v>
      </c>
      <c r="Z14" s="252"/>
      <c r="AA14" s="248"/>
      <c r="AB14" s="248"/>
      <c r="AC14" s="251" t="s">
        <v>31</v>
      </c>
      <c r="AD14" s="252"/>
      <c r="AE14" s="248"/>
      <c r="AF14" s="248"/>
      <c r="AG14" s="251" t="s">
        <v>31</v>
      </c>
      <c r="AH14" s="252"/>
      <c r="AI14" s="248"/>
    </row>
    <row r="15" spans="1:36" ht="18.600000000000001" customHeight="1" thickBot="1" x14ac:dyDescent="0.35">
      <c r="A15" s="60"/>
      <c r="B15" s="61"/>
      <c r="C15" s="60"/>
      <c r="D15" s="5"/>
      <c r="F15" s="253" t="s">
        <v>33</v>
      </c>
      <c r="G15" s="316">
        <f>J5</f>
        <v>32</v>
      </c>
      <c r="H15" s="307">
        <f>IF($G$8&lt;&gt;"",G8,F8)</f>
        <v>7000</v>
      </c>
      <c r="R15" s="251" t="s">
        <v>33</v>
      </c>
      <c r="S15" s="252"/>
      <c r="T15" s="248"/>
      <c r="U15" s="251" t="s">
        <v>33</v>
      </c>
      <c r="V15" s="252"/>
      <c r="W15" s="248"/>
      <c r="X15" s="248"/>
      <c r="Y15" s="251" t="s">
        <v>33</v>
      </c>
      <c r="Z15" s="252"/>
      <c r="AA15" s="248"/>
      <c r="AB15" s="248"/>
      <c r="AC15" s="251" t="s">
        <v>33</v>
      </c>
      <c r="AD15" s="252"/>
      <c r="AE15" s="248"/>
      <c r="AF15" s="248"/>
      <c r="AG15" s="251" t="s">
        <v>33</v>
      </c>
      <c r="AH15" s="252"/>
      <c r="AI15" s="248"/>
    </row>
    <row r="16" spans="1:36" ht="45.6" customHeight="1" x14ac:dyDescent="0.3">
      <c r="A16" s="14" t="s">
        <v>6</v>
      </c>
      <c r="B16" s="15" t="s">
        <v>5</v>
      </c>
      <c r="C16" s="15" t="s">
        <v>425</v>
      </c>
      <c r="D16" s="276" t="s">
        <v>388</v>
      </c>
      <c r="E16" s="277" t="s">
        <v>389</v>
      </c>
      <c r="F16" s="259" t="s">
        <v>407</v>
      </c>
      <c r="G16" s="306" t="s">
        <v>370</v>
      </c>
      <c r="H16" s="260" t="s">
        <v>371</v>
      </c>
      <c r="I16" s="16" t="s">
        <v>0</v>
      </c>
      <c r="Q16" s="14" t="s">
        <v>32</v>
      </c>
      <c r="R16" s="15" t="s">
        <v>24</v>
      </c>
      <c r="S16" s="15"/>
      <c r="T16" s="20" t="s">
        <v>38</v>
      </c>
      <c r="U16" s="14" t="s">
        <v>39</v>
      </c>
      <c r="V16" s="15" t="s">
        <v>40</v>
      </c>
      <c r="W16" s="15"/>
      <c r="X16" s="20" t="s">
        <v>41</v>
      </c>
      <c r="Y16" s="14" t="s">
        <v>42</v>
      </c>
      <c r="Z16" s="15" t="s">
        <v>25</v>
      </c>
      <c r="AA16" s="15"/>
      <c r="AB16" s="20" t="s">
        <v>43</v>
      </c>
      <c r="AC16" s="14" t="s">
        <v>44</v>
      </c>
      <c r="AD16" s="15" t="s">
        <v>45</v>
      </c>
      <c r="AE16" s="15"/>
      <c r="AF16" s="20" t="s">
        <v>46</v>
      </c>
      <c r="AG16" s="14" t="s">
        <v>47</v>
      </c>
      <c r="AH16" s="15" t="s">
        <v>26</v>
      </c>
      <c r="AI16" s="15"/>
      <c r="AJ16" s="16" t="s">
        <v>48</v>
      </c>
    </row>
    <row r="17" spans="1:36" x14ac:dyDescent="0.3">
      <c r="A17" s="17">
        <v>1</v>
      </c>
      <c r="B17" s="6" t="s">
        <v>418</v>
      </c>
      <c r="C17" s="6" t="s">
        <v>7</v>
      </c>
      <c r="D17" s="69" t="e">
        <f>_xlfn.IFS($B$66=1,#REF!,'Calcul cout'!$B$66=2,#REF!)</f>
        <v>#REF!</v>
      </c>
      <c r="E17" s="278" t="e">
        <f>_xlfn.IFS($B$66=1,#REF!,'Calcul cout'!$B$66=2,#REF!)</f>
        <v>#REF!</v>
      </c>
      <c r="F17" s="31"/>
      <c r="G17" s="7">
        <f>IF(G13&lt;&gt;0,(((_xlfn.IFS($F$17="",0,$F$17="C",(($G$12/$I$2)*60)*Tableau14[[#This Row],[Cout(€HT/min) montage]],$F$17&lt;&gt;"C",((Tableau14[[#This Row],[Temps/PCS(min)]]*$G$12)*Tableau14[[#This Row],[Cout(€HT/min) montage]])))+20/$G$13)),0)</f>
        <v>0</v>
      </c>
      <c r="H17" s="261">
        <f>IF(G13&lt;&gt;0,(((_xlfn.IFS($F$17="",0,$F$17="C",(($G$12/$I$2)*60)*Tableau14[[#This Row],[Cout(€HT/min) Tonneau]],$F$17&lt;&gt;"C",((Tableau14[[#This Row],[Temps/PCS(min)]]*$G$12)*Tableau14[[#This Row],[Cout(€HT/min) montage]])))+20/$G$13)),0)</f>
        <v>0</v>
      </c>
      <c r="I17" s="62"/>
      <c r="Q17" s="21" t="s">
        <v>7</v>
      </c>
      <c r="R17" s="32">
        <v>10</v>
      </c>
      <c r="S17" s="7">
        <f>IF(S14&lt;&gt;0,((Tableau14[[#This Row],[Cout(€HT/min) montage]]*R17+20/$S$14)),0)</f>
        <v>0</v>
      </c>
      <c r="T17" s="27"/>
      <c r="U17" s="21" t="s">
        <v>7</v>
      </c>
      <c r="V17" s="32">
        <v>0</v>
      </c>
      <c r="W17" s="7">
        <f>IF(V14&lt;&gt;0,((Tableau14[[#This Row],[Cout(€HT/min) montage]]*V17+20/$V$14)),0)</f>
        <v>0</v>
      </c>
      <c r="X17" s="27"/>
      <c r="Y17" s="21" t="s">
        <v>7</v>
      </c>
      <c r="Z17" s="32"/>
      <c r="AA17" s="7">
        <f>IF(Z14&lt;&gt;0,((Tableau14[[#This Row],[Cout(€HT/min) montage]]*Z17+20/$Z$14)),0)</f>
        <v>0</v>
      </c>
      <c r="AB17" s="27"/>
      <c r="AC17" s="21" t="s">
        <v>7</v>
      </c>
      <c r="AD17" s="32"/>
      <c r="AE17" s="7">
        <f>IF(AD14&lt;&gt;0,((Tableau14[[#This Row],[Cout(€HT/min) montage]]*AD17+20/$AD$14)),0)</f>
        <v>0</v>
      </c>
      <c r="AF17" s="27"/>
      <c r="AG17" s="21" t="s">
        <v>7</v>
      </c>
      <c r="AH17" s="32"/>
      <c r="AI17" s="7">
        <f>IF(AH14&lt;&gt;0,((Tableau14[[#This Row],[Cout(€HT/min) montage]]*AH17+20/$AH$14)),0)</f>
        <v>0</v>
      </c>
      <c r="AJ17" s="62"/>
    </row>
    <row r="18" spans="1:36" x14ac:dyDescent="0.3">
      <c r="A18" s="17">
        <v>2</v>
      </c>
      <c r="B18" s="6" t="s">
        <v>2</v>
      </c>
      <c r="C18" s="8" t="s">
        <v>8</v>
      </c>
      <c r="D18" s="69" t="e">
        <f>_xlfn.IFS($B$66=1,#REF!,'Calcul cout'!$B$66=2,#REF!)</f>
        <v>#REF!</v>
      </c>
      <c r="E18" s="278" t="e">
        <f>_xlfn.IFS($B$66=1,#REF!,'Calcul cout'!$B$66=2,#REF!)</f>
        <v>#REF!</v>
      </c>
      <c r="F18" s="31"/>
      <c r="G18" s="7">
        <f>_xlfn.IFS($F$18="",0,$F$18="C",(($G$12/$I$2)*60)*Tableau14[[#This Row],[Cout(€HT/min) montage]],$F$18&lt;&gt;"C",((Tableau14[[#This Row],[Temps/PCS(min)]]*$G$12)*Tableau14[[#This Row],[Cout(€HT/min) montage]]))</f>
        <v>0</v>
      </c>
      <c r="H18" s="261">
        <f>_xlfn.IFS($F$18="",0,$F$18="C",(($G$12/$I$2)*60)*Tableau14[[#This Row],[Cout(€HT/min) Tonneau]],$F$18&lt;&gt;"C",((Tableau14[[#This Row],[Temps/PCS(min)]]*$G$12)*Tableau14[[#This Row],[Cout(€HT/min) Tonneau]]))</f>
        <v>0</v>
      </c>
      <c r="I18" s="62"/>
      <c r="Q18" s="22" t="s">
        <v>8</v>
      </c>
      <c r="R18" s="32"/>
      <c r="S18" s="7">
        <f>IF($S$12&lt;&gt;"",R18*Tableau14[[#This Row],[Cout(€HT/min) montage]],0)</f>
        <v>0</v>
      </c>
      <c r="T18" s="27"/>
      <c r="U18" s="22" t="s">
        <v>8</v>
      </c>
      <c r="V18" s="32"/>
      <c r="W18" s="7">
        <f>IF($V$12&lt;&gt;"",V18*Tableau14[[#This Row],[Cout(€HT/min) montage]],0)</f>
        <v>0</v>
      </c>
      <c r="X18" s="27"/>
      <c r="Y18" s="22" t="s">
        <v>8</v>
      </c>
      <c r="Z18" s="32"/>
      <c r="AA18" s="7">
        <f>IF($Z$12&lt;&gt;"",Z18*Tableau14[[#This Row],[Cout(€HT/min) montage]],0)</f>
        <v>0</v>
      </c>
      <c r="AB18" s="27"/>
      <c r="AC18" s="22" t="s">
        <v>8</v>
      </c>
      <c r="AD18" s="32"/>
      <c r="AE18" s="7">
        <f>IF($AD$12&lt;&gt;"",AD18*Tableau14[[#This Row],[Cout(€HT/min) montage]],0)</f>
        <v>0</v>
      </c>
      <c r="AF18" s="27"/>
      <c r="AG18" s="22" t="s">
        <v>8</v>
      </c>
      <c r="AH18" s="32"/>
      <c r="AI18" s="7">
        <f>IF($AH$12&lt;&gt;"",AH18*Tableau14[[#This Row],[Cout(€HT/min) montage]],0)</f>
        <v>0</v>
      </c>
      <c r="AJ18" s="62"/>
    </row>
    <row r="19" spans="1:36" x14ac:dyDescent="0.3">
      <c r="A19" s="17">
        <v>3</v>
      </c>
      <c r="B19" s="6" t="s">
        <v>340</v>
      </c>
      <c r="C19" s="8" t="s">
        <v>49</v>
      </c>
      <c r="D19" s="69" t="e">
        <f>_xlfn.IFS($B$66=1,#REF!,'Calcul cout'!$B$66=2,#REF!)</f>
        <v>#REF!</v>
      </c>
      <c r="E19" s="278" t="e">
        <f>_xlfn.IFS($B$66=1,#REF!,'Calcul cout'!$B$66=2,#REF!)</f>
        <v>#REF!</v>
      </c>
      <c r="F19" s="31"/>
      <c r="G19" s="7">
        <f>_xlfn.IFS($F$19="",0,$F$19="C",(($G$12/$I$2)*60)*Tableau14[[#This Row],[Cout(€HT/min) montage]],$F$19&lt;&gt;"C",((Tableau14[[#This Row],[Temps/PCS(min)]]*$G$12)*Tableau14[[#This Row],[Cout(€HT/min) montage]]))</f>
        <v>0</v>
      </c>
      <c r="H19" s="261">
        <f>_xlfn.IFS($F$19="",0,$F$19="C",(($G$12/$I$2)*60)*Tableau14[[#This Row],[Cout(€HT/min) Tonneau]],$F$19&lt;&gt;"C",((Tableau14[[#This Row],[Temps/PCS(min)]]*$G$12)*Tableau14[[#This Row],[Cout(€HT/min) Tonneau]]))</f>
        <v>0</v>
      </c>
      <c r="I19" s="62"/>
      <c r="Q19" s="22"/>
      <c r="R19" s="32"/>
      <c r="S19" s="7">
        <f>IF($S$12&lt;&gt;"",R19*Tableau14[[#This Row],[Cout(€HT/min) montage]],0)</f>
        <v>0</v>
      </c>
      <c r="T19" s="27"/>
      <c r="U19" s="22" t="s">
        <v>49</v>
      </c>
      <c r="V19" s="32"/>
      <c r="W19" s="7">
        <f>IF($V$12&lt;&gt;"",V19*Tableau14[[#This Row],[Cout(€HT/min) montage]],0)</f>
        <v>0</v>
      </c>
      <c r="X19" s="27"/>
      <c r="Y19" s="22" t="s">
        <v>49</v>
      </c>
      <c r="Z19" s="32"/>
      <c r="AA19" s="7">
        <f>IF($Z$12&lt;&gt;"",Z19*Tableau14[[#This Row],[Cout(€HT/min) montage]],0)</f>
        <v>0</v>
      </c>
      <c r="AB19" s="27"/>
      <c r="AC19" s="22" t="s">
        <v>49</v>
      </c>
      <c r="AD19" s="32"/>
      <c r="AE19" s="7">
        <f>IF($AD$12&lt;&gt;"",AD19*Tableau14[[#This Row],[Cout(€HT/min) montage]],0)</f>
        <v>0</v>
      </c>
      <c r="AF19" s="27"/>
      <c r="AG19" s="22" t="s">
        <v>49</v>
      </c>
      <c r="AH19" s="32"/>
      <c r="AI19" s="7">
        <f>IF($AH$12&lt;&gt;"",AH19*Tableau14[[#This Row],[Cout(€HT/min) montage]],0)</f>
        <v>0</v>
      </c>
      <c r="AJ19" s="62"/>
    </row>
    <row r="20" spans="1:36" x14ac:dyDescent="0.3">
      <c r="A20" s="17">
        <v>4</v>
      </c>
      <c r="B20" s="6" t="s">
        <v>18</v>
      </c>
      <c r="C20" s="8" t="s">
        <v>49</v>
      </c>
      <c r="D20" s="69" t="e">
        <f>_xlfn.IFS($B$66=1,#REF!,'Calcul cout'!$B$66=2,#REF!)</f>
        <v>#REF!</v>
      </c>
      <c r="E20" s="278" t="e">
        <f>_xlfn.IFS($B$66=1,#REF!,'Calcul cout'!$B$66=2,#REF!)</f>
        <v>#REF!</v>
      </c>
      <c r="F20" s="31"/>
      <c r="G20" s="7">
        <f>_xlfn.IFS($F$20="",0,$F$20="C",(($G$12/$I$2)*60)*Tableau14[[#This Row],[Cout(€HT/min) montage]],$F$20&lt;&gt;"C",((Tableau14[[#This Row],[Temps/PCS(min)]]*$G$12)*Tableau14[[#This Row],[Cout(€HT/min) montage]]))</f>
        <v>0</v>
      </c>
      <c r="H20" s="261">
        <f>_xlfn.IFS($F$20="",0,$F$20="C",(($G$12/$I$2)*60)*Tableau14[[#This Row],[Cout(€HT/min) Tonneau]],$F$20&lt;&gt;"C",((Tableau14[[#This Row],[Temps/PCS(min)]]*$G$12)*Tableau14[[#This Row],[Cout(€HT/min) Tonneau]]))</f>
        <v>0</v>
      </c>
      <c r="I20" s="62"/>
      <c r="Q20" s="22" t="s">
        <v>49</v>
      </c>
      <c r="R20" s="32"/>
      <c r="S20" s="7">
        <f>IF($S$12&lt;&gt;"",R20*Tableau14[[#This Row],[Cout(€HT/min) montage]],0)</f>
        <v>0</v>
      </c>
      <c r="T20" s="27"/>
      <c r="U20" s="22" t="s">
        <v>49</v>
      </c>
      <c r="V20" s="32"/>
      <c r="W20" s="7">
        <f>IF($V$12&lt;&gt;"",V20*Tableau14[[#This Row],[Cout(€HT/min) montage]],0)</f>
        <v>0</v>
      </c>
      <c r="X20" s="27"/>
      <c r="Y20" s="22" t="s">
        <v>49</v>
      </c>
      <c r="Z20" s="32"/>
      <c r="AA20" s="7">
        <f>IF($Z$12&lt;&gt;"",Z20*Tableau14[[#This Row],[Cout(€HT/min) montage]],0)</f>
        <v>0</v>
      </c>
      <c r="AB20" s="27"/>
      <c r="AC20" s="22" t="s">
        <v>49</v>
      </c>
      <c r="AD20" s="32"/>
      <c r="AE20" s="7">
        <f>IF($AD$12&lt;&gt;"",AD20*Tableau14[[#This Row],[Cout(€HT/min) montage]],0)</f>
        <v>0</v>
      </c>
      <c r="AF20" s="27"/>
      <c r="AG20" s="22" t="s">
        <v>49</v>
      </c>
      <c r="AH20" s="32"/>
      <c r="AI20" s="7">
        <f>IF($AH$12&lt;&gt;"",AH20*Tableau14[[#This Row],[Cout(€HT/min) montage]],0)</f>
        <v>0</v>
      </c>
      <c r="AJ20" s="62"/>
    </row>
    <row r="21" spans="1:36" x14ac:dyDescent="0.3">
      <c r="A21" s="17">
        <v>5</v>
      </c>
      <c r="B21" s="6" t="s">
        <v>22</v>
      </c>
      <c r="C21" s="8" t="s">
        <v>49</v>
      </c>
      <c r="D21" s="69" t="e">
        <f>_xlfn.IFS($B$66=1,#REF!,'Calcul cout'!$B$66=2,#REF!)</f>
        <v>#REF!</v>
      </c>
      <c r="E21" s="278" t="e">
        <f>_xlfn.IFS($B$66=1,#REF!,'Calcul cout'!$B$66=2,#REF!)</f>
        <v>#REF!</v>
      </c>
      <c r="F21" s="31"/>
      <c r="G21" s="7">
        <f>_xlfn.IFS($F$21="",0,$F$21="C",(($G$12/$I$2)*60)*Tableau14[[#This Row],[Cout(€HT/min) montage]],$F$21&lt;&gt;"C",((Tableau14[[#This Row],[Temps/PCS(min)]]*$G$12)*Tableau14[[#This Row],[Cout(€HT/min) montage]]))</f>
        <v>0</v>
      </c>
      <c r="H21" s="261">
        <f>_xlfn.IFS($F$21="",0,$F$21="C",(($G$12/$I$2)*60)*Tableau14[[#This Row],[Cout(€HT/min) Tonneau]],$F$21&lt;&gt;"C",((Tableau14[[#This Row],[Temps/PCS(min)]]*$G$12)*Tableau14[[#This Row],[Cout(€HT/min) Tonneau]]))</f>
        <v>0</v>
      </c>
      <c r="I21" s="62"/>
      <c r="Q21" s="22" t="s">
        <v>49</v>
      </c>
      <c r="R21" s="32"/>
      <c r="S21" s="11">
        <f>IF($S$12&lt;&gt;"",R21*Tableau14[[#This Row],[Cout(€HT/min) montage]],0)</f>
        <v>0</v>
      </c>
      <c r="T21" s="28"/>
      <c r="U21" s="23" t="s">
        <v>49</v>
      </c>
      <c r="V21" s="32"/>
      <c r="W21" s="11">
        <f>IF($V$12&lt;&gt;"",V21*Tableau14[[#This Row],[Cout(€HT/min) montage]],0)</f>
        <v>0</v>
      </c>
      <c r="X21" s="28"/>
      <c r="Y21" s="23" t="s">
        <v>49</v>
      </c>
      <c r="Z21" s="32"/>
      <c r="AA21" s="11">
        <f>IF($Z$12&lt;&gt;"",Z21*Tableau14[[#This Row],[Cout(€HT/min) montage]],0)</f>
        <v>0</v>
      </c>
      <c r="AB21" s="28"/>
      <c r="AC21" s="23" t="s">
        <v>49</v>
      </c>
      <c r="AD21" s="32"/>
      <c r="AE21" s="11">
        <f>IF($AD$12&lt;&gt;"",AD21*Tableau14[[#This Row],[Cout(€HT/min) montage]],0)</f>
        <v>0</v>
      </c>
      <c r="AF21" s="28"/>
      <c r="AG21" s="23" t="s">
        <v>49</v>
      </c>
      <c r="AH21" s="32"/>
      <c r="AI21" s="11">
        <f>IF($AH$12&lt;&gt;"",AH21*Tableau14[[#This Row],[Cout(€HT/min) montage]],0)</f>
        <v>0</v>
      </c>
      <c r="AJ21" s="63"/>
    </row>
    <row r="22" spans="1:36" x14ac:dyDescent="0.3">
      <c r="A22" s="18">
        <v>5</v>
      </c>
      <c r="B22" s="9" t="s">
        <v>2</v>
      </c>
      <c r="C22" s="10" t="s">
        <v>49</v>
      </c>
      <c r="D22" s="70" t="e">
        <f>_xlfn.IFS($B$66=1,#REF!,'Calcul cout'!$B$66=2,#REF!)</f>
        <v>#REF!</v>
      </c>
      <c r="E22" s="279" t="e">
        <f>_xlfn.IFS($B$66=1,#REF!,'Calcul cout'!$B$66=2,#REF!)</f>
        <v>#REF!</v>
      </c>
      <c r="F22" s="31"/>
      <c r="G22" s="11">
        <f>_xlfn.IFS($F$22="",0,$F$22="C",(($G$12/$I$2)*60)*Tableau14[[#This Row],[Cout(€HT/min) montage]],$F$22&lt;&gt;"C",((Tableau14[[#This Row],[Temps/PCS(min)]]*$G$12)*Tableau14[[#This Row],[Cout(€HT/min) montage]]))</f>
        <v>0</v>
      </c>
      <c r="H22" s="262">
        <f>_xlfn.IFS($F$22="",0,$F$22="C",(($G$12/$I$2)*60)*Tableau14[[#This Row],[Cout(€HT/min) Tonneau]],$F$22&lt;&gt;"C",((Tableau14[[#This Row],[Temps/PCS(min)]]*$G$12)*Tableau14[[#This Row],[Cout(€HT/min) Tonneau]]))</f>
        <v>0</v>
      </c>
      <c r="I22" s="63"/>
      <c r="Q22" s="23" t="s">
        <v>49</v>
      </c>
      <c r="R22" s="32"/>
      <c r="S22" s="11">
        <f>IF($S$12&lt;&gt;"",R22*Tableau14[[#This Row],[Cout(€HT/min) montage]],0)</f>
        <v>0</v>
      </c>
      <c r="T22" s="28"/>
      <c r="U22" s="23" t="s">
        <v>49</v>
      </c>
      <c r="V22" s="32"/>
      <c r="W22" s="11">
        <f>IF($V$12&lt;&gt;"",V22*Tableau14[[#This Row],[Cout(€HT/min) montage]],0)</f>
        <v>0</v>
      </c>
      <c r="X22" s="28"/>
      <c r="Y22" s="23" t="s">
        <v>49</v>
      </c>
      <c r="Z22" s="32"/>
      <c r="AA22" s="11">
        <f>IF($Z$12&lt;&gt;"",Z22*Tableau14[[#This Row],[Cout(€HT/min) montage]],0)</f>
        <v>0</v>
      </c>
      <c r="AB22" s="28"/>
      <c r="AC22" s="23" t="s">
        <v>49</v>
      </c>
      <c r="AD22" s="32"/>
      <c r="AE22" s="11">
        <f>IF($AD$12&lt;&gt;"",AD22*Tableau14[[#This Row],[Cout(€HT/min) montage]],0)</f>
        <v>0</v>
      </c>
      <c r="AF22" s="28"/>
      <c r="AG22" s="23" t="s">
        <v>49</v>
      </c>
      <c r="AH22" s="32"/>
      <c r="AI22" s="11">
        <f>IF($AH$12&lt;&gt;"",AH22*Tableau14[[#This Row],[Cout(€HT/min) montage]],0)</f>
        <v>0</v>
      </c>
      <c r="AJ22" s="63"/>
    </row>
    <row r="23" spans="1:36" x14ac:dyDescent="0.3">
      <c r="A23" s="18">
        <v>6</v>
      </c>
      <c r="B23" s="9" t="s">
        <v>3</v>
      </c>
      <c r="C23" s="10" t="s">
        <v>49</v>
      </c>
      <c r="D23" s="70" t="e">
        <f>_xlfn.IFS($B$66=1,#REF!,'Calcul cout'!$B$66=2,#REF!)</f>
        <v>#REF!</v>
      </c>
      <c r="E23" s="279" t="e">
        <f>_xlfn.IFS($B$66=1,#REF!,'Calcul cout'!$B$66=2,#REF!)</f>
        <v>#REF!</v>
      </c>
      <c r="F23" s="31"/>
      <c r="G23" s="11">
        <f>_xlfn.IFS($F$23="",0,$F$23="C",(($G$12/$I$2)*60)*Tableau14[[#This Row],[Cout(€HT/min) montage]],$F$23&lt;&gt;"C",((Tableau14[[#This Row],[Temps/PCS(min)]]*$G$12)*Tableau14[[#This Row],[Cout(€HT/min) montage]]))</f>
        <v>0</v>
      </c>
      <c r="H23" s="262">
        <f>_xlfn.IFS($F$23="",0,$F$23="C",(($G$12/$I$2)*60)*Tableau14[[#This Row],[Cout(€HT/min) Tonneau]],$F$23&lt;&gt;"C",((Tableau14[[#This Row],[Temps/PCS(min)]]*$G$12)*Tableau14[[#This Row],[Cout(€HT/min) Tonneau]]))</f>
        <v>0</v>
      </c>
      <c r="I23" s="63"/>
      <c r="Q23" s="23" t="s">
        <v>49</v>
      </c>
      <c r="R23" s="32"/>
      <c r="S23" s="11">
        <f>IF(S12&lt;&gt;"",IF(AND($S$12&lt;&gt;"",$E$46=3),30*$D$23/S13+R23*_xlfn.SWITCH($E$46,1,$C$46,2,$C$47,3,$C$48,4,$C$49),IF(S15&lt;&gt;0,(_xlfn.SWITCH($E$46,1,$C$46,2,$C$47,3,$C$48,4,$C$49)/$S$15),0)),0)</f>
        <v>0</v>
      </c>
      <c r="T23" s="28"/>
      <c r="U23" s="23"/>
      <c r="V23" s="32"/>
      <c r="W23" s="11">
        <f>IF(V12&lt;&gt;"",IF(AND($V$12&lt;&gt;"",$F$46=3),30*$D$23/V13+V23*_xlfn.SWITCH($F$46,1,$C$46,2,$C$47,3,$C$48,4,$C$49),IF(V15&lt;&gt;0,(_xlfn.SWITCH($F$46,1,$C$46,2,$C$47,3,$C$48,4,$C$49)/$V$15),0)),0)</f>
        <v>0</v>
      </c>
      <c r="X23" s="28"/>
      <c r="Y23" s="23"/>
      <c r="Z23" s="32"/>
      <c r="AA23" s="11">
        <f>IF(Z12&lt;&gt;"",IF(AND($Z$12&lt;&gt;"",$G$46=3),30*$D$23/Z13+Z23*_xlfn.SWITCH($G$46,1,$C$46,2,$C$47,3,$C$48,4,$C$49),IF(Z15&lt;&gt;0,(_xlfn.SWITCH($G$46,1,$C$46,2,$C$47,3,$C$48,4,$C$49)/$Z$15),0)),0)</f>
        <v>0</v>
      </c>
      <c r="AB23" s="28"/>
      <c r="AC23" s="23"/>
      <c r="AD23" s="32"/>
      <c r="AE23" s="11">
        <f>IF(AD12&lt;&gt;"",IF(AND($AD$12&lt;&gt;"",$H$46=3),30*$D$23/AD13+AD23*_xlfn.SWITCH($H$46,1,$C$46,2,$C$47,3,$C$48,4,$C$49),IF(AD15&lt;&gt;0,(_xlfn.SWITCH($H$46,1,$C$46,2,$C$47,3,$C$48,4,$C$49)/$AD$15),0)),0)</f>
        <v>0</v>
      </c>
      <c r="AF23" s="28"/>
      <c r="AG23" s="23"/>
      <c r="AH23" s="32"/>
      <c r="AI23" s="11">
        <f>IF(AH12&lt;&gt;"",IF(AND($AH$12&lt;&gt;"",$I$46=3),30*$D$23/AH13+AH23*_xlfn.SWITCH($I$46,1,$C$46,2,$C$47,3,$C$48,4,$C$49),IF(AH15&lt;&gt;0,(_xlfn.SWITCH($I$46,1,$C$46,2,$C$47,3,$C$48,4,$C$49)/$AH$15),0)),0)</f>
        <v>0</v>
      </c>
      <c r="AJ23" s="63"/>
    </row>
    <row r="24" spans="1:36" ht="15.6" customHeight="1" x14ac:dyDescent="0.3">
      <c r="A24" s="18">
        <v>7</v>
      </c>
      <c r="B24" s="9" t="s">
        <v>336</v>
      </c>
      <c r="C24" s="10"/>
      <c r="D24" s="280" t="e">
        <f>#REF!</f>
        <v>#REF!</v>
      </c>
      <c r="E24" s="279" t="e">
        <f>#REF!</f>
        <v>#REF!</v>
      </c>
      <c r="F24" s="258"/>
      <c r="G24" s="11" t="e">
        <f>(ROUNDUP((G12/G14)/F5,0))*Tableau14[[#This Row],[Cout(€HT/min) montage]]</f>
        <v>#REF!</v>
      </c>
      <c r="H24" s="262" t="e">
        <f>ROUNDUP(($G$12/$H$15)*Tableau14[[#This Row],[Cout(€HT/min) Tonneau]],0)</f>
        <v>#REF!</v>
      </c>
      <c r="I24" s="63"/>
      <c r="Q24" s="23"/>
      <c r="R24" s="32"/>
      <c r="S24" s="11">
        <f>IF($S$12&lt;&gt;"",R24*Tableau14[[#This Row],[Cout(€HT/min) montage]],0)</f>
        <v>0</v>
      </c>
      <c r="T24" s="28"/>
      <c r="U24" s="23" t="s">
        <v>49</v>
      </c>
      <c r="V24" s="32"/>
      <c r="W24" s="11">
        <f>IF($V$12&lt;&gt;"",V24*Tableau14[[#This Row],[Cout(€HT/min) montage]],0)</f>
        <v>0</v>
      </c>
      <c r="X24" s="28"/>
      <c r="Y24" s="23" t="s">
        <v>49</v>
      </c>
      <c r="Z24" s="32"/>
      <c r="AA24" s="11">
        <f>IF($Z$12&lt;&gt;"",Z24*Tableau14[[#This Row],[Cout(€HT/min) montage]],0)</f>
        <v>0</v>
      </c>
      <c r="AB24" s="28"/>
      <c r="AC24" s="23" t="s">
        <v>49</v>
      </c>
      <c r="AD24" s="32"/>
      <c r="AE24" s="11">
        <f>IF($AD$12&lt;&gt;"",AD24*Tableau14[[#This Row],[Cout(€HT/min) montage]],0)</f>
        <v>0</v>
      </c>
      <c r="AF24" s="28"/>
      <c r="AG24" s="23" t="s">
        <v>49</v>
      </c>
      <c r="AH24" s="32"/>
      <c r="AI24" s="11">
        <f>IF($AH$12&lt;&gt;"",AH24*Tableau14[[#This Row],[Cout(€HT/min) montage]],0)</f>
        <v>0</v>
      </c>
      <c r="AJ24" s="63"/>
    </row>
    <row r="25" spans="1:36" x14ac:dyDescent="0.3">
      <c r="A25" s="18">
        <v>8</v>
      </c>
      <c r="B25" s="9" t="s">
        <v>22</v>
      </c>
      <c r="C25" s="10" t="s">
        <v>49</v>
      </c>
      <c r="D25" s="70" t="e">
        <f>_xlfn.IFS($B$66=1,#REF!,'Calcul cout'!$B$66=2,#REF!)</f>
        <v>#REF!</v>
      </c>
      <c r="E25" s="279" t="e">
        <f>_xlfn.IFS($B$66=1,#REF!,'Calcul cout'!$B$66=2,#REF!)</f>
        <v>#REF!</v>
      </c>
      <c r="F25" s="31"/>
      <c r="G25" s="11">
        <f>_xlfn.IFS($F$25="",0,$F$25="C",(($G$12/$I$2)*60)*Tableau14[[#This Row],[Cout(€HT/min) montage]],$F$25&lt;&gt;"C",((Tableau14[[#This Row],[Temps/PCS(min)]]*$G$12)*Tableau14[[#This Row],[Cout(€HT/min) montage]]))</f>
        <v>0</v>
      </c>
      <c r="H25" s="262">
        <f>_xlfn.IFS($F$25="",0,$F$25="C",(($G$12/$I$2)*60)*Tableau14[[#This Row],[Cout(€HT/min) Tonneau]],$F$25&lt;&gt;"C",((Tableau14[[#This Row],[Temps/PCS(min)]]*$G$12)*Tableau14[[#This Row],[Cout(€HT/min) Tonneau]]))</f>
        <v>0</v>
      </c>
      <c r="I25" s="63"/>
      <c r="Q25" s="23" t="s">
        <v>49</v>
      </c>
      <c r="R25" s="32"/>
      <c r="S25" s="11">
        <f>IF($S$12&lt;&gt;"",R25*Tableau14[[#This Row],[Cout(€HT/min) montage]],0)</f>
        <v>0</v>
      </c>
      <c r="T25" s="28"/>
      <c r="U25" s="23" t="s">
        <v>49</v>
      </c>
      <c r="V25" s="32"/>
      <c r="W25" s="11">
        <f>IF($V$12&lt;&gt;"",V25*Tableau14[[#This Row],[Cout(€HT/min) montage]],0)</f>
        <v>0</v>
      </c>
      <c r="X25" s="28"/>
      <c r="Y25" s="23" t="s">
        <v>49</v>
      </c>
      <c r="Z25" s="32"/>
      <c r="AA25" s="11">
        <f>IF($Z$12&lt;&gt;"",Z25*Tableau14[[#This Row],[Cout(€HT/min) montage]],0)</f>
        <v>0</v>
      </c>
      <c r="AB25" s="28"/>
      <c r="AC25" s="23" t="s">
        <v>49</v>
      </c>
      <c r="AD25" s="32"/>
      <c r="AE25" s="11">
        <f>IF($AD$12&lt;&gt;"",AD25*Tableau14[[#This Row],[Cout(€HT/min) montage]],0)</f>
        <v>0</v>
      </c>
      <c r="AF25" s="28"/>
      <c r="AG25" s="23" t="s">
        <v>49</v>
      </c>
      <c r="AH25" s="32"/>
      <c r="AI25" s="11">
        <f>IF($AH$12&lt;&gt;"",AH25*Tableau14[[#This Row],[Cout(€HT/min) montage]],0)</f>
        <v>0</v>
      </c>
      <c r="AJ25" s="63"/>
    </row>
    <row r="26" spans="1:36" ht="16.2" customHeight="1" x14ac:dyDescent="0.3">
      <c r="A26" s="18">
        <v>9</v>
      </c>
      <c r="B26" s="9" t="s">
        <v>337</v>
      </c>
      <c r="C26" s="10"/>
      <c r="D26" s="70" t="e">
        <f>_xlfn.IFS($B$66=1,#REF!,'Calcul cout'!$B$66=2,#REF!)</f>
        <v>#REF!</v>
      </c>
      <c r="E26" s="279" t="e">
        <f>_xlfn.IFS($B$66=1,#REF!,'Calcul cout'!$B$66=2,#REF!)</f>
        <v>#REF!</v>
      </c>
      <c r="F26" s="31"/>
      <c r="G26" s="11">
        <f>_xlfn.IFS($D$46=1,0,$D$46=2,IF(AND($D$46=2,$C$47&gt;0),$C$47*$G$12,(_xlfn.IFS($F$26="",0,$F$26="C",(($G$12/$I$2)*60*Tableau14[[#This Row],[Cout(€HT/min) montage]]),$F$26&lt;&gt;"C",((Tableau14[[#This Row],[Temps/PCS(min)]]*$G$12)*Tableau14[[#This Row],[Cout(€HT/min) montage]])))),$D$46=3,IF(AND($D$46=3,$C$48&gt;0),$C$48*$G$12,(Tableau14[[#This Row],[Temps/PCS(min)]]*Tableau14[[#This Row],[Cout(€HT/min) montage]])*$G$12),$D$46=4,IF(AND($D$46=4,$C$49&gt;0),$C$49*$G$12,(Tableau14[[#This Row],[Temps/PCS(min)]]*Tableau14[[#This Row],[Cout(€HT/min) montage]])*$G$12))</f>
        <v>0</v>
      </c>
      <c r="H26" s="262">
        <f>_xlfn.IFS($D$46=1,0,$D$46=2,IF(AND($D$46=2,$C$47&gt;0),$C$47*$G$12,(_xlfn.IFS($F$26="",0,$F$26="C",(($G$12/$I$2)*60*Tableau14[[#This Row],[Cout(€HT/min) Tonneau]]),$F$26&lt;&gt;"C",((Tableau14[[#This Row],[Temps/PCS(min)]]*$G$12)*Tableau14[Cout(€HT/min) Tonneau])))),$D$46=3,IF(AND($D$46=3,$C$48&gt;0),$C$48*$G$12,(Tableau14[[#This Row],[Temps/PCS(min)]]*Tableau14[[#This Row],[Cout(€HT/min) Tonneau]])*$G$12),$D$46=4,IF(AND($D$46=4,$C$49&gt;0),$C$49*$G$12,(Tableau14[[#This Row],[Temps/PCS(min)]]*Tableau14[[#This Row],[Cout(€HT/min) Tonneau]])*$G$12))</f>
        <v>0</v>
      </c>
      <c r="I26" s="63"/>
      <c r="Q26" s="23" t="s">
        <v>49</v>
      </c>
      <c r="R26" s="32"/>
      <c r="S26" s="11">
        <f>IF(S12&lt;&gt;"",R26*Tableau14[[#This Row],[Cout(€HT/min) montage]],0)</f>
        <v>0</v>
      </c>
      <c r="T26" s="29"/>
      <c r="U26" s="23" t="s">
        <v>9</v>
      </c>
      <c r="V26" s="32"/>
      <c r="W26" s="11">
        <f>IF(S12&lt;&gt;"",V26*Tableau14[[#This Row],[Cout(€HT/min) montage]],0)</f>
        <v>0</v>
      </c>
      <c r="X26" s="29"/>
      <c r="Y26" s="23" t="s">
        <v>9</v>
      </c>
      <c r="Z26" s="32"/>
      <c r="AA26" s="11">
        <f>IF(Z12&lt;&gt;"",Z26*Tableau14[[#This Row],[Cout(€HT/min) montage]],0)</f>
        <v>0</v>
      </c>
      <c r="AB26" s="29"/>
      <c r="AC26" s="23" t="s">
        <v>9</v>
      </c>
      <c r="AD26" s="32"/>
      <c r="AE26" s="11">
        <f>IF(AD12&lt;&gt;"",AD26*Tableau14[[#This Row],[Cout(€HT/min) montage]],0)</f>
        <v>0</v>
      </c>
      <c r="AF26" s="29"/>
      <c r="AG26" s="23" t="s">
        <v>9</v>
      </c>
      <c r="AH26" s="32"/>
      <c r="AI26" s="11">
        <f>IF(AH12&lt;&gt;"",AH26*Tableau14[[#This Row],[Cout(€HT/min) montage]],0)</f>
        <v>0</v>
      </c>
      <c r="AJ26" s="64"/>
    </row>
    <row r="27" spans="1:36" x14ac:dyDescent="0.3">
      <c r="A27" s="18">
        <v>10</v>
      </c>
      <c r="B27" s="9" t="s">
        <v>338</v>
      </c>
      <c r="C27" s="10" t="s">
        <v>49</v>
      </c>
      <c r="D27" s="70" t="e">
        <f>_xlfn.IFS($B$66=1,#REF!,'Calcul cout'!$B$66=2,#REF!)</f>
        <v>#REF!</v>
      </c>
      <c r="E27" s="279" t="e">
        <f>_xlfn.IFS($B$66=1,#REF!,'Calcul cout'!$B$66=2,#REF!)</f>
        <v>#REF!</v>
      </c>
      <c r="F27" s="31"/>
      <c r="G27" s="11">
        <f>_xlfn.IFS($F$27="",0,$F$27="C",(($G$12/$I$2)*60)*Tableau14[[#This Row],[Cout(€HT/min) montage]],$F$27&lt;&gt;"C",((Tableau14[[#This Row],[Temps/PCS(min)]]*$G$12)*Tableau14[[#This Row],[Cout(€HT/min) montage]]))</f>
        <v>0</v>
      </c>
      <c r="H27" s="262">
        <f>_xlfn.IFS($F$27="",0,$F$27="C",(($G$12/$I$2)*60)*Tableau14[[#This Row],[Cout(€HT/min) Tonneau]],$F$27&lt;&gt;"C",((Tableau14[[#This Row],[Temps/PCS(min)]]*$G$12)*Tableau14[[#This Row],[Cout(€HT/min) Tonneau]]))</f>
        <v>0</v>
      </c>
      <c r="I27" s="63"/>
      <c r="Q27" s="23"/>
      <c r="R27" s="32"/>
      <c r="S27" s="11"/>
      <c r="T27" s="29"/>
      <c r="U27" s="23"/>
      <c r="V27" s="32"/>
      <c r="W27" s="11"/>
      <c r="X27" s="29"/>
      <c r="Y27" s="23"/>
      <c r="Z27" s="32"/>
      <c r="AA27" s="11"/>
      <c r="AB27" s="29"/>
      <c r="AC27" s="23"/>
      <c r="AD27" s="32"/>
      <c r="AE27" s="11"/>
      <c r="AF27" s="29"/>
      <c r="AG27" s="23"/>
      <c r="AH27" s="32"/>
      <c r="AI27" s="11"/>
      <c r="AJ27" s="64"/>
    </row>
    <row r="28" spans="1:36" ht="15" thickBot="1" x14ac:dyDescent="0.35">
      <c r="A28" s="283">
        <v>10</v>
      </c>
      <c r="B28" s="284" t="s">
        <v>58</v>
      </c>
      <c r="C28" s="285" t="s">
        <v>9</v>
      </c>
      <c r="D28" s="70" t="e">
        <f>_xlfn.IFS($B$66=1,#REF!,'Calcul cout'!$B$66=2,#REF!)</f>
        <v>#REF!</v>
      </c>
      <c r="E28" s="286" t="e">
        <f>_xlfn.IFS($B$66=1,#REF!,'Calcul cout'!$B$66=2,#REF!)</f>
        <v>#REF!</v>
      </c>
      <c r="F28" s="31"/>
      <c r="G28" s="287">
        <f>_xlfn.IFS($F$28="",0,$F$28="C",(($G$12/$I$2)*60)*Tableau14[[#This Row],[Cout(€HT/min) montage]],$F$28&lt;&gt;"C",((Tableau14[[#This Row],[Temps/PCS(min)]]*$G$12)*Tableau14[[#This Row],[Cout(€HT/min) montage]]))</f>
        <v>0</v>
      </c>
      <c r="H28" s="282">
        <f>_xlfn.IFS($F$28="",0,$F$28="C",(($G$12/$I$2)*60)*Tableau14[[#This Row],[Cout(€HT/min) Tonneau]],$F$28&lt;&gt;"C",((Tableau14[[#This Row],[Temps/PCS(min)]]*$G$12)*Tableau14[[#This Row],[Cout(€HT/min) Tonneau]]))</f>
        <v>0</v>
      </c>
      <c r="I28" s="288"/>
      <c r="Q28" s="289" t="s">
        <v>9</v>
      </c>
      <c r="R28" s="290"/>
      <c r="S28" s="287">
        <f>SUM(S17:S26)</f>
        <v>0</v>
      </c>
      <c r="T28" s="291"/>
      <c r="U28" s="292"/>
      <c r="V28" s="290"/>
      <c r="W28" s="287"/>
      <c r="X28" s="291"/>
      <c r="Y28" s="292"/>
      <c r="Z28" s="290"/>
      <c r="AA28" s="287"/>
      <c r="AB28" s="291"/>
      <c r="AC28" s="292"/>
      <c r="AD28" s="290"/>
      <c r="AE28" s="287">
        <f>SUM(AE17:AE26)</f>
        <v>0</v>
      </c>
      <c r="AF28" s="291"/>
      <c r="AG28" s="292"/>
      <c r="AH28" s="290"/>
      <c r="AI28" s="287">
        <f>SUM(AI17:AI26)</f>
        <v>0</v>
      </c>
      <c r="AJ28" s="293"/>
    </row>
    <row r="29" spans="1:36" x14ac:dyDescent="0.3">
      <c r="A29" s="294" t="s">
        <v>368</v>
      </c>
      <c r="B29" s="295"/>
      <c r="C29" s="295"/>
      <c r="D29" s="295"/>
      <c r="E29" s="295"/>
      <c r="F29" s="296"/>
      <c r="G29" s="296" t="e">
        <f>IF($J$57=1,SUM(G17:G28),IF($J$57=2,SUM(G17:G28)*1.3,IF($J$57=3,SUM(G17:G28)*1.3)))</f>
        <v>#REF!</v>
      </c>
      <c r="H29" s="296" t="e">
        <f>IF($J$57=1,SUM(H17:H28),IF($J$57=2,SUM(H17:H28)*1.3,IF($J$57=3,SUM(G17:G28)*1.3)))</f>
        <v>#REF!</v>
      </c>
      <c r="I29" s="297"/>
      <c r="Q29" s="297"/>
      <c r="R29" s="298"/>
      <c r="S29" s="299"/>
      <c r="T29" s="297"/>
      <c r="U29" s="297"/>
      <c r="V29" s="298"/>
      <c r="W29" s="299"/>
      <c r="X29" s="297"/>
      <c r="Y29" s="297"/>
      <c r="Z29" s="298"/>
      <c r="AA29" s="299"/>
      <c r="AB29" s="297"/>
      <c r="AC29" s="297"/>
      <c r="AD29" s="298"/>
      <c r="AE29" s="299"/>
      <c r="AF29" s="297"/>
      <c r="AG29" s="297"/>
      <c r="AH29" s="298"/>
      <c r="AI29" s="299"/>
      <c r="AJ29" s="300"/>
    </row>
    <row r="30" spans="1:36" x14ac:dyDescent="0.3">
      <c r="A30" s="19" t="s">
        <v>369</v>
      </c>
      <c r="B30" s="12"/>
      <c r="C30" s="12"/>
      <c r="D30" s="12"/>
      <c r="E30" s="12"/>
      <c r="F30" s="13"/>
      <c r="G30" s="13" t="e">
        <f>IF($G$29&lt;&gt;"",G29/$G$12,0)</f>
        <v>#REF!</v>
      </c>
      <c r="H30" s="13" t="e">
        <f>IF($H$29&lt;&gt;"",H29/$G$12,0)</f>
        <v>#REF!</v>
      </c>
      <c r="I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6"/>
      <c r="AC30" s="236"/>
      <c r="AD30" s="236"/>
      <c r="AE30" s="236"/>
      <c r="AF30" s="236"/>
      <c r="AG30" s="236"/>
      <c r="AH30" s="236"/>
      <c r="AI30" s="236"/>
      <c r="AJ30" s="65"/>
    </row>
    <row r="31" spans="1:36" ht="15" thickBot="1" x14ac:dyDescent="0.35">
      <c r="A31" s="268" t="s">
        <v>397</v>
      </c>
      <c r="B31" s="269"/>
      <c r="C31" s="269"/>
      <c r="D31" s="301"/>
      <c r="E31" s="269"/>
      <c r="F31" s="270"/>
      <c r="G31" s="270"/>
      <c r="H31" s="270"/>
      <c r="I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24"/>
    </row>
    <row r="32" spans="1:36" x14ac:dyDescent="0.3">
      <c r="A32" s="302"/>
      <c r="B32" s="302"/>
      <c r="C32" s="302"/>
      <c r="D32" s="303"/>
      <c r="E32" s="302"/>
      <c r="F32" s="304"/>
      <c r="G32" s="304"/>
      <c r="H32" s="304"/>
      <c r="I32" s="267"/>
      <c r="Q32" s="313"/>
      <c r="R32" s="313"/>
      <c r="S32" s="313"/>
      <c r="T32" s="313"/>
      <c r="U32" s="313"/>
      <c r="V32" s="313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  <c r="AG32" s="313"/>
      <c r="AH32" s="313"/>
      <c r="AI32" s="313"/>
      <c r="AJ32" s="313"/>
    </row>
    <row r="33" spans="1:36" x14ac:dyDescent="0.3">
      <c r="A33" s="302"/>
      <c r="B33" s="302"/>
      <c r="C33" s="302"/>
      <c r="D33" s="303"/>
      <c r="E33" s="302"/>
      <c r="F33" s="304"/>
      <c r="G33" s="304"/>
      <c r="H33" s="304"/>
      <c r="I33" s="267"/>
      <c r="Q33" s="313"/>
      <c r="R33" s="313"/>
      <c r="S33" s="313"/>
      <c r="T33" s="313"/>
      <c r="U33" s="313"/>
      <c r="V33" s="313"/>
      <c r="W33" s="313"/>
      <c r="X33" s="313"/>
      <c r="Y33" s="313"/>
      <c r="Z33" s="313"/>
      <c r="AA33" s="313"/>
      <c r="AB33" s="313"/>
      <c r="AC33" s="313"/>
      <c r="AD33" s="313"/>
      <c r="AE33" s="313"/>
      <c r="AF33" s="313"/>
      <c r="AG33" s="313"/>
      <c r="AH33" s="313"/>
      <c r="AI33" s="313"/>
      <c r="AJ33" s="313"/>
    </row>
    <row r="34" spans="1:36" x14ac:dyDescent="0.3">
      <c r="A34" s="318" t="s">
        <v>411</v>
      </c>
      <c r="B34" s="318" t="s">
        <v>412</v>
      </c>
      <c r="C34" s="318" t="s">
        <v>413</v>
      </c>
      <c r="D34" s="321" t="s">
        <v>417</v>
      </c>
      <c r="E34" s="318" t="s">
        <v>337</v>
      </c>
      <c r="F34" s="304"/>
      <c r="G34" s="304"/>
      <c r="H34" s="304"/>
      <c r="I34" s="267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  <c r="AG34" s="313"/>
      <c r="AH34" s="313"/>
      <c r="AI34" s="313"/>
      <c r="AJ34" s="313"/>
    </row>
    <row r="35" spans="1:36" ht="20.399999999999999" customHeight="1" x14ac:dyDescent="0.3">
      <c r="A35" s="316" t="s">
        <v>415</v>
      </c>
      <c r="B35" s="316"/>
      <c r="C35" s="316"/>
      <c r="D35" s="317"/>
      <c r="E35" s="316"/>
      <c r="F35" s="304"/>
      <c r="G35" s="304"/>
      <c r="H35" s="304"/>
      <c r="I35" s="267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</row>
    <row r="36" spans="1:36" x14ac:dyDescent="0.3">
      <c r="A36" s="316" t="s">
        <v>414</v>
      </c>
      <c r="B36" s="316">
        <v>0</v>
      </c>
      <c r="C36" s="316">
        <v>10</v>
      </c>
      <c r="D36" s="317">
        <v>20</v>
      </c>
      <c r="E36" s="316"/>
      <c r="F36" s="304"/>
      <c r="G36" s="304"/>
      <c r="H36" s="304"/>
      <c r="I36" s="267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</row>
    <row r="37" spans="1:36" s="39" customFormat="1" x14ac:dyDescent="0.3">
      <c r="A37" s="319" t="s">
        <v>416</v>
      </c>
      <c r="B37" s="320">
        <f>(B36/SUM($B$36:$E$36))*100</f>
        <v>0</v>
      </c>
      <c r="C37" s="320">
        <f t="shared" ref="C37:E37" si="0">(C36/SUM($B$36:$E$36))*100</f>
        <v>33.333333333333329</v>
      </c>
      <c r="D37" s="320">
        <f t="shared" si="0"/>
        <v>66.666666666666657</v>
      </c>
      <c r="E37" s="320">
        <f t="shared" si="0"/>
        <v>0</v>
      </c>
      <c r="F37" s="304"/>
      <c r="G37" s="304"/>
      <c r="H37" s="304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267"/>
      <c r="U37" s="267"/>
      <c r="V37" s="267"/>
      <c r="W37" s="267"/>
      <c r="X37" s="267"/>
      <c r="Y37" s="267"/>
      <c r="Z37" s="267"/>
      <c r="AA37" s="267"/>
      <c r="AB37" s="267"/>
      <c r="AC37" s="267"/>
    </row>
    <row r="38" spans="1:36" s="39" customFormat="1" x14ac:dyDescent="0.3">
      <c r="A38" s="314"/>
      <c r="B38" s="314"/>
      <c r="C38" s="314"/>
      <c r="D38" s="315"/>
      <c r="E38" s="302"/>
      <c r="F38" s="304"/>
      <c r="G38" s="304"/>
      <c r="H38" s="304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</row>
    <row r="39" spans="1:36" s="39" customFormat="1" x14ac:dyDescent="0.3">
      <c r="A39" s="314"/>
      <c r="B39" s="314"/>
      <c r="C39" s="314"/>
      <c r="D39" s="315"/>
      <c r="E39" s="302"/>
      <c r="F39" s="304"/>
      <c r="G39" s="304"/>
      <c r="H39" s="304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267"/>
      <c r="U39" s="267"/>
      <c r="V39" s="267"/>
      <c r="W39" s="267"/>
      <c r="X39" s="267"/>
      <c r="Y39" s="267"/>
      <c r="Z39" s="267"/>
      <c r="AA39" s="267"/>
      <c r="AB39" s="267"/>
      <c r="AC39" s="267"/>
    </row>
    <row r="40" spans="1:36" s="39" customFormat="1" x14ac:dyDescent="0.3">
      <c r="A40" s="314"/>
      <c r="B40" s="314"/>
      <c r="C40" s="314"/>
      <c r="D40" s="315"/>
      <c r="E40" s="302"/>
      <c r="F40" s="304"/>
      <c r="G40" s="304"/>
      <c r="H40" s="304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267"/>
      <c r="U40" s="267"/>
      <c r="V40" s="267"/>
      <c r="W40" s="267"/>
      <c r="X40" s="267"/>
      <c r="Y40" s="267"/>
      <c r="Z40" s="267"/>
      <c r="AA40" s="267"/>
      <c r="AB40" s="267"/>
      <c r="AC40" s="267"/>
    </row>
    <row r="41" spans="1:36" s="39" customFormat="1" x14ac:dyDescent="0.3">
      <c r="A41" s="314"/>
      <c r="B41" s="314"/>
      <c r="C41" s="314"/>
      <c r="D41" s="315"/>
      <c r="E41" s="302"/>
      <c r="F41" s="304"/>
      <c r="G41" s="304"/>
      <c r="H41" s="304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</row>
    <row r="42" spans="1:36" s="39" customFormat="1" x14ac:dyDescent="0.3">
      <c r="A42" s="314"/>
      <c r="B42" s="314"/>
      <c r="C42" s="314"/>
      <c r="D42" s="315"/>
      <c r="E42" s="302"/>
      <c r="F42" s="304"/>
      <c r="G42" s="304"/>
      <c r="H42" s="304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</row>
    <row r="44" spans="1:36" x14ac:dyDescent="0.3">
      <c r="D44" s="71" t="s">
        <v>50</v>
      </c>
      <c r="E44" s="71" t="s">
        <v>51</v>
      </c>
      <c r="F44" s="71" t="s">
        <v>52</v>
      </c>
      <c r="G44" s="71" t="s">
        <v>53</v>
      </c>
      <c r="H44" s="71" t="s">
        <v>54</v>
      </c>
      <c r="I44" s="71" t="s">
        <v>386</v>
      </c>
      <c r="K44" s="274"/>
      <c r="L44" s="267"/>
      <c r="M44" s="274"/>
      <c r="N44" s="338"/>
      <c r="O44" s="338"/>
    </row>
    <row r="45" spans="1:36" x14ac:dyDescent="0.3">
      <c r="B45" s="66" t="s">
        <v>342</v>
      </c>
      <c r="C45" s="71" t="s">
        <v>387</v>
      </c>
      <c r="D45" s="71" t="s">
        <v>56</v>
      </c>
      <c r="E45" s="71" t="s">
        <v>56</v>
      </c>
      <c r="F45" s="71" t="s">
        <v>56</v>
      </c>
      <c r="G45" s="71" t="s">
        <v>56</v>
      </c>
      <c r="H45" s="71" t="s">
        <v>56</v>
      </c>
      <c r="I45" s="67" t="s">
        <v>56</v>
      </c>
      <c r="K45" s="274"/>
      <c r="L45" s="267"/>
      <c r="M45" s="274"/>
      <c r="N45" s="267"/>
      <c r="O45" s="274"/>
    </row>
    <row r="46" spans="1:36" x14ac:dyDescent="0.3">
      <c r="A46" s="336" t="s">
        <v>337</v>
      </c>
      <c r="B46" s="33" t="s">
        <v>55</v>
      </c>
      <c r="C46" s="275"/>
      <c r="D46" s="33">
        <v>1</v>
      </c>
      <c r="E46" s="33">
        <v>3</v>
      </c>
      <c r="F46" s="33">
        <v>3</v>
      </c>
      <c r="G46" s="33">
        <v>3</v>
      </c>
      <c r="H46" s="33">
        <v>3</v>
      </c>
      <c r="I46" s="33">
        <v>3</v>
      </c>
      <c r="K46" s="267"/>
      <c r="L46" s="267"/>
      <c r="M46" s="267"/>
      <c r="N46" s="267"/>
      <c r="O46" s="267"/>
    </row>
    <row r="47" spans="1:36" x14ac:dyDescent="0.3">
      <c r="A47" s="336"/>
      <c r="B47" s="33" t="s">
        <v>339</v>
      </c>
      <c r="C47" s="255"/>
      <c r="D47" s="33">
        <v>2</v>
      </c>
      <c r="E47" s="33">
        <v>2</v>
      </c>
      <c r="F47" s="33">
        <v>2</v>
      </c>
      <c r="G47" s="33">
        <v>2</v>
      </c>
      <c r="H47" s="33">
        <v>2</v>
      </c>
      <c r="I47" s="33">
        <v>2</v>
      </c>
      <c r="K47" s="267"/>
      <c r="L47" s="267"/>
      <c r="M47" s="267"/>
      <c r="N47" s="267"/>
      <c r="O47" s="267"/>
    </row>
    <row r="48" spans="1:36" x14ac:dyDescent="0.3">
      <c r="A48" s="336"/>
      <c r="B48" s="33" t="s">
        <v>340</v>
      </c>
      <c r="C48" s="255"/>
      <c r="D48" s="33">
        <v>3</v>
      </c>
      <c r="E48" s="33">
        <v>3</v>
      </c>
      <c r="F48" s="33">
        <v>3</v>
      </c>
      <c r="G48" s="33">
        <v>3</v>
      </c>
      <c r="H48" s="33">
        <v>3</v>
      </c>
      <c r="I48" s="33">
        <v>3</v>
      </c>
      <c r="K48" s="267"/>
      <c r="L48" s="267"/>
      <c r="M48" s="267"/>
      <c r="N48" s="267"/>
      <c r="O48" s="267"/>
    </row>
    <row r="49" spans="1:15" x14ac:dyDescent="0.3">
      <c r="A49" s="336"/>
      <c r="B49" s="33" t="s">
        <v>341</v>
      </c>
      <c r="C49" s="255"/>
      <c r="D49" s="33">
        <v>4</v>
      </c>
      <c r="E49" s="33">
        <v>4</v>
      </c>
      <c r="F49" s="33">
        <v>4</v>
      </c>
      <c r="G49" s="33">
        <v>4</v>
      </c>
      <c r="H49" s="33">
        <v>4</v>
      </c>
      <c r="I49" s="33">
        <v>4</v>
      </c>
      <c r="K49" s="267"/>
      <c r="L49" s="267"/>
      <c r="M49" s="267"/>
      <c r="N49" s="267"/>
      <c r="O49" s="267"/>
    </row>
    <row r="52" spans="1:15" x14ac:dyDescent="0.3">
      <c r="B52" s="234" t="s">
        <v>343</v>
      </c>
      <c r="C52" s="234" t="s">
        <v>350</v>
      </c>
      <c r="D52" s="234" t="s">
        <v>345</v>
      </c>
      <c r="E52" s="234" t="s">
        <v>361</v>
      </c>
      <c r="F52" s="234" t="s">
        <v>367</v>
      </c>
      <c r="H52" s="234" t="s">
        <v>364</v>
      </c>
      <c r="I52" s="234" t="s">
        <v>361</v>
      </c>
    </row>
    <row r="53" spans="1:15" x14ac:dyDescent="0.3">
      <c r="A53" s="337" t="s">
        <v>391</v>
      </c>
      <c r="B53" s="71" t="s">
        <v>346</v>
      </c>
      <c r="C53" s="231">
        <v>700</v>
      </c>
      <c r="D53" s="231">
        <v>3</v>
      </c>
      <c r="E53" s="231">
        <v>3</v>
      </c>
      <c r="F53" s="257" t="e">
        <f>#REF!</f>
        <v>#REF!</v>
      </c>
      <c r="H53" s="231" t="s">
        <v>344</v>
      </c>
      <c r="I53" s="231">
        <v>1</v>
      </c>
    </row>
    <row r="54" spans="1:15" x14ac:dyDescent="0.3">
      <c r="A54" s="337"/>
      <c r="B54" s="71" t="s">
        <v>347</v>
      </c>
      <c r="C54" s="231">
        <v>950</v>
      </c>
      <c r="D54" s="231">
        <v>6</v>
      </c>
      <c r="E54" s="231">
        <v>2</v>
      </c>
      <c r="F54" s="232" t="e">
        <f>#REF!</f>
        <v>#REF!</v>
      </c>
      <c r="H54" s="231" t="s">
        <v>365</v>
      </c>
      <c r="I54" s="231">
        <v>2</v>
      </c>
    </row>
    <row r="55" spans="1:15" x14ac:dyDescent="0.3">
      <c r="A55" s="337"/>
      <c r="B55" s="71" t="s">
        <v>348</v>
      </c>
      <c r="C55" s="231">
        <v>950</v>
      </c>
      <c r="D55" s="231">
        <v>8</v>
      </c>
      <c r="E55" s="231">
        <v>3</v>
      </c>
      <c r="F55" s="232" t="e">
        <f>#REF!</f>
        <v>#REF!</v>
      </c>
      <c r="G55" s="237"/>
      <c r="H55" s="237"/>
    </row>
    <row r="56" spans="1:15" x14ac:dyDescent="0.3">
      <c r="A56" s="337"/>
      <c r="B56" s="71" t="s">
        <v>349</v>
      </c>
      <c r="C56" s="231">
        <v>950</v>
      </c>
      <c r="D56" s="231">
        <v>12</v>
      </c>
      <c r="E56" s="231">
        <v>4</v>
      </c>
      <c r="F56" s="232" t="e">
        <f>#REF!</f>
        <v>#REF!</v>
      </c>
      <c r="G56" s="237"/>
      <c r="H56" s="273" t="s">
        <v>377</v>
      </c>
      <c r="I56" s="234" t="s">
        <v>380</v>
      </c>
      <c r="J56" s="40" t="s">
        <v>361</v>
      </c>
    </row>
    <row r="57" spans="1:15" x14ac:dyDescent="0.3">
      <c r="H57" s="272" t="s">
        <v>381</v>
      </c>
      <c r="I57" s="233">
        <v>1</v>
      </c>
      <c r="J57" s="233">
        <v>1</v>
      </c>
    </row>
    <row r="58" spans="1:15" x14ac:dyDescent="0.3">
      <c r="B58" s="234" t="s">
        <v>382</v>
      </c>
      <c r="C58" s="40" t="s">
        <v>383</v>
      </c>
      <c r="D58" s="234" t="s">
        <v>361</v>
      </c>
      <c r="E58" s="234" t="s">
        <v>390</v>
      </c>
      <c r="H58" s="271" t="s">
        <v>378</v>
      </c>
      <c r="I58" s="233">
        <v>1.3</v>
      </c>
      <c r="J58" s="233">
        <v>2</v>
      </c>
    </row>
    <row r="59" spans="1:15" x14ac:dyDescent="0.3">
      <c r="A59" s="337" t="s">
        <v>392</v>
      </c>
      <c r="B59" s="231" t="s">
        <v>398</v>
      </c>
      <c r="C59" s="235">
        <v>800</v>
      </c>
      <c r="D59" s="233">
        <v>2</v>
      </c>
      <c r="E59" s="231"/>
      <c r="H59" s="271" t="s">
        <v>379</v>
      </c>
      <c r="I59" s="233">
        <v>1.3</v>
      </c>
      <c r="J59" s="233">
        <v>3</v>
      </c>
    </row>
    <row r="60" spans="1:15" x14ac:dyDescent="0.3">
      <c r="A60" s="337"/>
      <c r="B60" s="231" t="s">
        <v>399</v>
      </c>
      <c r="C60" s="235">
        <v>700</v>
      </c>
      <c r="D60" s="233">
        <v>2</v>
      </c>
      <c r="E60" s="231"/>
    </row>
    <row r="61" spans="1:15" x14ac:dyDescent="0.3">
      <c r="A61" s="337"/>
      <c r="B61" s="231" t="s">
        <v>400</v>
      </c>
      <c r="C61" s="235">
        <v>600</v>
      </c>
      <c r="D61" s="233">
        <v>3</v>
      </c>
      <c r="E61" s="231"/>
    </row>
    <row r="62" spans="1:15" x14ac:dyDescent="0.3">
      <c r="A62" s="337"/>
      <c r="B62" s="231" t="s">
        <v>401</v>
      </c>
      <c r="C62" s="235">
        <v>500</v>
      </c>
      <c r="D62" s="233">
        <v>4</v>
      </c>
      <c r="E62" s="231"/>
      <c r="H62" s="305" t="s">
        <v>402</v>
      </c>
    </row>
    <row r="63" spans="1:15" x14ac:dyDescent="0.3">
      <c r="H63" s="305" t="s">
        <v>403</v>
      </c>
    </row>
    <row r="64" spans="1:15" x14ac:dyDescent="0.3">
      <c r="H64" s="305" t="s">
        <v>404</v>
      </c>
    </row>
    <row r="65" spans="1:8" x14ac:dyDescent="0.3">
      <c r="A65" s="311" t="s">
        <v>410</v>
      </c>
      <c r="B65" s="231" t="s">
        <v>361</v>
      </c>
      <c r="H65" s="305" t="s">
        <v>405</v>
      </c>
    </row>
    <row r="66" spans="1:8" x14ac:dyDescent="0.3">
      <c r="A66" s="42" t="s">
        <v>408</v>
      </c>
      <c r="B66" s="231">
        <v>1</v>
      </c>
      <c r="H66" s="305" t="s">
        <v>406</v>
      </c>
    </row>
    <row r="67" spans="1:8" x14ac:dyDescent="0.3">
      <c r="A67" s="42" t="s">
        <v>409</v>
      </c>
      <c r="B67" s="231">
        <v>2</v>
      </c>
    </row>
    <row r="69" spans="1:8" x14ac:dyDescent="0.3">
      <c r="A69" s="33" t="s">
        <v>415</v>
      </c>
      <c r="B69" s="331" t="s">
        <v>361</v>
      </c>
      <c r="D69" s="331" t="s">
        <v>427</v>
      </c>
      <c r="E69" s="331" t="s">
        <v>361</v>
      </c>
    </row>
    <row r="70" spans="1:8" x14ac:dyDescent="0.3">
      <c r="A70" s="231" t="s">
        <v>423</v>
      </c>
      <c r="B70" s="233">
        <v>5</v>
      </c>
      <c r="D70" s="233" t="s">
        <v>428</v>
      </c>
      <c r="E70" s="233">
        <v>1</v>
      </c>
    </row>
    <row r="71" spans="1:8" x14ac:dyDescent="0.3">
      <c r="A71" s="231" t="s">
        <v>17</v>
      </c>
      <c r="B71" s="233">
        <v>2</v>
      </c>
      <c r="D71" s="233" t="s">
        <v>430</v>
      </c>
      <c r="E71" s="233">
        <v>2</v>
      </c>
    </row>
    <row r="72" spans="1:8" x14ac:dyDescent="0.3">
      <c r="A72" s="311" t="s">
        <v>424</v>
      </c>
      <c r="B72" s="233">
        <v>3</v>
      </c>
      <c r="D72" s="233" t="s">
        <v>429</v>
      </c>
      <c r="E72" s="233">
        <v>3</v>
      </c>
    </row>
    <row r="73" spans="1:8" x14ac:dyDescent="0.3">
      <c r="A73" s="231" t="s">
        <v>419</v>
      </c>
      <c r="B73" s="233">
        <v>4</v>
      </c>
    </row>
    <row r="74" spans="1:8" x14ac:dyDescent="0.3">
      <c r="A74" s="231" t="s">
        <v>420</v>
      </c>
      <c r="B74" s="233">
        <v>5</v>
      </c>
    </row>
    <row r="75" spans="1:8" x14ac:dyDescent="0.3">
      <c r="A75" s="231" t="s">
        <v>421</v>
      </c>
      <c r="B75" s="233">
        <v>6</v>
      </c>
    </row>
    <row r="76" spans="1:8" x14ac:dyDescent="0.3">
      <c r="A76" s="231" t="s">
        <v>422</v>
      </c>
      <c r="B76" s="233">
        <v>7</v>
      </c>
    </row>
  </sheetData>
  <sheetProtection selectLockedCells="1"/>
  <mergeCells count="7">
    <mergeCell ref="N44:O44"/>
    <mergeCell ref="A59:A62"/>
    <mergeCell ref="G11:H11"/>
    <mergeCell ref="G12:H12"/>
    <mergeCell ref="G13:H13"/>
    <mergeCell ref="A46:A49"/>
    <mergeCell ref="A53:A56"/>
  </mergeCells>
  <pageMargins left="0.7" right="0.7" top="0.75" bottom="0.75" header="0.3" footer="0.3"/>
  <pageSetup orientation="portrait" horizontalDpi="300" verticalDpi="0" r:id="rId1"/>
  <ignoredErrors>
    <ignoredError sqref="H24" formula="1"/>
  </ignoredErrors>
  <drawing r:id="rId2"/>
  <legacyDrawing r:id="rId3"/>
  <controls>
    <mc:AlternateContent xmlns:mc="http://schemas.openxmlformats.org/markup-compatibility/2006">
      <mc:Choice Requires="x14">
        <control shapeId="5146" r:id="rId4" name="CommandButton3">
          <controlPr defaultSize="0" autoLine="0" r:id="rId5">
            <anchor moveWithCells="1">
              <from>
                <xdr:col>9</xdr:col>
                <xdr:colOff>1097280</xdr:colOff>
                <xdr:row>0</xdr:row>
                <xdr:rowOff>190500</xdr:rowOff>
              </from>
              <to>
                <xdr:col>11</xdr:col>
                <xdr:colOff>807720</xdr:colOff>
                <xdr:row>1</xdr:row>
                <xdr:rowOff>266700</xdr:rowOff>
              </to>
            </anchor>
          </controlPr>
        </control>
      </mc:Choice>
      <mc:Fallback>
        <control shapeId="5146" r:id="rId4" name="CommandButton3"/>
      </mc:Fallback>
    </mc:AlternateContent>
    <mc:AlternateContent xmlns:mc="http://schemas.openxmlformats.org/markup-compatibility/2006">
      <mc:Choice Requires="x14">
        <control shapeId="5123" r:id="rId6" name="Drop Down 3">
          <controlPr defaultSize="0" autoLine="0" autoPict="0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1440180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Drop Down 4">
          <controlPr defaultSize="0" autoLine="0" autoPict="0">
            <anchor moveWithCells="1">
              <from>
                <xdr:col>2</xdr:col>
                <xdr:colOff>7620</xdr:colOff>
                <xdr:row>25</xdr:row>
                <xdr:rowOff>0</xdr:rowOff>
              </from>
              <to>
                <xdr:col>3</xdr:col>
                <xdr:colOff>0</xdr:colOff>
                <xdr:row>26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8" name="Drop Down 5">
          <controlPr defaultSize="0" autoLine="0" autoPict="0">
            <anchor moveWithCells="1">
              <from>
                <xdr:col>16</xdr:col>
                <xdr:colOff>1737360</xdr:colOff>
                <xdr:row>22</xdr:row>
                <xdr:rowOff>15240</xdr:rowOff>
              </from>
              <to>
                <xdr:col>18</xdr:col>
                <xdr:colOff>388620</xdr:colOff>
                <xdr:row>23</xdr:row>
                <xdr:rowOff>45720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9" name="Drop Down 6">
          <controlPr defaultSize="0" autoLine="0" autoPict="0">
            <anchor moveWithCells="1">
              <from>
                <xdr:col>17</xdr:col>
                <xdr:colOff>30480</xdr:colOff>
                <xdr:row>23</xdr:row>
                <xdr:rowOff>129540</xdr:rowOff>
              </from>
              <to>
                <xdr:col>18</xdr:col>
                <xdr:colOff>426720</xdr:colOff>
                <xdr:row>24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0" name="Drop Down 7">
          <controlPr defaultSize="0" autoLine="0" autoPict="0">
            <anchor moveWithCells="1">
              <from>
                <xdr:col>19</xdr:col>
                <xdr:colOff>1112520</xdr:colOff>
                <xdr:row>21</xdr:row>
                <xdr:rowOff>175260</xdr:rowOff>
              </from>
              <to>
                <xdr:col>20</xdr:col>
                <xdr:colOff>1089660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1" name="Drop Down 8">
          <controlPr defaultSize="0" autoLine="0" autoPict="0">
            <anchor moveWithCells="1">
              <from>
                <xdr:col>19</xdr:col>
                <xdr:colOff>1112520</xdr:colOff>
                <xdr:row>22</xdr:row>
                <xdr:rowOff>175260</xdr:rowOff>
              </from>
              <to>
                <xdr:col>20</xdr:col>
                <xdr:colOff>1089660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2" name="Drop Down 9">
          <controlPr defaultSize="0" autoLine="0" autoPict="0">
            <anchor moveWithCells="1">
              <from>
                <xdr:col>23</xdr:col>
                <xdr:colOff>1112520</xdr:colOff>
                <xdr:row>21</xdr:row>
                <xdr:rowOff>175260</xdr:rowOff>
              </from>
              <to>
                <xdr:col>24</xdr:col>
                <xdr:colOff>1112520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3" name="Drop Down 10">
          <controlPr defaultSize="0" autoLine="0" autoPict="0">
            <anchor moveWithCells="1">
              <from>
                <xdr:col>23</xdr:col>
                <xdr:colOff>1112520</xdr:colOff>
                <xdr:row>22</xdr:row>
                <xdr:rowOff>175260</xdr:rowOff>
              </from>
              <to>
                <xdr:col>24</xdr:col>
                <xdr:colOff>1112520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4" name="Drop Down 11">
          <controlPr defaultSize="0" autoLine="0" autoPict="0">
            <anchor moveWithCells="1">
              <from>
                <xdr:col>23</xdr:col>
                <xdr:colOff>1112520</xdr:colOff>
                <xdr:row>21</xdr:row>
                <xdr:rowOff>175260</xdr:rowOff>
              </from>
              <to>
                <xdr:col>24</xdr:col>
                <xdr:colOff>1112520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5" name="Drop Down 12">
          <controlPr defaultSize="0" autoLine="0" autoPict="0">
            <anchor moveWithCells="1">
              <from>
                <xdr:col>23</xdr:col>
                <xdr:colOff>1112520</xdr:colOff>
                <xdr:row>22</xdr:row>
                <xdr:rowOff>175260</xdr:rowOff>
              </from>
              <to>
                <xdr:col>24</xdr:col>
                <xdr:colOff>1112520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16" name="Drop Down 13">
          <controlPr defaultSize="0" autoLine="0" autoPict="0">
            <anchor moveWithCells="1">
              <from>
                <xdr:col>27</xdr:col>
                <xdr:colOff>1112520</xdr:colOff>
                <xdr:row>21</xdr:row>
                <xdr:rowOff>175260</xdr:rowOff>
              </from>
              <to>
                <xdr:col>29</xdr:col>
                <xdr:colOff>678180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17" name="Drop Down 14">
          <controlPr defaultSize="0" autoLine="0" autoPict="0">
            <anchor moveWithCells="1">
              <from>
                <xdr:col>27</xdr:col>
                <xdr:colOff>1112520</xdr:colOff>
                <xdr:row>22</xdr:row>
                <xdr:rowOff>175260</xdr:rowOff>
              </from>
              <to>
                <xdr:col>29</xdr:col>
                <xdr:colOff>678180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5" r:id="rId18" name="Drop Down 15">
          <controlPr defaultSize="0" autoLine="0" autoPict="0">
            <anchor moveWithCells="1">
              <from>
                <xdr:col>27</xdr:col>
                <xdr:colOff>1112520</xdr:colOff>
                <xdr:row>21</xdr:row>
                <xdr:rowOff>175260</xdr:rowOff>
              </from>
              <to>
                <xdr:col>29</xdr:col>
                <xdr:colOff>678180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6" r:id="rId19" name="Drop Down 16">
          <controlPr defaultSize="0" autoLine="0" autoPict="0">
            <anchor moveWithCells="1">
              <from>
                <xdr:col>27</xdr:col>
                <xdr:colOff>1112520</xdr:colOff>
                <xdr:row>22</xdr:row>
                <xdr:rowOff>175260</xdr:rowOff>
              </from>
              <to>
                <xdr:col>29</xdr:col>
                <xdr:colOff>678180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7" r:id="rId20" name="Drop Down 17">
          <controlPr defaultSize="0" autoLine="0" autoPict="0">
            <anchor moveWithCells="1">
              <from>
                <xdr:col>31</xdr:col>
                <xdr:colOff>1112520</xdr:colOff>
                <xdr:row>21</xdr:row>
                <xdr:rowOff>175260</xdr:rowOff>
              </from>
              <to>
                <xdr:col>33</xdr:col>
                <xdr:colOff>655320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8" r:id="rId21" name="Drop Down 18">
          <controlPr defaultSize="0" autoLine="0" autoPict="0">
            <anchor moveWithCells="1">
              <from>
                <xdr:col>31</xdr:col>
                <xdr:colOff>1112520</xdr:colOff>
                <xdr:row>22</xdr:row>
                <xdr:rowOff>175260</xdr:rowOff>
              </from>
              <to>
                <xdr:col>33</xdr:col>
                <xdr:colOff>655320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9" r:id="rId22" name="Drop Down 19">
          <controlPr defaultSize="0" autoLine="0" autoPict="0">
            <anchor moveWithCells="1">
              <from>
                <xdr:col>31</xdr:col>
                <xdr:colOff>1112520</xdr:colOff>
                <xdr:row>21</xdr:row>
                <xdr:rowOff>175260</xdr:rowOff>
              </from>
              <to>
                <xdr:col>33</xdr:col>
                <xdr:colOff>655320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3" name="Drop Down 20">
          <controlPr defaultSize="0" autoLine="0" autoPict="0">
            <anchor moveWithCells="1">
              <from>
                <xdr:col>31</xdr:col>
                <xdr:colOff>1112520</xdr:colOff>
                <xdr:row>22</xdr:row>
                <xdr:rowOff>175260</xdr:rowOff>
              </from>
              <to>
                <xdr:col>33</xdr:col>
                <xdr:colOff>655320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4" name="Drop Down 21">
          <controlPr defaultSize="0" autoLine="0" autoPict="0">
            <anchor moveWithCells="1">
              <from>
                <xdr:col>31</xdr:col>
                <xdr:colOff>1112520</xdr:colOff>
                <xdr:row>21</xdr:row>
                <xdr:rowOff>175260</xdr:rowOff>
              </from>
              <to>
                <xdr:col>33</xdr:col>
                <xdr:colOff>655320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5" name="Drop Down 22">
          <controlPr defaultSize="0" autoLine="0" autoPict="0">
            <anchor moveWithCells="1">
              <from>
                <xdr:col>31</xdr:col>
                <xdr:colOff>1112520</xdr:colOff>
                <xdr:row>22</xdr:row>
                <xdr:rowOff>175260</xdr:rowOff>
              </from>
              <to>
                <xdr:col>33</xdr:col>
                <xdr:colOff>655320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26" name="Drop Down 23">
          <controlPr defaultSize="0" autoLine="0" autoPict="0">
            <anchor moveWithCells="1">
              <from>
                <xdr:col>31</xdr:col>
                <xdr:colOff>1112520</xdr:colOff>
                <xdr:row>21</xdr:row>
                <xdr:rowOff>175260</xdr:rowOff>
              </from>
              <to>
                <xdr:col>33</xdr:col>
                <xdr:colOff>655320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27" name="Drop Down 24">
          <controlPr defaultSize="0" autoLine="0" autoPict="0">
            <anchor moveWithCells="1">
              <from>
                <xdr:col>31</xdr:col>
                <xdr:colOff>1112520</xdr:colOff>
                <xdr:row>22</xdr:row>
                <xdr:rowOff>175260</xdr:rowOff>
              </from>
              <to>
                <xdr:col>33</xdr:col>
                <xdr:colOff>655320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7" r:id="rId28" name="Drop Down 27">
          <controlPr defaultSize="0" autoLine="0" autoPict="0">
            <anchor moveWithCells="1">
              <from>
                <xdr:col>3</xdr:col>
                <xdr:colOff>7620</xdr:colOff>
                <xdr:row>4</xdr:row>
                <xdr:rowOff>0</xdr:rowOff>
              </from>
              <to>
                <xdr:col>3</xdr:col>
                <xdr:colOff>1363980</xdr:colOff>
                <xdr:row>4</xdr:row>
                <xdr:rowOff>259080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8" r:id="rId29" name="Drop Down 28">
          <controlPr defaultSize="0" autoLine="0" autoPict="0">
            <anchor moveWithCells="1">
              <from>
                <xdr:col>7</xdr:col>
                <xdr:colOff>15240</xdr:colOff>
                <xdr:row>3</xdr:row>
                <xdr:rowOff>266700</xdr:rowOff>
              </from>
              <to>
                <xdr:col>8</xdr:col>
                <xdr:colOff>22860</xdr:colOff>
                <xdr:row>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9" r:id="rId30" name="Drop Down 29">
          <controlPr defaultSize="0" autoLine="0" autoPict="0">
            <anchor moveWithCells="1">
              <from>
                <xdr:col>0</xdr:col>
                <xdr:colOff>1706880</xdr:colOff>
                <xdr:row>3</xdr:row>
                <xdr:rowOff>7620</xdr:rowOff>
              </from>
              <to>
                <xdr:col>1</xdr:col>
                <xdr:colOff>1729740</xdr:colOff>
                <xdr:row>3</xdr:row>
                <xdr:rowOff>259080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0" r:id="rId31" name="Drop Down 30">
          <controlPr defaultSize="0" autoLine="0" autoPict="0">
            <anchor moveWithCells="1">
              <from>
                <xdr:col>3</xdr:col>
                <xdr:colOff>7620</xdr:colOff>
                <xdr:row>6</xdr:row>
                <xdr:rowOff>266700</xdr:rowOff>
              </from>
              <to>
                <xdr:col>3</xdr:col>
                <xdr:colOff>1363980</xdr:colOff>
                <xdr:row>7</xdr:row>
                <xdr:rowOff>259080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1" r:id="rId32" name="Drop Down 31">
          <controlPr defaultSize="0" autoLine="0" autoPict="0">
            <anchor moveWithCells="1">
              <from>
                <xdr:col>1</xdr:col>
                <xdr:colOff>15240</xdr:colOff>
                <xdr:row>5</xdr:row>
                <xdr:rowOff>15240</xdr:rowOff>
              </from>
              <to>
                <xdr:col>2</xdr:col>
                <xdr:colOff>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2" r:id="rId33" name="Drop Down 32">
          <controlPr defaultSize="0" autoLine="0" autoPict="0">
            <anchor moveWithCells="1">
              <from>
                <xdr:col>1</xdr:col>
                <xdr:colOff>15240</xdr:colOff>
                <xdr:row>34</xdr:row>
                <xdr:rowOff>22860</xdr:rowOff>
              </from>
              <to>
                <xdr:col>1</xdr:col>
                <xdr:colOff>1706880</xdr:colOff>
                <xdr:row>35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3" r:id="rId34" name="Drop Down 33">
          <controlPr defaultSize="0" autoLine="0" autoPict="0">
            <anchor>
              <from>
                <xdr:col>2</xdr:col>
                <xdr:colOff>45720</xdr:colOff>
                <xdr:row>34</xdr:row>
                <xdr:rowOff>22860</xdr:rowOff>
              </from>
              <to>
                <xdr:col>2</xdr:col>
                <xdr:colOff>1417320</xdr:colOff>
                <xdr:row>34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4" r:id="rId35" name="Drop Down 34">
          <controlPr defaultSize="0" autoLine="0" autoPict="0">
            <anchor moveWithCells="1" sizeWithCells="1">
              <from>
                <xdr:col>3</xdr:col>
                <xdr:colOff>22860</xdr:colOff>
                <xdr:row>34</xdr:row>
                <xdr:rowOff>22860</xdr:rowOff>
              </from>
              <to>
                <xdr:col>3</xdr:col>
                <xdr:colOff>1363980</xdr:colOff>
                <xdr:row>34</xdr:row>
                <xdr:rowOff>251460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5" r:id="rId36" name="Drop Down 35">
          <controlPr defaultSize="0" autoLine="0" autoPict="0">
            <anchor moveWithCells="1" sizeWithCells="1">
              <from>
                <xdr:col>4</xdr:col>
                <xdr:colOff>15240</xdr:colOff>
                <xdr:row>34</xdr:row>
                <xdr:rowOff>15240</xdr:rowOff>
              </from>
              <to>
                <xdr:col>4</xdr:col>
                <xdr:colOff>1394460</xdr:colOff>
                <xdr:row>34</xdr:row>
                <xdr:rowOff>251460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7" r:id="rId37" name="Drop Down 37">
          <controlPr defaultSize="0" autoLine="0" autoPict="0">
            <anchor moveWithCells="1" sizeWithCells="1">
              <from>
                <xdr:col>5</xdr:col>
                <xdr:colOff>7620</xdr:colOff>
                <xdr:row>30</xdr:row>
                <xdr:rowOff>7620</xdr:rowOff>
              </from>
              <to>
                <xdr:col>6</xdr:col>
                <xdr:colOff>0</xdr:colOff>
                <xdr:row>30</xdr:row>
                <xdr:rowOff>182880</xdr:rowOff>
              </to>
            </anchor>
          </controlPr>
        </control>
      </mc:Choice>
    </mc:AlternateContent>
  </controls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EBE56-D562-4693-9FC5-4A4843F470F9}">
  <sheetPr codeName="Feuil4"/>
  <dimension ref="A1:AH41"/>
  <sheetViews>
    <sheetView showGridLines="0" zoomScale="70" zoomScaleNormal="70" workbookViewId="0">
      <selection activeCell="D17" sqref="D17"/>
    </sheetView>
  </sheetViews>
  <sheetFormatPr baseColWidth="10" defaultRowHeight="14.4" x14ac:dyDescent="0.3"/>
  <cols>
    <col min="3" max="3" width="48.21875" bestFit="1" customWidth="1"/>
    <col min="22" max="22" width="13.77734375" bestFit="1" customWidth="1"/>
  </cols>
  <sheetData>
    <row r="1" spans="1:34" x14ac:dyDescent="0.3">
      <c r="A1" s="72"/>
      <c r="B1" s="72"/>
      <c r="C1" s="73"/>
      <c r="D1" s="74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5"/>
      <c r="S1" s="77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5"/>
    </row>
    <row r="2" spans="1:34" ht="15" thickBot="1" x14ac:dyDescent="0.35">
      <c r="A2" s="78"/>
      <c r="B2" s="78"/>
      <c r="C2" s="79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80"/>
      <c r="R2" s="78"/>
      <c r="S2" s="78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2"/>
    </row>
    <row r="3" spans="1:34" ht="16.2" thickBot="1" x14ac:dyDescent="0.35">
      <c r="A3" s="339" t="s">
        <v>333</v>
      </c>
      <c r="B3" s="340"/>
      <c r="C3" s="341"/>
      <c r="D3" s="78"/>
      <c r="E3" s="78"/>
      <c r="F3" s="342" t="s">
        <v>334</v>
      </c>
      <c r="G3" s="343"/>
      <c r="H3" s="344" t="s">
        <v>335</v>
      </c>
      <c r="I3" s="345"/>
      <c r="J3" s="78"/>
      <c r="K3" s="83"/>
      <c r="L3" s="78"/>
      <c r="M3" s="78"/>
      <c r="N3" s="346" t="s">
        <v>325</v>
      </c>
      <c r="O3" s="347"/>
      <c r="P3" s="348"/>
      <c r="Q3" s="84"/>
      <c r="R3" s="84"/>
      <c r="S3" s="85"/>
      <c r="T3" s="86"/>
      <c r="U3" s="221"/>
      <c r="V3" s="221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7"/>
    </row>
    <row r="4" spans="1:34" ht="16.2" thickBot="1" x14ac:dyDescent="0.35">
      <c r="A4" s="88"/>
      <c r="B4" s="89"/>
      <c r="C4" s="90"/>
      <c r="D4" s="89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89"/>
      <c r="R4" s="92"/>
      <c r="S4" s="92"/>
      <c r="T4" s="89"/>
      <c r="U4" s="222"/>
      <c r="V4" s="222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93"/>
    </row>
    <row r="5" spans="1:34" ht="31.2" x14ac:dyDescent="0.3">
      <c r="A5" s="136" t="s">
        <v>326</v>
      </c>
      <c r="B5" s="137" t="s">
        <v>327</v>
      </c>
      <c r="C5" s="138" t="s">
        <v>279</v>
      </c>
      <c r="D5" s="139" t="s">
        <v>280</v>
      </c>
      <c r="E5" s="140" t="s">
        <v>302</v>
      </c>
      <c r="F5" s="141" t="s">
        <v>303</v>
      </c>
      <c r="G5" s="141" t="s">
        <v>304</v>
      </c>
      <c r="H5" s="141" t="s">
        <v>305</v>
      </c>
      <c r="I5" s="141" t="s">
        <v>306</v>
      </c>
      <c r="J5" s="141" t="s">
        <v>307</v>
      </c>
      <c r="K5" s="141" t="s">
        <v>308</v>
      </c>
      <c r="L5" s="141" t="s">
        <v>309</v>
      </c>
      <c r="M5" s="141" t="s">
        <v>310</v>
      </c>
      <c r="N5" s="141" t="s">
        <v>311</v>
      </c>
      <c r="O5" s="141" t="s">
        <v>312</v>
      </c>
      <c r="P5" s="141" t="s">
        <v>313</v>
      </c>
      <c r="Q5" s="94"/>
      <c r="R5" s="141" t="e">
        <f>Total</f>
        <v>#NAME?</v>
      </c>
      <c r="S5" s="141" t="s">
        <v>281</v>
      </c>
      <c r="T5" s="95"/>
      <c r="U5" s="223"/>
      <c r="V5" s="223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6"/>
    </row>
    <row r="6" spans="1:34" ht="15.6" x14ac:dyDescent="0.3">
      <c r="A6" s="142">
        <v>4.3031736363636358E-3</v>
      </c>
      <c r="B6" s="142">
        <v>1.7142857142857144E-3</v>
      </c>
      <c r="C6" s="143" t="s">
        <v>282</v>
      </c>
      <c r="D6" s="144">
        <v>0.41066359714285722</v>
      </c>
      <c r="E6" s="145">
        <v>1.83136923</v>
      </c>
      <c r="F6" s="145">
        <v>0.17911985</v>
      </c>
      <c r="G6" s="145">
        <v>0.21317205</v>
      </c>
      <c r="H6" s="145">
        <v>8.0275619999999992E-2</v>
      </c>
      <c r="I6" s="145">
        <v>0.37421521000000002</v>
      </c>
      <c r="J6" s="145">
        <v>9.6744960000000005E-2</v>
      </c>
      <c r="K6" s="145">
        <v>9.9748260000000005E-2</v>
      </c>
      <c r="L6" s="145" t="s">
        <v>328</v>
      </c>
      <c r="M6" s="145" t="s">
        <v>328</v>
      </c>
      <c r="N6" s="145" t="s">
        <v>328</v>
      </c>
      <c r="O6" s="145" t="s">
        <v>328</v>
      </c>
      <c r="P6" s="145" t="s">
        <v>328</v>
      </c>
      <c r="Q6" s="97"/>
      <c r="R6" s="142">
        <f t="shared" ref="R6:R25" si="0">SUM(E6:P6)</f>
        <v>2.8746451800000004</v>
      </c>
      <c r="S6" s="213"/>
      <c r="T6" s="97"/>
      <c r="U6" s="224"/>
      <c r="V6" s="224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8"/>
    </row>
    <row r="7" spans="1:34" ht="16.2" thickBot="1" x14ac:dyDescent="0.35">
      <c r="A7" s="142">
        <v>120.11751326090908</v>
      </c>
      <c r="B7" s="142">
        <v>107.29861137714286</v>
      </c>
      <c r="C7" s="146" t="s">
        <v>283</v>
      </c>
      <c r="D7" s="144">
        <v>118.69711325285712</v>
      </c>
      <c r="E7" s="145">
        <v>132.21093799999991</v>
      </c>
      <c r="F7" s="145">
        <v>99.830295100000029</v>
      </c>
      <c r="G7" s="145">
        <v>125.3803090200002</v>
      </c>
      <c r="H7" s="145">
        <v>99.621747319999997</v>
      </c>
      <c r="I7" s="145">
        <v>144.52031618999999</v>
      </c>
      <c r="J7" s="145">
        <v>131.58097753999991</v>
      </c>
      <c r="K7" s="145">
        <v>97.735209599999848</v>
      </c>
      <c r="L7" s="145" t="s">
        <v>328</v>
      </c>
      <c r="M7" s="145" t="s">
        <v>328</v>
      </c>
      <c r="N7" s="145" t="s">
        <v>328</v>
      </c>
      <c r="O7" s="145" t="s">
        <v>328</v>
      </c>
      <c r="P7" s="145" t="s">
        <v>328</v>
      </c>
      <c r="Q7" s="97"/>
      <c r="R7" s="142">
        <f t="shared" si="0"/>
        <v>830.87979276999988</v>
      </c>
      <c r="S7" s="213"/>
      <c r="T7" s="97"/>
      <c r="U7" s="224"/>
      <c r="V7" s="224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8"/>
    </row>
    <row r="8" spans="1:34" ht="16.2" thickBot="1" x14ac:dyDescent="0.35">
      <c r="A8" s="147">
        <v>120.12181643454545</v>
      </c>
      <c r="B8" s="148">
        <v>107.30032566285715</v>
      </c>
      <c r="C8" s="149" t="s">
        <v>284</v>
      </c>
      <c r="D8" s="147">
        <v>119.10777684999996</v>
      </c>
      <c r="E8" s="148">
        <v>134.04230722999992</v>
      </c>
      <c r="F8" s="147">
        <v>100.00941495000004</v>
      </c>
      <c r="G8" s="147">
        <v>125.59348107000019</v>
      </c>
      <c r="H8" s="147">
        <v>99.702022939999992</v>
      </c>
      <c r="I8" s="147">
        <v>144.89453139999998</v>
      </c>
      <c r="J8" s="147">
        <v>131.6777224999999</v>
      </c>
      <c r="K8" s="147">
        <v>97.834957859999847</v>
      </c>
      <c r="L8" s="147" t="s">
        <v>328</v>
      </c>
      <c r="M8" s="147" t="s">
        <v>328</v>
      </c>
      <c r="N8" s="147" t="s">
        <v>328</v>
      </c>
      <c r="O8" s="147" t="s">
        <v>328</v>
      </c>
      <c r="P8" s="147" t="s">
        <v>328</v>
      </c>
      <c r="Q8" s="99"/>
      <c r="R8" s="147">
        <f t="shared" si="0"/>
        <v>833.75443794999978</v>
      </c>
      <c r="S8" s="214">
        <f>AZ8/11*IF(AG8&lt;10,AG8,AG8-1)</f>
        <v>0</v>
      </c>
      <c r="T8" s="100"/>
      <c r="U8" s="225"/>
      <c r="V8" s="225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1"/>
    </row>
    <row r="9" spans="1:34" ht="15.6" x14ac:dyDescent="0.3">
      <c r="A9" s="142">
        <v>0</v>
      </c>
      <c r="B9" s="142">
        <v>0</v>
      </c>
      <c r="C9" s="150" t="s">
        <v>285</v>
      </c>
      <c r="D9" s="144">
        <v>0</v>
      </c>
      <c r="E9" s="145">
        <v>0</v>
      </c>
      <c r="F9" s="145">
        <v>0</v>
      </c>
      <c r="G9" s="145">
        <v>0</v>
      </c>
      <c r="H9" s="145">
        <v>0</v>
      </c>
      <c r="I9" s="145">
        <v>0</v>
      </c>
      <c r="J9" s="145">
        <v>0</v>
      </c>
      <c r="K9" s="145">
        <v>0</v>
      </c>
      <c r="L9" s="145" t="s">
        <v>328</v>
      </c>
      <c r="M9" s="145" t="s">
        <v>328</v>
      </c>
      <c r="N9" s="145" t="s">
        <v>328</v>
      </c>
      <c r="O9" s="145" t="s">
        <v>328</v>
      </c>
      <c r="P9" s="145" t="s">
        <v>328</v>
      </c>
      <c r="Q9" s="102"/>
      <c r="R9" s="142">
        <f t="shared" si="0"/>
        <v>0</v>
      </c>
      <c r="S9" s="215"/>
      <c r="T9" s="102"/>
      <c r="U9" s="226"/>
      <c r="V9" s="226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93"/>
    </row>
    <row r="10" spans="1:34" ht="16.2" thickBot="1" x14ac:dyDescent="0.35">
      <c r="A10" s="142">
        <v>6.1605791818181821E-2</v>
      </c>
      <c r="B10" s="142">
        <v>8.3378737142857137E-2</v>
      </c>
      <c r="C10" s="150" t="s">
        <v>286</v>
      </c>
      <c r="D10" s="144">
        <v>0.18749135142857143</v>
      </c>
      <c r="E10" s="145">
        <v>0</v>
      </c>
      <c r="F10" s="145">
        <v>0</v>
      </c>
      <c r="G10" s="145">
        <v>0.20786655000000001</v>
      </c>
      <c r="H10" s="145">
        <v>4.5347209999999999E-2</v>
      </c>
      <c r="I10" s="145">
        <v>5.7540529999999993E-2</v>
      </c>
      <c r="J10" s="145">
        <v>5.5265920000000003E-2</v>
      </c>
      <c r="K10" s="145">
        <v>0.94641924999999993</v>
      </c>
      <c r="L10" s="145" t="s">
        <v>328</v>
      </c>
      <c r="M10" s="145" t="s">
        <v>328</v>
      </c>
      <c r="N10" s="145" t="s">
        <v>328</v>
      </c>
      <c r="O10" s="145" t="s">
        <v>328</v>
      </c>
      <c r="P10" s="145" t="s">
        <v>328</v>
      </c>
      <c r="Q10" s="102"/>
      <c r="R10" s="142">
        <f t="shared" si="0"/>
        <v>1.31243946</v>
      </c>
      <c r="S10" s="215"/>
      <c r="T10" s="102"/>
      <c r="U10" s="226"/>
      <c r="V10" s="226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93"/>
    </row>
    <row r="11" spans="1:34" ht="16.2" thickBot="1" x14ac:dyDescent="0.35">
      <c r="A11" s="147">
        <v>120.18342222636362</v>
      </c>
      <c r="B11" s="148">
        <v>107.38370439999998</v>
      </c>
      <c r="C11" s="149" t="s">
        <v>287</v>
      </c>
      <c r="D11" s="147">
        <v>119.29526820142856</v>
      </c>
      <c r="E11" s="148">
        <v>134.04230722999992</v>
      </c>
      <c r="F11" s="148">
        <v>100.00941495000004</v>
      </c>
      <c r="G11" s="148">
        <v>125.8013476200002</v>
      </c>
      <c r="H11" s="148">
        <v>99.747370149999995</v>
      </c>
      <c r="I11" s="148">
        <v>144.95207192999999</v>
      </c>
      <c r="J11" s="148">
        <v>131.73298841999991</v>
      </c>
      <c r="K11" s="148">
        <v>98.781377109999852</v>
      </c>
      <c r="L11" s="148" t="s">
        <v>328</v>
      </c>
      <c r="M11" s="148" t="s">
        <v>328</v>
      </c>
      <c r="N11" s="148" t="s">
        <v>328</v>
      </c>
      <c r="O11" s="148" t="s">
        <v>328</v>
      </c>
      <c r="P11" s="148" t="s">
        <v>328</v>
      </c>
      <c r="Q11" s="99"/>
      <c r="R11" s="147">
        <f t="shared" si="0"/>
        <v>835.06687740999985</v>
      </c>
      <c r="S11" s="216"/>
      <c r="T11" s="100"/>
      <c r="U11" s="225"/>
      <c r="V11" s="225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1"/>
    </row>
    <row r="12" spans="1:34" ht="15.6" x14ac:dyDescent="0.3">
      <c r="A12" s="151">
        <v>19.255334614545458</v>
      </c>
      <c r="B12" s="151">
        <v>16.607431568571428</v>
      </c>
      <c r="C12" s="152" t="s">
        <v>288</v>
      </c>
      <c r="D12" s="153">
        <v>20.537320451428574</v>
      </c>
      <c r="E12" s="154">
        <v>17.814444660000003</v>
      </c>
      <c r="F12" s="154">
        <v>23.736850960000012</v>
      </c>
      <c r="G12" s="154">
        <v>22.609191940000002</v>
      </c>
      <c r="H12" s="154">
        <v>14.618636340000002</v>
      </c>
      <c r="I12" s="154">
        <v>33.666524840000001</v>
      </c>
      <c r="J12" s="154">
        <v>14.388636340000001</v>
      </c>
      <c r="K12" s="154">
        <v>16.926958079999999</v>
      </c>
      <c r="L12" s="154" t="s">
        <v>328</v>
      </c>
      <c r="M12" s="154" t="s">
        <v>328</v>
      </c>
      <c r="N12" s="154" t="s">
        <v>328</v>
      </c>
      <c r="O12" s="154" t="s">
        <v>328</v>
      </c>
      <c r="P12" s="154" t="s">
        <v>328</v>
      </c>
      <c r="Q12" s="103"/>
      <c r="R12" s="151">
        <f t="shared" si="0"/>
        <v>143.76124316000002</v>
      </c>
      <c r="S12" s="217"/>
      <c r="T12" s="104"/>
      <c r="U12" s="227"/>
      <c r="V12" s="227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5"/>
    </row>
    <row r="13" spans="1:34" ht="15.6" x14ac:dyDescent="0.3">
      <c r="A13" s="151">
        <v>14.40626115818182</v>
      </c>
      <c r="B13" s="155">
        <v>13.795334902857146</v>
      </c>
      <c r="C13" s="152" t="s">
        <v>289</v>
      </c>
      <c r="D13" s="153">
        <v>15.395328161428568</v>
      </c>
      <c r="E13" s="154">
        <v>15.0991575</v>
      </c>
      <c r="F13" s="154">
        <v>12.880090139999989</v>
      </c>
      <c r="G13" s="154">
        <v>16.01490888</v>
      </c>
      <c r="H13" s="154">
        <v>13.12825183</v>
      </c>
      <c r="I13" s="154">
        <v>17.812914029999991</v>
      </c>
      <c r="J13" s="154">
        <v>17.718935949999999</v>
      </c>
      <c r="K13" s="154">
        <v>15.1130388</v>
      </c>
      <c r="L13" s="154" t="s">
        <v>328</v>
      </c>
      <c r="M13" s="154" t="s">
        <v>328</v>
      </c>
      <c r="N13" s="154" t="s">
        <v>328</v>
      </c>
      <c r="O13" s="154" t="s">
        <v>328</v>
      </c>
      <c r="P13" s="154" t="s">
        <v>328</v>
      </c>
      <c r="Q13" s="103"/>
      <c r="R13" s="151">
        <f t="shared" si="0"/>
        <v>107.76729712999997</v>
      </c>
      <c r="S13" s="217"/>
      <c r="T13" s="104"/>
      <c r="U13" s="227"/>
      <c r="V13" s="227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6"/>
    </row>
    <row r="14" spans="1:34" ht="15.6" x14ac:dyDescent="0.3">
      <c r="A14" s="151">
        <v>0</v>
      </c>
      <c r="B14" s="151">
        <v>0</v>
      </c>
      <c r="C14" s="156" t="s">
        <v>329</v>
      </c>
      <c r="D14" s="157">
        <v>0</v>
      </c>
      <c r="E14" s="155">
        <v>0</v>
      </c>
      <c r="F14" s="155">
        <v>0</v>
      </c>
      <c r="G14" s="155">
        <v>0</v>
      </c>
      <c r="H14" s="155">
        <v>0</v>
      </c>
      <c r="I14" s="155">
        <v>0</v>
      </c>
      <c r="J14" s="155">
        <v>0</v>
      </c>
      <c r="K14" s="155">
        <v>0</v>
      </c>
      <c r="L14" s="155" t="s">
        <v>328</v>
      </c>
      <c r="M14" s="155" t="s">
        <v>328</v>
      </c>
      <c r="N14" s="155" t="s">
        <v>328</v>
      </c>
      <c r="O14" s="155" t="s">
        <v>328</v>
      </c>
      <c r="P14" s="155" t="s">
        <v>328</v>
      </c>
      <c r="Q14" s="107"/>
      <c r="R14" s="151">
        <f t="shared" si="0"/>
        <v>0</v>
      </c>
      <c r="S14" s="217"/>
      <c r="T14" s="104"/>
      <c r="U14" s="227"/>
      <c r="V14" s="227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6"/>
    </row>
    <row r="15" spans="1:34" ht="15.6" x14ac:dyDescent="0.3">
      <c r="A15" s="151">
        <v>1.5092880145454546</v>
      </c>
      <c r="B15" s="151">
        <v>1.4364304314285714</v>
      </c>
      <c r="C15" s="152" t="s">
        <v>290</v>
      </c>
      <c r="D15" s="153">
        <v>1.4374546671428572</v>
      </c>
      <c r="E15" s="154">
        <v>1.7171657300000001</v>
      </c>
      <c r="F15" s="154">
        <v>1.5558451900000001</v>
      </c>
      <c r="G15" s="154">
        <v>1.5511968</v>
      </c>
      <c r="H15" s="154">
        <v>1.1373335</v>
      </c>
      <c r="I15" s="154">
        <v>1.4387984</v>
      </c>
      <c r="J15" s="154">
        <v>1.4872194999999999</v>
      </c>
      <c r="K15" s="154">
        <v>1.17462355</v>
      </c>
      <c r="L15" s="154" t="s">
        <v>328</v>
      </c>
      <c r="M15" s="154" t="s">
        <v>328</v>
      </c>
      <c r="N15" s="154" t="s">
        <v>328</v>
      </c>
      <c r="O15" s="154" t="s">
        <v>328</v>
      </c>
      <c r="P15" s="154" t="s">
        <v>328</v>
      </c>
      <c r="Q15" s="103"/>
      <c r="R15" s="151">
        <f t="shared" si="0"/>
        <v>10.06218267</v>
      </c>
      <c r="S15" s="217"/>
      <c r="T15" s="104"/>
      <c r="U15" s="227"/>
      <c r="V15" s="227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6"/>
    </row>
    <row r="16" spans="1:34" ht="15.6" x14ac:dyDescent="0.3">
      <c r="A16" s="151">
        <v>45.142056020909088</v>
      </c>
      <c r="B16" s="151">
        <v>40.928981238571431</v>
      </c>
      <c r="C16" s="152" t="s">
        <v>291</v>
      </c>
      <c r="D16" s="153">
        <v>53.837549019999976</v>
      </c>
      <c r="E16" s="154">
        <v>57.226768269999994</v>
      </c>
      <c r="F16" s="154">
        <v>70.606268089999944</v>
      </c>
      <c r="G16" s="154">
        <v>51.426618859999969</v>
      </c>
      <c r="H16" s="154">
        <v>51.794954479999966</v>
      </c>
      <c r="I16" s="154">
        <v>49.464822420000012</v>
      </c>
      <c r="J16" s="154">
        <v>49.29688102999998</v>
      </c>
      <c r="K16" s="154">
        <v>47.046529989999989</v>
      </c>
      <c r="L16" s="154" t="s">
        <v>328</v>
      </c>
      <c r="M16" s="154" t="s">
        <v>328</v>
      </c>
      <c r="N16" s="154" t="s">
        <v>328</v>
      </c>
      <c r="O16" s="154" t="s">
        <v>328</v>
      </c>
      <c r="P16" s="154" t="s">
        <v>328</v>
      </c>
      <c r="Q16" s="103"/>
      <c r="R16" s="151">
        <f t="shared" si="0"/>
        <v>376.86284313999982</v>
      </c>
      <c r="S16" s="217"/>
      <c r="T16" s="104"/>
      <c r="U16" s="227"/>
      <c r="V16" s="227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6"/>
    </row>
    <row r="17" spans="1:34" ht="15.6" x14ac:dyDescent="0.3">
      <c r="A17" s="151">
        <v>6.9723851509090915</v>
      </c>
      <c r="B17" s="151">
        <v>6.2413195228571441</v>
      </c>
      <c r="C17" s="152" t="s">
        <v>292</v>
      </c>
      <c r="D17" s="153">
        <v>6.8324053928571429</v>
      </c>
      <c r="E17" s="154">
        <v>7.6369999999999996</v>
      </c>
      <c r="F17" s="154">
        <v>5.7140000000000004</v>
      </c>
      <c r="G17" s="154">
        <v>7.2210000000000001</v>
      </c>
      <c r="H17" s="154">
        <v>5.7510000000000003</v>
      </c>
      <c r="I17" s="154">
        <v>8.4168377500000009</v>
      </c>
      <c r="J17" s="154">
        <v>7.5119999999999996</v>
      </c>
      <c r="K17" s="154">
        <v>5.5750000000000002</v>
      </c>
      <c r="L17" s="154" t="s">
        <v>328</v>
      </c>
      <c r="M17" s="154" t="s">
        <v>328</v>
      </c>
      <c r="N17" s="154" t="s">
        <v>328</v>
      </c>
      <c r="O17" s="154" t="s">
        <v>328</v>
      </c>
      <c r="P17" s="154" t="s">
        <v>328</v>
      </c>
      <c r="Q17" s="103"/>
      <c r="R17" s="151">
        <f t="shared" si="0"/>
        <v>47.826837750000003</v>
      </c>
      <c r="S17" s="217"/>
      <c r="T17" s="104"/>
      <c r="U17" s="227"/>
      <c r="V17" s="227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6"/>
    </row>
    <row r="18" spans="1:34" ht="16.2" thickBot="1" x14ac:dyDescent="0.35">
      <c r="A18" s="151">
        <v>1.9062830672727271</v>
      </c>
      <c r="B18" s="151">
        <v>1.7092491642857142</v>
      </c>
      <c r="C18" s="152" t="s">
        <v>293</v>
      </c>
      <c r="D18" s="153">
        <v>1.0658289442857143</v>
      </c>
      <c r="E18" s="154">
        <v>1.20638394</v>
      </c>
      <c r="F18" s="154">
        <v>0.90008482999999995</v>
      </c>
      <c r="G18" s="154">
        <v>1.1170535500000001</v>
      </c>
      <c r="H18" s="154">
        <v>0.8879745</v>
      </c>
      <c r="I18" s="154">
        <v>1.2914820899999999</v>
      </c>
      <c r="J18" s="154">
        <v>1.17543493</v>
      </c>
      <c r="K18" s="154">
        <v>0.88238876999999993</v>
      </c>
      <c r="L18" s="154" t="s">
        <v>328</v>
      </c>
      <c r="M18" s="154" t="s">
        <v>328</v>
      </c>
      <c r="N18" s="154" t="s">
        <v>328</v>
      </c>
      <c r="O18" s="154" t="s">
        <v>328</v>
      </c>
      <c r="P18" s="154" t="s">
        <v>328</v>
      </c>
      <c r="Q18" s="103"/>
      <c r="R18" s="151">
        <f t="shared" si="0"/>
        <v>7.46080261</v>
      </c>
      <c r="S18" s="217"/>
      <c r="T18" s="104"/>
      <c r="U18" s="227"/>
      <c r="V18" s="227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6"/>
    </row>
    <row r="19" spans="1:34" ht="16.2" thickBot="1" x14ac:dyDescent="0.35">
      <c r="A19" s="147">
        <v>89.191608026363625</v>
      </c>
      <c r="B19" s="148">
        <v>80.718746828571426</v>
      </c>
      <c r="C19" s="158" t="s">
        <v>294</v>
      </c>
      <c r="D19" s="147">
        <v>99.105886637142831</v>
      </c>
      <c r="E19" s="148">
        <v>100.70092009999999</v>
      </c>
      <c r="F19" s="148">
        <v>115.39313920999994</v>
      </c>
      <c r="G19" s="148">
        <v>99.939970029999969</v>
      </c>
      <c r="H19" s="148">
        <v>87.318150649999964</v>
      </c>
      <c r="I19" s="148">
        <v>112.09137953000001</v>
      </c>
      <c r="J19" s="148">
        <v>91.579107749999977</v>
      </c>
      <c r="K19" s="148">
        <v>86.718539189999987</v>
      </c>
      <c r="L19" s="148" t="s">
        <v>328</v>
      </c>
      <c r="M19" s="148" t="s">
        <v>328</v>
      </c>
      <c r="N19" s="148" t="s">
        <v>328</v>
      </c>
      <c r="O19" s="148" t="s">
        <v>328</v>
      </c>
      <c r="P19" s="148" t="s">
        <v>328</v>
      </c>
      <c r="Q19" s="108"/>
      <c r="R19" s="147">
        <f t="shared" si="0"/>
        <v>693.74120645999983</v>
      </c>
      <c r="S19" s="218"/>
      <c r="T19" s="109"/>
      <c r="U19" s="228"/>
      <c r="V19" s="228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</row>
    <row r="20" spans="1:34" ht="16.2" thickBot="1" x14ac:dyDescent="0.35">
      <c r="A20" s="147">
        <v>30.9918142</v>
      </c>
      <c r="B20" s="148">
        <v>26.664957571428577</v>
      </c>
      <c r="C20" s="149" t="s">
        <v>295</v>
      </c>
      <c r="D20" s="147">
        <v>20.189381564285725</v>
      </c>
      <c r="E20" s="148">
        <v>33.34138712999993</v>
      </c>
      <c r="F20" s="147">
        <v>-15.383724259999909</v>
      </c>
      <c r="G20" s="147">
        <v>25.861377590000231</v>
      </c>
      <c r="H20" s="147">
        <v>12.429219500000031</v>
      </c>
      <c r="I20" s="147">
        <v>32.860692399999976</v>
      </c>
      <c r="J20" s="147">
        <v>40.153880669999936</v>
      </c>
      <c r="K20" s="147">
        <v>12.062837919999865</v>
      </c>
      <c r="L20" s="147" t="s">
        <v>328</v>
      </c>
      <c r="M20" s="147" t="s">
        <v>328</v>
      </c>
      <c r="N20" s="147" t="s">
        <v>328</v>
      </c>
      <c r="O20" s="147" t="s">
        <v>328</v>
      </c>
      <c r="P20" s="147" t="s">
        <v>328</v>
      </c>
      <c r="Q20" s="99"/>
      <c r="R20" s="147">
        <f t="shared" si="0"/>
        <v>141.32567095000007</v>
      </c>
      <c r="S20" s="214">
        <f>AZ20/11*IF(AG20&lt;10,AG20,AG20-1)</f>
        <v>0</v>
      </c>
      <c r="T20" s="100"/>
      <c r="U20" s="225"/>
      <c r="V20" s="225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1"/>
    </row>
    <row r="21" spans="1:34" ht="16.2" thickBot="1" x14ac:dyDescent="0.35">
      <c r="A21" s="151">
        <v>1.6047875345454548</v>
      </c>
      <c r="B21" s="151">
        <v>1.5955362014285714</v>
      </c>
      <c r="C21" s="152" t="s">
        <v>296</v>
      </c>
      <c r="D21" s="157">
        <v>1.766186358571429</v>
      </c>
      <c r="E21" s="155">
        <v>1.6648270000000001</v>
      </c>
      <c r="F21" s="155">
        <v>0.99967090000000003</v>
      </c>
      <c r="G21" s="155">
        <v>1.6475826</v>
      </c>
      <c r="H21" s="155">
        <v>1.3757743499999999</v>
      </c>
      <c r="I21" s="155">
        <v>1.5178631499999999</v>
      </c>
      <c r="J21" s="155">
        <v>2.7724596799999999</v>
      </c>
      <c r="K21" s="155">
        <v>2.3851268299999999</v>
      </c>
      <c r="L21" s="155" t="s">
        <v>328</v>
      </c>
      <c r="M21" s="155" t="s">
        <v>328</v>
      </c>
      <c r="N21" s="155" t="s">
        <v>328</v>
      </c>
      <c r="O21" s="155" t="s">
        <v>328</v>
      </c>
      <c r="P21" s="155" t="s">
        <v>328</v>
      </c>
      <c r="Q21" s="107"/>
      <c r="R21" s="151">
        <f t="shared" si="0"/>
        <v>12.363304510000003</v>
      </c>
      <c r="S21" s="217"/>
      <c r="T21" s="104"/>
      <c r="U21" s="227"/>
      <c r="V21" s="227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6"/>
    </row>
    <row r="22" spans="1:34" ht="16.2" thickBot="1" x14ac:dyDescent="0.35">
      <c r="A22" s="147">
        <v>29.387026665454542</v>
      </c>
      <c r="B22" s="159">
        <v>25.069421370000008</v>
      </c>
      <c r="C22" s="149" t="s">
        <v>297</v>
      </c>
      <c r="D22" s="147">
        <v>18.423195205714297</v>
      </c>
      <c r="E22" s="148">
        <v>31.676560129999931</v>
      </c>
      <c r="F22" s="147">
        <v>-16.38339515999991</v>
      </c>
      <c r="G22" s="147">
        <v>24.213794990000231</v>
      </c>
      <c r="H22" s="147">
        <v>11.05344515000003</v>
      </c>
      <c r="I22" s="147">
        <v>31.342829249999976</v>
      </c>
      <c r="J22" s="147">
        <v>37.381420989999938</v>
      </c>
      <c r="K22" s="147">
        <v>9.677711089999864</v>
      </c>
      <c r="L22" s="147" t="s">
        <v>328</v>
      </c>
      <c r="M22" s="147" t="s">
        <v>328</v>
      </c>
      <c r="N22" s="147" t="s">
        <v>328</v>
      </c>
      <c r="O22" s="147" t="s">
        <v>328</v>
      </c>
      <c r="P22" s="147" t="s">
        <v>328</v>
      </c>
      <c r="Q22" s="99"/>
      <c r="R22" s="147">
        <f>SUM(E22:P22)</f>
        <v>128.96236644000007</v>
      </c>
      <c r="S22" s="216"/>
      <c r="T22" s="100"/>
      <c r="U22" s="225"/>
      <c r="V22" s="225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1"/>
    </row>
    <row r="23" spans="1:34" ht="15.6" x14ac:dyDescent="0.3">
      <c r="A23" s="160">
        <v>5.674953363636364E-2</v>
      </c>
      <c r="B23" s="154">
        <v>5.9158572857142863E-2</v>
      </c>
      <c r="C23" s="152" t="s">
        <v>298</v>
      </c>
      <c r="D23" s="153">
        <v>2.4884875714285715E-2</v>
      </c>
      <c r="E23" s="154">
        <v>0</v>
      </c>
      <c r="F23" s="154">
        <v>6.9583320000000004E-2</v>
      </c>
      <c r="G23" s="154">
        <v>2.6157489999999999E-2</v>
      </c>
      <c r="H23" s="154">
        <v>0</v>
      </c>
      <c r="I23" s="154">
        <v>7.8453319999999993E-2</v>
      </c>
      <c r="J23" s="154">
        <v>0</v>
      </c>
      <c r="K23" s="154">
        <v>0</v>
      </c>
      <c r="L23" s="154" t="s">
        <v>328</v>
      </c>
      <c r="M23" s="154" t="s">
        <v>328</v>
      </c>
      <c r="N23" s="154" t="s">
        <v>328</v>
      </c>
      <c r="O23" s="154" t="s">
        <v>328</v>
      </c>
      <c r="P23" s="154" t="s">
        <v>328</v>
      </c>
      <c r="Q23" s="107"/>
      <c r="R23" s="151">
        <f t="shared" si="0"/>
        <v>0.17419413</v>
      </c>
      <c r="S23" s="217"/>
      <c r="T23" s="104"/>
      <c r="U23" s="227"/>
      <c r="V23" s="227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6"/>
    </row>
    <row r="24" spans="1:34" ht="16.2" thickBot="1" x14ac:dyDescent="0.35">
      <c r="A24" s="161">
        <v>-0.1590361172727271</v>
      </c>
      <c r="B24" s="161">
        <v>2.2125777142857381E-2</v>
      </c>
      <c r="C24" s="152" t="s">
        <v>299</v>
      </c>
      <c r="D24" s="153">
        <v>-0.29532899285714281</v>
      </c>
      <c r="E24" s="154">
        <v>-0.49216959999999998</v>
      </c>
      <c r="F24" s="154">
        <v>-8.5003000000000023E-3</v>
      </c>
      <c r="G24" s="154">
        <v>-6.5454800000000011E-3</v>
      </c>
      <c r="H24" s="154">
        <v>-0.5669521500000001</v>
      </c>
      <c r="I24" s="154">
        <v>-8.887304E-2</v>
      </c>
      <c r="J24" s="154">
        <v>-0.70882411000000001</v>
      </c>
      <c r="K24" s="154">
        <v>-0.19543827000000011</v>
      </c>
      <c r="L24" s="154" t="s">
        <v>328</v>
      </c>
      <c r="M24" s="154" t="s">
        <v>328</v>
      </c>
      <c r="N24" s="154" t="s">
        <v>328</v>
      </c>
      <c r="O24" s="154" t="s">
        <v>328</v>
      </c>
      <c r="P24" s="154" t="s">
        <v>328</v>
      </c>
      <c r="Q24" s="107"/>
      <c r="R24" s="151">
        <f t="shared" si="0"/>
        <v>-2.0673029499999998</v>
      </c>
      <c r="S24" s="217"/>
      <c r="T24" s="104"/>
      <c r="U24" s="227"/>
      <c r="V24" s="227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6"/>
    </row>
    <row r="25" spans="1:34" ht="16.2" thickBot="1" x14ac:dyDescent="0.35">
      <c r="A25" s="147">
        <v>29.489313249090912</v>
      </c>
      <c r="B25" s="159">
        <v>24.988137020000007</v>
      </c>
      <c r="C25" s="149" t="s">
        <v>300</v>
      </c>
      <c r="D25" s="147">
        <v>18.693639322857155</v>
      </c>
      <c r="E25" s="148">
        <v>32.168729729999932</v>
      </c>
      <c r="F25" s="147">
        <v>-16.444478179999908</v>
      </c>
      <c r="G25" s="147">
        <v>24.194182980000232</v>
      </c>
      <c r="H25" s="147">
        <v>11.620397300000031</v>
      </c>
      <c r="I25" s="147">
        <v>31.353248969999974</v>
      </c>
      <c r="J25" s="147">
        <v>38.09024509999994</v>
      </c>
      <c r="K25" s="147">
        <v>9.8731493599998643</v>
      </c>
      <c r="L25" s="147" t="s">
        <v>328</v>
      </c>
      <c r="M25" s="147" t="s">
        <v>328</v>
      </c>
      <c r="N25" s="147" t="s">
        <v>328</v>
      </c>
      <c r="O25" s="147" t="s">
        <v>328</v>
      </c>
      <c r="P25" s="147" t="s">
        <v>328</v>
      </c>
      <c r="Q25" s="99"/>
      <c r="R25" s="147">
        <f t="shared" si="0"/>
        <v>130.85547526000008</v>
      </c>
      <c r="S25" s="214">
        <f>AZ25/11*IF(AG25&lt;10,AG25,AG25-1)</f>
        <v>0</v>
      </c>
      <c r="T25" s="100"/>
      <c r="U25" s="225"/>
      <c r="V25" s="225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1"/>
    </row>
    <row r="26" spans="1:34" ht="16.2" thickBot="1" x14ac:dyDescent="0.35">
      <c r="A26" s="162"/>
      <c r="B26" s="162" t="s">
        <v>328</v>
      </c>
      <c r="C26" s="163"/>
      <c r="D26" s="164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11"/>
      <c r="R26" s="110"/>
      <c r="S26" s="110"/>
      <c r="T26" s="102"/>
      <c r="U26" s="226"/>
      <c r="V26" s="226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12"/>
    </row>
    <row r="27" spans="1:34" ht="18" thickBot="1" x14ac:dyDescent="0.35">
      <c r="A27" s="147">
        <v>31.09410078363636</v>
      </c>
      <c r="B27" s="147">
        <v>26.583673221428572</v>
      </c>
      <c r="C27" s="149" t="s">
        <v>330</v>
      </c>
      <c r="D27" s="147">
        <v>20.45982568142858</v>
      </c>
      <c r="E27" s="148">
        <v>33.833556729999934</v>
      </c>
      <c r="F27" s="148">
        <v>-15.444807279999909</v>
      </c>
      <c r="G27" s="148">
        <v>25.841765580000231</v>
      </c>
      <c r="H27" s="148">
        <v>12.996171650000031</v>
      </c>
      <c r="I27" s="148">
        <v>32.871112119999971</v>
      </c>
      <c r="J27" s="148">
        <v>40.862704779999937</v>
      </c>
      <c r="K27" s="148">
        <v>12.258276189999865</v>
      </c>
      <c r="L27" s="148" t="s">
        <v>328</v>
      </c>
      <c r="M27" s="148" t="s">
        <v>328</v>
      </c>
      <c r="N27" s="148" t="s">
        <v>328</v>
      </c>
      <c r="O27" s="148" t="s">
        <v>328</v>
      </c>
      <c r="P27" s="148" t="s">
        <v>328</v>
      </c>
      <c r="Q27" s="99"/>
      <c r="R27" s="219">
        <v>143</v>
      </c>
      <c r="S27" s="220">
        <v>0</v>
      </c>
      <c r="T27" s="100"/>
      <c r="U27" s="225"/>
      <c r="V27" s="225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1"/>
    </row>
    <row r="28" spans="1:34" ht="16.2" thickBot="1" x14ac:dyDescent="0.35">
      <c r="A28" s="78"/>
      <c r="B28" s="78"/>
      <c r="C28" s="79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80"/>
      <c r="R28" s="78"/>
      <c r="S28" s="78"/>
      <c r="T28" s="81"/>
      <c r="U28" s="229"/>
      <c r="V28" s="229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2"/>
    </row>
    <row r="29" spans="1:34" ht="31.8" thickBot="1" x14ac:dyDescent="0.35">
      <c r="A29" s="165" t="s">
        <v>326</v>
      </c>
      <c r="B29" s="166" t="s">
        <v>327</v>
      </c>
      <c r="C29" s="167" t="s">
        <v>301</v>
      </c>
      <c r="D29" s="168" t="s">
        <v>280</v>
      </c>
      <c r="E29" s="165" t="s">
        <v>302</v>
      </c>
      <c r="F29" s="169" t="s">
        <v>303</v>
      </c>
      <c r="G29" s="169" t="s">
        <v>304</v>
      </c>
      <c r="H29" s="169" t="s">
        <v>305</v>
      </c>
      <c r="I29" s="169" t="s">
        <v>306</v>
      </c>
      <c r="J29" s="169" t="s">
        <v>307</v>
      </c>
      <c r="K29" s="169" t="s">
        <v>308</v>
      </c>
      <c r="L29" s="169" t="s">
        <v>309</v>
      </c>
      <c r="M29" s="169" t="s">
        <v>310</v>
      </c>
      <c r="N29" s="169" t="s">
        <v>311</v>
      </c>
      <c r="O29" s="169" t="s">
        <v>312</v>
      </c>
      <c r="P29" s="170" t="s">
        <v>313</v>
      </c>
      <c r="Q29" s="113"/>
      <c r="R29" s="114"/>
      <c r="S29" s="114"/>
      <c r="T29" s="115"/>
      <c r="U29" s="230"/>
      <c r="V29" s="230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6"/>
    </row>
    <row r="30" spans="1:34" ht="15.6" x14ac:dyDescent="0.3">
      <c r="A30" s="171">
        <v>0.16021622831040983</v>
      </c>
      <c r="B30" s="172">
        <v>0.15465504436976221</v>
      </c>
      <c r="C30" s="173" t="s">
        <v>314</v>
      </c>
      <c r="D30" s="174">
        <v>0.172155365095886</v>
      </c>
      <c r="E30" s="174">
        <v>0.13290165641085716</v>
      </c>
      <c r="F30" s="175">
        <v>0.23734616357737232</v>
      </c>
      <c r="G30" s="175">
        <v>0.17972138111186289</v>
      </c>
      <c r="H30" s="175">
        <v>0.14655660914184016</v>
      </c>
      <c r="I30" s="175">
        <v>0.23225970068408669</v>
      </c>
      <c r="J30" s="175">
        <v>0.10922576427193156</v>
      </c>
      <c r="K30" s="175">
        <v>0.17135778600404272</v>
      </c>
      <c r="L30" s="175" t="s">
        <v>328</v>
      </c>
      <c r="M30" s="175" t="s">
        <v>328</v>
      </c>
      <c r="N30" s="175" t="s">
        <v>328</v>
      </c>
      <c r="O30" s="175" t="s">
        <v>328</v>
      </c>
      <c r="P30" s="176" t="s">
        <v>328</v>
      </c>
      <c r="Q30" s="117"/>
      <c r="R30" s="118"/>
      <c r="S30" s="247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9"/>
    </row>
    <row r="31" spans="1:34" ht="15.6" x14ac:dyDescent="0.3">
      <c r="A31" s="171">
        <v>0.119868954397453</v>
      </c>
      <c r="B31" s="175">
        <v>0.12846767561184216</v>
      </c>
      <c r="C31" s="173" t="s">
        <v>315</v>
      </c>
      <c r="D31" s="174">
        <v>0.12905229514580369</v>
      </c>
      <c r="E31" s="174">
        <v>0.11264471503084265</v>
      </c>
      <c r="F31" s="175">
        <v>0.12878877600113373</v>
      </c>
      <c r="G31" s="175">
        <v>0.12730315837613421</v>
      </c>
      <c r="H31" s="175">
        <v>0.13161501712032855</v>
      </c>
      <c r="I31" s="175">
        <v>0.12288830227002324</v>
      </c>
      <c r="J31" s="175">
        <v>0.13450644491194039</v>
      </c>
      <c r="K31" s="175">
        <v>0.15299481787109115</v>
      </c>
      <c r="L31" s="175" t="s">
        <v>328</v>
      </c>
      <c r="M31" s="175" t="s">
        <v>328</v>
      </c>
      <c r="N31" s="175" t="s">
        <v>328</v>
      </c>
      <c r="O31" s="175" t="s">
        <v>328</v>
      </c>
      <c r="P31" s="176" t="s">
        <v>328</v>
      </c>
      <c r="Q31" s="117"/>
      <c r="R31" s="118"/>
      <c r="S31" s="118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9"/>
    </row>
    <row r="32" spans="1:34" ht="15.6" x14ac:dyDescent="0.3">
      <c r="A32" s="171">
        <v>0</v>
      </c>
      <c r="B32" s="175">
        <v>0</v>
      </c>
      <c r="C32" s="173" t="s">
        <v>316</v>
      </c>
      <c r="D32" s="174">
        <v>0</v>
      </c>
      <c r="E32" s="174">
        <v>0</v>
      </c>
      <c r="F32" s="175">
        <v>0</v>
      </c>
      <c r="G32" s="175">
        <v>0</v>
      </c>
      <c r="H32" s="175">
        <v>0</v>
      </c>
      <c r="I32" s="175">
        <v>0</v>
      </c>
      <c r="J32" s="175">
        <v>0</v>
      </c>
      <c r="K32" s="175">
        <v>0</v>
      </c>
      <c r="L32" s="175" t="s">
        <v>328</v>
      </c>
      <c r="M32" s="175" t="s">
        <v>328</v>
      </c>
      <c r="N32" s="175" t="s">
        <v>328</v>
      </c>
      <c r="O32" s="175" t="s">
        <v>328</v>
      </c>
      <c r="P32" s="176" t="s">
        <v>328</v>
      </c>
      <c r="Q32" s="117"/>
      <c r="R32" s="118"/>
      <c r="S32" s="118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9"/>
    </row>
    <row r="33" spans="1:34" ht="15.6" x14ac:dyDescent="0.3">
      <c r="A33" s="177">
        <v>0.37560967381911231</v>
      </c>
      <c r="B33" s="178">
        <v>0.38114704151118328</v>
      </c>
      <c r="C33" s="179" t="s">
        <v>317</v>
      </c>
      <c r="D33" s="180">
        <v>0.45129660070922473</v>
      </c>
      <c r="E33" s="180">
        <v>0.42693064191894264</v>
      </c>
      <c r="F33" s="178">
        <v>0.70599621170966487</v>
      </c>
      <c r="G33" s="178">
        <v>0.40879227315863859</v>
      </c>
      <c r="H33" s="178">
        <v>0.51926135397966644</v>
      </c>
      <c r="I33" s="178">
        <v>0.34124950241406332</v>
      </c>
      <c r="J33" s="178">
        <v>0.37421819410054202</v>
      </c>
      <c r="K33" s="178">
        <v>0.47626922570243624</v>
      </c>
      <c r="L33" s="178" t="s">
        <v>328</v>
      </c>
      <c r="M33" s="178" t="s">
        <v>328</v>
      </c>
      <c r="N33" s="178" t="s">
        <v>328</v>
      </c>
      <c r="O33" s="178" t="s">
        <v>328</v>
      </c>
      <c r="P33" s="181" t="s">
        <v>328</v>
      </c>
      <c r="Q33" s="117"/>
      <c r="R33" s="118"/>
      <c r="S33" s="118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9"/>
    </row>
    <row r="34" spans="1:34" ht="15.6" x14ac:dyDescent="0.3">
      <c r="A34" s="177">
        <v>0.25787095779006358</v>
      </c>
      <c r="B34" s="178">
        <v>0.24831474868945366</v>
      </c>
      <c r="C34" s="179" t="s">
        <v>318</v>
      </c>
      <c r="D34" s="180">
        <v>0.16923874574971581</v>
      </c>
      <c r="E34" s="180">
        <v>0.24873778897874577</v>
      </c>
      <c r="F34" s="178">
        <v>-0.15382276026403155</v>
      </c>
      <c r="G34" s="178">
        <v>0.20557313637146385</v>
      </c>
      <c r="H34" s="178">
        <v>0.12460698945053872</v>
      </c>
      <c r="I34" s="178">
        <v>0.22670039801755304</v>
      </c>
      <c r="J34" s="178">
        <v>0.3048126452728655</v>
      </c>
      <c r="K34" s="178">
        <v>0.12211651905365792</v>
      </c>
      <c r="L34" s="178" t="s">
        <v>328</v>
      </c>
      <c r="M34" s="178" t="s">
        <v>328</v>
      </c>
      <c r="N34" s="178" t="s">
        <v>328</v>
      </c>
      <c r="O34" s="178" t="s">
        <v>328</v>
      </c>
      <c r="P34" s="181" t="s">
        <v>328</v>
      </c>
      <c r="Q34" s="117"/>
      <c r="R34" s="118"/>
      <c r="S34" s="118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9"/>
    </row>
    <row r="35" spans="1:34" ht="15.6" x14ac:dyDescent="0.3">
      <c r="A35" s="177">
        <v>0.2453692256619906</v>
      </c>
      <c r="B35" s="178">
        <v>0.23269952512459618</v>
      </c>
      <c r="C35" s="179" t="s">
        <v>319</v>
      </c>
      <c r="D35" s="180">
        <v>0.1567005934492991</v>
      </c>
      <c r="E35" s="180">
        <v>0.23998937644964879</v>
      </c>
      <c r="F35" s="178">
        <v>-0.16442930086353738</v>
      </c>
      <c r="G35" s="178">
        <v>0.19232053899042478</v>
      </c>
      <c r="H35" s="178">
        <v>0.11649828243617139</v>
      </c>
      <c r="I35" s="178">
        <v>0.21630079896437102</v>
      </c>
      <c r="J35" s="178">
        <v>0.28914735448464951</v>
      </c>
      <c r="K35" s="178">
        <v>9.994950109882994E-2</v>
      </c>
      <c r="L35" s="178" t="s">
        <v>328</v>
      </c>
      <c r="M35" s="178" t="s">
        <v>328</v>
      </c>
      <c r="N35" s="178" t="s">
        <v>328</v>
      </c>
      <c r="O35" s="178" t="s">
        <v>328</v>
      </c>
      <c r="P35" s="181" t="s">
        <v>328</v>
      </c>
      <c r="Q35" s="117"/>
      <c r="R35" s="118"/>
      <c r="S35" s="118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9"/>
    </row>
    <row r="36" spans="1:34" ht="16.2" thickBot="1" x14ac:dyDescent="0.35">
      <c r="A36" s="182">
        <v>0.25872204508431373</v>
      </c>
      <c r="B36" s="183">
        <v>0.2475577963152161</v>
      </c>
      <c r="C36" s="184" t="s">
        <v>331</v>
      </c>
      <c r="D36" s="185">
        <v>0.17150576036999576</v>
      </c>
      <c r="E36" s="185">
        <v>0.25240953717654052</v>
      </c>
      <c r="F36" s="183">
        <v>-0.15443353296008761</v>
      </c>
      <c r="G36" s="183">
        <v>0.20541723971080772</v>
      </c>
      <c r="H36" s="183">
        <v>0.13029087012977286</v>
      </c>
      <c r="I36" s="183">
        <v>0.22677228191587379</v>
      </c>
      <c r="J36" s="183">
        <v>0.3101934091840286</v>
      </c>
      <c r="K36" s="183">
        <v>0.12409501212307895</v>
      </c>
      <c r="L36" s="183" t="s">
        <v>328</v>
      </c>
      <c r="M36" s="183" t="s">
        <v>328</v>
      </c>
      <c r="N36" s="183" t="s">
        <v>328</v>
      </c>
      <c r="O36" s="183" t="s">
        <v>328</v>
      </c>
      <c r="P36" s="186" t="s">
        <v>328</v>
      </c>
      <c r="Q36" s="117"/>
      <c r="R36" s="118"/>
      <c r="S36" s="118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9"/>
    </row>
    <row r="37" spans="1:34" ht="16.2" thickBot="1" x14ac:dyDescent="0.35">
      <c r="A37" s="187"/>
      <c r="B37" s="187"/>
      <c r="C37" s="188" t="s">
        <v>332</v>
      </c>
      <c r="D37" s="189">
        <v>0</v>
      </c>
      <c r="E37" s="190">
        <v>1</v>
      </c>
      <c r="F37" s="191">
        <v>1</v>
      </c>
      <c r="G37" s="191">
        <v>1</v>
      </c>
      <c r="H37" s="191">
        <v>1</v>
      </c>
      <c r="I37" s="191">
        <v>1</v>
      </c>
      <c r="J37" s="191">
        <v>1</v>
      </c>
      <c r="K37" s="191">
        <v>1</v>
      </c>
      <c r="L37" s="191">
        <v>1</v>
      </c>
      <c r="M37" s="191">
        <v>1</v>
      </c>
      <c r="N37" s="191">
        <v>1</v>
      </c>
      <c r="O37" s="191">
        <v>1</v>
      </c>
      <c r="P37" s="192">
        <v>1</v>
      </c>
      <c r="Q37" s="121"/>
      <c r="R37" s="122"/>
      <c r="S37" s="123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4"/>
    </row>
    <row r="38" spans="1:34" ht="31.2" x14ac:dyDescent="0.3">
      <c r="A38" s="193" t="s">
        <v>326</v>
      </c>
      <c r="B38" s="194" t="s">
        <v>327</v>
      </c>
      <c r="C38" s="195" t="s">
        <v>320</v>
      </c>
      <c r="D38" s="196" t="s">
        <v>321</v>
      </c>
      <c r="E38" s="193" t="s">
        <v>302</v>
      </c>
      <c r="F38" s="197" t="s">
        <v>303</v>
      </c>
      <c r="G38" s="197" t="s">
        <v>304</v>
      </c>
      <c r="H38" s="197" t="s">
        <v>305</v>
      </c>
      <c r="I38" s="197" t="s">
        <v>306</v>
      </c>
      <c r="J38" s="197" t="s">
        <v>307</v>
      </c>
      <c r="K38" s="197" t="s">
        <v>308</v>
      </c>
      <c r="L38" s="197" t="s">
        <v>309</v>
      </c>
      <c r="M38" s="197" t="s">
        <v>310</v>
      </c>
      <c r="N38" s="197" t="s">
        <v>311</v>
      </c>
      <c r="O38" s="197" t="s">
        <v>312</v>
      </c>
      <c r="P38" s="198" t="s">
        <v>313</v>
      </c>
      <c r="Q38" s="125"/>
      <c r="R38" s="126"/>
      <c r="S38" s="127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6"/>
    </row>
    <row r="39" spans="1:34" ht="15.6" x14ac:dyDescent="0.3">
      <c r="A39" s="199" t="s">
        <v>328</v>
      </c>
      <c r="B39" s="200" t="s">
        <v>328</v>
      </c>
      <c r="C39" s="201" t="s">
        <v>322</v>
      </c>
      <c r="D39" s="202">
        <v>119.10777684999996</v>
      </c>
      <c r="E39" s="203">
        <v>134.04230722999992</v>
      </c>
      <c r="F39" s="204">
        <v>100.00941495000004</v>
      </c>
      <c r="G39" s="204">
        <v>125.59348107000019</v>
      </c>
      <c r="H39" s="204">
        <v>99.702022939999992</v>
      </c>
      <c r="I39" s="204">
        <v>144.89453139999998</v>
      </c>
      <c r="J39" s="204">
        <v>131.6777224999999</v>
      </c>
      <c r="K39" s="204">
        <v>97.834957859999847</v>
      </c>
      <c r="L39" s="204" t="s">
        <v>328</v>
      </c>
      <c r="M39" s="204" t="s">
        <v>328</v>
      </c>
      <c r="N39" s="204" t="s">
        <v>328</v>
      </c>
      <c r="O39" s="204" t="s">
        <v>328</v>
      </c>
      <c r="P39" s="205" t="s">
        <v>328</v>
      </c>
      <c r="Q39" s="128"/>
      <c r="R39" s="129"/>
      <c r="S39" s="130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2"/>
    </row>
    <row r="40" spans="1:34" ht="15.6" x14ac:dyDescent="0.3">
      <c r="A40" s="199" t="s">
        <v>328</v>
      </c>
      <c r="B40" s="200" t="s">
        <v>328</v>
      </c>
      <c r="C40" s="201" t="s">
        <v>323</v>
      </c>
      <c r="D40" s="202">
        <v>20.189381564285725</v>
      </c>
      <c r="E40" s="203">
        <v>33.34138712999993</v>
      </c>
      <c r="F40" s="204">
        <v>-15.383724259999909</v>
      </c>
      <c r="G40" s="204">
        <v>25.861377590000231</v>
      </c>
      <c r="H40" s="204">
        <v>12.429219500000031</v>
      </c>
      <c r="I40" s="204">
        <v>32.860692399999976</v>
      </c>
      <c r="J40" s="204">
        <v>40.153880669999936</v>
      </c>
      <c r="K40" s="204">
        <v>12.062837919999865</v>
      </c>
      <c r="L40" s="204" t="s">
        <v>328</v>
      </c>
      <c r="M40" s="204" t="s">
        <v>328</v>
      </c>
      <c r="N40" s="204" t="s">
        <v>328</v>
      </c>
      <c r="O40" s="204" t="s">
        <v>328</v>
      </c>
      <c r="P40" s="205" t="s">
        <v>328</v>
      </c>
      <c r="Q40" s="128"/>
      <c r="R40" s="129"/>
      <c r="S40" s="133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2"/>
    </row>
    <row r="41" spans="1:34" ht="16.2" thickBot="1" x14ac:dyDescent="0.35">
      <c r="A41" s="206" t="s">
        <v>328</v>
      </c>
      <c r="B41" s="207" t="s">
        <v>328</v>
      </c>
      <c r="C41" s="208" t="s">
        <v>324</v>
      </c>
      <c r="D41" s="209">
        <v>18.693639322857155</v>
      </c>
      <c r="E41" s="210">
        <v>32.168729729999932</v>
      </c>
      <c r="F41" s="211">
        <v>-16.444478179999908</v>
      </c>
      <c r="G41" s="211">
        <v>24.194182980000232</v>
      </c>
      <c r="H41" s="211">
        <v>11.620397300000031</v>
      </c>
      <c r="I41" s="211">
        <v>31.353248969999974</v>
      </c>
      <c r="J41" s="211">
        <v>38.09024509999994</v>
      </c>
      <c r="K41" s="211">
        <v>9.8731493599998643</v>
      </c>
      <c r="L41" s="211" t="s">
        <v>328</v>
      </c>
      <c r="M41" s="211" t="s">
        <v>328</v>
      </c>
      <c r="N41" s="211" t="s">
        <v>328</v>
      </c>
      <c r="O41" s="211" t="s">
        <v>328</v>
      </c>
      <c r="P41" s="212" t="s">
        <v>328</v>
      </c>
      <c r="Q41" s="128"/>
      <c r="R41" s="134"/>
      <c r="S41" s="135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2"/>
    </row>
  </sheetData>
  <mergeCells count="4">
    <mergeCell ref="A3:C3"/>
    <mergeCell ref="F3:G3"/>
    <mergeCell ref="H3:I3"/>
    <mergeCell ref="N3:P3"/>
  </mergeCells>
  <conditionalFormatting sqref="A20:B20 D20:P20 D22:P22 D25:P25 R27:S27 D6:P11 D27:P27 A6:B11">
    <cfRule type="cellIs" dxfId="206" priority="21" stopIfTrue="1" operator="greaterThanOrEqual">
      <formula>0</formula>
    </cfRule>
    <cfRule type="cellIs" dxfId="205" priority="22" stopIfTrue="1" operator="lessThan">
      <formula>0</formula>
    </cfRule>
  </conditionalFormatting>
  <conditionalFormatting sqref="D23:D24 D12:Q13 A17:B18 A16 Q15:Q18 D21:P21 D14:P18 A21:B21 A12:B15">
    <cfRule type="cellIs" dxfId="204" priority="23" stopIfTrue="1" operator="greaterThanOrEqual">
      <formula>0</formula>
    </cfRule>
    <cfRule type="cellIs" dxfId="203" priority="24" stopIfTrue="1" operator="lessThan">
      <formula>0</formula>
    </cfRule>
  </conditionalFormatting>
  <conditionalFormatting sqref="E23:P24">
    <cfRule type="cellIs" dxfId="202" priority="19" stopIfTrue="1" operator="greaterThanOrEqual">
      <formula>0</formula>
    </cfRule>
    <cfRule type="cellIs" dxfId="201" priority="20" stopIfTrue="1" operator="lessThan">
      <formula>0</formula>
    </cfRule>
  </conditionalFormatting>
  <conditionalFormatting sqref="B16">
    <cfRule type="cellIs" dxfId="200" priority="17" stopIfTrue="1" operator="greaterThanOrEqual">
      <formula>0</formula>
    </cfRule>
    <cfRule type="cellIs" dxfId="199" priority="18" stopIfTrue="1" operator="lessThan">
      <formula>0</formula>
    </cfRule>
  </conditionalFormatting>
  <conditionalFormatting sqref="A22:B22 A25:B25">
    <cfRule type="cellIs" dxfId="198" priority="13" stopIfTrue="1" operator="greaterThanOrEqual">
      <formula>0</formula>
    </cfRule>
    <cfRule type="cellIs" dxfId="197" priority="14" stopIfTrue="1" operator="lessThan">
      <formula>0</formula>
    </cfRule>
  </conditionalFormatting>
  <conditionalFormatting sqref="A23:B24">
    <cfRule type="cellIs" dxfId="196" priority="15" stopIfTrue="1" operator="greaterThanOrEqual">
      <formula>0</formula>
    </cfRule>
    <cfRule type="cellIs" dxfId="195" priority="16" stopIfTrue="1" operator="lessThan">
      <formula>0</formula>
    </cfRule>
  </conditionalFormatting>
  <conditionalFormatting sqref="A27">
    <cfRule type="cellIs" dxfId="194" priority="11" stopIfTrue="1" operator="greaterThanOrEqual">
      <formula>0</formula>
    </cfRule>
    <cfRule type="cellIs" dxfId="193" priority="12" stopIfTrue="1" operator="lessThan">
      <formula>0</formula>
    </cfRule>
  </conditionalFormatting>
  <conditionalFormatting sqref="B27">
    <cfRule type="cellIs" dxfId="192" priority="9" stopIfTrue="1" operator="greaterThanOrEqual">
      <formula>0</formula>
    </cfRule>
    <cfRule type="cellIs" dxfId="191" priority="10" stopIfTrue="1" operator="lessThan">
      <formula>0</formula>
    </cfRule>
  </conditionalFormatting>
  <conditionalFormatting sqref="D19:P19 A19:B19">
    <cfRule type="cellIs" dxfId="190" priority="7" stopIfTrue="1" operator="greaterThanOrEqual">
      <formula>0</formula>
    </cfRule>
    <cfRule type="cellIs" dxfId="189" priority="8" stopIfTrue="1" operator="lessThan">
      <formula>0</formula>
    </cfRule>
  </conditionalFormatting>
  <conditionalFormatting sqref="R6:R11 R20:S20 R22 S8 R25:S25">
    <cfRule type="cellIs" dxfId="188" priority="3" stopIfTrue="1" operator="greaterThanOrEqual">
      <formula>0</formula>
    </cfRule>
    <cfRule type="cellIs" dxfId="187" priority="4" stopIfTrue="1" operator="lessThan">
      <formula>0</formula>
    </cfRule>
  </conditionalFormatting>
  <conditionalFormatting sqref="R23:R24 R21 R12:R18">
    <cfRule type="cellIs" dxfId="186" priority="5" stopIfTrue="1" operator="greaterThanOrEqual">
      <formula>0</formula>
    </cfRule>
    <cfRule type="cellIs" dxfId="185" priority="6" stopIfTrue="1" operator="lessThan">
      <formula>0</formula>
    </cfRule>
  </conditionalFormatting>
  <conditionalFormatting sqref="R19">
    <cfRule type="cellIs" dxfId="184" priority="1" stopIfTrue="1" operator="greaterThanOrEqual">
      <formula>0</formula>
    </cfRule>
    <cfRule type="cellIs" dxfId="183" priority="2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F60C-B131-46D9-96D3-79CC943FE45C}">
  <sheetPr codeName="Feuil5"/>
  <dimension ref="D28:G30"/>
  <sheetViews>
    <sheetView showGridLines="0" zoomScaleNormal="100" workbookViewId="0">
      <selection activeCell="F29" sqref="F29"/>
    </sheetView>
  </sheetViews>
  <sheetFormatPr baseColWidth="10" defaultRowHeight="13.2" x14ac:dyDescent="0.25"/>
  <cols>
    <col min="1" max="16384" width="11.5546875" style="244"/>
  </cols>
  <sheetData>
    <row r="28" spans="4:7" x14ac:dyDescent="0.25">
      <c r="D28" s="244" t="s">
        <v>351</v>
      </c>
      <c r="F28" s="245">
        <v>10</v>
      </c>
      <c r="G28" s="244" t="s">
        <v>352</v>
      </c>
    </row>
    <row r="30" spans="4:7" x14ac:dyDescent="0.25">
      <c r="D30" s="244" t="s">
        <v>353</v>
      </c>
      <c r="F30" s="246">
        <f>IF(F28="","",432.67*POWER(F28,-0.54))</f>
        <v>124.78339104577886</v>
      </c>
      <c r="G30" s="244" t="s">
        <v>354</v>
      </c>
    </row>
  </sheetData>
  <sheetProtection password="CCDE" sheet="1" objects="1" scenarios="1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GU8"/>
  <sheetViews>
    <sheetView topLeftCell="AB1" workbookViewId="0">
      <selection activeCell="A11" sqref="A11"/>
    </sheetView>
  </sheetViews>
  <sheetFormatPr baseColWidth="10" defaultRowHeight="14.4" x14ac:dyDescent="0.3"/>
  <cols>
    <col min="1" max="1" width="10.44140625" customWidth="1"/>
    <col min="2" max="2" width="13.6640625" customWidth="1"/>
    <col min="5" max="5" width="16.6640625" customWidth="1"/>
    <col min="6" max="6" width="22.88671875" customWidth="1"/>
    <col min="7" max="7" width="22.88671875" style="34" customWidth="1"/>
    <col min="8" max="8" width="22.88671875" customWidth="1"/>
    <col min="9" max="9" width="22.88671875" style="34" customWidth="1"/>
    <col min="10" max="10" width="22.88671875" customWidth="1"/>
    <col min="11" max="11" width="13.6640625" style="34" customWidth="1"/>
    <col min="12" max="12" width="20.6640625" customWidth="1"/>
    <col min="13" max="13" width="13.6640625" style="34" customWidth="1"/>
    <col min="14" max="14" width="20.6640625" customWidth="1"/>
    <col min="15" max="15" width="13.6640625" style="34" customWidth="1"/>
    <col min="16" max="16" width="20.6640625" customWidth="1"/>
    <col min="17" max="17" width="13.6640625" style="34" customWidth="1"/>
    <col min="18" max="18" width="20.6640625" customWidth="1"/>
    <col min="19" max="19" width="13.6640625" style="34" customWidth="1"/>
    <col min="20" max="20" width="20.6640625" customWidth="1"/>
    <col min="21" max="21" width="13.6640625" style="34" customWidth="1"/>
    <col min="22" max="22" width="20.6640625" customWidth="1"/>
    <col min="23" max="23" width="13.6640625" style="34" customWidth="1"/>
    <col min="24" max="24" width="20.6640625" customWidth="1"/>
    <col min="25" max="25" width="13.6640625" style="34" customWidth="1"/>
    <col min="26" max="26" width="20.6640625" customWidth="1"/>
    <col min="27" max="27" width="13.6640625" customWidth="1"/>
    <col min="28" max="28" width="20.6640625" customWidth="1"/>
    <col min="29" max="29" width="13.6640625" customWidth="1"/>
    <col min="30" max="30" width="20.6640625" customWidth="1"/>
    <col min="31" max="31" width="13.6640625" customWidth="1"/>
    <col min="32" max="32" width="20.6640625" customWidth="1"/>
    <col min="33" max="33" width="13.6640625" customWidth="1"/>
    <col min="34" max="34" width="20.6640625" customWidth="1"/>
    <col min="35" max="35" width="13.6640625" customWidth="1"/>
    <col min="36" max="36" width="20.6640625" customWidth="1"/>
    <col min="37" max="37" width="20.6640625" style="34" customWidth="1"/>
    <col min="38" max="38" width="12.6640625" style="34" bestFit="1" customWidth="1"/>
    <col min="39" max="39" width="14.6640625" customWidth="1"/>
    <col min="40" max="40" width="20.6640625" customWidth="1"/>
    <col min="41" max="41" width="11.6640625" customWidth="1"/>
    <col min="42" max="42" width="14.6640625" customWidth="1"/>
    <col min="43" max="44" width="13.6640625" customWidth="1"/>
    <col min="45" max="45" width="20.6640625" customWidth="1"/>
    <col min="46" max="46" width="13.6640625" customWidth="1"/>
    <col min="47" max="47" width="20.6640625" customWidth="1"/>
    <col min="48" max="48" width="13.6640625" customWidth="1"/>
    <col min="49" max="49" width="20.6640625" customWidth="1"/>
    <col min="50" max="50" width="13.6640625" customWidth="1"/>
    <col min="51" max="51" width="20.6640625" customWidth="1"/>
    <col min="52" max="52" width="13.6640625" customWidth="1"/>
    <col min="53" max="53" width="20.6640625" customWidth="1"/>
    <col min="54" max="54" width="13.6640625" customWidth="1"/>
    <col min="55" max="55" width="20.6640625" customWidth="1"/>
    <col min="56" max="56" width="13.6640625" customWidth="1"/>
    <col min="57" max="57" width="20.6640625" customWidth="1"/>
    <col min="58" max="58" width="13.6640625" customWidth="1"/>
    <col min="59" max="59" width="20.6640625" customWidth="1"/>
    <col min="60" max="60" width="13.6640625" customWidth="1"/>
    <col min="61" max="61" width="20.6640625" customWidth="1"/>
    <col min="62" max="62" width="13.6640625" customWidth="1"/>
    <col min="63" max="63" width="20.6640625" customWidth="1"/>
    <col min="64" max="64" width="13.6640625" customWidth="1"/>
    <col min="65" max="65" width="20.6640625" customWidth="1"/>
    <col min="66" max="66" width="13.6640625" customWidth="1"/>
    <col min="67" max="67" width="20.6640625" customWidth="1"/>
    <col min="68" max="68" width="13.6640625" customWidth="1"/>
    <col min="69" max="69" width="20.6640625" customWidth="1"/>
    <col min="70" max="70" width="16.5546875" customWidth="1"/>
    <col min="71" max="71" width="14.6640625" customWidth="1"/>
    <col min="72" max="72" width="20.6640625" customWidth="1"/>
    <col min="73" max="73" width="11.6640625" customWidth="1"/>
    <col min="74" max="75" width="13.6640625" customWidth="1"/>
    <col min="76" max="76" width="20.6640625" customWidth="1"/>
    <col min="77" max="77" width="13.6640625" customWidth="1"/>
    <col min="78" max="78" width="20.6640625" customWidth="1"/>
    <col min="79" max="79" width="13.6640625" customWidth="1"/>
    <col min="80" max="80" width="20.6640625" customWidth="1"/>
    <col min="81" max="81" width="13.6640625" customWidth="1"/>
    <col min="82" max="82" width="20.6640625" customWidth="1"/>
    <col min="83" max="83" width="13.6640625" customWidth="1"/>
    <col min="84" max="84" width="20.6640625" customWidth="1"/>
    <col min="85" max="85" width="13.6640625" customWidth="1"/>
    <col min="86" max="86" width="20.6640625" customWidth="1"/>
    <col min="87" max="87" width="13.6640625" customWidth="1"/>
    <col min="88" max="88" width="20.6640625" customWidth="1"/>
    <col min="89" max="89" width="13.6640625" customWidth="1"/>
    <col min="90" max="90" width="20.6640625" customWidth="1"/>
    <col min="91" max="91" width="13.6640625" customWidth="1"/>
    <col min="92" max="92" width="20.6640625" customWidth="1"/>
    <col min="93" max="93" width="13.6640625" customWidth="1"/>
    <col min="94" max="94" width="20.6640625" customWidth="1"/>
    <col min="95" max="95" width="13.6640625" customWidth="1"/>
    <col min="96" max="96" width="20.6640625" customWidth="1"/>
    <col min="97" max="97" width="13.6640625" customWidth="1"/>
    <col min="98" max="98" width="20.6640625" customWidth="1"/>
    <col min="99" max="99" width="13.6640625" customWidth="1"/>
    <col min="100" max="101" width="20.6640625" customWidth="1"/>
    <col min="102" max="102" width="11.6640625" customWidth="1"/>
    <col min="103" max="103" width="16.5546875" bestFit="1" customWidth="1"/>
    <col min="104" max="104" width="12.6640625" bestFit="1" customWidth="1"/>
    <col min="105" max="105" width="14.6640625" customWidth="1"/>
    <col min="106" max="106" width="20.6640625" customWidth="1"/>
    <col min="107" max="108" width="13.6640625" customWidth="1"/>
    <col min="109" max="109" width="20.6640625" customWidth="1"/>
    <col min="110" max="110" width="13.6640625" customWidth="1"/>
    <col min="111" max="111" width="20.6640625" customWidth="1"/>
    <col min="112" max="112" width="13.6640625" customWidth="1"/>
    <col min="113" max="113" width="20.6640625" customWidth="1"/>
    <col min="114" max="114" width="13.6640625" customWidth="1"/>
    <col min="115" max="115" width="20.6640625" customWidth="1"/>
    <col min="116" max="116" width="13.6640625" customWidth="1"/>
    <col min="117" max="117" width="20.6640625" customWidth="1"/>
    <col min="118" max="118" width="13.6640625" customWidth="1"/>
    <col min="119" max="119" width="20.6640625" customWidth="1"/>
    <col min="120" max="120" width="13.6640625" customWidth="1"/>
    <col min="121" max="121" width="20.6640625" customWidth="1"/>
    <col min="122" max="122" width="13.6640625" customWidth="1"/>
    <col min="123" max="123" width="20.6640625" customWidth="1"/>
    <col min="124" max="124" width="13.6640625" customWidth="1"/>
    <col min="125" max="125" width="20.6640625" customWidth="1"/>
    <col min="126" max="126" width="13.6640625" customWidth="1"/>
    <col min="127" max="127" width="20.6640625" customWidth="1"/>
    <col min="128" max="128" width="13.6640625" customWidth="1"/>
    <col min="129" max="129" width="20.6640625" customWidth="1"/>
    <col min="130" max="130" width="13.6640625" customWidth="1"/>
    <col min="131" max="131" width="20.6640625" customWidth="1"/>
    <col min="132" max="132" width="13.6640625" customWidth="1"/>
    <col min="133" max="133" width="20.6640625" customWidth="1"/>
    <col min="136" max="136" width="16.5546875" bestFit="1" customWidth="1"/>
    <col min="137" max="137" width="12.6640625" bestFit="1" customWidth="1"/>
    <col min="138" max="138" width="16.5546875" bestFit="1" customWidth="1"/>
    <col min="139" max="139" width="14.6640625" customWidth="1"/>
    <col min="140" max="140" width="13.6640625" customWidth="1"/>
    <col min="141" max="141" width="20.6640625" customWidth="1"/>
    <col min="142" max="142" width="13.6640625" customWidth="1"/>
    <col min="143" max="143" width="20.6640625" customWidth="1"/>
    <col min="144" max="144" width="13.6640625" customWidth="1"/>
    <col min="145" max="145" width="20.6640625" customWidth="1"/>
    <col min="146" max="146" width="13.6640625" customWidth="1"/>
    <col min="147" max="147" width="20.6640625" customWidth="1"/>
    <col min="148" max="149" width="13.6640625" customWidth="1"/>
    <col min="150" max="150" width="20.6640625" customWidth="1"/>
    <col min="151" max="151" width="13.6640625" customWidth="1"/>
    <col min="152" max="152" width="20.6640625" customWidth="1"/>
    <col min="153" max="153" width="13.6640625" customWidth="1"/>
    <col min="154" max="154" width="20.6640625" customWidth="1"/>
    <col min="155" max="155" width="13.6640625" customWidth="1"/>
    <col min="156" max="156" width="20.6640625" customWidth="1"/>
    <col min="157" max="157" width="13.6640625" customWidth="1"/>
    <col min="158" max="158" width="20.6640625" customWidth="1"/>
    <col min="159" max="159" width="13.6640625" customWidth="1"/>
    <col min="160" max="160" width="20.6640625" customWidth="1"/>
    <col min="161" max="161" width="13.6640625" customWidth="1"/>
    <col min="162" max="162" width="20.6640625" customWidth="1"/>
    <col min="163" max="163" width="13.6640625" customWidth="1"/>
    <col min="164" max="164" width="20.6640625" customWidth="1"/>
    <col min="165" max="165" width="13.6640625" customWidth="1"/>
    <col min="166" max="166" width="20.6640625" customWidth="1"/>
    <col min="167" max="167" width="13.6640625" customWidth="1"/>
    <col min="168" max="170" width="20.6640625" customWidth="1"/>
    <col min="171" max="171" width="13.6640625" customWidth="1"/>
    <col min="172" max="172" width="20.6640625" customWidth="1"/>
    <col min="173" max="174" width="13.6640625" customWidth="1"/>
    <col min="175" max="175" width="20.6640625" customWidth="1"/>
    <col min="176" max="176" width="13.6640625" customWidth="1"/>
    <col min="177" max="177" width="20.6640625" customWidth="1"/>
    <col min="178" max="178" width="13.6640625" customWidth="1"/>
    <col min="179" max="179" width="20.6640625" customWidth="1"/>
    <col min="180" max="180" width="13.6640625" customWidth="1"/>
    <col min="181" max="181" width="20.6640625" customWidth="1"/>
    <col min="182" max="182" width="13.6640625" customWidth="1"/>
    <col min="183" max="183" width="20.6640625" customWidth="1"/>
    <col min="184" max="184" width="13.6640625" customWidth="1"/>
    <col min="185" max="185" width="20.6640625" customWidth="1"/>
    <col min="186" max="186" width="13.6640625" customWidth="1"/>
    <col min="187" max="187" width="20.6640625" customWidth="1"/>
    <col min="188" max="188" width="13.6640625" customWidth="1"/>
    <col min="189" max="189" width="20.6640625" customWidth="1"/>
    <col min="190" max="190" width="13.6640625" customWidth="1"/>
    <col min="191" max="191" width="20.6640625" customWidth="1"/>
    <col min="192" max="192" width="13.6640625" customWidth="1"/>
    <col min="193" max="193" width="20.6640625" customWidth="1"/>
    <col min="194" max="194" width="13.6640625" customWidth="1"/>
    <col min="195" max="195" width="20.6640625" customWidth="1"/>
    <col min="196" max="196" width="13.6640625" customWidth="1"/>
    <col min="197" max="197" width="20.6640625" customWidth="1"/>
    <col min="198" max="198" width="13.6640625" customWidth="1"/>
    <col min="199" max="199" width="20.6640625" customWidth="1"/>
    <col min="200" max="200" width="14.6640625" customWidth="1"/>
    <col min="201" max="201" width="20.6640625" customWidth="1"/>
    <col min="202" max="202" width="16.5546875" bestFit="1" customWidth="1"/>
    <col min="203" max="203" width="12.5546875" bestFit="1" customWidth="1"/>
  </cols>
  <sheetData>
    <row r="1" spans="1:203" ht="18" x14ac:dyDescent="0.35">
      <c r="A1" s="351" t="s">
        <v>20</v>
      </c>
      <c r="B1" s="352"/>
      <c r="C1" s="352"/>
      <c r="D1" s="352"/>
      <c r="E1" s="352"/>
      <c r="F1" s="352"/>
      <c r="G1" s="352"/>
      <c r="H1" s="352"/>
      <c r="I1" s="352"/>
      <c r="J1" s="353"/>
      <c r="K1" s="44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51"/>
      <c r="AL1" s="51"/>
      <c r="AM1" s="52"/>
      <c r="AN1" s="52"/>
      <c r="AO1" s="52"/>
      <c r="AP1" s="52"/>
      <c r="AQ1" s="52"/>
      <c r="AR1" s="46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Y1" s="46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DF1" s="46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</row>
    <row r="2" spans="1:203" x14ac:dyDescent="0.3">
      <c r="A2" s="40"/>
      <c r="B2" s="40"/>
      <c r="C2" s="40"/>
      <c r="D2" s="40"/>
      <c r="E2" s="40"/>
      <c r="F2" s="40"/>
      <c r="G2" s="41"/>
      <c r="H2" s="42"/>
      <c r="I2" s="41"/>
      <c r="J2" s="42"/>
      <c r="K2" s="349" t="s">
        <v>17</v>
      </c>
      <c r="L2" s="350"/>
      <c r="M2" s="349" t="s">
        <v>2</v>
      </c>
      <c r="N2" s="350"/>
      <c r="O2" s="349" t="s">
        <v>18</v>
      </c>
      <c r="P2" s="350"/>
      <c r="Q2" s="349" t="s">
        <v>1</v>
      </c>
      <c r="R2" s="350"/>
      <c r="S2" s="354" t="s">
        <v>2</v>
      </c>
      <c r="T2" s="355"/>
      <c r="U2" s="354" t="s">
        <v>3</v>
      </c>
      <c r="V2" s="355"/>
      <c r="W2" s="354" t="s">
        <v>19</v>
      </c>
      <c r="X2" s="355"/>
      <c r="Y2" s="354" t="s">
        <v>21</v>
      </c>
      <c r="Z2" s="355"/>
      <c r="AA2" s="359" t="s">
        <v>4</v>
      </c>
      <c r="AB2" s="360"/>
      <c r="AC2" s="359" t="s">
        <v>22</v>
      </c>
      <c r="AD2" s="360"/>
      <c r="AE2" s="356" t="s">
        <v>10</v>
      </c>
      <c r="AF2" s="357"/>
      <c r="AG2" s="358" t="s">
        <v>57</v>
      </c>
      <c r="AH2" s="358"/>
      <c r="AI2" s="356" t="s">
        <v>58</v>
      </c>
      <c r="AJ2" s="357"/>
      <c r="AK2" s="54"/>
      <c r="AL2" s="55"/>
      <c r="AM2" s="40"/>
      <c r="AN2" s="41"/>
      <c r="AO2" s="42"/>
      <c r="AP2" s="41"/>
      <c r="AQ2" s="42"/>
      <c r="AR2" s="349" t="s">
        <v>17</v>
      </c>
      <c r="AS2" s="350"/>
      <c r="AT2" s="349" t="s">
        <v>2</v>
      </c>
      <c r="AU2" s="350"/>
      <c r="AV2" s="349" t="s">
        <v>18</v>
      </c>
      <c r="AW2" s="350"/>
      <c r="AX2" s="349" t="s">
        <v>1</v>
      </c>
      <c r="AY2" s="350"/>
      <c r="AZ2" s="354" t="s">
        <v>2</v>
      </c>
      <c r="BA2" s="355"/>
      <c r="BB2" s="354" t="s">
        <v>3</v>
      </c>
      <c r="BC2" s="355"/>
      <c r="BD2" s="354" t="s">
        <v>19</v>
      </c>
      <c r="BE2" s="355"/>
      <c r="BF2" s="354" t="s">
        <v>21</v>
      </c>
      <c r="BG2" s="355"/>
      <c r="BH2" s="359" t="s">
        <v>4</v>
      </c>
      <c r="BI2" s="360"/>
      <c r="BJ2" s="359" t="s">
        <v>22</v>
      </c>
      <c r="BK2" s="360"/>
      <c r="BL2" s="356" t="s">
        <v>10</v>
      </c>
      <c r="BM2" s="357"/>
      <c r="BN2" s="358" t="s">
        <v>57</v>
      </c>
      <c r="BO2" s="358"/>
      <c r="BP2" s="356" t="s">
        <v>58</v>
      </c>
      <c r="BQ2" s="357"/>
      <c r="BR2" s="56"/>
      <c r="BS2" s="26"/>
      <c r="BT2" s="42"/>
      <c r="BU2" s="42"/>
      <c r="BV2" s="42"/>
      <c r="BW2" s="41"/>
      <c r="BX2" s="42"/>
      <c r="BY2" s="349" t="s">
        <v>17</v>
      </c>
      <c r="BZ2" s="350"/>
      <c r="CA2" s="349" t="s">
        <v>2</v>
      </c>
      <c r="CB2" s="350"/>
      <c r="CC2" s="349" t="s">
        <v>18</v>
      </c>
      <c r="CD2" s="350"/>
      <c r="CE2" s="349" t="s">
        <v>1</v>
      </c>
      <c r="CF2" s="350"/>
      <c r="CG2" s="354" t="s">
        <v>2</v>
      </c>
      <c r="CH2" s="355"/>
      <c r="CI2" s="354" t="s">
        <v>3</v>
      </c>
      <c r="CJ2" s="355"/>
      <c r="CK2" s="354" t="s">
        <v>19</v>
      </c>
      <c r="CL2" s="355"/>
      <c r="CM2" s="354" t="s">
        <v>21</v>
      </c>
      <c r="CN2" s="355"/>
      <c r="CO2" s="359" t="s">
        <v>4</v>
      </c>
      <c r="CP2" s="360"/>
      <c r="CQ2" s="359" t="s">
        <v>22</v>
      </c>
      <c r="CR2" s="360"/>
      <c r="CS2" s="356" t="s">
        <v>10</v>
      </c>
      <c r="CT2" s="357"/>
      <c r="CU2" s="358" t="s">
        <v>57</v>
      </c>
      <c r="CV2" s="358"/>
      <c r="CW2" s="356" t="s">
        <v>58</v>
      </c>
      <c r="CX2" s="357"/>
      <c r="CY2" s="57"/>
      <c r="CZ2" s="57"/>
      <c r="DA2" s="40"/>
      <c r="DB2" s="41"/>
      <c r="DC2" s="42"/>
      <c r="DD2" s="41"/>
      <c r="DE2" s="42"/>
      <c r="DF2" s="349" t="s">
        <v>17</v>
      </c>
      <c r="DG2" s="350"/>
      <c r="DH2" s="349" t="s">
        <v>2</v>
      </c>
      <c r="DI2" s="350"/>
      <c r="DJ2" s="349" t="s">
        <v>18</v>
      </c>
      <c r="DK2" s="350"/>
      <c r="DL2" s="349" t="s">
        <v>1</v>
      </c>
      <c r="DM2" s="350"/>
      <c r="DN2" s="354" t="s">
        <v>2</v>
      </c>
      <c r="DO2" s="355"/>
      <c r="DP2" s="354" t="s">
        <v>3</v>
      </c>
      <c r="DQ2" s="355"/>
      <c r="DR2" s="354" t="s">
        <v>19</v>
      </c>
      <c r="DS2" s="355"/>
      <c r="DT2" s="354" t="s">
        <v>21</v>
      </c>
      <c r="DU2" s="355"/>
      <c r="DV2" s="359" t="s">
        <v>4</v>
      </c>
      <c r="DW2" s="360"/>
      <c r="DX2" s="359" t="s">
        <v>22</v>
      </c>
      <c r="DY2" s="360"/>
      <c r="DZ2" s="356" t="s">
        <v>10</v>
      </c>
      <c r="EA2" s="357"/>
      <c r="EB2" s="358" t="s">
        <v>57</v>
      </c>
      <c r="EC2" s="358"/>
      <c r="ED2" s="356" t="s">
        <v>58</v>
      </c>
      <c r="EE2" s="357"/>
      <c r="EF2" s="58"/>
      <c r="EG2" s="58"/>
      <c r="EH2" s="53"/>
      <c r="EI2" s="53"/>
      <c r="EJ2" s="53"/>
      <c r="EK2" s="53"/>
      <c r="EL2" s="53"/>
      <c r="EM2" s="349" t="s">
        <v>17</v>
      </c>
      <c r="EN2" s="350"/>
      <c r="EO2" s="349" t="s">
        <v>2</v>
      </c>
      <c r="EP2" s="350"/>
      <c r="EQ2" s="349" t="s">
        <v>18</v>
      </c>
      <c r="ER2" s="350"/>
      <c r="ES2" s="349" t="s">
        <v>1</v>
      </c>
      <c r="ET2" s="350"/>
      <c r="EU2" s="354" t="s">
        <v>2</v>
      </c>
      <c r="EV2" s="355"/>
      <c r="EW2" s="354" t="s">
        <v>3</v>
      </c>
      <c r="EX2" s="355"/>
      <c r="EY2" s="354" t="s">
        <v>19</v>
      </c>
      <c r="EZ2" s="355"/>
      <c r="FA2" s="354" t="s">
        <v>21</v>
      </c>
      <c r="FB2" s="355"/>
      <c r="FC2" s="359" t="s">
        <v>4</v>
      </c>
      <c r="FD2" s="360"/>
      <c r="FE2" s="359" t="s">
        <v>22</v>
      </c>
      <c r="FF2" s="360"/>
      <c r="FG2" s="356" t="s">
        <v>10</v>
      </c>
      <c r="FH2" s="357"/>
      <c r="FI2" s="358" t="s">
        <v>57</v>
      </c>
      <c r="FJ2" s="358"/>
      <c r="FK2" s="356" t="s">
        <v>58</v>
      </c>
      <c r="FL2" s="357"/>
      <c r="FM2" s="58"/>
      <c r="FN2" s="58"/>
      <c r="FO2" s="53"/>
      <c r="FP2" s="53"/>
      <c r="FQ2" s="53"/>
      <c r="FR2" s="53"/>
      <c r="FS2" s="53"/>
      <c r="FT2" s="349" t="s">
        <v>17</v>
      </c>
      <c r="FU2" s="350"/>
      <c r="FV2" s="349" t="s">
        <v>2</v>
      </c>
      <c r="FW2" s="350"/>
      <c r="FX2" s="349" t="s">
        <v>18</v>
      </c>
      <c r="FY2" s="350"/>
      <c r="FZ2" s="349" t="s">
        <v>1</v>
      </c>
      <c r="GA2" s="350"/>
      <c r="GB2" s="354" t="s">
        <v>2</v>
      </c>
      <c r="GC2" s="355"/>
      <c r="GD2" s="354" t="s">
        <v>3</v>
      </c>
      <c r="GE2" s="355"/>
      <c r="GF2" s="354" t="s">
        <v>19</v>
      </c>
      <c r="GG2" s="355"/>
      <c r="GH2" s="354" t="s">
        <v>21</v>
      </c>
      <c r="GI2" s="355"/>
      <c r="GJ2" s="359" t="s">
        <v>4</v>
      </c>
      <c r="GK2" s="360"/>
      <c r="GL2" s="359" t="s">
        <v>22</v>
      </c>
      <c r="GM2" s="360"/>
      <c r="GN2" s="356" t="s">
        <v>10</v>
      </c>
      <c r="GO2" s="357"/>
      <c r="GP2" s="358" t="s">
        <v>57</v>
      </c>
      <c r="GQ2" s="358"/>
      <c r="GR2" s="356" t="s">
        <v>58</v>
      </c>
      <c r="GS2" s="357"/>
      <c r="GT2" s="48"/>
      <c r="GU2" s="48"/>
    </row>
    <row r="3" spans="1:203" x14ac:dyDescent="0.3">
      <c r="A3" s="4" t="s">
        <v>23</v>
      </c>
      <c r="B3" s="4" t="s">
        <v>11</v>
      </c>
      <c r="C3" s="4" t="s">
        <v>13</v>
      </c>
      <c r="D3" s="4" t="s">
        <v>12</v>
      </c>
      <c r="E3" s="4" t="s">
        <v>16</v>
      </c>
      <c r="F3" s="49" t="s">
        <v>253</v>
      </c>
      <c r="G3" s="49" t="s">
        <v>82</v>
      </c>
      <c r="H3" s="49" t="s">
        <v>254</v>
      </c>
      <c r="I3" s="49" t="s">
        <v>255</v>
      </c>
      <c r="J3" s="49" t="s">
        <v>256</v>
      </c>
      <c r="K3" s="7" t="s">
        <v>83</v>
      </c>
      <c r="L3" s="1" t="s">
        <v>162</v>
      </c>
      <c r="M3" s="7" t="s">
        <v>84</v>
      </c>
      <c r="N3" s="1" t="s">
        <v>163</v>
      </c>
      <c r="O3" s="7" t="s">
        <v>85</v>
      </c>
      <c r="P3" s="1" t="s">
        <v>164</v>
      </c>
      <c r="Q3" s="7" t="s">
        <v>86</v>
      </c>
      <c r="R3" s="1" t="s">
        <v>165</v>
      </c>
      <c r="S3" s="11" t="s">
        <v>87</v>
      </c>
      <c r="T3" s="2" t="s">
        <v>166</v>
      </c>
      <c r="U3" s="11" t="s">
        <v>88</v>
      </c>
      <c r="V3" s="2" t="s">
        <v>167</v>
      </c>
      <c r="W3" s="11" t="s">
        <v>89</v>
      </c>
      <c r="X3" s="2" t="s">
        <v>168</v>
      </c>
      <c r="Y3" s="11" t="s">
        <v>99</v>
      </c>
      <c r="Z3" s="2" t="s">
        <v>169</v>
      </c>
      <c r="AA3" s="11" t="s">
        <v>100</v>
      </c>
      <c r="AB3" s="2" t="s">
        <v>170</v>
      </c>
      <c r="AC3" s="11" t="s">
        <v>101</v>
      </c>
      <c r="AD3" s="2" t="s">
        <v>171</v>
      </c>
      <c r="AE3" s="35" t="s">
        <v>102</v>
      </c>
      <c r="AF3" s="36" t="s">
        <v>172</v>
      </c>
      <c r="AG3" s="37" t="s">
        <v>103</v>
      </c>
      <c r="AH3" s="38" t="s">
        <v>173</v>
      </c>
      <c r="AI3" s="35" t="s">
        <v>104</v>
      </c>
      <c r="AJ3" s="36" t="s">
        <v>174</v>
      </c>
      <c r="AK3" s="43" t="s">
        <v>241</v>
      </c>
      <c r="AL3" s="43" t="s">
        <v>242</v>
      </c>
      <c r="AM3" s="4" t="s">
        <v>59</v>
      </c>
      <c r="AN3" s="4" t="s">
        <v>60</v>
      </c>
      <c r="AO3" s="4" t="s">
        <v>61</v>
      </c>
      <c r="AP3" s="4" t="s">
        <v>62</v>
      </c>
      <c r="AQ3" s="4" t="s">
        <v>63</v>
      </c>
      <c r="AR3" s="7" t="s">
        <v>90</v>
      </c>
      <c r="AS3" s="1" t="s">
        <v>175</v>
      </c>
      <c r="AT3" s="7" t="s">
        <v>91</v>
      </c>
      <c r="AU3" s="1" t="s">
        <v>176</v>
      </c>
      <c r="AV3" s="7" t="s">
        <v>92</v>
      </c>
      <c r="AW3" s="1" t="s">
        <v>177</v>
      </c>
      <c r="AX3" s="7" t="s">
        <v>93</v>
      </c>
      <c r="AY3" s="1" t="s">
        <v>178</v>
      </c>
      <c r="AZ3" s="35" t="s">
        <v>94</v>
      </c>
      <c r="BA3" s="36" t="s">
        <v>179</v>
      </c>
      <c r="BB3" s="35" t="s">
        <v>95</v>
      </c>
      <c r="BC3" s="36" t="s">
        <v>180</v>
      </c>
      <c r="BD3" s="35" t="s">
        <v>96</v>
      </c>
      <c r="BE3" s="36" t="s">
        <v>181</v>
      </c>
      <c r="BF3" s="35" t="s">
        <v>97</v>
      </c>
      <c r="BG3" s="36" t="s">
        <v>182</v>
      </c>
      <c r="BH3" s="35" t="s">
        <v>98</v>
      </c>
      <c r="BI3" s="36" t="s">
        <v>183</v>
      </c>
      <c r="BJ3" s="35" t="s">
        <v>105</v>
      </c>
      <c r="BK3" s="36" t="s">
        <v>184</v>
      </c>
      <c r="BL3" s="35" t="s">
        <v>106</v>
      </c>
      <c r="BM3" s="36" t="s">
        <v>185</v>
      </c>
      <c r="BN3" s="35" t="s">
        <v>107</v>
      </c>
      <c r="BO3" s="36" t="s">
        <v>186</v>
      </c>
      <c r="BP3" s="36" t="s">
        <v>108</v>
      </c>
      <c r="BQ3" s="36" t="s">
        <v>187</v>
      </c>
      <c r="BR3" s="43" t="s">
        <v>243</v>
      </c>
      <c r="BS3" s="43" t="s">
        <v>244</v>
      </c>
      <c r="BT3" s="4" t="s">
        <v>240</v>
      </c>
      <c r="BU3" s="4" t="s">
        <v>109</v>
      </c>
      <c r="BV3" s="4" t="s">
        <v>64</v>
      </c>
      <c r="BW3" s="4" t="s">
        <v>65</v>
      </c>
      <c r="BX3" s="4" t="s">
        <v>66</v>
      </c>
      <c r="BY3" s="35" t="s">
        <v>110</v>
      </c>
      <c r="BZ3" s="35" t="s">
        <v>188</v>
      </c>
      <c r="CA3" s="35" t="s">
        <v>111</v>
      </c>
      <c r="CB3" s="35" t="s">
        <v>189</v>
      </c>
      <c r="CC3" s="35" t="s">
        <v>112</v>
      </c>
      <c r="CD3" s="35" t="s">
        <v>190</v>
      </c>
      <c r="CE3" s="35" t="s">
        <v>113</v>
      </c>
      <c r="CF3" s="35" t="s">
        <v>191</v>
      </c>
      <c r="CG3" s="35" t="s">
        <v>114</v>
      </c>
      <c r="CH3" s="36" t="s">
        <v>192</v>
      </c>
      <c r="CI3" s="35" t="s">
        <v>115</v>
      </c>
      <c r="CJ3" s="36" t="s">
        <v>193</v>
      </c>
      <c r="CK3" s="35" t="s">
        <v>116</v>
      </c>
      <c r="CL3" s="36" t="s">
        <v>194</v>
      </c>
      <c r="CM3" s="35" t="s">
        <v>117</v>
      </c>
      <c r="CN3" s="36" t="s">
        <v>195</v>
      </c>
      <c r="CO3" s="35" t="s">
        <v>118</v>
      </c>
      <c r="CP3" s="36" t="s">
        <v>196</v>
      </c>
      <c r="CQ3" s="35" t="s">
        <v>119</v>
      </c>
      <c r="CR3" s="36" t="s">
        <v>197</v>
      </c>
      <c r="CS3" s="35" t="s">
        <v>120</v>
      </c>
      <c r="CT3" s="36" t="s">
        <v>198</v>
      </c>
      <c r="CU3" s="35" t="s">
        <v>121</v>
      </c>
      <c r="CV3" s="36" t="s">
        <v>199</v>
      </c>
      <c r="CW3" s="36" t="s">
        <v>122</v>
      </c>
      <c r="CX3" s="36" t="s">
        <v>200</v>
      </c>
      <c r="CY3" s="43" t="s">
        <v>245</v>
      </c>
      <c r="CZ3" s="43" t="s">
        <v>246</v>
      </c>
      <c r="DA3" s="4" t="s">
        <v>67</v>
      </c>
      <c r="DB3" s="4" t="s">
        <v>68</v>
      </c>
      <c r="DC3" s="4" t="s">
        <v>69</v>
      </c>
      <c r="DD3" s="4" t="s">
        <v>70</v>
      </c>
      <c r="DE3" s="4" t="s">
        <v>71</v>
      </c>
      <c r="DF3" s="50" t="s">
        <v>123</v>
      </c>
      <c r="DG3" s="50" t="s">
        <v>201</v>
      </c>
      <c r="DH3" s="50" t="s">
        <v>124</v>
      </c>
      <c r="DI3" s="50" t="s">
        <v>202</v>
      </c>
      <c r="DJ3" s="50" t="s">
        <v>125</v>
      </c>
      <c r="DK3" s="50" t="s">
        <v>203</v>
      </c>
      <c r="DL3" s="50" t="s">
        <v>126</v>
      </c>
      <c r="DM3" s="50" t="s">
        <v>204</v>
      </c>
      <c r="DN3" s="35" t="s">
        <v>127</v>
      </c>
      <c r="DO3" s="36" t="s">
        <v>205</v>
      </c>
      <c r="DP3" s="35" t="s">
        <v>128</v>
      </c>
      <c r="DQ3" s="36" t="s">
        <v>206</v>
      </c>
      <c r="DR3" s="35" t="s">
        <v>129</v>
      </c>
      <c r="DS3" s="36" t="s">
        <v>207</v>
      </c>
      <c r="DT3" s="35" t="s">
        <v>130</v>
      </c>
      <c r="DU3" s="36" t="s">
        <v>208</v>
      </c>
      <c r="DV3" s="35" t="s">
        <v>131</v>
      </c>
      <c r="DW3" s="36" t="s">
        <v>209</v>
      </c>
      <c r="DX3" s="35" t="s">
        <v>132</v>
      </c>
      <c r="DY3" s="36" t="s">
        <v>210</v>
      </c>
      <c r="DZ3" s="35" t="s">
        <v>133</v>
      </c>
      <c r="EA3" s="36" t="s">
        <v>211</v>
      </c>
      <c r="EB3" s="35" t="s">
        <v>134</v>
      </c>
      <c r="EC3" s="36" t="s">
        <v>212</v>
      </c>
      <c r="ED3" s="36" t="s">
        <v>135</v>
      </c>
      <c r="EE3" s="36" t="s">
        <v>213</v>
      </c>
      <c r="EF3" s="43" t="s">
        <v>247</v>
      </c>
      <c r="EG3" s="43" t="s">
        <v>248</v>
      </c>
      <c r="EH3" s="4" t="s">
        <v>72</v>
      </c>
      <c r="EI3" s="4" t="s">
        <v>73</v>
      </c>
      <c r="EJ3" s="4" t="s">
        <v>74</v>
      </c>
      <c r="EK3" s="4" t="s">
        <v>75</v>
      </c>
      <c r="EL3" s="4" t="s">
        <v>76</v>
      </c>
      <c r="EM3" s="50" t="s">
        <v>136</v>
      </c>
      <c r="EN3" s="50" t="s">
        <v>214</v>
      </c>
      <c r="EO3" s="50" t="s">
        <v>137</v>
      </c>
      <c r="EP3" s="50" t="s">
        <v>215</v>
      </c>
      <c r="EQ3" s="50" t="s">
        <v>138</v>
      </c>
      <c r="ER3" s="50" t="s">
        <v>216</v>
      </c>
      <c r="ES3" s="50" t="s">
        <v>139</v>
      </c>
      <c r="ET3" s="50" t="s">
        <v>217</v>
      </c>
      <c r="EU3" s="35" t="s">
        <v>140</v>
      </c>
      <c r="EV3" s="36" t="s">
        <v>218</v>
      </c>
      <c r="EW3" s="35" t="s">
        <v>141</v>
      </c>
      <c r="EX3" s="36" t="s">
        <v>219</v>
      </c>
      <c r="EY3" s="35" t="s">
        <v>142</v>
      </c>
      <c r="EZ3" s="36" t="s">
        <v>220</v>
      </c>
      <c r="FA3" s="35" t="s">
        <v>143</v>
      </c>
      <c r="FB3" s="36" t="s">
        <v>221</v>
      </c>
      <c r="FC3" s="35" t="s">
        <v>144</v>
      </c>
      <c r="FD3" s="36" t="s">
        <v>222</v>
      </c>
      <c r="FE3" s="35" t="s">
        <v>145</v>
      </c>
      <c r="FF3" s="36" t="s">
        <v>223</v>
      </c>
      <c r="FG3" s="35" t="s">
        <v>146</v>
      </c>
      <c r="FH3" s="36" t="s">
        <v>224</v>
      </c>
      <c r="FI3" s="35" t="s">
        <v>147</v>
      </c>
      <c r="FJ3" s="36" t="s">
        <v>225</v>
      </c>
      <c r="FK3" s="35" t="s">
        <v>148</v>
      </c>
      <c r="FL3" s="35" t="s">
        <v>226</v>
      </c>
      <c r="FM3" s="43" t="s">
        <v>249</v>
      </c>
      <c r="FN3" s="43" t="s">
        <v>250</v>
      </c>
      <c r="FO3" s="4" t="s">
        <v>77</v>
      </c>
      <c r="FP3" s="4" t="s">
        <v>78</v>
      </c>
      <c r="FQ3" s="4" t="s">
        <v>79</v>
      </c>
      <c r="FR3" s="4" t="s">
        <v>80</v>
      </c>
      <c r="FS3" s="4" t="s">
        <v>81</v>
      </c>
      <c r="FT3" s="50" t="s">
        <v>149</v>
      </c>
      <c r="FU3" s="50" t="s">
        <v>227</v>
      </c>
      <c r="FV3" s="50" t="s">
        <v>150</v>
      </c>
      <c r="FW3" s="50" t="s">
        <v>228</v>
      </c>
      <c r="FX3" s="50" t="s">
        <v>151</v>
      </c>
      <c r="FY3" s="50" t="s">
        <v>229</v>
      </c>
      <c r="FZ3" s="50" t="s">
        <v>152</v>
      </c>
      <c r="GA3" s="50" t="s">
        <v>230</v>
      </c>
      <c r="GB3" s="36" t="s">
        <v>153</v>
      </c>
      <c r="GC3" s="35" t="s">
        <v>231</v>
      </c>
      <c r="GD3" s="36" t="s">
        <v>154</v>
      </c>
      <c r="GE3" s="35" t="s">
        <v>232</v>
      </c>
      <c r="GF3" s="36" t="s">
        <v>155</v>
      </c>
      <c r="GG3" s="35" t="s">
        <v>233</v>
      </c>
      <c r="GH3" s="36" t="s">
        <v>156</v>
      </c>
      <c r="GI3" s="35" t="s">
        <v>234</v>
      </c>
      <c r="GJ3" s="36" t="s">
        <v>157</v>
      </c>
      <c r="GK3" s="35" t="s">
        <v>235</v>
      </c>
      <c r="GL3" s="36" t="s">
        <v>158</v>
      </c>
      <c r="GM3" s="35" t="s">
        <v>236</v>
      </c>
      <c r="GN3" s="36" t="s">
        <v>159</v>
      </c>
      <c r="GO3" s="35" t="s">
        <v>237</v>
      </c>
      <c r="GP3" s="36" t="s">
        <v>160</v>
      </c>
      <c r="GQ3" s="35" t="s">
        <v>238</v>
      </c>
      <c r="GR3" s="35" t="s">
        <v>161</v>
      </c>
      <c r="GS3" s="35" t="s">
        <v>239</v>
      </c>
      <c r="GT3" s="43" t="s">
        <v>251</v>
      </c>
      <c r="GU3" s="43" t="s">
        <v>252</v>
      </c>
    </row>
    <row r="4" spans="1:203" x14ac:dyDescent="0.3">
      <c r="A4" s="25">
        <f ca="1">MAX(A$1:OFFSET(TableauBDD[[#This Row],[N°ID]],-1,))+1</f>
        <v>1</v>
      </c>
      <c r="B4" s="3">
        <v>44795</v>
      </c>
      <c r="C4" t="s">
        <v>27</v>
      </c>
      <c r="D4" s="39" t="s">
        <v>260</v>
      </c>
      <c r="E4" t="s">
        <v>259</v>
      </c>
      <c r="F4" t="s">
        <v>258</v>
      </c>
      <c r="G4">
        <v>1</v>
      </c>
      <c r="H4">
        <v>0</v>
      </c>
      <c r="I4">
        <v>15</v>
      </c>
      <c r="J4">
        <v>1</v>
      </c>
      <c r="K4" s="34">
        <v>0</v>
      </c>
      <c r="M4" s="34">
        <v>0</v>
      </c>
      <c r="O4" s="34">
        <v>0</v>
      </c>
      <c r="Q4" s="34">
        <v>0</v>
      </c>
      <c r="S4" s="34">
        <v>10</v>
      </c>
      <c r="U4" s="34">
        <v>5</v>
      </c>
      <c r="W4" s="34">
        <v>5</v>
      </c>
      <c r="Y4" s="34">
        <v>5</v>
      </c>
      <c r="AA4" s="34">
        <v>5</v>
      </c>
      <c r="AC4" s="34">
        <v>10</v>
      </c>
      <c r="AE4">
        <v>5</v>
      </c>
      <c r="AI4">
        <v>5</v>
      </c>
      <c r="AK4" s="68">
        <v>84.679999999999993</v>
      </c>
      <c r="AL4" s="68"/>
      <c r="AM4" s="34" t="s">
        <v>261</v>
      </c>
      <c r="AN4" s="34">
        <v>10</v>
      </c>
      <c r="AO4" s="34">
        <v>50</v>
      </c>
      <c r="AP4" s="34">
        <v>10</v>
      </c>
      <c r="AQ4" s="34">
        <v>0</v>
      </c>
      <c r="AR4" s="34">
        <v>10</v>
      </c>
      <c r="AS4" s="34"/>
      <c r="AT4" s="34">
        <v>0</v>
      </c>
      <c r="AU4" s="34"/>
      <c r="AV4" s="34">
        <v>0</v>
      </c>
      <c r="AW4" s="34"/>
      <c r="AX4" s="34">
        <v>0</v>
      </c>
      <c r="AY4" s="34"/>
      <c r="AZ4" s="34">
        <v>5</v>
      </c>
      <c r="BA4" s="34"/>
      <c r="BB4" s="34">
        <v>2</v>
      </c>
      <c r="BC4" s="34"/>
      <c r="BD4" s="34">
        <v>5</v>
      </c>
      <c r="BE4" s="34"/>
      <c r="BF4" s="34">
        <v>5</v>
      </c>
      <c r="BG4" s="34"/>
      <c r="BH4" s="34">
        <v>2</v>
      </c>
      <c r="BI4" s="34"/>
      <c r="BJ4" s="34">
        <v>5</v>
      </c>
      <c r="BK4" s="34"/>
      <c r="BL4" s="34">
        <v>5</v>
      </c>
      <c r="BM4" s="34"/>
      <c r="BN4" s="34"/>
      <c r="BO4" s="34"/>
      <c r="BP4" s="34">
        <v>5</v>
      </c>
      <c r="BQ4" s="34"/>
      <c r="BR4" s="34">
        <v>56.250000000000007</v>
      </c>
      <c r="BS4" s="34"/>
      <c r="BT4" s="34" t="s">
        <v>262</v>
      </c>
      <c r="BU4" s="34">
        <v>70</v>
      </c>
      <c r="BV4" s="34">
        <v>0</v>
      </c>
      <c r="BW4" s="34">
        <v>1</v>
      </c>
      <c r="BX4" s="34">
        <v>0</v>
      </c>
      <c r="BY4" s="34">
        <v>0</v>
      </c>
      <c r="BZ4" s="34"/>
      <c r="CA4" s="34">
        <v>0</v>
      </c>
      <c r="CB4" s="34"/>
      <c r="CC4" s="34">
        <v>0</v>
      </c>
      <c r="CD4" s="34"/>
      <c r="CE4" s="34">
        <v>0</v>
      </c>
      <c r="CF4" s="34"/>
      <c r="CG4" s="34">
        <v>15</v>
      </c>
      <c r="CH4" s="34"/>
      <c r="CI4" s="34">
        <v>10</v>
      </c>
      <c r="CJ4" s="34"/>
      <c r="CK4" s="34">
        <v>5</v>
      </c>
      <c r="CL4" s="34"/>
      <c r="CM4" s="34">
        <v>5</v>
      </c>
      <c r="CN4" s="34"/>
      <c r="CO4" s="34">
        <v>10</v>
      </c>
      <c r="CP4" s="34"/>
      <c r="CQ4" s="34">
        <v>15</v>
      </c>
      <c r="CR4" s="34"/>
      <c r="CS4" s="34">
        <v>5</v>
      </c>
      <c r="CT4" s="34"/>
      <c r="CU4" s="34"/>
      <c r="CV4" s="34"/>
      <c r="CW4" s="34">
        <v>5</v>
      </c>
      <c r="CX4" s="34"/>
      <c r="CY4" s="34">
        <v>76.018857142857129</v>
      </c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>
        <v>0</v>
      </c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>
        <v>0</v>
      </c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>
        <v>0</v>
      </c>
      <c r="GU4" s="34"/>
    </row>
    <row r="5" spans="1:203" x14ac:dyDescent="0.3">
      <c r="A5" s="25">
        <f ca="1">MAX(A$1:OFFSET(TableauBDD[[#This Row],[N°ID]],-1,))+1</f>
        <v>2</v>
      </c>
      <c r="B5" s="3">
        <v>44430</v>
      </c>
      <c r="C5" t="s">
        <v>263</v>
      </c>
      <c r="D5" s="39" t="s">
        <v>265</v>
      </c>
      <c r="E5" t="s">
        <v>264</v>
      </c>
      <c r="F5" t="s">
        <v>266</v>
      </c>
      <c r="G5">
        <v>120</v>
      </c>
      <c r="H5">
        <v>60</v>
      </c>
      <c r="I5">
        <v>90</v>
      </c>
      <c r="J5">
        <v>0</v>
      </c>
      <c r="K5" s="34">
        <v>10</v>
      </c>
      <c r="M5" s="34">
        <v>0</v>
      </c>
      <c r="O5" s="34">
        <v>0</v>
      </c>
      <c r="Q5" s="34">
        <v>0</v>
      </c>
      <c r="S5" s="34">
        <v>5</v>
      </c>
      <c r="U5" s="34">
        <v>3</v>
      </c>
      <c r="W5" s="34">
        <v>5</v>
      </c>
      <c r="Y5" s="34">
        <v>5</v>
      </c>
      <c r="AA5" s="34">
        <v>3</v>
      </c>
      <c r="AC5" s="34">
        <v>5</v>
      </c>
      <c r="AE5">
        <v>5</v>
      </c>
      <c r="AI5">
        <v>5</v>
      </c>
      <c r="AK5" s="68">
        <v>15.483333333333334</v>
      </c>
      <c r="AL5" s="68">
        <v>1</v>
      </c>
      <c r="AM5" s="34" t="s">
        <v>267</v>
      </c>
      <c r="AN5" s="34">
        <v>80</v>
      </c>
      <c r="AO5" s="34">
        <v>0</v>
      </c>
      <c r="AP5" s="34">
        <v>52</v>
      </c>
      <c r="AQ5" s="34">
        <v>0</v>
      </c>
      <c r="AR5" s="34">
        <v>0</v>
      </c>
      <c r="AS5" s="34"/>
      <c r="AT5" s="34">
        <v>0</v>
      </c>
      <c r="AU5" s="34"/>
      <c r="AV5" s="34">
        <v>0</v>
      </c>
      <c r="AW5" s="34"/>
      <c r="AX5" s="34">
        <v>0</v>
      </c>
      <c r="AY5" s="34"/>
      <c r="AZ5" s="34">
        <v>8</v>
      </c>
      <c r="BA5" s="34"/>
      <c r="BB5" s="34">
        <v>5</v>
      </c>
      <c r="BC5" s="34"/>
      <c r="BD5" s="34">
        <v>3</v>
      </c>
      <c r="BE5" s="34"/>
      <c r="BF5" s="34">
        <v>3</v>
      </c>
      <c r="BG5" s="34"/>
      <c r="BH5" s="34">
        <v>5</v>
      </c>
      <c r="BI5" s="34"/>
      <c r="BJ5" s="34">
        <v>8</v>
      </c>
      <c r="BK5" s="34"/>
      <c r="BL5" s="34">
        <v>5</v>
      </c>
      <c r="BM5" s="34"/>
      <c r="BN5" s="34"/>
      <c r="BO5" s="34"/>
      <c r="BP5" s="34">
        <v>5</v>
      </c>
      <c r="BQ5" s="34"/>
      <c r="BR5" s="34">
        <v>10.074999999999999</v>
      </c>
      <c r="BS5" s="34">
        <v>22</v>
      </c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>
        <v>0</v>
      </c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>
        <v>0</v>
      </c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>
        <v>0</v>
      </c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>
        <v>0</v>
      </c>
      <c r="GU5" s="34"/>
    </row>
    <row r="6" spans="1:203" x14ac:dyDescent="0.3">
      <c r="A6" s="25">
        <f ca="1">MAX(A$1:OFFSET(TableauBDD[[#This Row],[N°ID]],-1,))+1</f>
        <v>3</v>
      </c>
      <c r="B6" s="3">
        <v>44795</v>
      </c>
      <c r="C6" t="s">
        <v>263</v>
      </c>
      <c r="D6" s="39" t="s">
        <v>257</v>
      </c>
      <c r="E6" t="s">
        <v>259</v>
      </c>
      <c r="F6" t="s">
        <v>268</v>
      </c>
      <c r="G6">
        <v>4</v>
      </c>
      <c r="H6">
        <v>0</v>
      </c>
      <c r="I6">
        <v>9</v>
      </c>
      <c r="J6">
        <v>0</v>
      </c>
      <c r="K6" s="34">
        <v>0</v>
      </c>
      <c r="M6" s="34">
        <v>0</v>
      </c>
      <c r="O6" s="34">
        <v>0</v>
      </c>
      <c r="Q6" s="34">
        <v>0</v>
      </c>
      <c r="S6" s="34">
        <v>30</v>
      </c>
      <c r="U6" s="34">
        <v>10</v>
      </c>
      <c r="W6" s="34">
        <v>5</v>
      </c>
      <c r="Y6" s="34">
        <v>5</v>
      </c>
      <c r="AA6" s="34">
        <v>10</v>
      </c>
      <c r="AC6" s="34">
        <v>30</v>
      </c>
      <c r="AE6">
        <v>5</v>
      </c>
      <c r="AI6">
        <v>5</v>
      </c>
      <c r="AK6" s="68">
        <v>39.333333333333336</v>
      </c>
      <c r="AL6" s="68">
        <v>1</v>
      </c>
      <c r="AM6" s="34" t="s">
        <v>269</v>
      </c>
      <c r="AN6" s="34">
        <v>18</v>
      </c>
      <c r="AO6" s="34">
        <v>9</v>
      </c>
      <c r="AP6" s="34">
        <v>7</v>
      </c>
      <c r="AQ6" s="34">
        <v>0</v>
      </c>
      <c r="AR6" s="34">
        <v>20</v>
      </c>
      <c r="AS6" s="34"/>
      <c r="AT6" s="34">
        <v>0</v>
      </c>
      <c r="AU6" s="34"/>
      <c r="AV6" s="34">
        <v>0</v>
      </c>
      <c r="AW6" s="34"/>
      <c r="AX6" s="34">
        <v>0</v>
      </c>
      <c r="AY6" s="34"/>
      <c r="AZ6" s="34">
        <v>15</v>
      </c>
      <c r="BA6" s="34"/>
      <c r="BB6" s="34">
        <v>7</v>
      </c>
      <c r="BC6" s="34"/>
      <c r="BD6" s="34">
        <v>5</v>
      </c>
      <c r="BE6" s="34"/>
      <c r="BF6" s="34">
        <v>5</v>
      </c>
      <c r="BG6" s="34"/>
      <c r="BH6" s="34">
        <v>7</v>
      </c>
      <c r="BI6" s="34"/>
      <c r="BJ6" s="34">
        <v>15</v>
      </c>
      <c r="BK6" s="34"/>
      <c r="BL6" s="34">
        <v>5</v>
      </c>
      <c r="BM6" s="34"/>
      <c r="BN6" s="34"/>
      <c r="BO6" s="34"/>
      <c r="BP6" s="34">
        <v>5</v>
      </c>
      <c r="BQ6" s="34"/>
      <c r="BR6" s="34">
        <v>20.455555555555556</v>
      </c>
      <c r="BS6" s="34">
        <v>1</v>
      </c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>
        <v>0</v>
      </c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>
        <v>0</v>
      </c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>
        <v>0</v>
      </c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>
        <v>0</v>
      </c>
      <c r="GU6" s="34"/>
    </row>
    <row r="7" spans="1:203" x14ac:dyDescent="0.3">
      <c r="A7" s="25">
        <f ca="1">MAX(A$1:OFFSET(TableauBDD[[#This Row],[N°ID]],-1,))+1</f>
        <v>4</v>
      </c>
      <c r="B7" s="3">
        <v>44795</v>
      </c>
      <c r="C7" t="s">
        <v>27</v>
      </c>
      <c r="D7" s="39" t="s">
        <v>271</v>
      </c>
      <c r="E7" t="s">
        <v>259</v>
      </c>
      <c r="F7" t="s">
        <v>258</v>
      </c>
      <c r="G7">
        <v>1</v>
      </c>
      <c r="H7">
        <v>10</v>
      </c>
      <c r="I7">
        <v>0</v>
      </c>
      <c r="J7">
        <v>1</v>
      </c>
      <c r="K7" s="34">
        <v>0</v>
      </c>
      <c r="M7" s="34">
        <v>0</v>
      </c>
      <c r="O7" s="34">
        <v>0</v>
      </c>
      <c r="Q7" s="34">
        <v>0</v>
      </c>
      <c r="S7" s="34">
        <v>10</v>
      </c>
      <c r="U7" s="34">
        <v>5</v>
      </c>
      <c r="W7" s="34">
        <v>5</v>
      </c>
      <c r="Y7" s="34">
        <v>5</v>
      </c>
      <c r="AA7" s="34">
        <v>5</v>
      </c>
      <c r="AC7" s="34">
        <v>10</v>
      </c>
      <c r="AE7">
        <v>5</v>
      </c>
      <c r="AI7">
        <v>5</v>
      </c>
      <c r="AK7" s="68">
        <v>49</v>
      </c>
      <c r="AL7" s="68">
        <v>1</v>
      </c>
      <c r="AM7" s="34" t="s">
        <v>261</v>
      </c>
      <c r="AN7" s="34">
        <v>10</v>
      </c>
      <c r="AO7" s="34">
        <v>50</v>
      </c>
      <c r="AP7" s="34">
        <v>10</v>
      </c>
      <c r="AQ7" s="34">
        <v>0</v>
      </c>
      <c r="AR7" s="34">
        <v>10</v>
      </c>
      <c r="AS7" s="34"/>
      <c r="AT7" s="34">
        <v>0</v>
      </c>
      <c r="AU7" s="34"/>
      <c r="AV7" s="34">
        <v>0</v>
      </c>
      <c r="AW7" s="34"/>
      <c r="AX7" s="34">
        <v>0</v>
      </c>
      <c r="AY7" s="34"/>
      <c r="AZ7" s="34">
        <v>5</v>
      </c>
      <c r="BA7" s="34"/>
      <c r="BB7" s="34">
        <v>2</v>
      </c>
      <c r="BC7" s="34"/>
      <c r="BD7" s="34">
        <v>5</v>
      </c>
      <c r="BE7" s="34"/>
      <c r="BF7" s="34">
        <v>5</v>
      </c>
      <c r="BG7" s="34"/>
      <c r="BH7" s="34">
        <v>2</v>
      </c>
      <c r="BI7" s="34"/>
      <c r="BJ7" s="34">
        <v>5</v>
      </c>
      <c r="BK7" s="34"/>
      <c r="BL7" s="34">
        <v>5</v>
      </c>
      <c r="BM7" s="34"/>
      <c r="BN7" s="34"/>
      <c r="BO7" s="34"/>
      <c r="BP7" s="34">
        <v>5</v>
      </c>
      <c r="BQ7" s="34"/>
      <c r="BR7" s="34">
        <v>15.899999999999999</v>
      </c>
      <c r="BS7" s="34">
        <v>1</v>
      </c>
      <c r="BT7" s="34" t="s">
        <v>270</v>
      </c>
      <c r="BU7" s="34">
        <v>10</v>
      </c>
      <c r="BV7" s="34">
        <v>50</v>
      </c>
      <c r="BW7" s="34">
        <v>10</v>
      </c>
      <c r="BX7" s="34"/>
      <c r="BY7" s="34">
        <v>0</v>
      </c>
      <c r="BZ7" s="34"/>
      <c r="CA7" s="34">
        <v>0</v>
      </c>
      <c r="CB7" s="34"/>
      <c r="CC7" s="34">
        <v>0</v>
      </c>
      <c r="CD7" s="34"/>
      <c r="CE7" s="34">
        <v>0</v>
      </c>
      <c r="CF7" s="34"/>
      <c r="CG7" s="34">
        <v>15</v>
      </c>
      <c r="CH7" s="34"/>
      <c r="CI7" s="34">
        <v>10</v>
      </c>
      <c r="CJ7" s="34"/>
      <c r="CK7" s="34">
        <v>5</v>
      </c>
      <c r="CL7" s="34"/>
      <c r="CM7" s="34">
        <v>5</v>
      </c>
      <c r="CN7" s="34"/>
      <c r="CO7" s="34">
        <v>10</v>
      </c>
      <c r="CP7" s="34"/>
      <c r="CQ7" s="34">
        <v>15</v>
      </c>
      <c r="CR7" s="34"/>
      <c r="CS7" s="34">
        <v>5</v>
      </c>
      <c r="CT7" s="34"/>
      <c r="CU7" s="34"/>
      <c r="CV7" s="34"/>
      <c r="CW7" s="34">
        <v>5</v>
      </c>
      <c r="CX7" s="34"/>
      <c r="CY7" s="34">
        <v>17.5</v>
      </c>
      <c r="CZ7" s="34"/>
      <c r="DA7" s="34" t="s">
        <v>272</v>
      </c>
      <c r="DB7" s="34">
        <v>10</v>
      </c>
      <c r="DC7" s="34">
        <v>0</v>
      </c>
      <c r="DD7" s="34">
        <v>0</v>
      </c>
      <c r="DE7" s="34"/>
      <c r="DF7" s="34">
        <v>0</v>
      </c>
      <c r="DG7" s="34"/>
      <c r="DH7" s="34">
        <v>0</v>
      </c>
      <c r="DI7" s="34"/>
      <c r="DJ7" s="34">
        <v>0</v>
      </c>
      <c r="DK7" s="34"/>
      <c r="DL7" s="34">
        <v>0</v>
      </c>
      <c r="DM7" s="34"/>
      <c r="DN7" s="34">
        <v>1</v>
      </c>
      <c r="DO7" s="34"/>
      <c r="DP7" s="34">
        <v>1</v>
      </c>
      <c r="DQ7" s="34"/>
      <c r="DR7" s="34">
        <v>5</v>
      </c>
      <c r="DS7" s="34"/>
      <c r="DT7" s="34">
        <v>5</v>
      </c>
      <c r="DU7" s="34"/>
      <c r="DV7" s="34">
        <v>1</v>
      </c>
      <c r="DW7" s="34"/>
      <c r="DX7" s="34">
        <v>1</v>
      </c>
      <c r="DY7" s="34"/>
      <c r="DZ7" s="34">
        <v>1</v>
      </c>
      <c r="EA7" s="34"/>
      <c r="EB7" s="34"/>
      <c r="EC7" s="34"/>
      <c r="ED7" s="34">
        <v>1</v>
      </c>
      <c r="EE7" s="34"/>
      <c r="EF7" s="34">
        <v>13.1</v>
      </c>
      <c r="EG7" s="34"/>
      <c r="EH7" s="34" t="s">
        <v>273</v>
      </c>
      <c r="EI7" s="34">
        <v>10</v>
      </c>
      <c r="EJ7" s="34">
        <v>0</v>
      </c>
      <c r="EK7" s="34">
        <v>0</v>
      </c>
      <c r="EL7" s="34">
        <v>0</v>
      </c>
      <c r="EM7" s="34">
        <v>0</v>
      </c>
      <c r="EN7" s="34"/>
      <c r="EO7" s="34">
        <v>0</v>
      </c>
      <c r="EP7" s="34"/>
      <c r="EQ7" s="34">
        <v>0</v>
      </c>
      <c r="ER7" s="34"/>
      <c r="ES7" s="34">
        <v>0</v>
      </c>
      <c r="ET7" s="34"/>
      <c r="EU7" s="34">
        <v>1</v>
      </c>
      <c r="EV7" s="34"/>
      <c r="EW7" s="34">
        <v>1</v>
      </c>
      <c r="EX7" s="34"/>
      <c r="EY7" s="34">
        <v>5</v>
      </c>
      <c r="EZ7" s="34"/>
      <c r="FA7" s="34">
        <v>5</v>
      </c>
      <c r="FB7" s="34"/>
      <c r="FC7" s="34">
        <v>1</v>
      </c>
      <c r="FD7" s="34"/>
      <c r="FE7" s="34">
        <v>1</v>
      </c>
      <c r="FF7" s="34"/>
      <c r="FG7" s="34">
        <v>1</v>
      </c>
      <c r="FH7" s="34"/>
      <c r="FI7" s="34"/>
      <c r="FJ7" s="34"/>
      <c r="FK7" s="34">
        <v>1</v>
      </c>
      <c r="FL7" s="34"/>
      <c r="FM7" s="34">
        <v>13.1</v>
      </c>
      <c r="FN7" s="34"/>
      <c r="FO7" s="34" t="s">
        <v>274</v>
      </c>
      <c r="FP7" s="34">
        <v>10</v>
      </c>
      <c r="FQ7" s="34">
        <v>0</v>
      </c>
      <c r="FR7" s="34">
        <v>0</v>
      </c>
      <c r="FS7" s="34"/>
      <c r="FT7" s="34">
        <v>0</v>
      </c>
      <c r="FU7" s="34"/>
      <c r="FV7" s="34">
        <v>0</v>
      </c>
      <c r="FW7" s="34"/>
      <c r="FX7" s="34">
        <v>0</v>
      </c>
      <c r="FY7" s="34"/>
      <c r="FZ7" s="34">
        <v>0</v>
      </c>
      <c r="GA7" s="34"/>
      <c r="GB7" s="34">
        <v>1</v>
      </c>
      <c r="GC7" s="34"/>
      <c r="GD7" s="34">
        <v>1</v>
      </c>
      <c r="GE7" s="34"/>
      <c r="GF7" s="34">
        <v>5</v>
      </c>
      <c r="GG7" s="34"/>
      <c r="GH7" s="34">
        <v>5</v>
      </c>
      <c r="GI7" s="34"/>
      <c r="GJ7" s="34">
        <v>1</v>
      </c>
      <c r="GK7" s="34"/>
      <c r="GL7" s="34">
        <v>1</v>
      </c>
      <c r="GM7" s="34"/>
      <c r="GN7" s="34">
        <v>1</v>
      </c>
      <c r="GO7" s="34"/>
      <c r="GP7" s="34"/>
      <c r="GQ7" s="34"/>
      <c r="GR7" s="34">
        <v>1</v>
      </c>
      <c r="GS7" s="34"/>
      <c r="GT7" s="34">
        <v>13.1</v>
      </c>
      <c r="GU7" s="34"/>
    </row>
    <row r="8" spans="1:203" x14ac:dyDescent="0.3">
      <c r="A8" s="25">
        <f ca="1">MAX(A$1:OFFSET(TableauBDD[[#This Row],[N°ID]],-1,))+1</f>
        <v>5</v>
      </c>
      <c r="B8" s="3">
        <v>44796</v>
      </c>
      <c r="C8" t="s">
        <v>27</v>
      </c>
      <c r="D8" s="39" t="s">
        <v>276</v>
      </c>
      <c r="E8" t="s">
        <v>275</v>
      </c>
      <c r="F8" t="s">
        <v>277</v>
      </c>
      <c r="G8">
        <v>4</v>
      </c>
      <c r="H8">
        <v>0</v>
      </c>
      <c r="I8">
        <v>9</v>
      </c>
      <c r="J8">
        <v>0</v>
      </c>
      <c r="K8" s="34">
        <v>0</v>
      </c>
      <c r="M8" s="34">
        <v>0</v>
      </c>
      <c r="O8" s="34">
        <v>0</v>
      </c>
      <c r="Q8" s="34">
        <v>0</v>
      </c>
      <c r="S8" s="34">
        <v>30</v>
      </c>
      <c r="U8" s="34">
        <v>10</v>
      </c>
      <c r="W8" s="34">
        <v>0</v>
      </c>
      <c r="Y8" s="34">
        <v>0</v>
      </c>
      <c r="AA8" s="34">
        <v>10</v>
      </c>
      <c r="AC8" s="34">
        <v>30</v>
      </c>
      <c r="AE8">
        <v>5</v>
      </c>
      <c r="AI8">
        <v>5</v>
      </c>
      <c r="AK8" s="68">
        <v>125.47444444444443</v>
      </c>
      <c r="AL8" s="68">
        <v>1</v>
      </c>
      <c r="AM8" s="34" t="s">
        <v>278</v>
      </c>
      <c r="AN8" s="34">
        <v>6</v>
      </c>
      <c r="AO8" s="34">
        <v>0</v>
      </c>
      <c r="AP8" s="34">
        <v>0</v>
      </c>
      <c r="AQ8" s="34">
        <v>0</v>
      </c>
      <c r="AR8" s="34">
        <v>0</v>
      </c>
      <c r="AS8" s="34"/>
      <c r="AT8" s="34">
        <v>0</v>
      </c>
      <c r="AU8" s="34"/>
      <c r="AV8" s="34">
        <v>0</v>
      </c>
      <c r="AW8" s="34"/>
      <c r="AX8" s="34">
        <v>0</v>
      </c>
      <c r="AY8" s="34"/>
      <c r="AZ8" s="34">
        <v>30</v>
      </c>
      <c r="BA8" s="34"/>
      <c r="BB8" s="34">
        <v>10</v>
      </c>
      <c r="BC8" s="34"/>
      <c r="BD8" s="34">
        <v>5</v>
      </c>
      <c r="BE8" s="34"/>
      <c r="BF8" s="34">
        <v>5</v>
      </c>
      <c r="BG8" s="34"/>
      <c r="BH8" s="34">
        <v>10</v>
      </c>
      <c r="BI8" s="34"/>
      <c r="BJ8" s="34">
        <v>30</v>
      </c>
      <c r="BK8" s="34"/>
      <c r="BL8" s="34">
        <v>5</v>
      </c>
      <c r="BM8" s="34"/>
      <c r="BN8" s="34"/>
      <c r="BO8" s="34"/>
      <c r="BP8" s="34">
        <v>10</v>
      </c>
      <c r="BQ8" s="34"/>
      <c r="BR8" s="34">
        <v>118.70500000000001</v>
      </c>
      <c r="BS8" s="34">
        <v>1</v>
      </c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>
        <v>0</v>
      </c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>
        <v>0</v>
      </c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>
        <v>0</v>
      </c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>
        <v>0</v>
      </c>
      <c r="GU8" s="34"/>
    </row>
  </sheetData>
  <mergeCells count="79">
    <mergeCell ref="GJ2:GK2"/>
    <mergeCell ref="GL2:GM2"/>
    <mergeCell ref="GN2:GO2"/>
    <mergeCell ref="GP2:GQ2"/>
    <mergeCell ref="GR2:GS2"/>
    <mergeCell ref="FZ2:GA2"/>
    <mergeCell ref="GB2:GC2"/>
    <mergeCell ref="GD2:GE2"/>
    <mergeCell ref="GF2:GG2"/>
    <mergeCell ref="GH2:GI2"/>
    <mergeCell ref="FI2:FJ2"/>
    <mergeCell ref="FK2:FL2"/>
    <mergeCell ref="FT2:FU2"/>
    <mergeCell ref="FV2:FW2"/>
    <mergeCell ref="FX2:FY2"/>
    <mergeCell ref="EY2:EZ2"/>
    <mergeCell ref="FA2:FB2"/>
    <mergeCell ref="FC2:FD2"/>
    <mergeCell ref="FE2:FF2"/>
    <mergeCell ref="FG2:FH2"/>
    <mergeCell ref="EO2:EP2"/>
    <mergeCell ref="EQ2:ER2"/>
    <mergeCell ref="ES2:ET2"/>
    <mergeCell ref="EU2:EV2"/>
    <mergeCell ref="EW2:EX2"/>
    <mergeCell ref="DX2:DY2"/>
    <mergeCell ref="DZ2:EA2"/>
    <mergeCell ref="EB2:EC2"/>
    <mergeCell ref="ED2:EE2"/>
    <mergeCell ref="EM2:EN2"/>
    <mergeCell ref="DN2:DO2"/>
    <mergeCell ref="DP2:DQ2"/>
    <mergeCell ref="DR2:DS2"/>
    <mergeCell ref="DT2:DU2"/>
    <mergeCell ref="DV2:DW2"/>
    <mergeCell ref="CW2:CX2"/>
    <mergeCell ref="DF2:DG2"/>
    <mergeCell ref="DH2:DI2"/>
    <mergeCell ref="DJ2:DK2"/>
    <mergeCell ref="DL2:DM2"/>
    <mergeCell ref="CM2:CN2"/>
    <mergeCell ref="CO2:CP2"/>
    <mergeCell ref="CQ2:CR2"/>
    <mergeCell ref="CS2:CT2"/>
    <mergeCell ref="CU2:CV2"/>
    <mergeCell ref="CC2:CD2"/>
    <mergeCell ref="CE2:CF2"/>
    <mergeCell ref="CG2:CH2"/>
    <mergeCell ref="CI2:CJ2"/>
    <mergeCell ref="CK2:CL2"/>
    <mergeCell ref="BL2:BM2"/>
    <mergeCell ref="BN2:BO2"/>
    <mergeCell ref="BP2:BQ2"/>
    <mergeCell ref="BY2:BZ2"/>
    <mergeCell ref="CA2:CB2"/>
    <mergeCell ref="BB2:BC2"/>
    <mergeCell ref="BD2:BE2"/>
    <mergeCell ref="BF2:BG2"/>
    <mergeCell ref="BH2:BI2"/>
    <mergeCell ref="BJ2:BK2"/>
    <mergeCell ref="AR2:AS2"/>
    <mergeCell ref="AT2:AU2"/>
    <mergeCell ref="AV2:AW2"/>
    <mergeCell ref="AX2:AY2"/>
    <mergeCell ref="AZ2:BA2"/>
    <mergeCell ref="AE2:AF2"/>
    <mergeCell ref="AG2:AH2"/>
    <mergeCell ref="AI2:AJ2"/>
    <mergeCell ref="AA2:AB2"/>
    <mergeCell ref="AC2:AD2"/>
    <mergeCell ref="K2:L2"/>
    <mergeCell ref="M2:N2"/>
    <mergeCell ref="A1:J1"/>
    <mergeCell ref="Y2:Z2"/>
    <mergeCell ref="S2:T2"/>
    <mergeCell ref="U2:V2"/>
    <mergeCell ref="W2:X2"/>
    <mergeCell ref="O2:P2"/>
    <mergeCell ref="Q2:R2"/>
  </mergeCells>
  <phoneticPr fontId="5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 cout</vt:lpstr>
      <vt:lpstr>TDB GALVA</vt:lpstr>
      <vt:lpstr>Graphique cadence montage prod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2022-09-06T18:43:44Z</dcterms:modified>
</cp:coreProperties>
</file>