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bal\Desktop\"/>
    </mc:Choice>
  </mc:AlternateContent>
  <xr:revisionPtr revIDLastSave="0" documentId="13_ncr:1_{660984DD-3507-4EAA-95E0-19E169CE6BC1}" xr6:coauthVersionLast="36" xr6:coauthVersionMax="47" xr10:uidLastSave="{00000000-0000-0000-0000-000000000000}"/>
  <bookViews>
    <workbookView xWindow="0" yWindow="0" windowWidth="23040" windowHeight="9060" xr2:uid="{00587DFD-339D-4293-A8A5-64FFF047F7DF}"/>
  </bookViews>
  <sheets>
    <sheet name="Charge poudrage" sheetId="1" r:id="rId1"/>
    <sheet name="Base de données" sheetId="2" r:id="rId2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Z8" i="1" l="1"/>
  <c r="V8" i="1"/>
  <c r="R8" i="1"/>
  <c r="N8" i="1"/>
  <c r="J8" i="1"/>
  <c r="F8" i="1"/>
  <c r="F17" i="1"/>
  <c r="D18" i="1"/>
  <c r="D17" i="1"/>
  <c r="J17" i="1" l="1"/>
  <c r="D3" i="1" l="1"/>
  <c r="R18" i="1"/>
  <c r="R17" i="1"/>
  <c r="Z17" i="1"/>
  <c r="V17" i="1"/>
  <c r="Z18" i="1"/>
  <c r="V18" i="1"/>
  <c r="N18" i="1"/>
  <c r="J18" i="1"/>
  <c r="F18" i="1"/>
  <c r="N17" i="1"/>
  <c r="Z22" i="1"/>
  <c r="V22" i="1"/>
  <c r="N22" i="1"/>
  <c r="R22" i="1"/>
  <c r="J22" i="1"/>
  <c r="F22" i="1"/>
  <c r="Z23" i="1" l="1"/>
  <c r="V23" i="1"/>
  <c r="R23" i="1"/>
  <c r="Z20" i="1"/>
  <c r="Z21" i="1"/>
  <c r="Z19" i="1"/>
  <c r="V21" i="1"/>
  <c r="V20" i="1"/>
  <c r="V19" i="1"/>
  <c r="R19" i="1"/>
  <c r="Z16" i="1"/>
  <c r="Z15" i="1"/>
  <c r="V16" i="1"/>
  <c r="V15" i="1"/>
  <c r="R15" i="1"/>
  <c r="Z13" i="1"/>
  <c r="Z14" i="1"/>
  <c r="Z12" i="1"/>
  <c r="V14" i="1"/>
  <c r="V13" i="1"/>
  <c r="V12" i="1"/>
  <c r="R12" i="1"/>
  <c r="Z11" i="1"/>
  <c r="V11" i="1"/>
  <c r="R11" i="1"/>
  <c r="N23" i="1"/>
  <c r="R20" i="1"/>
  <c r="R21" i="1"/>
  <c r="N19" i="1"/>
  <c r="R16" i="1"/>
  <c r="N15" i="1"/>
  <c r="R13" i="1"/>
  <c r="R14" i="1"/>
  <c r="N12" i="1"/>
  <c r="N11" i="1"/>
  <c r="J23" i="1"/>
  <c r="N20" i="1"/>
  <c r="N21" i="1"/>
  <c r="J19" i="1"/>
  <c r="N16" i="1"/>
  <c r="J15" i="1"/>
  <c r="N13" i="1"/>
  <c r="N14" i="1"/>
  <c r="J12" i="1"/>
  <c r="J11" i="1"/>
  <c r="Z24" i="1" l="1"/>
  <c r="V24" i="1"/>
  <c r="R24" i="1"/>
  <c r="N24" i="1"/>
  <c r="J20" i="1"/>
  <c r="J21" i="1"/>
  <c r="F19" i="1"/>
  <c r="J16" i="1"/>
  <c r="J13" i="1"/>
  <c r="J14" i="1"/>
  <c r="J24" i="1" l="1"/>
  <c r="F12" i="1"/>
  <c r="F23" i="1" l="1"/>
  <c r="F20" i="1"/>
  <c r="F21" i="1"/>
  <c r="F16" i="1"/>
  <c r="F15" i="1"/>
  <c r="F14" i="1"/>
  <c r="F13" i="1"/>
  <c r="F11" i="1"/>
  <c r="A4" i="2" l="1"/>
  <c r="A5" i="2" l="1"/>
  <c r="A6" i="2" s="1"/>
  <c r="F24" i="1"/>
  <c r="B3" i="1" s="1"/>
  <c r="B4" i="1" s="1"/>
  <c r="A7" i="2" l="1"/>
  <c r="A8" i="2" s="1"/>
  <c r="A9" i="2" l="1"/>
  <c r="A10" i="2" s="1"/>
  <c r="A11" i="2" l="1"/>
  <c r="A12" i="2" s="1"/>
</calcChain>
</file>

<file path=xl/sharedStrings.xml><?xml version="1.0" encoding="utf-8"?>
<sst xmlns="http://schemas.openxmlformats.org/spreadsheetml/2006/main" count="282" uniqueCount="116">
  <si>
    <t>Commentaires</t>
  </si>
  <si>
    <t>Démasquage</t>
  </si>
  <si>
    <t xml:space="preserve">Dégraissage </t>
  </si>
  <si>
    <t>Masquage</t>
  </si>
  <si>
    <t>Montage</t>
  </si>
  <si>
    <t>Traitement couche 2</t>
  </si>
  <si>
    <t>Démontage</t>
  </si>
  <si>
    <t xml:space="preserve">Emballage </t>
  </si>
  <si>
    <t>Etapes  process</t>
  </si>
  <si>
    <t>N° étape</t>
  </si>
  <si>
    <t>MO + 20€HT le panier</t>
  </si>
  <si>
    <t xml:space="preserve">MO </t>
  </si>
  <si>
    <t>MO (hors fourniture)</t>
  </si>
  <si>
    <t>Auto-Contrôle</t>
  </si>
  <si>
    <t>Contrôle (service contrôle)</t>
  </si>
  <si>
    <t>Sur mesure</t>
  </si>
  <si>
    <t>Frais outillages / masquages / barres / moules…etc</t>
  </si>
  <si>
    <t>Date</t>
  </si>
  <si>
    <t>N° ODP</t>
  </si>
  <si>
    <t>Chiffreur</t>
  </si>
  <si>
    <t>Référence pièce</t>
  </si>
  <si>
    <t>Temps</t>
  </si>
  <si>
    <t>Type cout</t>
  </si>
  <si>
    <t>Date :</t>
  </si>
  <si>
    <t>Nom Client :</t>
  </si>
  <si>
    <t>Nom client</t>
  </si>
  <si>
    <t>Etape process</t>
  </si>
  <si>
    <t>Dégraissage</t>
  </si>
  <si>
    <t>Sablage</t>
  </si>
  <si>
    <t>Traitement couche1</t>
  </si>
  <si>
    <t>Commentaire</t>
  </si>
  <si>
    <t>Pré-requis</t>
  </si>
  <si>
    <t>Traitement couche2</t>
  </si>
  <si>
    <t>Demasquage</t>
  </si>
  <si>
    <t>Traitement couche 1 7</t>
  </si>
  <si>
    <t>N°ID</t>
  </si>
  <si>
    <t>Temps2</t>
  </si>
  <si>
    <t>Commentaire3</t>
  </si>
  <si>
    <t>Temps4</t>
  </si>
  <si>
    <t>Commentaire5</t>
  </si>
  <si>
    <t>Temps6</t>
  </si>
  <si>
    <t>Commentaire7</t>
  </si>
  <si>
    <t>Temps8</t>
  </si>
  <si>
    <t>Commentaire9</t>
  </si>
  <si>
    <t>Temps10</t>
  </si>
  <si>
    <t>Commentaire11</t>
  </si>
  <si>
    <t>Temps12</t>
  </si>
  <si>
    <t>Commentaire13</t>
  </si>
  <si>
    <t>Temps14</t>
  </si>
  <si>
    <t>Commentaire15</t>
  </si>
  <si>
    <t>Temps16</t>
  </si>
  <si>
    <t>Commentaire17</t>
  </si>
  <si>
    <t>Temps18</t>
  </si>
  <si>
    <t>Commentaire19</t>
  </si>
  <si>
    <t>Alice</t>
  </si>
  <si>
    <t>Nexter</t>
  </si>
  <si>
    <t>SA-1111</t>
  </si>
  <si>
    <t>GALET</t>
  </si>
  <si>
    <t>essai</t>
  </si>
  <si>
    <t>pourquoi pas</t>
  </si>
  <si>
    <t>ok</t>
  </si>
  <si>
    <t>non</t>
  </si>
  <si>
    <t>Ref 1</t>
  </si>
  <si>
    <t>Taille de lot</t>
  </si>
  <si>
    <t>Ref 2</t>
  </si>
  <si>
    <t>1/2galet</t>
  </si>
  <si>
    <t>Nb pcs/panier deg</t>
  </si>
  <si>
    <t>Cout revient</t>
  </si>
  <si>
    <t>Cout(€HT/min)</t>
  </si>
  <si>
    <t>Type cout2</t>
  </si>
  <si>
    <t>Cout revient2</t>
  </si>
  <si>
    <t>Peinture robot</t>
  </si>
  <si>
    <t>Peinture manuelle</t>
  </si>
  <si>
    <t>Nb pcs/charge</t>
  </si>
  <si>
    <t>Peint RM</t>
  </si>
  <si>
    <t>Ref 3</t>
  </si>
  <si>
    <t>Ref 4</t>
  </si>
  <si>
    <t>Ref 5</t>
  </si>
  <si>
    <t>Ref 6</t>
  </si>
  <si>
    <t>Commentaires 2</t>
  </si>
  <si>
    <t>Type cout3</t>
  </si>
  <si>
    <t>Temps3</t>
  </si>
  <si>
    <t>Cout revient3</t>
  </si>
  <si>
    <t>Commentaires 3</t>
  </si>
  <si>
    <t>Type cout4</t>
  </si>
  <si>
    <t>Cout revient4</t>
  </si>
  <si>
    <t>Commentaires 4</t>
  </si>
  <si>
    <t>Type cout5</t>
  </si>
  <si>
    <t>Temps5</t>
  </si>
  <si>
    <t>Cout revient5</t>
  </si>
  <si>
    <t>Commentaires 5</t>
  </si>
  <si>
    <t>Type cout6</t>
  </si>
  <si>
    <t>Cout revient6</t>
  </si>
  <si>
    <t>Commen6aires 5</t>
  </si>
  <si>
    <t>alice</t>
  </si>
  <si>
    <t>MO</t>
  </si>
  <si>
    <t>Nb PV Contrôle</t>
  </si>
  <si>
    <t>Prix total poudrage</t>
  </si>
  <si>
    <t>Prix total autre(nickelage/desoxydation)</t>
  </si>
  <si>
    <t>REF1</t>
  </si>
  <si>
    <t>REF2</t>
  </si>
  <si>
    <t>REF3</t>
  </si>
  <si>
    <t>REF4</t>
  </si>
  <si>
    <t>REF5</t>
  </si>
  <si>
    <t>REF6</t>
  </si>
  <si>
    <t>Type peinture</t>
  </si>
  <si>
    <t>Cout</t>
  </si>
  <si>
    <t>Total poudrage</t>
  </si>
  <si>
    <t>Total autre</t>
  </si>
  <si>
    <t>Prix total ODP</t>
  </si>
  <si>
    <t>SA-1608</t>
  </si>
  <si>
    <t>SA-1708</t>
  </si>
  <si>
    <t>SA-1808</t>
  </si>
  <si>
    <t>SA-1908</t>
  </si>
  <si>
    <t>SA-1208</t>
  </si>
  <si>
    <t>SA-1308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</si>
</sst>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8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0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3" fillId="6" borderId="7" xfId="0" applyFont="1" applyFill="1" applyBorder="1" applyAlignment="1">
      <alignment horizontal="center" vertical="center"/>
    </xf>
    <xf numFmtId="0" fontId="4" fillId="6" borderId="7" xfId="0" applyFont="1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14" fontId="0" fillId="0" borderId="0" xfId="0" applyNumberFormat="1"/>
    <xf numFmtId="0" fontId="0" fillId="9" borderId="9" xfId="0" applyFill="1" applyBorder="1" applyAlignment="1">
      <alignment horizontal="center" vertical="center"/>
    </xf>
    <xf numFmtId="20" fontId="0" fillId="0" borderId="0" xfId="0" applyNumberFormat="1"/>
    <xf numFmtId="0" fontId="0" fillId="11" borderId="0" xfId="0" applyFill="1"/>
    <xf numFmtId="0" fontId="0" fillId="9" borderId="11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0" borderId="0" xfId="0" quotePrefix="1" applyAlignment="1">
      <alignment horizontal="center"/>
    </xf>
    <xf numFmtId="0" fontId="0" fillId="0" borderId="0" xfId="0" applyFill="1" applyBorder="1"/>
    <xf numFmtId="0" fontId="4" fillId="0" borderId="0" xfId="0" applyFont="1" applyFill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4" fillId="12" borderId="7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vertical="center"/>
    </xf>
    <xf numFmtId="2" fontId="0" fillId="3" borderId="7" xfId="0" applyNumberForma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left" vertical="center"/>
    </xf>
    <xf numFmtId="0" fontId="1" fillId="4" borderId="7" xfId="0" applyFont="1" applyFill="1" applyBorder="1" applyAlignment="1">
      <alignment vertical="center"/>
    </xf>
    <xf numFmtId="0" fontId="1" fillId="4" borderId="7" xfId="0" applyFont="1" applyFill="1" applyBorder="1" applyAlignment="1">
      <alignment horizontal="left" vertical="center"/>
    </xf>
    <xf numFmtId="2" fontId="0" fillId="4" borderId="7" xfId="0" applyNumberFormat="1" applyFill="1" applyBorder="1" applyAlignment="1">
      <alignment horizontal="center" vertical="center"/>
    </xf>
    <xf numFmtId="0" fontId="1" fillId="5" borderId="7" xfId="0" applyFont="1" applyFill="1" applyBorder="1"/>
    <xf numFmtId="2" fontId="0" fillId="5" borderId="7" xfId="0" applyNumberForma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left" vertical="center"/>
    </xf>
    <xf numFmtId="2" fontId="0" fillId="2" borderId="7" xfId="0" applyNumberFormat="1" applyFill="1" applyBorder="1" applyAlignment="1">
      <alignment horizontal="center" vertical="center"/>
    </xf>
    <xf numFmtId="0" fontId="6" fillId="6" borderId="14" xfId="0" applyFont="1" applyFill="1" applyBorder="1" applyAlignment="1">
      <alignment horizontal="center" vertical="center"/>
    </xf>
    <xf numFmtId="0" fontId="6" fillId="6" borderId="15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2" fillId="5" borderId="13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left" vertical="center"/>
    </xf>
    <xf numFmtId="0" fontId="1" fillId="2" borderId="12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/>
    </xf>
    <xf numFmtId="2" fontId="0" fillId="2" borderId="2" xfId="0" applyNumberFormat="1" applyFill="1" applyBorder="1"/>
    <xf numFmtId="49" fontId="0" fillId="3" borderId="4" xfId="0" applyNumberFormat="1" applyFont="1" applyFill="1" applyBorder="1" applyAlignment="1">
      <alignment horizontal="left" vertical="center"/>
    </xf>
    <xf numFmtId="49" fontId="0" fillId="4" borderId="4" xfId="0" applyNumberFormat="1" applyFont="1" applyFill="1" applyBorder="1" applyAlignment="1">
      <alignment horizontal="left" vertical="center"/>
    </xf>
    <xf numFmtId="49" fontId="0" fillId="4" borderId="4" xfId="0" applyNumberFormat="1" applyFont="1" applyFill="1" applyBorder="1" applyAlignment="1">
      <alignment wrapText="1"/>
    </xf>
    <xf numFmtId="49" fontId="0" fillId="5" borderId="4" xfId="0" applyNumberFormat="1" applyFont="1" applyFill="1" applyBorder="1" applyAlignment="1">
      <alignment wrapText="1"/>
    </xf>
    <xf numFmtId="0" fontId="0" fillId="2" borderId="4" xfId="0" applyFont="1" applyFill="1" applyBorder="1"/>
    <xf numFmtId="0" fontId="4" fillId="12" borderId="14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12" borderId="13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12" borderId="12" xfId="0" applyFont="1" applyFill="1" applyBorder="1" applyAlignment="1">
      <alignment horizontal="center" vertical="center"/>
    </xf>
    <xf numFmtId="0" fontId="6" fillId="6" borderId="16" xfId="0" applyFont="1" applyFill="1" applyBorder="1" applyAlignment="1">
      <alignment horizontal="center" vertical="center" wrapText="1"/>
    </xf>
    <xf numFmtId="0" fontId="0" fillId="0" borderId="0" xfId="0" applyBorder="1"/>
    <xf numFmtId="0" fontId="4" fillId="12" borderId="19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vertical="center"/>
    </xf>
    <xf numFmtId="0" fontId="1" fillId="3" borderId="13" xfId="0" applyFont="1" applyFill="1" applyBorder="1" applyAlignment="1">
      <alignment horizontal="left" vertical="center"/>
    </xf>
    <xf numFmtId="0" fontId="1" fillId="4" borderId="13" xfId="0" applyFont="1" applyFill="1" applyBorder="1" applyAlignment="1">
      <alignment horizontal="left" vertical="center"/>
    </xf>
    <xf numFmtId="0" fontId="1" fillId="5" borderId="13" xfId="0" applyFont="1" applyFill="1" applyBorder="1"/>
    <xf numFmtId="0" fontId="0" fillId="2" borderId="13" xfId="0" applyFill="1" applyBorder="1"/>
    <xf numFmtId="0" fontId="0" fillId="2" borderId="12" xfId="0" applyFill="1" applyBorder="1"/>
    <xf numFmtId="2" fontId="0" fillId="14" borderId="7" xfId="0" applyNumberFormat="1" applyFill="1" applyBorder="1" applyAlignment="1">
      <alignment horizontal="center" vertical="center"/>
    </xf>
    <xf numFmtId="49" fontId="0" fillId="3" borderId="17" xfId="0" applyNumberFormat="1" applyFont="1" applyFill="1" applyBorder="1" applyAlignment="1">
      <alignment horizontal="left" vertical="center"/>
    </xf>
    <xf numFmtId="49" fontId="0" fillId="4" borderId="17" xfId="0" applyNumberFormat="1" applyFont="1" applyFill="1" applyBorder="1" applyAlignment="1">
      <alignment horizontal="left" vertical="center"/>
    </xf>
    <xf numFmtId="49" fontId="0" fillId="4" borderId="17" xfId="0" applyNumberFormat="1" applyFont="1" applyFill="1" applyBorder="1" applyAlignment="1">
      <alignment wrapText="1"/>
    </xf>
    <xf numFmtId="49" fontId="0" fillId="5" borderId="17" xfId="0" applyNumberFormat="1" applyFont="1" applyFill="1" applyBorder="1" applyAlignment="1">
      <alignment wrapText="1"/>
    </xf>
    <xf numFmtId="0" fontId="0" fillId="2" borderId="17" xfId="0" applyFont="1" applyFill="1" applyBorder="1"/>
    <xf numFmtId="2" fontId="0" fillId="14" borderId="13" xfId="0" applyNumberFormat="1" applyFill="1" applyBorder="1" applyAlignment="1">
      <alignment horizontal="center" vertical="center"/>
    </xf>
    <xf numFmtId="2" fontId="0" fillId="2" borderId="13" xfId="0" applyNumberFormat="1" applyFill="1" applyBorder="1" applyAlignment="1">
      <alignment horizontal="center" vertical="center"/>
    </xf>
    <xf numFmtId="2" fontId="0" fillId="2" borderId="12" xfId="0" applyNumberFormat="1" applyFill="1" applyBorder="1"/>
    <xf numFmtId="164" fontId="1" fillId="4" borderId="4" xfId="0" applyNumberFormat="1" applyFont="1" applyFill="1" applyBorder="1" applyAlignment="1">
      <alignment vertical="center"/>
    </xf>
    <xf numFmtId="0" fontId="1" fillId="5" borderId="4" xfId="0" applyFont="1" applyFill="1" applyBorder="1" applyAlignment="1">
      <alignment vertical="center"/>
    </xf>
    <xf numFmtId="0" fontId="1" fillId="2" borderId="4" xfId="0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left" vertical="center"/>
    </xf>
    <xf numFmtId="0" fontId="0" fillId="2" borderId="3" xfId="0" applyFill="1" applyBorder="1"/>
    <xf numFmtId="2" fontId="4" fillId="0" borderId="7" xfId="0" applyNumberFormat="1" applyFont="1" applyBorder="1" applyAlignment="1">
      <alignment horizontal="center" vertical="center"/>
    </xf>
    <xf numFmtId="0" fontId="0" fillId="0" borderId="0" xfId="0" quotePrefix="1" applyNumberFormat="1" applyAlignment="1">
      <alignment horizontal="center"/>
    </xf>
    <xf numFmtId="0" fontId="4" fillId="0" borderId="20" xfId="0" applyFont="1" applyBorder="1" applyAlignment="1">
      <alignment horizontal="center" vertical="center"/>
    </xf>
    <xf numFmtId="0" fontId="4" fillId="9" borderId="4" xfId="0" applyFont="1" applyFill="1" applyBorder="1" applyAlignment="1" applyProtection="1">
      <alignment horizontal="center" vertical="center"/>
    </xf>
    <xf numFmtId="0" fontId="4" fillId="9" borderId="4" xfId="0" applyFont="1" applyFill="1" applyBorder="1" applyAlignment="1">
      <alignment horizontal="center" vertical="center"/>
    </xf>
    <xf numFmtId="0" fontId="4" fillId="12" borderId="0" xfId="0" applyFont="1" applyFill="1" applyBorder="1" applyAlignment="1">
      <alignment horizontal="left" vertical="center"/>
    </xf>
    <xf numFmtId="0" fontId="0" fillId="0" borderId="7" xfId="0" applyFont="1" applyFill="1" applyBorder="1" applyAlignment="1">
      <alignment horizontal="center" vertical="center" wrapText="1"/>
    </xf>
    <xf numFmtId="0" fontId="0" fillId="13" borderId="7" xfId="0" applyFont="1" applyFill="1" applyBorder="1"/>
    <xf numFmtId="0" fontId="0" fillId="0" borderId="7" xfId="0" applyFont="1" applyBorder="1" applyAlignment="1">
      <alignment horizontal="center"/>
    </xf>
    <xf numFmtId="2" fontId="0" fillId="2" borderId="7" xfId="0" applyNumberFormat="1" applyFill="1" applyBorder="1"/>
    <xf numFmtId="49" fontId="0" fillId="3" borderId="17" xfId="0" applyNumberFormat="1" applyFill="1" applyBorder="1" applyAlignment="1">
      <alignment horizontal="left" vertical="center"/>
    </xf>
    <xf numFmtId="49" fontId="0" fillId="4" borderId="17" xfId="0" applyNumberFormat="1" applyFill="1" applyBorder="1" applyAlignment="1">
      <alignment horizontal="left" vertical="center"/>
    </xf>
    <xf numFmtId="49" fontId="0" fillId="4" borderId="17" xfId="0" applyNumberFormat="1" applyFill="1" applyBorder="1" applyAlignment="1">
      <alignment wrapText="1"/>
    </xf>
    <xf numFmtId="49" fontId="0" fillId="5" borderId="17" xfId="0" applyNumberFormat="1" applyFill="1" applyBorder="1" applyAlignment="1">
      <alignment wrapText="1"/>
    </xf>
    <xf numFmtId="0" fontId="0" fillId="2" borderId="17" xfId="0" applyFill="1" applyBorder="1"/>
    <xf numFmtId="0" fontId="0" fillId="2" borderId="18" xfId="0" applyFill="1" applyBorder="1"/>
    <xf numFmtId="0" fontId="0" fillId="2" borderId="2" xfId="0" applyFill="1" applyBorder="1"/>
    <xf numFmtId="2" fontId="0" fillId="2" borderId="7" xfId="0" applyNumberFormat="1" applyFill="1" applyBorder="1" applyAlignment="1">
      <alignment horizontal="center"/>
    </xf>
    <xf numFmtId="2" fontId="4" fillId="0" borderId="7" xfId="0" applyNumberFormat="1" applyFont="1" applyFill="1" applyBorder="1" applyAlignment="1">
      <alignment horizontal="center" vertical="center"/>
    </xf>
    <xf numFmtId="0" fontId="4" fillId="12" borderId="0" xfId="0" applyFont="1" applyFill="1" applyAlignment="1">
      <alignment horizontal="center" vertical="center"/>
    </xf>
    <xf numFmtId="0" fontId="4" fillId="15" borderId="7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16" borderId="1" xfId="0" applyFont="1" applyFill="1" applyBorder="1" applyAlignment="1">
      <alignment horizontal="center" vertical="center"/>
    </xf>
    <xf numFmtId="0" fontId="4" fillId="16" borderId="4" xfId="0" applyFont="1" applyFill="1" applyBorder="1" applyAlignment="1">
      <alignment horizontal="center" vertical="center"/>
    </xf>
    <xf numFmtId="0" fontId="4" fillId="16" borderId="3" xfId="0" applyFont="1" applyFill="1" applyBorder="1" applyAlignment="1">
      <alignment horizontal="center" vertical="center"/>
    </xf>
    <xf numFmtId="14" fontId="4" fillId="16" borderId="7" xfId="0" applyNumberFormat="1" applyFont="1" applyFill="1" applyBorder="1" applyAlignment="1">
      <alignment horizontal="center" vertical="center"/>
    </xf>
    <xf numFmtId="0" fontId="4" fillId="16" borderId="7" xfId="0" applyFont="1" applyFill="1" applyBorder="1" applyAlignment="1">
      <alignment horizontal="center" vertical="center"/>
    </xf>
    <xf numFmtId="2" fontId="0" fillId="16" borderId="13" xfId="0" applyNumberFormat="1" applyFill="1" applyBorder="1" applyAlignment="1">
      <alignment horizontal="center" vertical="center"/>
    </xf>
    <xf numFmtId="0" fontId="5" fillId="10" borderId="8" xfId="0" applyFont="1" applyFill="1" applyBorder="1" applyAlignment="1">
      <alignment horizontal="center"/>
    </xf>
    <xf numFmtId="0" fontId="5" fillId="10" borderId="0" xfId="0" applyFont="1" applyFill="1" applyBorder="1" applyAlignment="1">
      <alignment horizontal="center"/>
    </xf>
    <xf numFmtId="0" fontId="0" fillId="8" borderId="11" xfId="0" applyFill="1" applyBorder="1" applyAlignment="1">
      <alignment horizontal="center"/>
    </xf>
    <xf numFmtId="0" fontId="0" fillId="8" borderId="5" xfId="0" applyFill="1" applyBorder="1" applyAlignment="1">
      <alignment horizontal="center"/>
    </xf>
    <xf numFmtId="0" fontId="0" fillId="8" borderId="11" xfId="0" applyFill="1" applyBorder="1" applyAlignment="1">
      <alignment horizontal="center" vertical="center"/>
    </xf>
    <xf numFmtId="0" fontId="0" fillId="8" borderId="5" xfId="0" applyFill="1" applyBorder="1" applyAlignment="1">
      <alignment horizontal="center" vertical="center"/>
    </xf>
    <xf numFmtId="0" fontId="0" fillId="7" borderId="8" xfId="0" applyFill="1" applyBorder="1" applyAlignment="1">
      <alignment horizontal="center" vertical="center"/>
    </xf>
    <xf numFmtId="0" fontId="0" fillId="7" borderId="10" xfId="0" applyFill="1" applyBorder="1" applyAlignment="1">
      <alignment horizontal="center" vertical="center"/>
    </xf>
    <xf numFmtId="0" fontId="0" fillId="3" borderId="7" xfId="0" applyNumberFormat="1" applyFill="1" applyBorder="1" applyAlignment="1">
      <alignment horizontal="center" vertical="center"/>
    </xf>
    <xf numFmtId="0" fontId="0" fillId="0" borderId="0" xfId="0" applyNumberFormat="1"/>
    <xf numFmtId="0" fontId="0" fillId="4" borderId="7" xfId="0" applyNumberFormat="1" applyFill="1" applyBorder="1" applyAlignment="1">
      <alignment horizontal="center" vertical="center"/>
    </xf>
    <xf numFmtId="0" fontId="1" fillId="3" borderId="4" xfId="0" applyNumberFormat="1" applyFont="1" applyFill="1" applyBorder="1" applyAlignment="1">
      <alignment vertical="center"/>
    </xf>
    <xf numFmtId="0" fontId="6" fillId="6" borderId="21" xfId="0" applyFont="1" applyFill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2" fontId="0" fillId="17" borderId="13" xfId="0" applyNumberFormat="1" applyFill="1" applyBorder="1" applyAlignment="1">
      <alignment horizontal="center"/>
    </xf>
    <xf numFmtId="0" fontId="4" fillId="17" borderId="1" xfId="0" applyFont="1" applyFill="1" applyBorder="1" applyAlignment="1">
      <alignment horizontal="center" vertical="center"/>
    </xf>
    <xf numFmtId="0" fontId="4" fillId="17" borderId="4" xfId="0" applyFont="1" applyFill="1" applyBorder="1" applyAlignment="1">
      <alignment horizontal="center" vertical="center"/>
    </xf>
    <xf numFmtId="0" fontId="4" fillId="17" borderId="20" xfId="0" applyFont="1" applyFill="1" applyBorder="1" applyAlignment="1">
      <alignment horizontal="center" vertical="center"/>
    </xf>
    <xf numFmtId="2" fontId="0" fillId="17" borderId="7" xfId="0" applyNumberFormat="1" applyFill="1" applyBorder="1" applyAlignment="1">
      <alignment horizontal="center" vertical="center"/>
    </xf>
  </cellXfs>
  <cellStyles count="1">
    <cellStyle name="Normal" xfId="0" builtinId="0"/>
  </cellStyles>
  <dxfs count="25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ill>
        <patternFill patternType="solid">
          <fgColor indexed="64"/>
          <bgColor indexed="9"/>
        </patternFill>
      </fill>
    </dxf>
    <dxf>
      <numFmt numFmtId="19" formatCode="dd/mm/yyyy"/>
    </dxf>
    <dxf>
      <numFmt numFmtId="0" formatCode="General"/>
      <alignment horizontal="center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Drop" dropStyle="combo" dx="26" fmlaLink="$F$30" fmlaRange="$D$30:$E$31" noThreeD="1" sel="1" val="0"/>
</file>

<file path=xl/ctrlProps/ctrlProp2.xml><?xml version="1.0" encoding="utf-8"?>
<formControlPr xmlns="http://schemas.microsoft.com/office/spreadsheetml/2009/9/main" objectType="Drop" dropStyle="combo" dx="26" fmlaLink="$F$31" fmlaRange="$D$30:$E$31" noThreeD="1" sel="1" val="0"/>
</file>

<file path=xl/ctrlProps/ctrlProp3.xml><?xml version="1.0" encoding="utf-8"?>
<formControlPr xmlns="http://schemas.microsoft.com/office/spreadsheetml/2009/9/main" objectType="Drop" dropStyle="combo" dx="26" fmlaLink="$G$30" fmlaRange="$D30:$E$31" noThreeD="1" sel="1" val="0"/>
</file>

<file path=xl/ctrlProps/ctrlProp4.xml><?xml version="1.0" encoding="utf-8"?>
<formControlPr xmlns="http://schemas.microsoft.com/office/spreadsheetml/2009/9/main" objectType="Drop" dropStyle="combo" dx="26" fmlaLink="$G$31" fmlaRange="$D$30:$E$31" noThreeD="1" sel="2" val="0"/>
</file>

<file path=xl/ctrlProps/ctrlProp5.xml><?xml version="1.0" encoding="utf-8"?>
<formControlPr xmlns="http://schemas.microsoft.com/office/spreadsheetml/2009/9/main" objectType="Drop" dropStyle="combo" dx="26" fmlaLink="$H$30" fmlaRange="$D$30:$E$31" noThreeD="1" sel="1" val="0"/>
</file>

<file path=xl/ctrlProps/ctrlProp6.xml><?xml version="1.0" encoding="utf-8"?>
<formControlPr xmlns="http://schemas.microsoft.com/office/spreadsheetml/2009/9/main" objectType="Drop" dropStyle="combo" dx="26" fmlaLink="$H$31" fmlaRange="$D$30:$E$31" noThreeD="1" sel="2" val="0"/>
</file>

<file path=xl/ctrlProps/ctrlProp7.xml><?xml version="1.0" encoding="utf-8"?>
<formControlPr xmlns="http://schemas.microsoft.com/office/spreadsheetml/2009/9/main" objectType="Drop" dropStyle="combo" dx="26" fmlaLink="$E$26" fmlaRange="$C$26:$D$27" noThreeD="1" sel="0" val="0"/>
</file>

<file path=xl/ctrlProps/ctrlProp8.xml><?xml version="1.0" encoding="utf-8"?>
<formControlPr xmlns="http://schemas.microsoft.com/office/spreadsheetml/2009/9/main" objectType="Drop" dropStyle="combo" dx="26" fmlaLink="$E$27" fmlaRange="$C$26:$D$27" noThreeD="1" sel="0" val="0"/>
</file>

<file path=xl/ctrlProps/ctrlProp9.xml><?xml version="1.0" encoding="utf-8"?>
<formControlPr xmlns="http://schemas.microsoft.com/office/spreadsheetml/2009/9/main" objectType="Drop" dropStyle="combo" dx="26" fmlaLink="$I$30" fmlaRange="$D$30:$E$31" noThreeD="1" sel="1" val="0"/>
</file>

<file path=xl/ctrlProps/ctrlProp10.xml><?xml version="1.0" encoding="utf-8"?>
<formControlPr xmlns="http://schemas.microsoft.com/office/spreadsheetml/2009/9/main" objectType="Drop" dropStyle="combo" dx="26" fmlaLink="$I$31" fmlaRange="$D$30:$E$31" noThreeD="1" sel="2" val="0"/>
</file>

<file path=xl/ctrlProps/ctrlProp11.xml><?xml version="1.0" encoding="utf-8"?>
<formControlPr xmlns="http://schemas.microsoft.com/office/spreadsheetml/2009/9/main" objectType="Drop" dropStyle="combo" dx="26" fmlaLink="$E$26" fmlaRange="$C$26:$D$27" noThreeD="1" sel="0" val="0"/>
</file>

<file path=xl/ctrlProps/ctrlProp12.xml><?xml version="1.0" encoding="utf-8"?>
<formControlPr xmlns="http://schemas.microsoft.com/office/spreadsheetml/2009/9/main" objectType="Drop" dropStyle="combo" dx="26" fmlaLink="$E$27" fmlaRange="$C$26:$D$27" noThreeD="1" sel="0" val="0"/>
</file>

<file path=xl/ctrlProps/ctrlProp13.xml><?xml version="1.0" encoding="utf-8"?>
<formControlPr xmlns="http://schemas.microsoft.com/office/spreadsheetml/2009/9/main" objectType="Drop" dropStyle="combo" dx="26" fmlaLink="$J$30" fmlaRange="$D$30:$D$31" noThreeD="1" sel="1" val="0"/>
</file>

<file path=xl/ctrlProps/ctrlProp14.xml><?xml version="1.0" encoding="utf-8"?>
<formControlPr xmlns="http://schemas.microsoft.com/office/spreadsheetml/2009/9/main" objectType="Drop" dropStyle="combo" dx="26" fmlaLink="$J$31" fmlaRange="$D$30:$E$31" noThreeD="1" sel="2" val="0"/>
</file>

<file path=xl/ctrlProps/ctrlProp15.xml><?xml version="1.0" encoding="utf-8"?>
<formControlPr xmlns="http://schemas.microsoft.com/office/spreadsheetml/2009/9/main" objectType="Drop" dropStyle="combo" dx="26" fmlaLink="$E$26" fmlaRange="$C$26:$D$27" noThreeD="1" sel="0" val="0"/>
</file>

<file path=xl/ctrlProps/ctrlProp16.xml><?xml version="1.0" encoding="utf-8"?>
<formControlPr xmlns="http://schemas.microsoft.com/office/spreadsheetml/2009/9/main" objectType="Drop" dropStyle="combo" dx="26" fmlaLink="$E$27" fmlaRange="$C$26:$D$27" noThreeD="1" sel="0" val="0"/>
</file>

<file path=xl/ctrlProps/ctrlProp17.xml><?xml version="1.0" encoding="utf-8"?>
<formControlPr xmlns="http://schemas.microsoft.com/office/spreadsheetml/2009/9/main" objectType="Drop" dropStyle="combo" dx="26" fmlaLink="$E$26" fmlaRange="$C$26:$D$27" noThreeD="1" sel="0" val="0"/>
</file>

<file path=xl/ctrlProps/ctrlProp18.xml><?xml version="1.0" encoding="utf-8"?>
<formControlPr xmlns="http://schemas.microsoft.com/office/spreadsheetml/2009/9/main" objectType="Drop" dropStyle="combo" dx="26" fmlaLink="$E$27" fmlaRange="$C$26:$D$27" noThreeD="1" sel="0" val="0"/>
</file>

<file path=xl/ctrlProps/ctrlProp19.xml><?xml version="1.0" encoding="utf-8"?>
<formControlPr xmlns="http://schemas.microsoft.com/office/spreadsheetml/2009/9/main" objectType="Drop" dropStyle="combo" dx="26" fmlaLink="$E$26" fmlaRange="$C$26:$D$27" noThreeD="1" sel="0" val="0"/>
</file>

<file path=xl/ctrlProps/ctrlProp20.xml><?xml version="1.0" encoding="utf-8"?>
<formControlPr xmlns="http://schemas.microsoft.com/office/spreadsheetml/2009/9/main" objectType="Drop" dropStyle="combo" dx="26" fmlaLink="$E$27" fmlaRange="$C$26:$D$27" noThreeD="1" sel="0" val="0"/>
</file>

<file path=xl/ctrlProps/ctrlProp21.xml><?xml version="1.0" encoding="utf-8"?>
<formControlPr xmlns="http://schemas.microsoft.com/office/spreadsheetml/2009/9/main" objectType="Drop" dropStyle="combo" dx="26" fmlaLink="$K$30" fmlaRange="$D$30:$E$31" noThreeD="1" sel="1" val="0"/>
</file>

<file path=xl/ctrlProps/ctrlProp22.xml><?xml version="1.0" encoding="utf-8"?>
<formControlPr xmlns="http://schemas.microsoft.com/office/spreadsheetml/2009/9/main" objectType="Drop" dropStyle="combo" dx="26" fmlaLink="$K$31" fmlaRange="$D$30:$E$31" noThreeD="1" sel="2" val="0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289560</xdr:colOff>
          <xdr:row>1</xdr:row>
          <xdr:rowOff>60960</xdr:rowOff>
        </xdr:from>
        <xdr:to>
          <xdr:col>6</xdr:col>
          <xdr:colOff>944880</xdr:colOff>
          <xdr:row>1</xdr:row>
          <xdr:rowOff>388620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2621280</xdr:colOff>
          <xdr:row>1</xdr:row>
          <xdr:rowOff>38100</xdr:rowOff>
        </xdr:from>
        <xdr:to>
          <xdr:col>7</xdr:col>
          <xdr:colOff>609600</xdr:colOff>
          <xdr:row>1</xdr:row>
          <xdr:rowOff>373380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</xdr:colOff>
          <xdr:row>15</xdr:row>
          <xdr:rowOff>144780</xdr:rowOff>
        </xdr:from>
        <xdr:to>
          <xdr:col>3</xdr:col>
          <xdr:colOff>0</xdr:colOff>
          <xdr:row>16</xdr:row>
          <xdr:rowOff>160020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</xdr:colOff>
          <xdr:row>16</xdr:row>
          <xdr:rowOff>160020</xdr:rowOff>
        </xdr:from>
        <xdr:to>
          <xdr:col>3</xdr:col>
          <xdr:colOff>0</xdr:colOff>
          <xdr:row>18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1348740</xdr:colOff>
          <xdr:row>15</xdr:row>
          <xdr:rowOff>160020</xdr:rowOff>
        </xdr:from>
        <xdr:to>
          <xdr:col>8</xdr:col>
          <xdr:colOff>0</xdr:colOff>
          <xdr:row>17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1348740</xdr:colOff>
          <xdr:row>16</xdr:row>
          <xdr:rowOff>160020</xdr:rowOff>
        </xdr:from>
        <xdr:to>
          <xdr:col>8</xdr:col>
          <xdr:colOff>0</xdr:colOff>
          <xdr:row>18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1112520</xdr:colOff>
          <xdr:row>15</xdr:row>
          <xdr:rowOff>175260</xdr:rowOff>
        </xdr:from>
        <xdr:to>
          <xdr:col>12</xdr:col>
          <xdr:colOff>0</xdr:colOff>
          <xdr:row>17</xdr:row>
          <xdr:rowOff>7620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1112520</xdr:colOff>
          <xdr:row>16</xdr:row>
          <xdr:rowOff>175260</xdr:rowOff>
        </xdr:from>
        <xdr:to>
          <xdr:col>12</xdr:col>
          <xdr:colOff>0</xdr:colOff>
          <xdr:row>18</xdr:row>
          <xdr:rowOff>7620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1112520</xdr:colOff>
          <xdr:row>15</xdr:row>
          <xdr:rowOff>175260</xdr:rowOff>
        </xdr:from>
        <xdr:to>
          <xdr:col>16</xdr:col>
          <xdr:colOff>7620</xdr:colOff>
          <xdr:row>17</xdr:row>
          <xdr:rowOff>7620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1112520</xdr:colOff>
          <xdr:row>16</xdr:row>
          <xdr:rowOff>175260</xdr:rowOff>
        </xdr:from>
        <xdr:to>
          <xdr:col>16</xdr:col>
          <xdr:colOff>7620</xdr:colOff>
          <xdr:row>18</xdr:row>
          <xdr:rowOff>7620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1112520</xdr:colOff>
          <xdr:row>15</xdr:row>
          <xdr:rowOff>175260</xdr:rowOff>
        </xdr:from>
        <xdr:to>
          <xdr:col>16</xdr:col>
          <xdr:colOff>7620</xdr:colOff>
          <xdr:row>17</xdr:row>
          <xdr:rowOff>7620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1112520</xdr:colOff>
          <xdr:row>16</xdr:row>
          <xdr:rowOff>175260</xdr:rowOff>
        </xdr:from>
        <xdr:to>
          <xdr:col>16</xdr:col>
          <xdr:colOff>7620</xdr:colOff>
          <xdr:row>18</xdr:row>
          <xdr:rowOff>7620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1112520</xdr:colOff>
          <xdr:row>15</xdr:row>
          <xdr:rowOff>175260</xdr:rowOff>
        </xdr:from>
        <xdr:to>
          <xdr:col>19</xdr:col>
          <xdr:colOff>1440180</xdr:colOff>
          <xdr:row>17</xdr:row>
          <xdr:rowOff>7620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1112520</xdr:colOff>
          <xdr:row>16</xdr:row>
          <xdr:rowOff>175260</xdr:rowOff>
        </xdr:from>
        <xdr:to>
          <xdr:col>19</xdr:col>
          <xdr:colOff>1440180</xdr:colOff>
          <xdr:row>18</xdr:row>
          <xdr:rowOff>7620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1112520</xdr:colOff>
          <xdr:row>15</xdr:row>
          <xdr:rowOff>175260</xdr:rowOff>
        </xdr:from>
        <xdr:to>
          <xdr:col>19</xdr:col>
          <xdr:colOff>1440180</xdr:colOff>
          <xdr:row>17</xdr:row>
          <xdr:rowOff>7620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1112520</xdr:colOff>
          <xdr:row>16</xdr:row>
          <xdr:rowOff>175260</xdr:rowOff>
        </xdr:from>
        <xdr:to>
          <xdr:col>19</xdr:col>
          <xdr:colOff>1440180</xdr:colOff>
          <xdr:row>18</xdr:row>
          <xdr:rowOff>7620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1112520</xdr:colOff>
          <xdr:row>15</xdr:row>
          <xdr:rowOff>175260</xdr:rowOff>
        </xdr:from>
        <xdr:to>
          <xdr:col>23</xdr:col>
          <xdr:colOff>1440180</xdr:colOff>
          <xdr:row>17</xdr:row>
          <xdr:rowOff>7620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1112520</xdr:colOff>
          <xdr:row>16</xdr:row>
          <xdr:rowOff>175260</xdr:rowOff>
        </xdr:from>
        <xdr:to>
          <xdr:col>23</xdr:col>
          <xdr:colOff>1440180</xdr:colOff>
          <xdr:row>18</xdr:row>
          <xdr:rowOff>7620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1112520</xdr:colOff>
          <xdr:row>15</xdr:row>
          <xdr:rowOff>175260</xdr:rowOff>
        </xdr:from>
        <xdr:to>
          <xdr:col>23</xdr:col>
          <xdr:colOff>1440180</xdr:colOff>
          <xdr:row>17</xdr:row>
          <xdr:rowOff>7620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1112520</xdr:colOff>
          <xdr:row>16</xdr:row>
          <xdr:rowOff>175260</xdr:rowOff>
        </xdr:from>
        <xdr:to>
          <xdr:col>23</xdr:col>
          <xdr:colOff>1440180</xdr:colOff>
          <xdr:row>18</xdr:row>
          <xdr:rowOff>7620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1112520</xdr:colOff>
          <xdr:row>15</xdr:row>
          <xdr:rowOff>175260</xdr:rowOff>
        </xdr:from>
        <xdr:to>
          <xdr:col>23</xdr:col>
          <xdr:colOff>1440180</xdr:colOff>
          <xdr:row>17</xdr:row>
          <xdr:rowOff>7620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1112520</xdr:colOff>
          <xdr:row>16</xdr:row>
          <xdr:rowOff>175260</xdr:rowOff>
        </xdr:from>
        <xdr:to>
          <xdr:col>23</xdr:col>
          <xdr:colOff>1440180</xdr:colOff>
          <xdr:row>18</xdr:row>
          <xdr:rowOff>7620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1112520</xdr:colOff>
          <xdr:row>15</xdr:row>
          <xdr:rowOff>175260</xdr:rowOff>
        </xdr:from>
        <xdr:to>
          <xdr:col>23</xdr:col>
          <xdr:colOff>1440180</xdr:colOff>
          <xdr:row>17</xdr:row>
          <xdr:rowOff>7620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1112520</xdr:colOff>
          <xdr:row>16</xdr:row>
          <xdr:rowOff>175260</xdr:rowOff>
        </xdr:from>
        <xdr:to>
          <xdr:col>23</xdr:col>
          <xdr:colOff>1440180</xdr:colOff>
          <xdr:row>18</xdr:row>
          <xdr:rowOff>7620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3F3AE2D-FCC9-4DE4-9544-70F7F283CFB5}" name="Tableau1" displayName="Tableau1" ref="A10:H26" totalsRowShown="0" headerRowDxfId="24">
  <autoFilter ref="A10:H26" xr:uid="{BB412D08-1927-4C79-9B16-0514982D4F05}"/>
  <tableColumns count="8">
    <tableColumn id="1" xr3:uid="{10724A8E-D968-48E1-A74A-76696C8717F9}" name="N° étape" dataDxfId="23"/>
    <tableColumn id="2" xr3:uid="{38630E00-EE61-4FDC-BA48-704B3204C614}" name="Etapes  process" dataDxfId="22"/>
    <tableColumn id="3" xr3:uid="{B7E8338D-E410-4595-96E3-77C056C94338}" name="Type cout" dataDxfId="21"/>
    <tableColumn id="7" xr3:uid="{DD67AE76-F970-4E38-8A82-B43B55BD3D66}" name="Cout(€HT/min)" dataDxfId="20"/>
    <tableColumn id="4" xr3:uid="{09810A45-890B-4AAF-B44B-910F7E2CFEB8}" name="Temps" dataDxfId="19"/>
    <tableColumn id="6" xr3:uid="{67D7DE74-D27A-4D7F-B470-8E9AA493001E}" name="Cout revient" dataDxfId="18"/>
    <tableColumn id="5" xr3:uid="{BB48026E-5BF1-43AB-AD7C-0A3FEDC7C254}" name="Commentaires" dataDxfId="17"/>
    <tableColumn id="8" xr3:uid="{4C48F4A8-558F-4A23-8807-9A66188AC1BC}" name="Type cout2" dataDxfId="1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3779E88-437A-4976-B97C-307DD2A25359}" name="TableauBDD" displayName="TableauBDD" ref="A3:Z12" totalsRowShown="0" headerRowDxfId="15" headerRowBorderDxfId="14" tableBorderDxfId="13">
  <autoFilter ref="A3:Z12" xr:uid="{B3779E88-437A-4976-B97C-307DD2A25359}"/>
  <tableColumns count="26">
    <tableColumn id="1" xr3:uid="{40BF4F0C-F39C-40A1-AEA9-A4CE40A950A8}" name="N°ID" dataDxfId="12">
      <calculatedColumnFormula>MAX(A$1:OFFSET(TableauBDD[[#This Row],[N°ID]],-1,))+1</calculatedColumnFormula>
    </tableColumn>
    <tableColumn id="2" xr3:uid="{20C20124-C163-49B6-9865-CED58988B2A3}" name="Date" dataDxfId="11"/>
    <tableColumn id="3" xr3:uid="{5802BD7D-DEFB-4710-B5F1-70986664E7F7}" name="Chiffreur"/>
    <tableColumn id="4" xr3:uid="{C6A09426-FAA7-4A9D-B54C-F86C1DBF5A93}" name="N° ODP" dataDxfId="10"/>
    <tableColumn id="5" xr3:uid="{D8AC62AC-D6AA-4C18-B681-81DF1E307B39}" name="Nom client"/>
    <tableColumn id="6" xr3:uid="{A9BE71EA-578A-45E2-B82E-88C42CADD6E2}" name="Référence pièce"/>
    <tableColumn id="7" xr3:uid="{AD81DF9E-B678-4668-8C96-03F996A3B332}" name="Temps" dataDxfId="9"/>
    <tableColumn id="8" xr3:uid="{5CDE4816-6CD9-4B7D-A910-D80118CE9152}" name="Commentaire"/>
    <tableColumn id="9" xr3:uid="{DE20C4DC-4FF2-4DA3-AE93-ADFC5F1A7A5F}" name="Temps2" dataDxfId="8"/>
    <tableColumn id="10" xr3:uid="{A0EA7E12-CCB6-4506-A1EE-206503A8C05E}" name="Commentaire3"/>
    <tableColumn id="11" xr3:uid="{E02DC5C9-8750-42E7-8DFE-4EC6B09FA01A}" name="Temps4" dataDxfId="7"/>
    <tableColumn id="12" xr3:uid="{830EE393-F093-436A-9F8E-C6F67327DC57}" name="Commentaire5"/>
    <tableColumn id="13" xr3:uid="{F49BB770-E072-471A-A1B3-8D2722C80950}" name="Temps6" dataDxfId="6"/>
    <tableColumn id="14" xr3:uid="{EE9E1819-CDFC-4BB3-9FC1-2D45D4F686E5}" name="Commentaire7"/>
    <tableColumn id="15" xr3:uid="{46DD3269-5481-4761-BC3E-BF4C2FC25129}" name="Temps8" dataDxfId="5"/>
    <tableColumn id="16" xr3:uid="{A364F5B8-2716-450B-B863-7133EB226E2F}" name="Commentaire9"/>
    <tableColumn id="17" xr3:uid="{99208884-2A04-4A27-B035-259BA45DCE3B}" name="Temps10" dataDxfId="4"/>
    <tableColumn id="18" xr3:uid="{20B0C1C6-F256-4BF1-9EF5-E0D2A1E62B2C}" name="Commentaire11"/>
    <tableColumn id="19" xr3:uid="{1AABE232-C154-46D3-9610-81C23FBC9224}" name="Temps12" dataDxfId="3"/>
    <tableColumn id="20" xr3:uid="{E94F4FFB-A51D-4FA9-896F-6DAB400A909B}" name="Commentaire13"/>
    <tableColumn id="21" xr3:uid="{8BFED69E-B0C8-4089-BF64-9DDF977FDAA8}" name="Temps14" dataDxfId="2"/>
    <tableColumn id="22" xr3:uid="{49A51242-D1FB-4985-BAD0-9AFA193F56BA}" name="Commentaire15"/>
    <tableColumn id="23" xr3:uid="{3F1068FD-FA06-491C-9FC0-0AFC07FDD4E5}" name="Temps16" dataDxfId="1"/>
    <tableColumn id="24" xr3:uid="{686160A9-53C8-42D7-94C7-CC852E0FF4DE}" name="Commentaire17"/>
    <tableColumn id="25" xr3:uid="{3B10D240-06A2-4C46-B782-96101909B689}" name="Temps18" dataDxfId="0"/>
    <tableColumn id="26" xr3:uid="{0CA00170-9DE5-4D49-9F84-73A107A69925}" name="Commentaire19"/>
  </tableColumns>
  <tableStyleInfo name="TableStyleLight1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13" Type="http://schemas.openxmlformats.org/officeDocument/2006/relationships/ctrlProp" Target="../ctrlProps/ctrlProp6.xml"/><Relationship Id="rId18" Type="http://schemas.openxmlformats.org/officeDocument/2006/relationships/ctrlProp" Target="../ctrlProps/ctrlProp11.xml"/><Relationship Id="rId26" Type="http://schemas.openxmlformats.org/officeDocument/2006/relationships/ctrlProp" Target="../ctrlProps/ctrlProp19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4.xml"/><Relationship Id="rId7" Type="http://schemas.openxmlformats.org/officeDocument/2006/relationships/image" Target="../media/image2.emf"/><Relationship Id="rId12" Type="http://schemas.openxmlformats.org/officeDocument/2006/relationships/ctrlProp" Target="../ctrlProps/ctrlProp5.xml"/><Relationship Id="rId17" Type="http://schemas.openxmlformats.org/officeDocument/2006/relationships/ctrlProp" Target="../ctrlProps/ctrlProp10.xml"/><Relationship Id="rId25" Type="http://schemas.openxmlformats.org/officeDocument/2006/relationships/ctrlProp" Target="../ctrlProps/ctrlProp18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9.xml"/><Relationship Id="rId20" Type="http://schemas.openxmlformats.org/officeDocument/2006/relationships/ctrlProp" Target="../ctrlProps/ctrlProp13.xml"/><Relationship Id="rId29" Type="http://schemas.openxmlformats.org/officeDocument/2006/relationships/ctrlProp" Target="../ctrlProps/ctrlProp22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trlProp" Target="../ctrlProps/ctrlProp4.xml"/><Relationship Id="rId24" Type="http://schemas.openxmlformats.org/officeDocument/2006/relationships/ctrlProp" Target="../ctrlProps/ctrlProp17.xml"/><Relationship Id="rId5" Type="http://schemas.openxmlformats.org/officeDocument/2006/relationships/image" Target="../media/image1.emf"/><Relationship Id="rId15" Type="http://schemas.openxmlformats.org/officeDocument/2006/relationships/ctrlProp" Target="../ctrlProps/ctrlProp8.xml"/><Relationship Id="rId23" Type="http://schemas.openxmlformats.org/officeDocument/2006/relationships/ctrlProp" Target="../ctrlProps/ctrlProp16.xml"/><Relationship Id="rId28" Type="http://schemas.openxmlformats.org/officeDocument/2006/relationships/ctrlProp" Target="../ctrlProps/ctrlProp21.xml"/><Relationship Id="rId10" Type="http://schemas.openxmlformats.org/officeDocument/2006/relationships/ctrlProp" Target="../ctrlProps/ctrlProp3.xml"/><Relationship Id="rId19" Type="http://schemas.openxmlformats.org/officeDocument/2006/relationships/ctrlProp" Target="../ctrlProps/ctrlProp12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2.xml"/><Relationship Id="rId14" Type="http://schemas.openxmlformats.org/officeDocument/2006/relationships/ctrlProp" Target="../ctrlProps/ctrlProp7.xml"/><Relationship Id="rId22" Type="http://schemas.openxmlformats.org/officeDocument/2006/relationships/ctrlProp" Target="../ctrlProps/ctrlProp15.xml"/><Relationship Id="rId27" Type="http://schemas.openxmlformats.org/officeDocument/2006/relationships/ctrlProp" Target="../ctrlProps/ctrlProp20.xml"/><Relationship Id="rId30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C747CA-F82E-42EE-8DBE-9FCF333D16B3}">
  <sheetPr codeName="Feuil1"/>
  <dimension ref="A1:AA31"/>
  <sheetViews>
    <sheetView showGridLines="0" tabSelected="1" zoomScale="70" zoomScaleNormal="70" workbookViewId="0">
      <selection activeCell="H5" sqref="H5"/>
    </sheetView>
  </sheetViews>
  <sheetFormatPr baseColWidth="10" defaultRowHeight="14.4" x14ac:dyDescent="0.3"/>
  <cols>
    <col min="1" max="1" width="23" customWidth="1"/>
    <col min="2" max="2" width="24.44140625" customWidth="1"/>
    <col min="3" max="3" width="21.109375" customWidth="1"/>
    <col min="4" max="4" width="20.77734375" customWidth="1"/>
    <col min="5" max="5" width="22.6640625" customWidth="1"/>
    <col min="6" max="6" width="19.33203125" customWidth="1"/>
    <col min="7" max="7" width="20" customWidth="1"/>
    <col min="8" max="8" width="20.6640625" customWidth="1"/>
    <col min="9" max="9" width="22.5546875" customWidth="1"/>
    <col min="10" max="10" width="21.21875" bestFit="1" customWidth="1"/>
    <col min="11" max="11" width="16.33203125" bestFit="1" customWidth="1"/>
    <col min="12" max="12" width="21" customWidth="1"/>
    <col min="13" max="13" width="21.21875" bestFit="1" customWidth="1"/>
    <col min="14" max="14" width="17.44140625" customWidth="1"/>
    <col min="15" max="15" width="16.33203125" bestFit="1" customWidth="1"/>
    <col min="16" max="16" width="20.77734375" customWidth="1"/>
    <col min="17" max="17" width="21.21875" bestFit="1" customWidth="1"/>
    <col min="18" max="18" width="15" customWidth="1"/>
    <col min="19" max="19" width="16.33203125" bestFit="1" customWidth="1"/>
    <col min="20" max="20" width="21.21875" customWidth="1"/>
    <col min="21" max="21" width="21.21875" bestFit="1" customWidth="1"/>
    <col min="22" max="22" width="13.77734375" bestFit="1" customWidth="1"/>
    <col min="23" max="23" width="16.33203125" bestFit="1" customWidth="1"/>
    <col min="24" max="24" width="21.109375" customWidth="1"/>
    <col min="25" max="25" width="21.21875" bestFit="1" customWidth="1"/>
    <col min="26" max="26" width="13.77734375" bestFit="1" customWidth="1"/>
    <col min="27" max="27" width="16.6640625" bestFit="1" customWidth="1"/>
  </cols>
  <sheetData>
    <row r="1" spans="1:27" ht="35.4" customHeight="1" x14ac:dyDescent="0.3">
      <c r="A1" s="1" t="s">
        <v>23</v>
      </c>
      <c r="B1" s="97">
        <v>44781</v>
      </c>
      <c r="C1" s="2" t="s">
        <v>24</v>
      </c>
      <c r="D1" s="98" t="s">
        <v>55</v>
      </c>
    </row>
    <row r="2" spans="1:27" ht="31.95" customHeight="1" x14ac:dyDescent="0.3">
      <c r="A2" s="2" t="s">
        <v>19</v>
      </c>
      <c r="B2" s="97" t="s">
        <v>54</v>
      </c>
      <c r="C2" s="2" t="s">
        <v>18</v>
      </c>
      <c r="D2" s="98" t="s">
        <v>115</v>
      </c>
    </row>
    <row r="3" spans="1:27" ht="31.95" customHeight="1" thickBot="1" x14ac:dyDescent="0.35">
      <c r="A3" s="18" t="s">
        <v>97</v>
      </c>
      <c r="B3" s="72">
        <f>F24+J24+N24+R24+V24+Z24</f>
        <v>102.17999999999999</v>
      </c>
      <c r="C3" s="77" t="s">
        <v>98</v>
      </c>
      <c r="D3" s="90">
        <f>F25+J25+N25+R25+V25+Z25</f>
        <v>85</v>
      </c>
      <c r="E3" s="17"/>
      <c r="F3" s="13"/>
    </row>
    <row r="4" spans="1:27" ht="31.95" customHeight="1" x14ac:dyDescent="0.3">
      <c r="A4" s="91" t="s">
        <v>109</v>
      </c>
      <c r="B4" s="92">
        <f>B3+D3</f>
        <v>187.18</v>
      </c>
      <c r="C4" s="16"/>
      <c r="E4" s="44" t="s">
        <v>62</v>
      </c>
      <c r="F4" s="94" t="s">
        <v>58</v>
      </c>
      <c r="H4" s="50"/>
      <c r="I4" s="44" t="s">
        <v>64</v>
      </c>
      <c r="J4" s="115" t="s">
        <v>94</v>
      </c>
      <c r="K4" s="50"/>
      <c r="L4" s="50"/>
      <c r="M4" s="44" t="s">
        <v>75</v>
      </c>
      <c r="N4" s="115" t="s">
        <v>65</v>
      </c>
      <c r="Q4" s="44" t="s">
        <v>76</v>
      </c>
      <c r="R4" s="45" t="s">
        <v>58</v>
      </c>
      <c r="U4" s="44" t="s">
        <v>77</v>
      </c>
      <c r="V4" s="45" t="s">
        <v>65</v>
      </c>
      <c r="Y4" s="44" t="s">
        <v>78</v>
      </c>
      <c r="Z4" s="45" t="s">
        <v>65</v>
      </c>
    </row>
    <row r="5" spans="1:27" ht="31.95" customHeight="1" x14ac:dyDescent="0.3">
      <c r="A5" s="14"/>
      <c r="B5" s="15"/>
      <c r="C5" s="16"/>
      <c r="D5" s="7"/>
      <c r="E5" s="46" t="s">
        <v>63</v>
      </c>
      <c r="F5" s="95">
        <v>10</v>
      </c>
      <c r="H5" s="50"/>
      <c r="I5" s="46" t="s">
        <v>63</v>
      </c>
      <c r="J5" s="116">
        <v>10</v>
      </c>
      <c r="K5" s="50"/>
      <c r="L5" s="50"/>
      <c r="M5" s="46" t="s">
        <v>63</v>
      </c>
      <c r="N5" s="116">
        <v>10</v>
      </c>
      <c r="Q5" s="46" t="s">
        <v>63</v>
      </c>
      <c r="R5" s="47">
        <v>10</v>
      </c>
      <c r="U5" s="46" t="s">
        <v>63</v>
      </c>
      <c r="V5" s="47">
        <v>10</v>
      </c>
      <c r="Y5" s="46" t="s">
        <v>63</v>
      </c>
      <c r="Z5" s="47">
        <v>10</v>
      </c>
    </row>
    <row r="6" spans="1:27" ht="31.95" customHeight="1" x14ac:dyDescent="0.3">
      <c r="A6" s="14"/>
      <c r="B6" s="15"/>
      <c r="C6" s="16"/>
      <c r="D6" s="7"/>
      <c r="E6" s="46" t="s">
        <v>66</v>
      </c>
      <c r="F6" s="95">
        <v>40</v>
      </c>
      <c r="H6" s="50"/>
      <c r="I6" s="46" t="s">
        <v>66</v>
      </c>
      <c r="J6" s="116">
        <v>40</v>
      </c>
      <c r="K6" s="50"/>
      <c r="L6" s="50"/>
      <c r="M6" s="46" t="s">
        <v>66</v>
      </c>
      <c r="N6" s="116">
        <v>40</v>
      </c>
      <c r="Q6" s="46" t="s">
        <v>66</v>
      </c>
      <c r="R6" s="47">
        <v>40</v>
      </c>
      <c r="U6" s="46" t="s">
        <v>66</v>
      </c>
      <c r="V6" s="47">
        <v>40</v>
      </c>
      <c r="Y6" s="46" t="s">
        <v>66</v>
      </c>
      <c r="Z6" s="47">
        <v>40</v>
      </c>
    </row>
    <row r="7" spans="1:27" ht="31.95" customHeight="1" x14ac:dyDescent="0.3">
      <c r="A7" s="14"/>
      <c r="B7" s="15"/>
      <c r="C7" s="16"/>
      <c r="D7" s="7"/>
      <c r="E7" s="46" t="s">
        <v>73</v>
      </c>
      <c r="F7" s="95">
        <v>20</v>
      </c>
      <c r="H7" s="50"/>
      <c r="I7" s="46" t="s">
        <v>73</v>
      </c>
      <c r="J7" s="116">
        <v>20</v>
      </c>
      <c r="K7" s="50"/>
      <c r="L7" s="50"/>
      <c r="M7" s="46" t="s">
        <v>73</v>
      </c>
      <c r="N7" s="116">
        <v>15</v>
      </c>
      <c r="Q7" s="46" t="s">
        <v>73</v>
      </c>
      <c r="R7" s="47">
        <v>15</v>
      </c>
      <c r="U7" s="46" t="s">
        <v>73</v>
      </c>
      <c r="V7" s="47">
        <v>15</v>
      </c>
      <c r="Y7" s="46" t="s">
        <v>73</v>
      </c>
      <c r="Z7" s="47">
        <v>15</v>
      </c>
    </row>
    <row r="8" spans="1:27" ht="31.95" customHeight="1" x14ac:dyDescent="0.3">
      <c r="A8" s="14"/>
      <c r="B8" s="15"/>
      <c r="C8" s="16"/>
      <c r="D8" s="7"/>
      <c r="E8" s="46" t="s">
        <v>74</v>
      </c>
      <c r="F8" s="75">
        <f>IF(F4&lt;&gt;"",30*$D$16/F5+E17*D17,0)</f>
        <v>750.3</v>
      </c>
      <c r="G8" s="16"/>
      <c r="H8" s="50"/>
      <c r="I8" s="46" t="s">
        <v>74</v>
      </c>
      <c r="J8" s="76">
        <f>IF(F4&lt;&gt;"",30*$D$16/F5+I17*IF($G$30=1,$E$30,$E$31),0)</f>
        <v>750.3</v>
      </c>
      <c r="K8" s="50"/>
      <c r="L8" s="50"/>
      <c r="M8" s="46" t="s">
        <v>74</v>
      </c>
      <c r="N8" s="76">
        <f>IF(N4&lt;&gt;"",30*$D$16/N5+M17*IF($H$30=1,$E$30,$E$31),0)</f>
        <v>750.3</v>
      </c>
      <c r="Q8" s="46" t="s">
        <v>74</v>
      </c>
      <c r="R8" s="76">
        <f>IF(R4&lt;&gt;"",30*$D$16/R5+Q17*IF($I$30=1,$E$30,$E$31),0)</f>
        <v>750.3</v>
      </c>
      <c r="U8" s="46" t="s">
        <v>74</v>
      </c>
      <c r="V8" s="76">
        <f>IF(V4&lt;&gt;"",30*$D$16/V5+U17*IF($J$30=1,$E$30,$E$31),0)</f>
        <v>750.3</v>
      </c>
      <c r="Y8" s="46" t="s">
        <v>74</v>
      </c>
      <c r="Z8" s="76">
        <f>IF(Z4&lt;&gt;"",30*$D$16/Z5+Y17*IF($K$30=1,$E$30,$E$31),0)</f>
        <v>750.3</v>
      </c>
    </row>
    <row r="9" spans="1:27" ht="25.95" customHeight="1" thickBot="1" x14ac:dyDescent="0.35">
      <c r="E9" s="48" t="s">
        <v>96</v>
      </c>
      <c r="F9" s="96">
        <v>1</v>
      </c>
      <c r="G9" s="113"/>
      <c r="H9" s="50"/>
      <c r="I9" s="51" t="s">
        <v>96</v>
      </c>
      <c r="J9" s="117">
        <v>1</v>
      </c>
      <c r="K9" s="50"/>
      <c r="L9" s="50"/>
      <c r="M9" s="51" t="s">
        <v>96</v>
      </c>
      <c r="N9" s="117">
        <v>1</v>
      </c>
      <c r="Q9" s="51" t="s">
        <v>96</v>
      </c>
      <c r="R9" s="74">
        <v>1</v>
      </c>
      <c r="U9" s="51" t="s">
        <v>96</v>
      </c>
      <c r="V9" s="74">
        <v>1</v>
      </c>
      <c r="Y9" s="51" t="s">
        <v>96</v>
      </c>
      <c r="Z9" s="74">
        <v>1</v>
      </c>
    </row>
    <row r="10" spans="1:27" ht="30" customHeight="1" x14ac:dyDescent="0.3">
      <c r="A10" s="29" t="s">
        <v>9</v>
      </c>
      <c r="B10" s="30" t="s">
        <v>8</v>
      </c>
      <c r="C10" s="30" t="s">
        <v>22</v>
      </c>
      <c r="D10" s="93" t="s">
        <v>68</v>
      </c>
      <c r="E10" s="29" t="s">
        <v>21</v>
      </c>
      <c r="F10" s="30" t="s">
        <v>67</v>
      </c>
      <c r="G10" s="112" t="s">
        <v>0</v>
      </c>
      <c r="H10" s="29" t="s">
        <v>69</v>
      </c>
      <c r="I10" s="30" t="s">
        <v>36</v>
      </c>
      <c r="J10" s="30" t="s">
        <v>70</v>
      </c>
      <c r="K10" s="49" t="s">
        <v>79</v>
      </c>
      <c r="L10" s="29" t="s">
        <v>80</v>
      </c>
      <c r="M10" s="30" t="s">
        <v>81</v>
      </c>
      <c r="N10" s="30" t="s">
        <v>82</v>
      </c>
      <c r="O10" s="49" t="s">
        <v>83</v>
      </c>
      <c r="P10" s="29" t="s">
        <v>84</v>
      </c>
      <c r="Q10" s="30" t="s">
        <v>38</v>
      </c>
      <c r="R10" s="30" t="s">
        <v>85</v>
      </c>
      <c r="S10" s="49" t="s">
        <v>86</v>
      </c>
      <c r="T10" s="29" t="s">
        <v>87</v>
      </c>
      <c r="U10" s="30" t="s">
        <v>88</v>
      </c>
      <c r="V10" s="30" t="s">
        <v>89</v>
      </c>
      <c r="W10" s="49" t="s">
        <v>90</v>
      </c>
      <c r="X10" s="29" t="s">
        <v>91</v>
      </c>
      <c r="Y10" s="30" t="s">
        <v>40</v>
      </c>
      <c r="Z10" s="30" t="s">
        <v>92</v>
      </c>
      <c r="AA10" s="31" t="s">
        <v>93</v>
      </c>
    </row>
    <row r="11" spans="1:27" x14ac:dyDescent="0.3">
      <c r="A11" s="32">
        <v>1</v>
      </c>
      <c r="B11" s="19" t="s">
        <v>2</v>
      </c>
      <c r="C11" s="19" t="s">
        <v>10</v>
      </c>
      <c r="D11" s="111">
        <v>0.1</v>
      </c>
      <c r="E11" s="99">
        <v>1</v>
      </c>
      <c r="F11" s="20">
        <f>IF(F4&lt;&gt;"",((Tableau1[[#This Row],[Cout(€HT/min)]]*Tableau1[[#This Row],[Temps]]+20/$F$6)),0)</f>
        <v>0.6</v>
      </c>
      <c r="G11" s="82"/>
      <c r="H11" s="52" t="s">
        <v>10</v>
      </c>
      <c r="I11" s="118">
        <v>5</v>
      </c>
      <c r="J11" s="20">
        <f>IF(J4&lt;&gt;"",((Tableau1[[#This Row],[Cout(€HT/min)]]*I11+20/$J$6)),0)</f>
        <v>1</v>
      </c>
      <c r="K11" s="59"/>
      <c r="L11" s="52" t="s">
        <v>10</v>
      </c>
      <c r="M11" s="118">
        <v>5</v>
      </c>
      <c r="N11" s="20">
        <f>IF(N4&lt;&gt;"",((Tableau1[[#This Row],[Cout(€HT/min)]]*M11+20/$N$6)),0)</f>
        <v>1</v>
      </c>
      <c r="O11" s="59"/>
      <c r="P11" s="52" t="s">
        <v>10</v>
      </c>
      <c r="Q11" s="118">
        <v>5</v>
      </c>
      <c r="R11" s="20">
        <f>IF(R4&lt;&gt;"",((Tableau1[[#This Row],[Cout(€HT/min)]]*Q11+20/$R$6)),0)</f>
        <v>1</v>
      </c>
      <c r="S11" s="59"/>
      <c r="T11" s="52" t="s">
        <v>10</v>
      </c>
      <c r="U11" s="118">
        <v>5</v>
      </c>
      <c r="V11" s="20">
        <f>IF(V4&lt;&gt;"",((Tableau1[[#This Row],[Cout(€HT/min)]]*U11+20/$V$6)),0)</f>
        <v>1</v>
      </c>
      <c r="W11" s="59"/>
      <c r="X11" s="52" t="s">
        <v>10</v>
      </c>
      <c r="Y11" s="118">
        <v>5</v>
      </c>
      <c r="Z11" s="20">
        <f>IF(Z4&lt;&gt;"",((Tableau1[[#This Row],[Cout(€HT/min)]]*Y11+20/$Z$6)),0)</f>
        <v>1</v>
      </c>
      <c r="AA11" s="39"/>
    </row>
    <row r="12" spans="1:27" x14ac:dyDescent="0.3">
      <c r="A12" s="32">
        <v>2</v>
      </c>
      <c r="B12" s="19" t="s">
        <v>3</v>
      </c>
      <c r="C12" s="21" t="s">
        <v>11</v>
      </c>
      <c r="D12" s="111">
        <v>0.1</v>
      </c>
      <c r="E12" s="99">
        <v>2</v>
      </c>
      <c r="F12" s="20">
        <f>IF($F$4&lt;&gt;"",Tableau1[[#This Row],[Temps]]*Tableau1[[#This Row],[Cout(€HT/min)]],0)</f>
        <v>0.2</v>
      </c>
      <c r="G12" s="82"/>
      <c r="H12" s="53" t="s">
        <v>11</v>
      </c>
      <c r="I12" s="118">
        <v>0</v>
      </c>
      <c r="J12" s="20">
        <f>IF($J$4&lt;&gt;"",I12*Tableau1[[#This Row],[Cout(€HT/min)]],0)</f>
        <v>0</v>
      </c>
      <c r="K12" s="59"/>
      <c r="L12" s="53" t="s">
        <v>11</v>
      </c>
      <c r="M12" s="118">
        <v>0</v>
      </c>
      <c r="N12" s="20">
        <f>IF($N$4&lt;&gt;"",M12*Tableau1[[#This Row],[Cout(€HT/min)]],0)</f>
        <v>0</v>
      </c>
      <c r="O12" s="59"/>
      <c r="P12" s="53" t="s">
        <v>11</v>
      </c>
      <c r="Q12" s="118">
        <v>0</v>
      </c>
      <c r="R12" s="20">
        <f>IF($R$4&lt;&gt;"",Q12*Tableau1[[#This Row],[Cout(€HT/min)]],0)</f>
        <v>0</v>
      </c>
      <c r="S12" s="59"/>
      <c r="T12" s="53" t="s">
        <v>11</v>
      </c>
      <c r="U12" s="118">
        <v>0</v>
      </c>
      <c r="V12" s="20">
        <f>IF($V$4&lt;&gt;"",U12*Tableau1[[#This Row],[Cout(€HT/min)]],0)</f>
        <v>0</v>
      </c>
      <c r="W12" s="59"/>
      <c r="X12" s="53" t="s">
        <v>11</v>
      </c>
      <c r="Y12" s="118">
        <v>0</v>
      </c>
      <c r="Z12" s="20">
        <f>IF($Z$4&lt;&gt;"",Y12*Tableau1[[#This Row],[Cout(€HT/min)]],0)</f>
        <v>0</v>
      </c>
      <c r="AA12" s="39"/>
    </row>
    <row r="13" spans="1:27" x14ac:dyDescent="0.3">
      <c r="A13" s="32">
        <v>3</v>
      </c>
      <c r="B13" s="19" t="s">
        <v>28</v>
      </c>
      <c r="C13" s="21" t="s">
        <v>95</v>
      </c>
      <c r="D13" s="111">
        <v>9.9999999999999992E-2</v>
      </c>
      <c r="E13" s="99">
        <v>3</v>
      </c>
      <c r="F13" s="20">
        <f>IF($F$4&lt;&gt;"",Tableau1[[#This Row],[Temps]]*Tableau1[[#This Row],[Cout(€HT/min)]],0)</f>
        <v>0.3</v>
      </c>
      <c r="G13" s="82"/>
      <c r="H13" s="53" t="s">
        <v>95</v>
      </c>
      <c r="I13" s="118">
        <v>0</v>
      </c>
      <c r="J13" s="20">
        <f>IF($J$4&lt;&gt;"",I13*Tableau1[[#This Row],[Cout(€HT/min)]],0)</f>
        <v>0</v>
      </c>
      <c r="K13" s="59"/>
      <c r="L13" s="53" t="s">
        <v>95</v>
      </c>
      <c r="M13" s="118">
        <v>3</v>
      </c>
      <c r="N13" s="20">
        <f>IF($N$4&lt;&gt;"",M13*Tableau1[[#This Row],[Cout(€HT/min)]],0)</f>
        <v>0.3</v>
      </c>
      <c r="O13" s="59"/>
      <c r="P13" s="53" t="s">
        <v>95</v>
      </c>
      <c r="Q13" s="118">
        <v>3</v>
      </c>
      <c r="R13" s="20">
        <f>IF($R$4&lt;&gt;"",Q13*Tableau1[[#This Row],[Cout(€HT/min)]],0)</f>
        <v>0.3</v>
      </c>
      <c r="S13" s="59"/>
      <c r="T13" s="53" t="s">
        <v>95</v>
      </c>
      <c r="U13" s="118">
        <v>3</v>
      </c>
      <c r="V13" s="20">
        <f>IF($V$4&lt;&gt;"",U13*Tableau1[[#This Row],[Cout(€HT/min)]],0)</f>
        <v>0.3</v>
      </c>
      <c r="W13" s="59"/>
      <c r="X13" s="53" t="s">
        <v>95</v>
      </c>
      <c r="Y13" s="118">
        <v>3</v>
      </c>
      <c r="Z13" s="20">
        <f>IF($Z$4&lt;&gt;"",Y13*Tableau1[[#This Row],[Cout(€HT/min)]],0)</f>
        <v>0.3</v>
      </c>
      <c r="AA13" s="39"/>
    </row>
    <row r="14" spans="1:27" x14ac:dyDescent="0.3">
      <c r="A14" s="32">
        <v>4</v>
      </c>
      <c r="B14" s="19" t="s">
        <v>1</v>
      </c>
      <c r="C14" s="21" t="s">
        <v>95</v>
      </c>
      <c r="D14" s="111">
        <v>9.9999999999999992E-2</v>
      </c>
      <c r="E14" s="99">
        <v>4</v>
      </c>
      <c r="F14" s="20">
        <f>IF($F$4&lt;&gt;"",Tableau1[[#This Row],[Temps]]*Tableau1[[#This Row],[Cout(€HT/min)]],0)</f>
        <v>0.39999999999999997</v>
      </c>
      <c r="G14" s="82"/>
      <c r="H14" s="53" t="s">
        <v>95</v>
      </c>
      <c r="I14" s="118">
        <v>0</v>
      </c>
      <c r="J14" s="20">
        <f>IF($J$4&lt;&gt;"",I14*Tableau1[[#This Row],[Cout(€HT/min)]],0)</f>
        <v>0</v>
      </c>
      <c r="K14" s="59"/>
      <c r="L14" s="53" t="s">
        <v>95</v>
      </c>
      <c r="M14" s="118">
        <v>0</v>
      </c>
      <c r="N14" s="20">
        <f>IF($N$4&lt;&gt;"",M14*Tableau1[[#This Row],[Cout(€HT/min)]],0)</f>
        <v>0</v>
      </c>
      <c r="O14" s="59"/>
      <c r="P14" s="53" t="s">
        <v>95</v>
      </c>
      <c r="Q14" s="118">
        <v>0</v>
      </c>
      <c r="R14" s="20">
        <f>IF($R$4&lt;&gt;"",Q14*Tableau1[[#This Row],[Cout(€HT/min)]],0)</f>
        <v>0</v>
      </c>
      <c r="S14" s="59"/>
      <c r="T14" s="53" t="s">
        <v>95</v>
      </c>
      <c r="U14" s="118">
        <v>0</v>
      </c>
      <c r="V14" s="20">
        <f>IF($V$4&lt;&gt;"",U14*Tableau1[[#This Row],[Cout(€HT/min)]],0)</f>
        <v>0</v>
      </c>
      <c r="W14" s="59"/>
      <c r="X14" s="53" t="s">
        <v>95</v>
      </c>
      <c r="Y14" s="118">
        <v>0</v>
      </c>
      <c r="Z14" s="20">
        <f>IF($Z$4&lt;&gt;"",Y14*Tableau1[[#This Row],[Cout(€HT/min)]],0)</f>
        <v>0</v>
      </c>
      <c r="AA14" s="39"/>
    </row>
    <row r="15" spans="1:27" x14ac:dyDescent="0.3">
      <c r="A15" s="33">
        <v>5</v>
      </c>
      <c r="B15" s="22" t="s">
        <v>3</v>
      </c>
      <c r="C15" s="23" t="s">
        <v>95</v>
      </c>
      <c r="D15" s="67">
        <v>0.1</v>
      </c>
      <c r="E15" s="99">
        <v>5</v>
      </c>
      <c r="F15" s="24">
        <f>IF($F$4&lt;&gt;"",Tableau1[[#This Row],[Temps]]*Tableau1[[#This Row],[Cout(€HT/min)]],0)</f>
        <v>0.5</v>
      </c>
      <c r="G15" s="83"/>
      <c r="H15" s="54" t="s">
        <v>95</v>
      </c>
      <c r="I15" s="118">
        <v>5</v>
      </c>
      <c r="J15" s="24">
        <f>IF($J$4&lt;&gt;"",I15*Tableau1[[#This Row],[Cout(€HT/min)]],0)</f>
        <v>0.5</v>
      </c>
      <c r="K15" s="60"/>
      <c r="L15" s="54" t="s">
        <v>95</v>
      </c>
      <c r="M15" s="118">
        <v>5</v>
      </c>
      <c r="N15" s="24">
        <f>IF($N$4&lt;&gt;"",M15*Tableau1[[#This Row],[Cout(€HT/min)]],0)</f>
        <v>0.5</v>
      </c>
      <c r="O15" s="60"/>
      <c r="P15" s="54" t="s">
        <v>95</v>
      </c>
      <c r="Q15" s="118">
        <v>5</v>
      </c>
      <c r="R15" s="24">
        <f>IF($R$4&lt;&gt;"",Q15*Tableau1[[#This Row],[Cout(€HT/min)]],0)</f>
        <v>0.5</v>
      </c>
      <c r="S15" s="60"/>
      <c r="T15" s="54" t="s">
        <v>95</v>
      </c>
      <c r="U15" s="118">
        <v>5</v>
      </c>
      <c r="V15" s="24">
        <f>IF($V$4&lt;&gt;"",U16*Tableau1[[#This Row],[Cout(€HT/min)]],0)</f>
        <v>0.30000000000000004</v>
      </c>
      <c r="W15" s="60"/>
      <c r="X15" s="54" t="s">
        <v>95</v>
      </c>
      <c r="Y15" s="118">
        <v>5</v>
      </c>
      <c r="Z15" s="24">
        <f>IF($Z$4&lt;&gt;"",Y15*Tableau1[[#This Row],[Cout(€HT/min)]],0)</f>
        <v>0.5</v>
      </c>
      <c r="AA15" s="40"/>
    </row>
    <row r="16" spans="1:27" x14ac:dyDescent="0.3">
      <c r="A16" s="33">
        <v>6</v>
      </c>
      <c r="B16" s="22" t="s">
        <v>4</v>
      </c>
      <c r="C16" s="23" t="s">
        <v>95</v>
      </c>
      <c r="D16" s="67">
        <v>0.1</v>
      </c>
      <c r="E16" s="99">
        <v>3</v>
      </c>
      <c r="F16" s="24">
        <f>IF($F$4&lt;&gt;"",Tableau1[[#This Row],[Temps]]*Tableau1[[#This Row],[Cout(€HT/min)]],0)</f>
        <v>0.30000000000000004</v>
      </c>
      <c r="G16" s="83"/>
      <c r="H16" s="54" t="s">
        <v>95</v>
      </c>
      <c r="I16" s="118">
        <v>3</v>
      </c>
      <c r="J16" s="24">
        <f>IF($J$4&lt;&gt;"",I16*Tableau1[[#This Row],[Cout(€HT/min)]],0)</f>
        <v>0.30000000000000004</v>
      </c>
      <c r="K16" s="60"/>
      <c r="L16" s="54" t="s">
        <v>95</v>
      </c>
      <c r="M16" s="118">
        <v>3</v>
      </c>
      <c r="N16" s="24">
        <f>IF($N$4&lt;&gt;"",M16*Tableau1[[#This Row],[Cout(€HT/min)]],0)</f>
        <v>0.30000000000000004</v>
      </c>
      <c r="O16" s="60"/>
      <c r="P16" s="54" t="s">
        <v>95</v>
      </c>
      <c r="Q16" s="118">
        <v>3</v>
      </c>
      <c r="R16" s="24">
        <f>IF($R$4&lt;&gt;"",Q16*Tableau1[[#This Row],[Cout(€HT/min)]],0)</f>
        <v>0.30000000000000004</v>
      </c>
      <c r="S16" s="60"/>
      <c r="T16" s="54" t="s">
        <v>95</v>
      </c>
      <c r="U16" s="118">
        <v>3</v>
      </c>
      <c r="V16" s="24">
        <f>IF($V$4&lt;&gt;"",U17*Tableau1[[#This Row],[Cout(€HT/min)]],0)</f>
        <v>0.5</v>
      </c>
      <c r="W16" s="60"/>
      <c r="X16" s="54" t="s">
        <v>95</v>
      </c>
      <c r="Y16" s="118">
        <v>3</v>
      </c>
      <c r="Z16" s="24">
        <f>IF($Z$4&lt;&gt;"",Y16*Tableau1[[#This Row],[Cout(€HT/min)]],0)</f>
        <v>0.30000000000000004</v>
      </c>
      <c r="AA16" s="40"/>
    </row>
    <row r="17" spans="1:27" x14ac:dyDescent="0.3">
      <c r="A17" s="33">
        <v>7</v>
      </c>
      <c r="B17" s="22" t="s">
        <v>34</v>
      </c>
      <c r="C17" s="23"/>
      <c r="D17" s="67">
        <f>IF($F$30=1,$E$30,$E$31)</f>
        <v>150</v>
      </c>
      <c r="E17" s="114">
        <v>5</v>
      </c>
      <c r="F17" s="24">
        <f>IF(AND($F$4&lt;&gt;"",$F$7&gt;0,$F$30=1),$F$30*Tableau1[[#This Row],[Cout(€HT/min)]]/$F$7,$F$8)</f>
        <v>7.5</v>
      </c>
      <c r="G17" s="83"/>
      <c r="H17" s="54"/>
      <c r="I17" s="118">
        <v>5</v>
      </c>
      <c r="J17" s="24">
        <f>IF(AND($J$4&lt;&gt;"",$J$7&gt;0,$G$30=1),$G$30*(IF($G$30=1,$E$30,$E$31))/$J$7,$J$8)</f>
        <v>7.5</v>
      </c>
      <c r="K17" s="60"/>
      <c r="L17" s="54"/>
      <c r="M17" s="118">
        <v>5</v>
      </c>
      <c r="N17" s="24">
        <f>IF(AND($N$4&lt;&gt;"",$N$7&gt;0,$H$30=1),$H$30*(IF($H$30=1,$E$30,$E$31))/$N$7,$N$8)</f>
        <v>10</v>
      </c>
      <c r="O17" s="60"/>
      <c r="P17" s="54"/>
      <c r="Q17" s="118">
        <v>5</v>
      </c>
      <c r="R17" s="24">
        <f>IF(AND($R$4&lt;&gt;"",$R$7&gt;0,$I$30=1),$I$30*(IF($I$30=1,$E$30,$E$31))/$R$7,$R$8)</f>
        <v>10</v>
      </c>
      <c r="S17" s="60"/>
      <c r="T17" s="54"/>
      <c r="U17" s="118">
        <v>5</v>
      </c>
      <c r="V17" s="24">
        <f>IF(AND($V$4&lt;&gt;"",$V$7&gt;0,$J$30=1),$J$30*(IF($J$30=1,$E$30,$E$31))/$V$7,$V$8)</f>
        <v>10</v>
      </c>
      <c r="W17" s="60"/>
      <c r="X17" s="54"/>
      <c r="Y17" s="118">
        <v>5</v>
      </c>
      <c r="Z17" s="24">
        <f>IF(AND($Z$4&lt;&gt;"",$Z$7&gt;0,$K$30=1),$K$30*(IF($K$30=1,$E$30,$E$31))/$Z$7,$Z$8)</f>
        <v>10</v>
      </c>
      <c r="AA17" s="40"/>
    </row>
    <row r="18" spans="1:27" x14ac:dyDescent="0.3">
      <c r="A18" s="33">
        <v>8</v>
      </c>
      <c r="B18" s="22" t="s">
        <v>5</v>
      </c>
      <c r="C18" s="23"/>
      <c r="D18" s="67">
        <f>IF($F$31=1,$E$30,$E$31)</f>
        <v>150</v>
      </c>
      <c r="E18" s="114">
        <v>5</v>
      </c>
      <c r="F18" s="24">
        <f>IF(AND($F$4&lt;&gt;"",$F$7&gt;0,$F$30=1),$F$30*Tableau1[[#This Row],[Cout(€HT/min)]]/$F$7,$F$8)</f>
        <v>7.5</v>
      </c>
      <c r="G18" s="83"/>
      <c r="H18" s="54"/>
      <c r="I18" s="118">
        <v>5</v>
      </c>
      <c r="J18" s="24">
        <f>IF(AND($J$4&lt;&gt;"",$J$7&gt;0,$G$30=1),$G$30*(IF($G$31=1,$E$30,$E$31))/$J$7,$J$8)</f>
        <v>0.06</v>
      </c>
      <c r="K18" s="60"/>
      <c r="L18" s="54"/>
      <c r="M18" s="118">
        <v>5</v>
      </c>
      <c r="N18" s="24">
        <f>IF(AND($N$4&lt;&gt;"",$N$7&gt;0,$H$30=1),$H$30*(IF($H$31=1,$E$30,$E$31))/$N$7,$N$8)</f>
        <v>0.08</v>
      </c>
      <c r="O18" s="60"/>
      <c r="P18" s="54"/>
      <c r="Q18" s="118">
        <v>5</v>
      </c>
      <c r="R18" s="24">
        <f>IF(AND($R$4&lt;&gt;"",$R$7&gt;0,$I$30=1),$I$30*(IF($I$31=1,$E$30,$E$31))/$R$7,$R$8)</f>
        <v>0.08</v>
      </c>
      <c r="S18" s="60"/>
      <c r="T18" s="54"/>
      <c r="U18" s="118">
        <v>5</v>
      </c>
      <c r="V18" s="24">
        <f>IF(AND($V$4&lt;&gt;"",$V$7&gt;0,$J$30=1),$J$30*(IF($J$31=1,$E$30,$E$31))/$V$7,$V$8)</f>
        <v>0.08</v>
      </c>
      <c r="W18" s="60"/>
      <c r="X18" s="54"/>
      <c r="Y18" s="118">
        <v>5</v>
      </c>
      <c r="Z18" s="24">
        <f>IF(AND($Z$4&lt;&gt;"",$Z$7&gt;0,$K$30=1),$K$30*(IF($K$31=1,$E$30,$E$31))/$Z$7,$Z$8)</f>
        <v>0.08</v>
      </c>
      <c r="AA18" s="40"/>
    </row>
    <row r="19" spans="1:27" x14ac:dyDescent="0.3">
      <c r="A19" s="33">
        <v>9</v>
      </c>
      <c r="B19" s="22" t="s">
        <v>6</v>
      </c>
      <c r="C19" s="23" t="s">
        <v>95</v>
      </c>
      <c r="D19" s="67">
        <v>0.1</v>
      </c>
      <c r="E19" s="99">
        <v>5</v>
      </c>
      <c r="F19" s="24">
        <f>IF($F$4&lt;&gt;"",Tableau1[[#This Row],[Temps]]*Tableau1[[#This Row],[Cout(€HT/min)]],0)</f>
        <v>0.5</v>
      </c>
      <c r="G19" s="83"/>
      <c r="H19" s="54" t="s">
        <v>95</v>
      </c>
      <c r="I19" s="118">
        <v>5</v>
      </c>
      <c r="J19" s="24">
        <f>IF($J$4&lt;&gt;"",I19*Tableau1[[#This Row],[Cout(€HT/min)]],0)</f>
        <v>0.5</v>
      </c>
      <c r="K19" s="60"/>
      <c r="L19" s="54" t="s">
        <v>95</v>
      </c>
      <c r="M19" s="118">
        <v>5</v>
      </c>
      <c r="N19" s="24">
        <f>IF($N$4&lt;&gt;"",M19*Tableau1[[#This Row],[Cout(€HT/min)]],0)</f>
        <v>0.5</v>
      </c>
      <c r="O19" s="60"/>
      <c r="P19" s="54" t="s">
        <v>95</v>
      </c>
      <c r="Q19" s="118">
        <v>5</v>
      </c>
      <c r="R19" s="24">
        <f>IF($R$4&lt;&gt;"",Q19*Tableau1[[#This Row],[Cout(€HT/min)]],0)</f>
        <v>0.5</v>
      </c>
      <c r="S19" s="60"/>
      <c r="T19" s="54" t="s">
        <v>95</v>
      </c>
      <c r="U19" s="118">
        <v>5</v>
      </c>
      <c r="V19" s="24">
        <f>IF($V$4&lt;&gt;"",U19*Tableau1[[#This Row],[Cout(€HT/min)]],0)</f>
        <v>0.5</v>
      </c>
      <c r="W19" s="60"/>
      <c r="X19" s="54" t="s">
        <v>95</v>
      </c>
      <c r="Y19" s="118">
        <v>5</v>
      </c>
      <c r="Z19" s="24">
        <f>IF($Z$4&lt;&gt;"",Y19*Tableau1[[#This Row],[Cout(€HT/min)]],0)</f>
        <v>0.5</v>
      </c>
      <c r="AA19" s="40"/>
    </row>
    <row r="20" spans="1:27" x14ac:dyDescent="0.3">
      <c r="A20" s="33">
        <v>10</v>
      </c>
      <c r="B20" s="22" t="s">
        <v>1</v>
      </c>
      <c r="C20" s="23" t="s">
        <v>95</v>
      </c>
      <c r="D20" s="67">
        <v>0.1</v>
      </c>
      <c r="E20" s="99">
        <v>3</v>
      </c>
      <c r="F20" s="24">
        <f>IF($F$4&lt;&gt;"",Tableau1[[#This Row],[Temps]]*Tableau1[[#This Row],[Cout(€HT/min)]],0)</f>
        <v>0.30000000000000004</v>
      </c>
      <c r="G20" s="83"/>
      <c r="H20" s="54" t="s">
        <v>95</v>
      </c>
      <c r="I20" s="118">
        <v>3</v>
      </c>
      <c r="J20" s="24">
        <f>IF($J$4&lt;&gt;"",I20*Tableau1[[#This Row],[Cout(€HT/min)]],0)</f>
        <v>0.30000000000000004</v>
      </c>
      <c r="K20" s="60"/>
      <c r="L20" s="54" t="s">
        <v>95</v>
      </c>
      <c r="M20" s="118">
        <v>3</v>
      </c>
      <c r="N20" s="24">
        <f>IF($N$4&lt;&gt;"",M20*Tableau1[[#This Row],[Cout(€HT/min)]],0)</f>
        <v>0.30000000000000004</v>
      </c>
      <c r="O20" s="60"/>
      <c r="P20" s="54" t="s">
        <v>95</v>
      </c>
      <c r="Q20" s="118">
        <v>3</v>
      </c>
      <c r="R20" s="24">
        <f>IF($R$4&lt;&gt;"",Q20*Tableau1[[#This Row],[Cout(€HT/min)]],0)</f>
        <v>0.30000000000000004</v>
      </c>
      <c r="S20" s="60"/>
      <c r="T20" s="54" t="s">
        <v>95</v>
      </c>
      <c r="U20" s="118">
        <v>3</v>
      </c>
      <c r="V20" s="24">
        <f>IF($V$4&lt;&gt;"",U20*Tableau1[[#This Row],[Cout(€HT/min)]],0)</f>
        <v>0.30000000000000004</v>
      </c>
      <c r="W20" s="60"/>
      <c r="X20" s="54" t="s">
        <v>95</v>
      </c>
      <c r="Y20" s="118">
        <v>3</v>
      </c>
      <c r="Z20" s="24">
        <f>IF($Z$4&lt;&gt;"",Y20*Tableau1[[#This Row],[Cout(€HT/min)]],0)</f>
        <v>0.30000000000000004</v>
      </c>
      <c r="AA20" s="40"/>
    </row>
    <row r="21" spans="1:27" x14ac:dyDescent="0.3">
      <c r="A21" s="33">
        <v>11</v>
      </c>
      <c r="B21" s="22" t="s">
        <v>13</v>
      </c>
      <c r="C21" s="23" t="s">
        <v>11</v>
      </c>
      <c r="D21" s="67">
        <v>0.1</v>
      </c>
      <c r="E21" s="99">
        <v>5</v>
      </c>
      <c r="F21" s="24">
        <f>IF($F$4&lt;&gt;"",Tableau1[[#This Row],[Temps]]*Tableau1[[#This Row],[Cout(€HT/min)]],0)</f>
        <v>0.5</v>
      </c>
      <c r="G21" s="84"/>
      <c r="H21" s="54" t="s">
        <v>11</v>
      </c>
      <c r="I21" s="118">
        <v>5</v>
      </c>
      <c r="J21" s="24">
        <f>IF($J$4&lt;&gt;"",I21*Tableau1[[#This Row],[Cout(€HT/min)]],0)</f>
        <v>0.5</v>
      </c>
      <c r="K21" s="61"/>
      <c r="L21" s="54" t="s">
        <v>11</v>
      </c>
      <c r="M21" s="118">
        <v>5</v>
      </c>
      <c r="N21" s="24">
        <f>IF($N$4&lt;&gt;"",M21*Tableau1[[#This Row],[Cout(€HT/min)]],0)</f>
        <v>0.5</v>
      </c>
      <c r="O21" s="61"/>
      <c r="P21" s="54" t="s">
        <v>11</v>
      </c>
      <c r="Q21" s="118">
        <v>5</v>
      </c>
      <c r="R21" s="24">
        <f>IF($R$4&lt;&gt;"",Q21*Tableau1[[#This Row],[Cout(€HT/min)]],0)</f>
        <v>0.5</v>
      </c>
      <c r="S21" s="61"/>
      <c r="T21" s="54" t="s">
        <v>11</v>
      </c>
      <c r="U21" s="118">
        <v>5</v>
      </c>
      <c r="V21" s="24">
        <f>IF($V$4&lt;&gt;"",U21*Tableau1[[#This Row],[Cout(€HT/min)]],0)</f>
        <v>0.5</v>
      </c>
      <c r="W21" s="61"/>
      <c r="X21" s="54" t="s">
        <v>11</v>
      </c>
      <c r="Y21" s="118">
        <v>5</v>
      </c>
      <c r="Z21" s="24">
        <f>IF($Z$4&lt;&gt;"",Y21*Tableau1[[#This Row],[Cout(€HT/min)]],0)</f>
        <v>0.5</v>
      </c>
      <c r="AA21" s="41"/>
    </row>
    <row r="22" spans="1:27" x14ac:dyDescent="0.3">
      <c r="A22" s="34">
        <v>12</v>
      </c>
      <c r="B22" s="25" t="s">
        <v>14</v>
      </c>
      <c r="C22" s="25" t="s">
        <v>15</v>
      </c>
      <c r="D22" s="68">
        <v>26</v>
      </c>
      <c r="E22" s="64"/>
      <c r="F22" s="26">
        <f>IF($F$4&lt;&gt;"",(F9*Tableau1[[#This Row],[Cout(€HT/min)]])/$F$5)</f>
        <v>2.6</v>
      </c>
      <c r="G22" s="85"/>
      <c r="H22" s="55" t="s">
        <v>15</v>
      </c>
      <c r="I22" s="58"/>
      <c r="J22" s="26">
        <f>IF($J$4&lt;&gt;"",(J9*Tableau1[[#This Row],[Cout(€HT/min)]])/$J$5)</f>
        <v>2.6</v>
      </c>
      <c r="K22" s="62"/>
      <c r="L22" s="55" t="s">
        <v>15</v>
      </c>
      <c r="M22" s="58"/>
      <c r="N22" s="26">
        <f>IF($N$4&lt;&gt;"",(N9*Tableau1[[#This Row],[Cout(€HT/min)]])/$N$5)</f>
        <v>2.6</v>
      </c>
      <c r="O22" s="62"/>
      <c r="P22" s="55" t="s">
        <v>15</v>
      </c>
      <c r="Q22" s="58"/>
      <c r="R22" s="26">
        <f>IF($R$4&lt;&gt;"",(R9*Tableau1[[#This Row],[Cout(€HT/min)]])/$R$5)</f>
        <v>2.6</v>
      </c>
      <c r="S22" s="62"/>
      <c r="T22" s="55" t="s">
        <v>15</v>
      </c>
      <c r="U22" s="58"/>
      <c r="V22" s="26">
        <f>IF($V$4&lt;&gt;"",(V9*Tableau1[[#This Row],[Cout(€HT/min)]])/$V$5)</f>
        <v>2.6</v>
      </c>
      <c r="W22" s="62"/>
      <c r="X22" s="55" t="s">
        <v>15</v>
      </c>
      <c r="Y22" s="58"/>
      <c r="Z22" s="26">
        <f>IF($Z$4&lt;&gt;"",(Z9*Tableau1[[#This Row],[Cout(€HT/min)]])/$Z$5)</f>
        <v>2.6</v>
      </c>
      <c r="AA22" s="42"/>
    </row>
    <row r="23" spans="1:27" x14ac:dyDescent="0.3">
      <c r="A23" s="33">
        <v>13</v>
      </c>
      <c r="B23" s="22" t="s">
        <v>7</v>
      </c>
      <c r="C23" s="23" t="s">
        <v>12</v>
      </c>
      <c r="D23" s="67">
        <v>0.1</v>
      </c>
      <c r="E23" s="99">
        <v>7</v>
      </c>
      <c r="F23" s="24">
        <f>IF(F4&lt;&gt;"",Tableau1[[#This Row],[Temps]]*Tableau1[[#This Row],[Cout(€HT/min)]],0)</f>
        <v>0.70000000000000007</v>
      </c>
      <c r="G23" s="84"/>
      <c r="H23" s="54" t="s">
        <v>12</v>
      </c>
      <c r="I23" s="118">
        <v>7</v>
      </c>
      <c r="J23" s="24">
        <f>IF(J4&lt;&gt;"",I23*Tableau1[[#This Row],[Cout(€HT/min)]],0)</f>
        <v>0.70000000000000007</v>
      </c>
      <c r="K23" s="61"/>
      <c r="L23" s="54" t="s">
        <v>12</v>
      </c>
      <c r="M23" s="118">
        <v>5</v>
      </c>
      <c r="N23" s="24">
        <f>IF(J4&lt;&gt;"",M23*Tableau1[[#This Row],[Cout(€HT/min)]],0)</f>
        <v>0.5</v>
      </c>
      <c r="O23" s="61"/>
      <c r="P23" s="54" t="s">
        <v>12</v>
      </c>
      <c r="Q23" s="118">
        <v>5</v>
      </c>
      <c r="R23" s="24">
        <f>IF(R4&lt;&gt;"",Q23*Tableau1[[#This Row],[Cout(€HT/min)]],0)</f>
        <v>0.5</v>
      </c>
      <c r="S23" s="61"/>
      <c r="T23" s="54" t="s">
        <v>12</v>
      </c>
      <c r="U23" s="118">
        <v>5</v>
      </c>
      <c r="V23" s="24">
        <f>IF(V4&lt;&gt;"",U23*Tableau1[[#This Row],[Cout(€HT/min)]],0)</f>
        <v>0.5</v>
      </c>
      <c r="W23" s="61"/>
      <c r="X23" s="54" t="s">
        <v>12</v>
      </c>
      <c r="Y23" s="118">
        <v>5</v>
      </c>
      <c r="Z23" s="24">
        <f>IF(Z4&lt;&gt;"",Y23*Tableau1[[#This Row],[Cout(€HT/min)]],0)</f>
        <v>0.5</v>
      </c>
      <c r="AA23" s="41"/>
    </row>
    <row r="24" spans="1:27" x14ac:dyDescent="0.3">
      <c r="A24" s="35" t="s">
        <v>107</v>
      </c>
      <c r="B24" s="27"/>
      <c r="C24" s="27"/>
      <c r="D24" s="69"/>
      <c r="E24" s="65"/>
      <c r="F24" s="28">
        <f>SUM(F11:F23)</f>
        <v>21.900000000000002</v>
      </c>
      <c r="G24" s="86"/>
      <c r="H24" s="56"/>
      <c r="I24" s="28"/>
      <c r="J24" s="28">
        <f>SUM(J11:J23)</f>
        <v>13.96</v>
      </c>
      <c r="K24" s="63"/>
      <c r="L24" s="56"/>
      <c r="M24" s="28"/>
      <c r="N24" s="28">
        <f>SUM(N11:N23)</f>
        <v>16.580000000000002</v>
      </c>
      <c r="O24" s="63"/>
      <c r="P24" s="56"/>
      <c r="Q24" s="28"/>
      <c r="R24" s="28">
        <f>SUM(R11:R23)</f>
        <v>16.580000000000002</v>
      </c>
      <c r="S24" s="63"/>
      <c r="T24" s="56"/>
      <c r="U24" s="28"/>
      <c r="V24" s="28">
        <f>SUM(V11:V23)</f>
        <v>16.580000000000002</v>
      </c>
      <c r="W24" s="63"/>
      <c r="X24" s="56"/>
      <c r="Y24" s="28"/>
      <c r="Z24" s="28">
        <f>SUM(Z11:Z23)</f>
        <v>16.580000000000002</v>
      </c>
      <c r="AA24" s="43"/>
    </row>
    <row r="25" spans="1:27" x14ac:dyDescent="0.3">
      <c r="A25" s="35" t="s">
        <v>108</v>
      </c>
      <c r="B25" s="27"/>
      <c r="C25" s="27"/>
      <c r="D25" s="69"/>
      <c r="E25" s="65"/>
      <c r="F25" s="28">
        <v>10</v>
      </c>
      <c r="G25" s="86"/>
      <c r="H25" s="56"/>
      <c r="I25" s="81"/>
      <c r="J25" s="89">
        <v>10</v>
      </c>
      <c r="K25" s="63"/>
      <c r="L25" s="56"/>
      <c r="M25" s="81"/>
      <c r="N25" s="89">
        <v>12</v>
      </c>
      <c r="O25" s="63"/>
      <c r="P25" s="56"/>
      <c r="Q25" s="81"/>
      <c r="R25" s="89">
        <v>20</v>
      </c>
      <c r="S25" s="63"/>
      <c r="T25" s="56"/>
      <c r="U25" s="81"/>
      <c r="V25" s="89">
        <v>15</v>
      </c>
      <c r="W25" s="63"/>
      <c r="X25" s="56"/>
      <c r="Y25" s="81"/>
      <c r="Z25" s="89">
        <v>18</v>
      </c>
      <c r="AA25" s="43"/>
    </row>
    <row r="26" spans="1:27" ht="15" thickBot="1" x14ac:dyDescent="0.35">
      <c r="A26" s="36" t="s">
        <v>16</v>
      </c>
      <c r="B26" s="37"/>
      <c r="C26" s="37"/>
      <c r="D26" s="70"/>
      <c r="E26" s="66"/>
      <c r="F26" s="38"/>
      <c r="G26" s="87"/>
      <c r="H26" s="57"/>
      <c r="I26" s="88"/>
      <c r="J26" s="88"/>
      <c r="K26" s="87"/>
      <c r="L26" s="57"/>
      <c r="M26" s="88"/>
      <c r="N26" s="88"/>
      <c r="O26" s="87"/>
      <c r="P26" s="57"/>
      <c r="Q26" s="88"/>
      <c r="R26" s="88"/>
      <c r="S26" s="87"/>
      <c r="T26" s="57"/>
      <c r="U26" s="88"/>
      <c r="V26" s="88"/>
      <c r="W26" s="87"/>
      <c r="X26" s="57"/>
      <c r="Y26" s="88"/>
      <c r="Z26" s="88"/>
      <c r="AA26" s="71"/>
    </row>
    <row r="29" spans="1:27" x14ac:dyDescent="0.3">
      <c r="D29" s="78" t="s">
        <v>105</v>
      </c>
      <c r="E29" s="80" t="s">
        <v>106</v>
      </c>
      <c r="F29" s="80" t="s">
        <v>99</v>
      </c>
      <c r="G29" s="80" t="s">
        <v>100</v>
      </c>
      <c r="H29" s="80" t="s">
        <v>101</v>
      </c>
      <c r="I29" s="80" t="s">
        <v>102</v>
      </c>
      <c r="J29" s="80" t="s">
        <v>103</v>
      </c>
      <c r="K29" s="80" t="s">
        <v>104</v>
      </c>
    </row>
    <row r="30" spans="1:27" x14ac:dyDescent="0.3">
      <c r="D30" s="79" t="s">
        <v>71</v>
      </c>
      <c r="E30" s="79">
        <v>150</v>
      </c>
      <c r="F30" s="79">
        <v>1</v>
      </c>
      <c r="G30" s="79">
        <v>1</v>
      </c>
      <c r="H30" s="79">
        <v>1</v>
      </c>
      <c r="I30" s="79">
        <v>1</v>
      </c>
      <c r="J30" s="79">
        <v>1</v>
      </c>
      <c r="K30" s="79">
        <v>1</v>
      </c>
    </row>
    <row r="31" spans="1:27" x14ac:dyDescent="0.3">
      <c r="D31" s="79" t="s">
        <v>72</v>
      </c>
      <c r="E31" s="79">
        <v>1.2</v>
      </c>
      <c r="F31" s="79">
        <v>1</v>
      </c>
      <c r="G31" s="79">
        <v>2</v>
      </c>
      <c r="H31" s="79">
        <v>2</v>
      </c>
      <c r="I31" s="79">
        <v>2</v>
      </c>
      <c r="J31" s="79">
        <v>2</v>
      </c>
      <c r="K31" s="79">
        <v>2</v>
      </c>
    </row>
  </sheetData>
  <pageMargins left="0.7" right="0.7" top="0.75" bottom="0.75" header="0.3" footer="0.3"/>
  <pageSetup orientation="portrait" horizontalDpi="300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autoPict="0" r:id="rId5">
            <anchor moveWithCells="1">
              <from>
                <xdr:col>5</xdr:col>
                <xdr:colOff>289560</xdr:colOff>
                <xdr:row>1</xdr:row>
                <xdr:rowOff>60960</xdr:rowOff>
              </from>
              <to>
                <xdr:col>6</xdr:col>
                <xdr:colOff>944880</xdr:colOff>
                <xdr:row>1</xdr:row>
                <xdr:rowOff>388620</xdr:rowOff>
              </to>
            </anchor>
          </controlPr>
        </control>
      </mc:Choice>
      <mc:Fallback>
        <control shapeId="1025" r:id="rId4" name="CommandButton1"/>
      </mc:Fallback>
    </mc:AlternateContent>
    <mc:AlternateContent xmlns:mc="http://schemas.openxmlformats.org/markup-compatibility/2006">
      <mc:Choice Requires="x14">
        <control shapeId="1026" r:id="rId6" name="CommandButton2">
          <controlPr defaultSize="0" autoLine="0" autoPict="0" r:id="rId7">
            <anchor moveWithCells="1">
              <from>
                <xdr:col>5</xdr:col>
                <xdr:colOff>2621280</xdr:colOff>
                <xdr:row>1</xdr:row>
                <xdr:rowOff>38100</xdr:rowOff>
              </from>
              <to>
                <xdr:col>7</xdr:col>
                <xdr:colOff>609600</xdr:colOff>
                <xdr:row>1</xdr:row>
                <xdr:rowOff>373380</xdr:rowOff>
              </to>
            </anchor>
          </controlPr>
        </control>
      </mc:Choice>
      <mc:Fallback>
        <control shapeId="1026" r:id="rId6" name="CommandButton2"/>
      </mc:Fallback>
    </mc:AlternateContent>
    <mc:AlternateContent xmlns:mc="http://schemas.openxmlformats.org/markup-compatibility/2006">
      <mc:Choice Requires="x14">
        <control shapeId="1027" r:id="rId8" name="Drop Down 3">
          <controlPr defaultSize="0" autoLine="0" autoPict="0">
            <anchor moveWithCells="1">
              <from>
                <xdr:col>2</xdr:col>
                <xdr:colOff>7620</xdr:colOff>
                <xdr:row>15</xdr:row>
                <xdr:rowOff>144780</xdr:rowOff>
              </from>
              <to>
                <xdr:col>3</xdr:col>
                <xdr:colOff>0</xdr:colOff>
                <xdr:row>16</xdr:row>
                <xdr:rowOff>160020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8" r:id="rId9" name="Drop Down 4">
          <controlPr defaultSize="0" autoLine="0" autoPict="0">
            <anchor moveWithCells="1">
              <from>
                <xdr:col>2</xdr:col>
                <xdr:colOff>7620</xdr:colOff>
                <xdr:row>16</xdr:row>
                <xdr:rowOff>160020</xdr:rowOff>
              </from>
              <to>
                <xdr:col>3</xdr:col>
                <xdr:colOff>0</xdr:colOff>
                <xdr:row>18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3" r:id="rId10" name="Drop Down 9">
          <controlPr defaultSize="0" autoLine="0" autoPict="0">
            <anchor moveWithCells="1">
              <from>
                <xdr:col>6</xdr:col>
                <xdr:colOff>1348740</xdr:colOff>
                <xdr:row>15</xdr:row>
                <xdr:rowOff>160020</xdr:rowOff>
              </from>
              <to>
                <xdr:col>8</xdr:col>
                <xdr:colOff>0</xdr:colOff>
                <xdr:row>17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4" r:id="rId11" name="Drop Down 10">
          <controlPr defaultSize="0" autoLine="0" autoPict="0">
            <anchor moveWithCells="1">
              <from>
                <xdr:col>6</xdr:col>
                <xdr:colOff>1348740</xdr:colOff>
                <xdr:row>16</xdr:row>
                <xdr:rowOff>160020</xdr:rowOff>
              </from>
              <to>
                <xdr:col>8</xdr:col>
                <xdr:colOff>0</xdr:colOff>
                <xdr:row>18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5" r:id="rId12" name="Drop Down 11">
          <controlPr defaultSize="0" autoLine="0" autoPict="0">
            <anchor moveWithCells="1">
              <from>
                <xdr:col>10</xdr:col>
                <xdr:colOff>1112520</xdr:colOff>
                <xdr:row>15</xdr:row>
                <xdr:rowOff>175260</xdr:rowOff>
              </from>
              <to>
                <xdr:col>12</xdr:col>
                <xdr:colOff>0</xdr:colOff>
                <xdr:row>17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6" r:id="rId13" name="Drop Down 12">
          <controlPr defaultSize="0" autoLine="0" autoPict="0">
            <anchor moveWithCells="1">
              <from>
                <xdr:col>10</xdr:col>
                <xdr:colOff>1112520</xdr:colOff>
                <xdr:row>16</xdr:row>
                <xdr:rowOff>175260</xdr:rowOff>
              </from>
              <to>
                <xdr:col>12</xdr:col>
                <xdr:colOff>0</xdr:colOff>
                <xdr:row>18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7" r:id="rId14" name="Drop Down 13">
          <controlPr defaultSize="0" autoLine="0" autoPict="0">
            <anchor moveWithCells="1">
              <from>
                <xdr:col>14</xdr:col>
                <xdr:colOff>1112520</xdr:colOff>
                <xdr:row>15</xdr:row>
                <xdr:rowOff>175260</xdr:rowOff>
              </from>
              <to>
                <xdr:col>16</xdr:col>
                <xdr:colOff>7620</xdr:colOff>
                <xdr:row>17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8" r:id="rId15" name="Drop Down 14">
          <controlPr defaultSize="0" autoLine="0" autoPict="0">
            <anchor moveWithCells="1">
              <from>
                <xdr:col>14</xdr:col>
                <xdr:colOff>1112520</xdr:colOff>
                <xdr:row>16</xdr:row>
                <xdr:rowOff>175260</xdr:rowOff>
              </from>
              <to>
                <xdr:col>16</xdr:col>
                <xdr:colOff>7620</xdr:colOff>
                <xdr:row>18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3" r:id="rId16" name="Drop Down 19">
          <controlPr defaultSize="0" autoLine="0" autoPict="0">
            <anchor moveWithCells="1">
              <from>
                <xdr:col>14</xdr:col>
                <xdr:colOff>1112520</xdr:colOff>
                <xdr:row>15</xdr:row>
                <xdr:rowOff>175260</xdr:rowOff>
              </from>
              <to>
                <xdr:col>16</xdr:col>
                <xdr:colOff>7620</xdr:colOff>
                <xdr:row>17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4" r:id="rId17" name="Drop Down 20">
          <controlPr defaultSize="0" autoLine="0" autoPict="0">
            <anchor moveWithCells="1">
              <from>
                <xdr:col>14</xdr:col>
                <xdr:colOff>1112520</xdr:colOff>
                <xdr:row>16</xdr:row>
                <xdr:rowOff>175260</xdr:rowOff>
              </from>
              <to>
                <xdr:col>16</xdr:col>
                <xdr:colOff>7620</xdr:colOff>
                <xdr:row>18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5" r:id="rId18" name="Drop Down 21">
          <controlPr defaultSize="0" autoLine="0" autoPict="0">
            <anchor moveWithCells="1">
              <from>
                <xdr:col>18</xdr:col>
                <xdr:colOff>1112520</xdr:colOff>
                <xdr:row>15</xdr:row>
                <xdr:rowOff>175260</xdr:rowOff>
              </from>
              <to>
                <xdr:col>19</xdr:col>
                <xdr:colOff>1440180</xdr:colOff>
                <xdr:row>17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6" r:id="rId19" name="Drop Down 22">
          <controlPr defaultSize="0" autoLine="0" autoPict="0">
            <anchor moveWithCells="1">
              <from>
                <xdr:col>18</xdr:col>
                <xdr:colOff>1112520</xdr:colOff>
                <xdr:row>16</xdr:row>
                <xdr:rowOff>175260</xdr:rowOff>
              </from>
              <to>
                <xdr:col>19</xdr:col>
                <xdr:colOff>1440180</xdr:colOff>
                <xdr:row>18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7" r:id="rId20" name="Drop Down 23">
          <controlPr defaultSize="0" autoLine="0" autoPict="0">
            <anchor moveWithCells="1">
              <from>
                <xdr:col>18</xdr:col>
                <xdr:colOff>1112520</xdr:colOff>
                <xdr:row>15</xdr:row>
                <xdr:rowOff>175260</xdr:rowOff>
              </from>
              <to>
                <xdr:col>19</xdr:col>
                <xdr:colOff>1440180</xdr:colOff>
                <xdr:row>17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8" r:id="rId21" name="Drop Down 24">
          <controlPr defaultSize="0" autoLine="0" autoPict="0">
            <anchor moveWithCells="1">
              <from>
                <xdr:col>18</xdr:col>
                <xdr:colOff>1112520</xdr:colOff>
                <xdr:row>16</xdr:row>
                <xdr:rowOff>175260</xdr:rowOff>
              </from>
              <to>
                <xdr:col>19</xdr:col>
                <xdr:colOff>1440180</xdr:colOff>
                <xdr:row>18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9" r:id="rId22" name="Drop Down 25">
          <controlPr defaultSize="0" autoLine="0" autoPict="0">
            <anchor moveWithCells="1">
              <from>
                <xdr:col>22</xdr:col>
                <xdr:colOff>1112520</xdr:colOff>
                <xdr:row>15</xdr:row>
                <xdr:rowOff>175260</xdr:rowOff>
              </from>
              <to>
                <xdr:col>23</xdr:col>
                <xdr:colOff>1440180</xdr:colOff>
                <xdr:row>17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0" r:id="rId23" name="Drop Down 26">
          <controlPr defaultSize="0" autoLine="0" autoPict="0">
            <anchor moveWithCells="1">
              <from>
                <xdr:col>22</xdr:col>
                <xdr:colOff>1112520</xdr:colOff>
                <xdr:row>16</xdr:row>
                <xdr:rowOff>175260</xdr:rowOff>
              </from>
              <to>
                <xdr:col>23</xdr:col>
                <xdr:colOff>1440180</xdr:colOff>
                <xdr:row>18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1" r:id="rId24" name="Drop Down 27">
          <controlPr defaultSize="0" autoLine="0" autoPict="0">
            <anchor moveWithCells="1">
              <from>
                <xdr:col>22</xdr:col>
                <xdr:colOff>1112520</xdr:colOff>
                <xdr:row>15</xdr:row>
                <xdr:rowOff>175260</xdr:rowOff>
              </from>
              <to>
                <xdr:col>23</xdr:col>
                <xdr:colOff>1440180</xdr:colOff>
                <xdr:row>17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2" r:id="rId25" name="Drop Down 28">
          <controlPr defaultSize="0" autoLine="0" autoPict="0">
            <anchor moveWithCells="1">
              <from>
                <xdr:col>22</xdr:col>
                <xdr:colOff>1112520</xdr:colOff>
                <xdr:row>16</xdr:row>
                <xdr:rowOff>175260</xdr:rowOff>
              </from>
              <to>
                <xdr:col>23</xdr:col>
                <xdr:colOff>1440180</xdr:colOff>
                <xdr:row>18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3" r:id="rId26" name="Drop Down 29">
          <controlPr defaultSize="0" autoLine="0" autoPict="0">
            <anchor moveWithCells="1">
              <from>
                <xdr:col>22</xdr:col>
                <xdr:colOff>1112520</xdr:colOff>
                <xdr:row>15</xdr:row>
                <xdr:rowOff>175260</xdr:rowOff>
              </from>
              <to>
                <xdr:col>23</xdr:col>
                <xdr:colOff>1440180</xdr:colOff>
                <xdr:row>17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4" r:id="rId27" name="Drop Down 30">
          <controlPr defaultSize="0" autoLine="0" autoPict="0">
            <anchor moveWithCells="1">
              <from>
                <xdr:col>22</xdr:col>
                <xdr:colOff>1112520</xdr:colOff>
                <xdr:row>16</xdr:row>
                <xdr:rowOff>175260</xdr:rowOff>
              </from>
              <to>
                <xdr:col>23</xdr:col>
                <xdr:colOff>1440180</xdr:colOff>
                <xdr:row>18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5" r:id="rId28" name="Drop Down 31">
          <controlPr defaultSize="0" autoLine="0" autoPict="0">
            <anchor moveWithCells="1">
              <from>
                <xdr:col>22</xdr:col>
                <xdr:colOff>1112520</xdr:colOff>
                <xdr:row>15</xdr:row>
                <xdr:rowOff>175260</xdr:rowOff>
              </from>
              <to>
                <xdr:col>23</xdr:col>
                <xdr:colOff>1440180</xdr:colOff>
                <xdr:row>17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6" r:id="rId29" name="Drop Down 32">
          <controlPr defaultSize="0" autoLine="0" autoPict="0">
            <anchor moveWithCells="1">
              <from>
                <xdr:col>22</xdr:col>
                <xdr:colOff>1112520</xdr:colOff>
                <xdr:row>16</xdr:row>
                <xdr:rowOff>175260</xdr:rowOff>
              </from>
              <to>
                <xdr:col>23</xdr:col>
                <xdr:colOff>1440180</xdr:colOff>
                <xdr:row>18</xdr:row>
                <xdr:rowOff>7620</xdr:rowOff>
              </to>
            </anchor>
          </controlPr>
        </control>
      </mc:Choice>
    </mc:AlternateContent>
  </controls>
  <tableParts count="1">
    <tablePart r:id="rId30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A5DA58-AF5E-4BEA-95FA-135F088794B9}">
  <sheetPr codeName="Feuil2"/>
  <dimension ref="A1:Z12"/>
  <sheetViews>
    <sheetView workbookViewId="0">
      <pane ySplit="3" topLeftCell="A4" activePane="bottomLeft" state="frozen"/>
      <selection pane="bottomLeft" activeCell="H24" sqref="H24"/>
    </sheetView>
  </sheetViews>
  <sheetFormatPr baseColWidth="10" defaultRowHeight="14.4" x14ac:dyDescent="0.3"/>
  <cols>
    <col min="1" max="1" width="10.44140625" customWidth="1"/>
    <col min="2" max="2" width="13.77734375" customWidth="1"/>
    <col min="5" max="5" width="16.6640625" customWidth="1"/>
    <col min="6" max="6" width="21.5546875" customWidth="1"/>
    <col min="7" max="7" width="11.5546875" style="109"/>
    <col min="8" max="8" width="17.33203125" customWidth="1"/>
    <col min="9" max="9" width="12.88671875" style="109" customWidth="1"/>
    <col min="10" max="10" width="19.6640625" customWidth="1"/>
    <col min="11" max="11" width="11.5546875" style="109"/>
    <col min="12" max="12" width="19.6640625" customWidth="1"/>
    <col min="13" max="13" width="11.5546875" style="109" customWidth="1"/>
    <col min="14" max="14" width="19.6640625" customWidth="1"/>
    <col min="15" max="15" width="11.5546875" style="109"/>
    <col min="16" max="16" width="19.6640625" customWidth="1"/>
    <col min="17" max="17" width="11.5546875" style="109"/>
    <col min="18" max="18" width="19.6640625" customWidth="1"/>
    <col min="19" max="19" width="11.5546875" style="109" customWidth="1"/>
    <col min="20" max="20" width="23.44140625" customWidth="1"/>
    <col min="21" max="21" width="11.5546875" style="109"/>
    <col min="22" max="22" width="19.6640625" customWidth="1"/>
    <col min="23" max="23" width="11.5546875" style="109"/>
    <col min="24" max="24" width="19.6640625" customWidth="1"/>
    <col min="25" max="25" width="11.5546875" style="109"/>
    <col min="26" max="26" width="19.6640625" customWidth="1"/>
  </cols>
  <sheetData>
    <row r="1" spans="1:26" ht="18" x14ac:dyDescent="0.35">
      <c r="A1" s="100" t="s">
        <v>31</v>
      </c>
      <c r="B1" s="101"/>
      <c r="C1" s="101"/>
      <c r="D1" s="101"/>
      <c r="E1" s="101"/>
      <c r="F1" s="101"/>
      <c r="G1" s="100" t="s">
        <v>26</v>
      </c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</row>
    <row r="2" spans="1:26" x14ac:dyDescent="0.3">
      <c r="A2" s="9"/>
      <c r="B2" s="10"/>
      <c r="C2" s="10"/>
      <c r="D2" s="10"/>
      <c r="E2" s="10"/>
      <c r="F2" s="11"/>
      <c r="G2" s="106" t="s">
        <v>27</v>
      </c>
      <c r="H2" s="107"/>
      <c r="I2" s="106" t="s">
        <v>3</v>
      </c>
      <c r="J2" s="107"/>
      <c r="K2" s="106" t="s">
        <v>28</v>
      </c>
      <c r="L2" s="107"/>
      <c r="M2" s="106" t="s">
        <v>1</v>
      </c>
      <c r="N2" s="107"/>
      <c r="O2" s="104" t="s">
        <v>3</v>
      </c>
      <c r="P2" s="105"/>
      <c r="Q2" s="104" t="s">
        <v>4</v>
      </c>
      <c r="R2" s="105"/>
      <c r="S2" s="104" t="s">
        <v>29</v>
      </c>
      <c r="T2" s="105"/>
      <c r="U2" s="104" t="s">
        <v>32</v>
      </c>
      <c r="V2" s="105"/>
      <c r="W2" s="102" t="s">
        <v>6</v>
      </c>
      <c r="X2" s="103"/>
      <c r="Y2" s="102" t="s">
        <v>33</v>
      </c>
      <c r="Z2" s="103"/>
    </row>
    <row r="3" spans="1:26" x14ac:dyDescent="0.3">
      <c r="A3" s="6" t="s">
        <v>35</v>
      </c>
      <c r="B3" s="6" t="s">
        <v>17</v>
      </c>
      <c r="C3" s="6" t="s">
        <v>19</v>
      </c>
      <c r="D3" s="6" t="s">
        <v>18</v>
      </c>
      <c r="E3" s="6" t="s">
        <v>25</v>
      </c>
      <c r="F3" s="6" t="s">
        <v>20</v>
      </c>
      <c r="G3" s="108" t="s">
        <v>21</v>
      </c>
      <c r="H3" s="3" t="s">
        <v>30</v>
      </c>
      <c r="I3" s="108" t="s">
        <v>36</v>
      </c>
      <c r="J3" s="3" t="s">
        <v>37</v>
      </c>
      <c r="K3" s="108" t="s">
        <v>38</v>
      </c>
      <c r="L3" s="3" t="s">
        <v>39</v>
      </c>
      <c r="M3" s="108" t="s">
        <v>40</v>
      </c>
      <c r="N3" s="3" t="s">
        <v>41</v>
      </c>
      <c r="O3" s="110" t="s">
        <v>42</v>
      </c>
      <c r="P3" s="4" t="s">
        <v>43</v>
      </c>
      <c r="Q3" s="110" t="s">
        <v>44</v>
      </c>
      <c r="R3" s="4" t="s">
        <v>45</v>
      </c>
      <c r="S3" s="110" t="s">
        <v>46</v>
      </c>
      <c r="T3" s="4" t="s">
        <v>47</v>
      </c>
      <c r="U3" s="110" t="s">
        <v>48</v>
      </c>
      <c r="V3" s="4" t="s">
        <v>49</v>
      </c>
      <c r="W3" s="110" t="s">
        <v>50</v>
      </c>
      <c r="X3" s="4" t="s">
        <v>51</v>
      </c>
      <c r="Y3" s="110" t="s">
        <v>52</v>
      </c>
      <c r="Z3" s="4" t="s">
        <v>53</v>
      </c>
    </row>
    <row r="4" spans="1:26" x14ac:dyDescent="0.3">
      <c r="A4" s="12">
        <f ca="1">MAX(A$1:OFFSET(TableauBDD[[#This Row],[N°ID]],-1,))+1</f>
        <v>1</v>
      </c>
      <c r="B4" s="5">
        <v>44781</v>
      </c>
      <c r="C4" t="s">
        <v>54</v>
      </c>
      <c r="D4" s="8" t="s">
        <v>56</v>
      </c>
      <c r="E4" t="s">
        <v>55</v>
      </c>
      <c r="F4" t="s">
        <v>57</v>
      </c>
      <c r="G4" s="109">
        <v>0.41666666666666669</v>
      </c>
      <c r="I4" s="109">
        <v>8.3333333333333329E-2</v>
      </c>
      <c r="K4" s="109">
        <v>0.16666666666666666</v>
      </c>
      <c r="L4" t="s">
        <v>58</v>
      </c>
      <c r="Q4" s="109">
        <v>0.25</v>
      </c>
      <c r="R4" t="s">
        <v>59</v>
      </c>
      <c r="U4" s="109">
        <v>0.16666666666666666</v>
      </c>
      <c r="V4" t="s">
        <v>60</v>
      </c>
      <c r="Y4" s="109">
        <v>4.1666666666666664E-2</v>
      </c>
      <c r="Z4" t="s">
        <v>61</v>
      </c>
    </row>
    <row r="5" spans="1:26" x14ac:dyDescent="0.3">
      <c r="A5" s="73">
        <f ca="1">MAX(A$1:OFFSET(TableauBDD[[#This Row],[N°ID]],-1,))+1</f>
        <v>2</v>
      </c>
      <c r="B5" s="5">
        <v>44781</v>
      </c>
      <c r="C5" t="s">
        <v>54</v>
      </c>
      <c r="D5" s="8" t="s">
        <v>56</v>
      </c>
      <c r="E5" t="s">
        <v>55</v>
      </c>
      <c r="H5" t="s">
        <v>63</v>
      </c>
      <c r="J5" t="s">
        <v>66</v>
      </c>
      <c r="L5" t="s">
        <v>73</v>
      </c>
      <c r="N5" t="s">
        <v>74</v>
      </c>
      <c r="O5" s="109" t="s">
        <v>68</v>
      </c>
      <c r="P5" t="s">
        <v>21</v>
      </c>
      <c r="Q5" s="109">
        <v>0</v>
      </c>
      <c r="R5">
        <v>5</v>
      </c>
      <c r="S5" s="109">
        <v>9.9999999999999992E-2</v>
      </c>
      <c r="T5">
        <v>0</v>
      </c>
      <c r="U5" s="109">
        <v>9.9999999999999992E-2</v>
      </c>
      <c r="V5">
        <v>0</v>
      </c>
      <c r="W5" s="109">
        <v>9.9999999999999992E-2</v>
      </c>
      <c r="X5">
        <v>0</v>
      </c>
      <c r="Y5" s="109">
        <v>9.9999999999999992E-2</v>
      </c>
      <c r="Z5">
        <v>5</v>
      </c>
    </row>
    <row r="6" spans="1:26" x14ac:dyDescent="0.3">
      <c r="A6" s="73">
        <f ca="1">MAX(A$1:OFFSET(TableauBDD[[#This Row],[N°ID]],-1,))+1</f>
        <v>3</v>
      </c>
      <c r="B6" s="5">
        <v>44781</v>
      </c>
      <c r="C6" t="s">
        <v>54</v>
      </c>
      <c r="D6" s="8" t="s">
        <v>110</v>
      </c>
      <c r="E6" t="s">
        <v>55</v>
      </c>
      <c r="H6" t="s">
        <v>63</v>
      </c>
      <c r="J6" t="s">
        <v>66</v>
      </c>
      <c r="L6" t="s">
        <v>73</v>
      </c>
      <c r="N6" t="s">
        <v>74</v>
      </c>
      <c r="P6" t="s">
        <v>96</v>
      </c>
      <c r="Q6" s="109" t="s">
        <v>68</v>
      </c>
      <c r="R6" t="s">
        <v>21</v>
      </c>
      <c r="S6" s="109">
        <v>9.9999999999999992E-2</v>
      </c>
      <c r="T6">
        <v>0</v>
      </c>
      <c r="U6" s="109">
        <v>9.9999999999999992E-2</v>
      </c>
      <c r="V6">
        <v>0</v>
      </c>
      <c r="W6" s="109">
        <v>9.9999999999999992E-2</v>
      </c>
      <c r="X6">
        <v>0</v>
      </c>
      <c r="Y6" s="109">
        <v>9.9999999999999992E-2</v>
      </c>
      <c r="Z6">
        <v>5</v>
      </c>
    </row>
    <row r="7" spans="1:26" x14ac:dyDescent="0.3">
      <c r="A7" s="73">
        <f ca="1">MAX(A$1:OFFSET(TableauBDD[[#This Row],[N°ID]],-1,))+1</f>
        <v>4</v>
      </c>
      <c r="B7" s="5">
        <v>44781</v>
      </c>
      <c r="C7" t="s">
        <v>54</v>
      </c>
      <c r="D7" s="8" t="s">
        <v>111</v>
      </c>
      <c r="E7" t="s">
        <v>55</v>
      </c>
      <c r="F7" t="s">
        <v>58</v>
      </c>
      <c r="G7" s="109">
        <v>0</v>
      </c>
      <c r="H7" t="s">
        <v>63</v>
      </c>
      <c r="J7" t="s">
        <v>66</v>
      </c>
      <c r="L7" t="s">
        <v>73</v>
      </c>
      <c r="N7" t="s">
        <v>74</v>
      </c>
      <c r="P7" t="s">
        <v>96</v>
      </c>
      <c r="Q7" s="109" t="s">
        <v>68</v>
      </c>
      <c r="R7" t="s">
        <v>21</v>
      </c>
      <c r="S7" s="109">
        <v>9.9999999999999992E-2</v>
      </c>
      <c r="T7">
        <v>0</v>
      </c>
      <c r="U7" s="109">
        <v>9.9999999999999992E-2</v>
      </c>
      <c r="V7">
        <v>0</v>
      </c>
      <c r="W7" s="109">
        <v>9.9999999999999992E-2</v>
      </c>
      <c r="X7">
        <v>0</v>
      </c>
      <c r="Y7" s="109">
        <v>9.9999999999999992E-2</v>
      </c>
      <c r="Z7">
        <v>5</v>
      </c>
    </row>
    <row r="8" spans="1:26" x14ac:dyDescent="0.3">
      <c r="A8" s="73">
        <f ca="1">MAX(A$1:OFFSET(TableauBDD[[#This Row],[N°ID]],-1,))+1</f>
        <v>5</v>
      </c>
      <c r="B8" s="5">
        <v>44781</v>
      </c>
      <c r="C8" t="s">
        <v>54</v>
      </c>
      <c r="D8" s="8" t="s">
        <v>112</v>
      </c>
      <c r="E8" t="s">
        <v>55</v>
      </c>
      <c r="F8" t="s">
        <v>58</v>
      </c>
      <c r="G8" s="109">
        <v>0</v>
      </c>
      <c r="J8" t="s">
        <v>66</v>
      </c>
      <c r="K8" s="109">
        <v>0</v>
      </c>
      <c r="L8">
        <v>0</v>
      </c>
      <c r="N8" t="s">
        <v>74</v>
      </c>
      <c r="P8" t="s">
        <v>96</v>
      </c>
      <c r="Q8" s="109" t="s">
        <v>68</v>
      </c>
      <c r="R8" t="s">
        <v>21</v>
      </c>
      <c r="S8" s="109">
        <v>9.9999999999999992E-2</v>
      </c>
      <c r="T8">
        <v>0</v>
      </c>
      <c r="U8" s="109">
        <v>9.9999999999999992E-2</v>
      </c>
      <c r="V8">
        <v>0</v>
      </c>
      <c r="W8" s="109">
        <v>9.9999999999999992E-2</v>
      </c>
      <c r="X8">
        <v>0</v>
      </c>
      <c r="Y8" s="109">
        <v>9.9999999999999992E-2</v>
      </c>
      <c r="Z8">
        <v>5</v>
      </c>
    </row>
    <row r="9" spans="1:26" x14ac:dyDescent="0.3">
      <c r="A9" s="73">
        <f ca="1">MAX(A$1:OFFSET(TableauBDD[[#This Row],[N°ID]],-1,))+1</f>
        <v>6</v>
      </c>
      <c r="B9" s="5">
        <v>44781</v>
      </c>
      <c r="C9" t="s">
        <v>54</v>
      </c>
      <c r="D9" s="8" t="s">
        <v>112</v>
      </c>
      <c r="E9" t="s">
        <v>55</v>
      </c>
      <c r="F9" t="s">
        <v>58</v>
      </c>
      <c r="G9" s="109">
        <v>1</v>
      </c>
      <c r="I9" s="109">
        <v>2</v>
      </c>
      <c r="K9" s="109">
        <v>3</v>
      </c>
      <c r="N9" t="s">
        <v>74</v>
      </c>
      <c r="P9" t="s">
        <v>96</v>
      </c>
      <c r="Q9" s="109" t="s">
        <v>68</v>
      </c>
      <c r="R9" t="s">
        <v>21</v>
      </c>
      <c r="S9" s="109">
        <v>9.9999999999999992E-2</v>
      </c>
      <c r="T9">
        <v>1</v>
      </c>
      <c r="U9" s="109">
        <v>9.9999999999999992E-2</v>
      </c>
      <c r="V9">
        <v>2</v>
      </c>
      <c r="W9" s="109">
        <v>9.9999999999999992E-2</v>
      </c>
      <c r="X9">
        <v>3</v>
      </c>
      <c r="Y9" s="109">
        <v>9.9999999999999992E-2</v>
      </c>
      <c r="Z9">
        <v>4</v>
      </c>
    </row>
    <row r="10" spans="1:26" x14ac:dyDescent="0.3">
      <c r="A10" s="73">
        <f ca="1">MAX(A$1:OFFSET(TableauBDD[[#This Row],[N°ID]],-1,))+1</f>
        <v>7</v>
      </c>
      <c r="B10" s="5">
        <v>44781</v>
      </c>
      <c r="C10" t="s">
        <v>54</v>
      </c>
      <c r="D10" s="8" t="s">
        <v>113</v>
      </c>
      <c r="E10" t="s">
        <v>55</v>
      </c>
      <c r="F10" t="s">
        <v>58</v>
      </c>
      <c r="G10" s="109">
        <v>1</v>
      </c>
      <c r="I10" s="109">
        <v>2</v>
      </c>
      <c r="K10" s="109">
        <v>3</v>
      </c>
      <c r="M10" s="109">
        <v>0</v>
      </c>
      <c r="P10" t="s">
        <v>96</v>
      </c>
      <c r="Q10" s="109" t="s">
        <v>68</v>
      </c>
      <c r="R10" t="s">
        <v>21</v>
      </c>
      <c r="S10" s="109">
        <v>9.9999999999999992E-2</v>
      </c>
      <c r="T10">
        <v>1</v>
      </c>
      <c r="U10" s="109">
        <v>9.9999999999999992E-2</v>
      </c>
      <c r="V10">
        <v>2</v>
      </c>
      <c r="W10" s="109">
        <v>9.9999999999999992E-2</v>
      </c>
      <c r="X10">
        <v>3</v>
      </c>
      <c r="Y10" s="109">
        <v>9.9999999999999992E-2</v>
      </c>
      <c r="Z10">
        <v>4</v>
      </c>
    </row>
    <row r="11" spans="1:26" x14ac:dyDescent="0.3">
      <c r="A11" s="73">
        <f ca="1">MAX(A$1:OFFSET(TableauBDD[[#This Row],[N°ID]],-1,))+1</f>
        <v>8</v>
      </c>
      <c r="B11" s="5">
        <v>44781</v>
      </c>
      <c r="C11" t="s">
        <v>54</v>
      </c>
      <c r="D11" s="8" t="s">
        <v>114</v>
      </c>
      <c r="E11" t="s">
        <v>55</v>
      </c>
      <c r="F11" t="s">
        <v>58</v>
      </c>
      <c r="G11" s="109">
        <v>1</v>
      </c>
      <c r="I11" s="109">
        <v>2</v>
      </c>
      <c r="K11" s="109">
        <v>3</v>
      </c>
      <c r="M11" s="109">
        <v>4</v>
      </c>
      <c r="P11" t="s">
        <v>96</v>
      </c>
      <c r="Q11" s="109" t="s">
        <v>68</v>
      </c>
      <c r="R11" t="s">
        <v>21</v>
      </c>
      <c r="S11" s="109">
        <v>9.9999999999999992E-2</v>
      </c>
      <c r="T11">
        <v>1</v>
      </c>
      <c r="U11" s="109">
        <v>9.9999999999999992E-2</v>
      </c>
      <c r="V11">
        <v>2</v>
      </c>
      <c r="W11" s="109">
        <v>9.9999999999999992E-2</v>
      </c>
      <c r="X11">
        <v>3</v>
      </c>
      <c r="Y11" s="109">
        <v>9.9999999999999992E-2</v>
      </c>
      <c r="Z11">
        <v>4</v>
      </c>
    </row>
    <row r="12" spans="1:26" x14ac:dyDescent="0.3">
      <c r="A12" s="73">
        <f ca="1">MAX(A$1:OFFSET(TableauBDD[[#This Row],[N°ID]],-1,))+1</f>
        <v>9</v>
      </c>
      <c r="B12" s="5">
        <v>44781</v>
      </c>
      <c r="C12" t="s">
        <v>54</v>
      </c>
      <c r="D12" s="8" t="s">
        <v>115</v>
      </c>
      <c r="E12" t="s">
        <v>55</v>
      </c>
      <c r="F12" t="s">
        <v>58</v>
      </c>
      <c r="G12" s="109">
        <v>1</v>
      </c>
      <c r="I12" s="109">
        <v>2</v>
      </c>
      <c r="K12" s="109">
        <v>3</v>
      </c>
      <c r="M12" s="109">
        <v>4</v>
      </c>
      <c r="O12" s="109">
        <v>5</v>
      </c>
      <c r="Q12" s="109">
        <v>3</v>
      </c>
      <c r="W12" s="109">
        <v>5</v>
      </c>
      <c r="Y12" s="109">
        <v>3</v>
      </c>
    </row>
  </sheetData>
  <sortState ref="B4:Z4">
    <sortCondition ref="D4"/>
  </sortState>
  <mergeCells count="12">
    <mergeCell ref="A1:F1"/>
    <mergeCell ref="W2:X2"/>
    <mergeCell ref="Y2:Z2"/>
    <mergeCell ref="G1:Z1"/>
    <mergeCell ref="U2:V2"/>
    <mergeCell ref="O2:P2"/>
    <mergeCell ref="Q2:R2"/>
    <mergeCell ref="S2:T2"/>
    <mergeCell ref="K2:L2"/>
    <mergeCell ref="M2:N2"/>
    <mergeCell ref="G2:H2"/>
    <mergeCell ref="I2:J2"/>
  </mergeCells>
  <phoneticPr fontId="7" type="noConversion"/>
  <pageMargins left="0.7" right="0.7" top="0.75" bottom="0.75" header="0.3" footer="0.3"/>
  <pageSetup orientation="portrait" horizontalDpi="30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Charge poudrage</vt:lpstr>
      <vt:lpstr>Base de 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LAGIERE</dc:creator>
  <cp:lastModifiedBy>Alice BALEYDIER</cp:lastModifiedBy>
  <dcterms:created xsi:type="dcterms:W3CDTF">2022-06-29T10:38:08Z</dcterms:created>
  <dcterms:modified xsi:type="dcterms:W3CDTF">2022-08-16T21:48:04Z</dcterms:modified>
</cp:coreProperties>
</file>