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77AF416F-8946-4F01-85C1-746CDEA371FE}" xr6:coauthVersionLast="36" xr6:coauthVersionMax="36" xr10:uidLastSave="{00000000-0000-0000-0000-000000000000}"/>
  <bookViews>
    <workbookView xWindow="0" yWindow="0" windowWidth="23040" windowHeight="9060" activeTab="1" xr2:uid="{00587DFD-339D-4293-A8A5-64FFF047F7DF}"/>
  </bookViews>
  <sheets>
    <sheet name="Exemple" sheetId="3" r:id="rId1"/>
    <sheet name="Charge poudrage" sheetId="1" r:id="rId2"/>
    <sheet name="Base de données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M12" i="1"/>
  <c r="M13" i="1"/>
  <c r="J6" i="1"/>
  <c r="J11" i="3"/>
  <c r="J12" i="3"/>
  <c r="I11" i="3"/>
  <c r="D12" i="1" l="1"/>
  <c r="D13" i="1" l="1"/>
  <c r="F12" i="1" a="1"/>
  <c r="F12" i="1" s="1"/>
  <c r="H6" i="1"/>
  <c r="F6" i="1"/>
  <c r="H7" i="1"/>
  <c r="H9" i="1"/>
  <c r="F7" i="1"/>
  <c r="F8" i="1"/>
  <c r="H8" i="1" s="1"/>
  <c r="J9" i="1"/>
  <c r="J7" i="1"/>
  <c r="K17" i="3"/>
  <c r="J17" i="3"/>
  <c r="I17" i="3"/>
  <c r="K16" i="3"/>
  <c r="J16" i="3"/>
  <c r="I16" i="3"/>
  <c r="K15" i="3"/>
  <c r="J15" i="3"/>
  <c r="I15" i="3"/>
  <c r="K14" i="3"/>
  <c r="J14" i="3"/>
  <c r="I14" i="3"/>
  <c r="K13" i="3"/>
  <c r="J13" i="3"/>
  <c r="I13" i="3"/>
  <c r="K12" i="3"/>
  <c r="I12" i="3"/>
  <c r="K11" i="3"/>
  <c r="K10" i="3"/>
  <c r="J10" i="3"/>
  <c r="J18" i="3" s="1"/>
  <c r="I10" i="3"/>
  <c r="K9" i="3"/>
  <c r="J9" i="3"/>
  <c r="I9" i="3"/>
  <c r="E13" i="1" l="1"/>
  <c r="I18" i="3"/>
  <c r="K18" i="3"/>
  <c r="F9" i="1"/>
  <c r="J8" i="1"/>
  <c r="A4" i="2" l="1"/>
  <c r="A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<sst xmlns="http://schemas.openxmlformats.org/spreadsheetml/2006/main" count="169" uniqueCount="96">
  <si>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</si>
  <si>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</si>
  <si>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</si>
  <si>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</si>
  <si>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</si>
  <si>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</si>
  <si>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</si>
  <si>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</si>
  <si>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</si>
  <si>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</si>
  <si>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</si>
  <si>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</si>
  <si>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</si>
  <si>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</si>
  <si>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</si>
  <si>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</si>
  <si>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</si>
  <si>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</si>
  <si>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</si>
  <si>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</si>
  <si>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</si>
  <si>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</si>
  <si>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</si>
  <si>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</si>
  <si>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</si>
  <si>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</si>
  <si>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</si>
  <si>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</si>
  <si>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</si>
  <si>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</si>
  <si>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</si>
  <si>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</si>
  <si>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</si>
  <si>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</si>
  <si>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</si>
  <si>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</si>
  <si>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</si>
  <si>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contrôl contrôle)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</si>
  <si>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</si>
  <si>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</si>
  <si>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</si>
  <si>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</si>
  <si>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</si>
  <si>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</si>
  <si>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</si>
  <si>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</si>
  <si>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</si>
  <si>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</si>
  <si>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</si>
  <si>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</si>
  <si>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</si>
  <si>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</si>
  <si>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</si>
  <si>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</si>
  <si>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</si>
  <si>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</si>
  <si>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</si>
  <si>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</si>
  <si>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</si>
  <si>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</si>
  <si>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essai</t>
  </si>
  <si>
    <t>pourquoi pas</t>
  </si>
  <si>
    <t>ok</t>
  </si>
  <si>
    <t>non</t>
  </si>
  <si>
    <t>soleil</t>
  </si>
  <si>
    <t>vacances</t>
  </si>
  <si>
    <t>1/2 ROUE</t>
  </si>
  <si>
    <t>MO</t>
  </si>
  <si>
    <t>Coût charge ou MO peintre</t>
  </si>
  <si>
    <t>Cout(€HT/min)</t>
  </si>
  <si>
    <t>Traitement couche 1</t>
  </si>
  <si>
    <t>Cout revient</t>
  </si>
  <si>
    <t>Peinture robot</t>
  </si>
  <si>
    <t>Peinture manuelle</t>
  </si>
  <si>
    <t>Mop</t>
  </si>
  <si>
    <t>COM DEGR</t>
  </si>
  <si>
    <t>Réf pièces n°1</t>
  </si>
  <si>
    <t>Taille de lot</t>
  </si>
  <si>
    <t xml:space="preserve">Sablage </t>
  </si>
  <si>
    <t>En cabine manuel. 30min prépa poste + 5min/pièce</t>
  </si>
  <si>
    <t>Coût de la MO margée</t>
  </si>
  <si>
    <t>(€HT/h)</t>
  </si>
  <si>
    <t>(€HT/min)</t>
  </si>
  <si>
    <t>(€HT/s)</t>
  </si>
  <si>
    <t>Montage / Manutention</t>
  </si>
  <si>
    <t>Contrôle / Emballage</t>
  </si>
  <si>
    <t>Peintre en manuel</t>
  </si>
  <si>
    <t xml:space="preserve">Sablage / microbillage </t>
  </si>
  <si>
    <t>Charge de dégraissage (€HT/panier)</t>
  </si>
  <si>
    <t>Cout revient3</t>
  </si>
  <si>
    <t>Temps3</t>
  </si>
  <si>
    <t>Cout revient4</t>
  </si>
  <si>
    <t>Frais</t>
  </si>
  <si>
    <t>Panier</t>
  </si>
  <si>
    <t>PeintRM</t>
  </si>
  <si>
    <t>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</si>
</sst>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fgColor theme="2" tint="-0.499984740745262"/>
        <bgColor theme="2" tint="-0.2499465926084170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9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4" xfId="0" applyFont="1" applyFill="1" applyBorder="1" applyAlignment="1">
      <alignment horizontal="left" vertical="center"/>
    </xf>
    <xf numFmtId="0" fontId="3" fillId="6" borderId="26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27" xfId="0" applyFill="1" applyBorder="1"/>
    <xf numFmtId="14" fontId="0" fillId="0" borderId="0" xfId="0" applyNumberFormat="1"/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0" fontId="0" fillId="11" borderId="0" xfId="0" applyFill="1"/>
    <xf numFmtId="0" fontId="0" fillId="9" borderId="3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6" fillId="6" borderId="33" xfId="0" applyFont="1" applyFill="1" applyBorder="1" applyAlignment="1">
      <alignment horizontal="center" vertical="center"/>
    </xf>
    <xf numFmtId="2" fontId="0" fillId="3" borderId="17" xfId="0" applyNumberForma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29" xfId="0" applyNumberForma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/>
    <xf numFmtId="2" fontId="0" fillId="3" borderId="29" xfId="0" applyNumberFormat="1" applyFill="1" applyBorder="1" applyAlignment="1">
      <alignment horizontal="center" vertical="center"/>
    </xf>
    <xf numFmtId="2" fontId="0" fillId="4" borderId="25" xfId="0" applyNumberFormat="1" applyFill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25" xfId="0" applyNumberForma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12" borderId="0" xfId="0" applyFill="1"/>
    <xf numFmtId="0" fontId="0" fillId="0" borderId="0" xfId="0" quotePrefix="1" applyNumberFormat="1" applyAlignment="1">
      <alignment horizontal="center"/>
    </xf>
    <xf numFmtId="0" fontId="1" fillId="0" borderId="43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3" borderId="48" xfId="0" applyFont="1" applyFill="1" applyBorder="1" applyAlignment="1">
      <alignment horizontal="center" vertical="center"/>
    </xf>
    <xf numFmtId="164" fontId="0" fillId="3" borderId="43" xfId="0" applyNumberFormat="1" applyFill="1" applyBorder="1" applyAlignment="1">
      <alignment horizontal="center" vertical="center"/>
    </xf>
    <xf numFmtId="164" fontId="0" fillId="3" borderId="42" xfId="0" applyNumberFormat="1" applyFill="1" applyBorder="1" applyAlignment="1">
      <alignment horizontal="center" vertical="center"/>
    </xf>
    <xf numFmtId="0" fontId="0" fillId="3" borderId="42" xfId="0" applyFill="1" applyBorder="1"/>
    <xf numFmtId="0" fontId="1" fillId="3" borderId="49" xfId="0" applyFont="1" applyFill="1" applyBorder="1" applyAlignment="1">
      <alignment horizontal="center" vertical="center"/>
    </xf>
    <xf numFmtId="164" fontId="0" fillId="3" borderId="50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/>
    </xf>
    <xf numFmtId="0" fontId="0" fillId="3" borderId="26" xfId="0" applyFill="1" applyBorder="1"/>
    <xf numFmtId="0" fontId="1" fillId="0" borderId="0" xfId="0" applyFont="1" applyFill="1" applyBorder="1" applyAlignment="1">
      <alignment vertical="center"/>
    </xf>
    <xf numFmtId="0" fontId="1" fillId="3" borderId="38" xfId="0" applyFon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1" fillId="4" borderId="48" xfId="0" applyFont="1" applyFill="1" applyBorder="1" applyAlignment="1">
      <alignment horizontal="center" vertical="center"/>
    </xf>
    <xf numFmtId="164" fontId="0" fillId="4" borderId="43" xfId="0" applyNumberFormat="1" applyFill="1" applyBorder="1" applyAlignment="1">
      <alignment horizontal="center" vertical="center"/>
    </xf>
    <xf numFmtId="164" fontId="0" fillId="4" borderId="42" xfId="0" applyNumberFormat="1" applyFill="1" applyBorder="1" applyAlignment="1">
      <alignment horizontal="center" vertical="center"/>
    </xf>
    <xf numFmtId="0" fontId="0" fillId="4" borderId="42" xfId="0" applyFill="1" applyBorder="1"/>
    <xf numFmtId="0" fontId="1" fillId="4" borderId="49" xfId="0" applyFont="1" applyFill="1" applyBorder="1" applyAlignment="1">
      <alignment horizontal="center" vertical="center"/>
    </xf>
    <xf numFmtId="164" fontId="0" fillId="4" borderId="50" xfId="0" applyNumberFormat="1" applyFill="1" applyBorder="1" applyAlignment="1">
      <alignment horizontal="center" vertical="center"/>
    </xf>
    <xf numFmtId="164" fontId="0" fillId="4" borderId="26" xfId="0" applyNumberFormat="1" applyFill="1" applyBorder="1" applyAlignment="1">
      <alignment horizontal="center" vertical="center"/>
    </xf>
    <xf numFmtId="0" fontId="0" fillId="4" borderId="26" xfId="0" applyFill="1" applyBorder="1"/>
    <xf numFmtId="1" fontId="0" fillId="0" borderId="0" xfId="0" applyNumberFormat="1" applyFill="1" applyBorder="1"/>
    <xf numFmtId="0" fontId="1" fillId="4" borderId="38" xfId="0" applyFon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0" fillId="4" borderId="4" xfId="0" applyFill="1" applyBorder="1"/>
    <xf numFmtId="0" fontId="2" fillId="5" borderId="39" xfId="0" applyFont="1" applyFill="1" applyBorder="1" applyAlignment="1">
      <alignment horizontal="center"/>
    </xf>
    <xf numFmtId="164" fontId="0" fillId="5" borderId="21" xfId="0" applyNumberFormat="1" applyFill="1" applyBorder="1" applyAlignment="1">
      <alignment horizontal="center" vertical="center"/>
    </xf>
    <xf numFmtId="0" fontId="0" fillId="5" borderId="7" xfId="0" applyFill="1" applyBorder="1"/>
    <xf numFmtId="0" fontId="1" fillId="0" borderId="26" xfId="0" applyFont="1" applyFill="1" applyBorder="1"/>
    <xf numFmtId="0" fontId="1" fillId="4" borderId="39" xfId="0" applyFon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0" fillId="4" borderId="7" xfId="0" applyFill="1" applyBorder="1"/>
    <xf numFmtId="164" fontId="0" fillId="0" borderId="26" xfId="0" applyNumberFormat="1" applyBorder="1" applyAlignment="1">
      <alignment horizontal="center" vertical="center"/>
    </xf>
    <xf numFmtId="164" fontId="0" fillId="2" borderId="43" xfId="0" applyNumberFormat="1" applyFill="1" applyBorder="1" applyAlignment="1">
      <alignment horizontal="center" vertical="center"/>
    </xf>
    <xf numFmtId="0" fontId="0" fillId="2" borderId="42" xfId="0" applyFill="1" applyBorder="1"/>
    <xf numFmtId="0" fontId="0" fillId="2" borderId="20" xfId="0" applyFill="1" applyBorder="1"/>
    <xf numFmtId="0" fontId="0" fillId="2" borderId="4" xfId="0" applyFill="1" applyBorder="1"/>
    <xf numFmtId="0" fontId="0" fillId="0" borderId="0" xfId="0" applyBorder="1" applyAlignment="1">
      <alignment horizontal="center" vertical="center"/>
    </xf>
    <xf numFmtId="0" fontId="6" fillId="6" borderId="53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165" fontId="1" fillId="4" borderId="35" xfId="0" applyNumberFormat="1" applyFont="1" applyFill="1" applyBorder="1" applyAlignment="1">
      <alignment vertical="center"/>
    </xf>
    <xf numFmtId="165" fontId="1" fillId="4" borderId="34" xfId="0" applyNumberFormat="1" applyFont="1" applyFill="1" applyBorder="1" applyAlignment="1">
      <alignment vertical="center"/>
    </xf>
    <xf numFmtId="165" fontId="1" fillId="4" borderId="24" xfId="0" applyNumberFormat="1" applyFont="1" applyFill="1" applyBorder="1" applyAlignment="1">
      <alignment vertical="center"/>
    </xf>
    <xf numFmtId="0" fontId="1" fillId="5" borderId="36" xfId="0" applyFont="1" applyFill="1" applyBorder="1" applyAlignment="1">
      <alignment vertical="center"/>
    </xf>
    <xf numFmtId="0" fontId="4" fillId="0" borderId="26" xfId="0" applyFont="1" applyBorder="1" applyAlignment="1">
      <alignment horizontal="center" vertical="center"/>
    </xf>
    <xf numFmtId="0" fontId="1" fillId="0" borderId="50" xfId="0" applyFont="1" applyFill="1" applyBorder="1"/>
    <xf numFmtId="0" fontId="1" fillId="0" borderId="50" xfId="0" applyFont="1" applyBorder="1"/>
    <xf numFmtId="164" fontId="0" fillId="0" borderId="51" xfId="0" applyNumberFormat="1" applyBorder="1" applyAlignment="1">
      <alignment horizontal="center" vertical="center"/>
    </xf>
    <xf numFmtId="0" fontId="1" fillId="0" borderId="54" xfId="0" applyFont="1" applyFill="1" applyBorder="1"/>
    <xf numFmtId="0" fontId="1" fillId="0" borderId="28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19" xfId="0" applyFont="1" applyBorder="1"/>
    <xf numFmtId="164" fontId="0" fillId="0" borderId="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 wrapText="1"/>
    </xf>
    <xf numFmtId="0" fontId="6" fillId="6" borderId="56" xfId="0" applyFont="1" applyFill="1" applyBorder="1" applyAlignment="1">
      <alignment horizontal="center" vertical="center" wrapText="1"/>
    </xf>
    <xf numFmtId="49" fontId="0" fillId="4" borderId="16" xfId="0" applyNumberFormat="1" applyFill="1" applyBorder="1" applyAlignment="1">
      <alignment wrapText="1"/>
    </xf>
    <xf numFmtId="49" fontId="0" fillId="5" borderId="14" xfId="0" applyNumberFormat="1" applyFill="1" applyBorder="1" applyAlignment="1">
      <alignment wrapText="1"/>
    </xf>
    <xf numFmtId="49" fontId="0" fillId="4" borderId="14" xfId="0" applyNumberFormat="1" applyFill="1" applyBorder="1" applyAlignment="1">
      <alignment wrapText="1"/>
    </xf>
    <xf numFmtId="0" fontId="0" fillId="2" borderId="15" xfId="0" applyFill="1" applyBorder="1"/>
    <xf numFmtId="0" fontId="0" fillId="2" borderId="16" xfId="0" applyFill="1" applyBorder="1"/>
    <xf numFmtId="1" fontId="0" fillId="3" borderId="0" xfId="0" applyNumberForma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/>
    </xf>
    <xf numFmtId="1" fontId="0" fillId="13" borderId="37" xfId="0" applyNumberFormat="1" applyFill="1" applyBorder="1" applyAlignment="1">
      <alignment horizontal="center" vertical="center"/>
    </xf>
    <xf numFmtId="1" fontId="0" fillId="13" borderId="37" xfId="0" applyNumberFormat="1" applyFill="1" applyBorder="1" applyAlignment="1">
      <alignment horizontal="center" wrapText="1"/>
    </xf>
    <xf numFmtId="1" fontId="0" fillId="3" borderId="17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4" borderId="29" xfId="0" applyNumberFormat="1" applyFill="1" applyBorder="1" applyAlignment="1">
      <alignment horizontal="center" vertical="center"/>
    </xf>
    <xf numFmtId="1" fontId="0" fillId="4" borderId="17" xfId="0" applyNumberFormat="1" applyFill="1" applyBorder="1" applyAlignment="1">
      <alignment horizontal="center" vertical="center"/>
    </xf>
    <xf numFmtId="1" fontId="0" fillId="5" borderId="14" xfId="0" applyNumberFormat="1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0" fontId="4" fillId="16" borderId="51" xfId="0" applyFont="1" applyFill="1" applyBorder="1" applyAlignment="1">
      <alignment horizontal="center" vertical="center"/>
    </xf>
    <xf numFmtId="0" fontId="4" fillId="16" borderId="50" xfId="0" applyFont="1" applyFill="1" applyBorder="1" applyAlignment="1">
      <alignment horizontal="center" vertical="center"/>
    </xf>
    <xf numFmtId="0" fontId="4" fillId="15" borderId="51" xfId="0" applyFont="1" applyFill="1" applyBorder="1" applyAlignment="1">
      <alignment horizontal="center" vertical="center"/>
    </xf>
    <xf numFmtId="0" fontId="4" fillId="15" borderId="50" xfId="0" applyFont="1" applyFill="1" applyBorder="1" applyAlignment="1">
      <alignment horizontal="center" vertical="center"/>
    </xf>
    <xf numFmtId="0" fontId="4" fillId="14" borderId="51" xfId="0" applyFont="1" applyFill="1" applyBorder="1" applyAlignment="1">
      <alignment horizontal="center" vertical="center"/>
    </xf>
    <xf numFmtId="0" fontId="4" fillId="14" borderId="50" xfId="0" applyFont="1" applyFill="1" applyBorder="1" applyAlignment="1">
      <alignment horizontal="center" vertical="center"/>
    </xf>
    <xf numFmtId="1" fontId="0" fillId="17" borderId="17" xfId="0" applyNumberFormat="1" applyFill="1" applyBorder="1" applyAlignment="1">
      <alignment horizontal="center" vertical="center"/>
    </xf>
    <xf numFmtId="2" fontId="0" fillId="17" borderId="17" xfId="0" applyNumberFormat="1" applyFill="1" applyBorder="1" applyAlignment="1">
      <alignment horizontal="center" vertical="center"/>
    </xf>
    <xf numFmtId="1" fontId="0" fillId="18" borderId="17" xfId="0" quotePrefix="1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41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40" xfId="0" applyFont="1" applyFill="1" applyBorder="1" applyAlignment="1">
      <alignment horizontal="left" vertical="center"/>
    </xf>
    <xf numFmtId="0" fontId="1" fillId="2" borderId="32" xfId="0" applyFont="1" applyFill="1" applyBorder="1" applyAlignment="1">
      <alignment horizontal="left" vertical="center"/>
    </xf>
    <xf numFmtId="0" fontId="1" fillId="0" borderId="51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5" fillId="10" borderId="2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</cellXfs>
  <cellStyles count="1">
    <cellStyle name="Normal" xfId="0" builtinId="0"/>
  </cellStyles>
  <dxfs count="34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2" formatCode="0.00"/>
      <border diagonalUp="0" diagonalDown="0" outline="0">
        <left style="medium">
          <color indexed="64"/>
        </left>
        <right style="medium">
          <color indexed="64"/>
        </right>
      </border>
    </dxf>
    <dxf>
      <border diagonalUp="0" diagonalDown="0" outline="0">
        <left/>
        <right style="medium">
          <color indexed="64"/>
        </right>
        <top/>
        <bottom/>
      </border>
    </dxf>
    <dxf>
      <border outline="0">
        <right style="medium">
          <color indexed="64"/>
        </right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E$22" fmlaRange="$C$22:$D$23" noThreeD="1" sel="1" val="0"/>
</file>

<file path=xl/ctrlProps/ctrlProp2.xml><?xml version="1.0" encoding="utf-8"?>
<formControlPr xmlns="http://schemas.microsoft.com/office/spreadsheetml/2009/9/main" objectType="Drop" dropStyle="combo" dx="26" fmlaLink="$E$23" fmlaRange="$C$22:$D$23" noThreeD="1" sel="2" val="0"/>
</file>

<file path=xl/ctrlProps/ctrlProp3.xml><?xml version="1.0" encoding="utf-8"?>
<formControlPr xmlns="http://schemas.microsoft.com/office/spreadsheetml/2009/9/main" objectType="Drop" dropStyle="combo" dx="26" fmlaLink="$E$23" fmlaRange="$C$22:$D$2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708660</xdr:colOff>
          <xdr:row>0</xdr:row>
          <xdr:rowOff>236220</xdr:rowOff>
        </xdr:from>
        <xdr:to>
          <xdr:col>6</xdr:col>
          <xdr:colOff>1104900</xdr:colOff>
          <xdr:row>1</xdr:row>
          <xdr:rowOff>121920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1143000</xdr:colOff>
          <xdr:row>0</xdr:row>
          <xdr:rowOff>236220</xdr:rowOff>
        </xdr:from>
        <xdr:to>
          <xdr:col>9</xdr:col>
          <xdr:colOff>571500</xdr:colOff>
          <xdr:row>1</xdr:row>
          <xdr:rowOff>121920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11</xdr:row>
          <xdr:rowOff>7620</xdr:rowOff>
        </xdr:from>
        <xdr:to>
          <xdr:col>3</xdr:col>
          <xdr:colOff>7620</xdr:colOff>
          <xdr:row>11</xdr:row>
          <xdr:rowOff>175260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1630680</xdr:colOff>
          <xdr:row>12</xdr:row>
          <xdr:rowOff>7620</xdr:rowOff>
        </xdr:from>
        <xdr:to>
          <xdr:col>2</xdr:col>
          <xdr:colOff>1813560</xdr:colOff>
          <xdr:row>12</xdr:row>
          <xdr:rowOff>175260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12</xdr:row>
          <xdr:rowOff>7620</xdr:rowOff>
        </xdr:from>
        <xdr:to>
          <xdr:col>3</xdr:col>
          <xdr:colOff>7620</xdr:colOff>
          <xdr:row>12</xdr:row>
          <xdr:rowOff>175260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8B9704-40E7-457E-9C90-6B9A19E28BF1}" name="Tab_3" displayName="Tab_3" ref="A17:D24" totalsRowShown="0" headerRowDxfId="33" headerRowBorderDxfId="32" tableBorderDxfId="31" totalsRowBorderDxfId="30">
  <autoFilter ref="A17:D24" xr:uid="{F68B9704-40E7-457E-9C90-6B9A19E28BF1}"/>
  <tableColumns count="4">
    <tableColumn id="1" xr3:uid="{5ECE316F-ED6E-4986-8E0F-E80B4D15B8DE}" name="Coût de la MO margée" dataDxfId="29"/>
    <tableColumn id="2" xr3:uid="{C4A2C1AA-E06F-4FAC-834C-A67D593AEAD2}" name="(€HT/h)" dataDxfId="28"/>
    <tableColumn id="3" xr3:uid="{28FAAF57-8FF3-44E1-8D66-8806C5070FE4}" name="(€HT/min)" dataDxfId="27"/>
    <tableColumn id="4" xr3:uid="{91D69D62-8852-4164-A363-C7F53546E015}" name="(€HT/s)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5:N20" tableBorderDxfId="25">
  <autoFilter ref="A5:N20" xr:uid="{F3F3AE2D-FCC9-4DE4-9544-70F7F283CF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4">
    <tableColumn id="1" xr3:uid="{10724A8E-D968-48E1-A74A-76696C8717F9}" name="N° étape" totalsRowLabel="Total"/>
    <tableColumn id="2" xr3:uid="{38630E00-EE61-4FDC-BA48-704B3204C614}" name="Etapes  process"/>
    <tableColumn id="3" xr3:uid="{B7E8338D-E410-4595-96E3-77C056C94338}" name="Type cout"/>
    <tableColumn id="6" xr3:uid="{B1FC84B4-2BEC-4E12-8CDE-3F165C0E265B}" name="Cout(€HT/min)" dataDxfId="24" totalsRowDxfId="23"/>
    <tableColumn id="4" xr3:uid="{09810A45-890B-4AAF-B44B-910F7E2CFEB8}" name="Temps" dataDxfId="22" totalsRowDxfId="21"/>
    <tableColumn id="7" xr3:uid="{8B7D16A4-A0C0-4F44-BC72-164FA814C393}" name="Cout revient"/>
    <tableColumn id="10" xr3:uid="{A6D7A3BB-0E08-46BC-B5DB-98E643C719CD}" name="Temps2"/>
    <tableColumn id="11" xr3:uid="{B5242A13-FA1A-456B-8205-6A1845AFE8C3}" name="Cout revient3"/>
    <tableColumn id="9" xr3:uid="{43A39801-B4AF-4ECB-B04D-866884E1089B}" name="Temps3"/>
    <tableColumn id="8" xr3:uid="{B7408DE8-A7F1-46DA-B6A2-197E8C06E743}" name="Cout revient4"/>
    <tableColumn id="5" xr3:uid="{BB48026E-5BF1-43AB-AD7C-0A3FEDC7C254}" name="Commentaires" dataDxfId="20" totalsRowDxfId="19"/>
    <tableColumn id="15" xr3:uid="{3BCB0F02-CE18-4FFA-9421-D938E5972F70}" name="Panier" totalsRowFunction="sum" dataDxfId="18" totalsRowDxfId="17"/>
    <tableColumn id="12" xr3:uid="{AC223A78-949C-43D7-B8D3-76623C56A06C}" name="PeintRM" dataDxfId="16">
      <calculatedColumnFormula>30*Tableau1[[#This Row],[Cout(€HT/min)]]/Tableau1[[#This Row],[Panier]]+5*Tableau1[[#This Row],[Cout(€HT/min)]]</calculatedColumnFormula>
    </tableColumn>
    <tableColumn id="13" xr3:uid="{632CEF37-C768-4F55-AFDB-104EA18EE8A4}" name="Correction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5" totalsRowShown="0" headerRowDxfId="15" headerRowBorderDxfId="14" tableBorderDxfId="13">
  <autoFilter ref="A3:Z5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7D02F-5602-4671-9778-179468AA1DFD}">
  <sheetPr codeName="Feuil3"/>
  <dimension ref="A1:L25"/>
  <sheetViews>
    <sheetView topLeftCell="B4" zoomScale="115" zoomScaleNormal="115" workbookViewId="0">
      <selection activeCell="J12" sqref="J12"/>
    </sheetView>
  </sheetViews>
  <sheetFormatPr baseColWidth="10" defaultRowHeight="14.4" x14ac:dyDescent="0.3"/>
  <cols>
    <col min="1" max="1" width="33.6640625" customWidth="1"/>
    <col min="2" max="2" width="18.33203125" customWidth="1"/>
    <col min="3" max="3" width="20.6640625" customWidth="1"/>
    <col min="4" max="4" width="16.6640625" customWidth="1"/>
    <col min="5" max="5" width="3.6640625" customWidth="1"/>
    <col min="6" max="6" width="10.33203125" customWidth="1"/>
    <col min="7" max="7" width="24.44140625" customWidth="1"/>
    <col min="8" max="8" width="25.109375" customWidth="1"/>
    <col min="9" max="9" width="23.33203125" customWidth="1"/>
    <col min="10" max="10" width="21.88671875" customWidth="1"/>
    <col min="11" max="11" width="22.33203125" customWidth="1"/>
    <col min="12" max="12" width="54.109375" customWidth="1"/>
  </cols>
  <sheetData>
    <row r="1" spans="1:12" ht="15" thickBot="1" x14ac:dyDescent="0.35"/>
    <row r="2" spans="1:12" ht="35.4" customHeight="1" x14ac:dyDescent="0.3">
      <c r="A2" s="167"/>
      <c r="B2" s="167"/>
      <c r="C2" s="167"/>
      <c r="D2" s="167"/>
      <c r="F2" s="171" t="s">
        <v>10</v>
      </c>
      <c r="G2" s="173" t="s">
        <v>8</v>
      </c>
      <c r="H2" s="175" t="s">
        <v>0</v>
      </c>
      <c r="I2" s="71" t="s">
        <v>76</v>
      </c>
      <c r="J2" s="72" t="s">
        <v>76</v>
      </c>
      <c r="K2" s="71" t="s">
        <v>76</v>
      </c>
      <c r="L2" s="165" t="s">
        <v>0</v>
      </c>
    </row>
    <row r="3" spans="1:12" ht="21" customHeight="1" thickBot="1" x14ac:dyDescent="0.35">
      <c r="A3" s="32"/>
      <c r="B3" s="32"/>
      <c r="C3" s="167"/>
      <c r="D3" s="167"/>
      <c r="F3" s="172"/>
      <c r="G3" s="174"/>
      <c r="H3" s="176"/>
      <c r="I3" s="168" t="s">
        <v>57</v>
      </c>
      <c r="J3" s="169"/>
      <c r="K3" s="169"/>
      <c r="L3" s="166"/>
    </row>
    <row r="4" spans="1:12" ht="21" customHeight="1" thickBot="1" x14ac:dyDescent="0.35">
      <c r="A4" s="32"/>
      <c r="B4" s="32"/>
      <c r="C4" s="32"/>
      <c r="D4" s="32"/>
      <c r="F4" s="177" t="s">
        <v>77</v>
      </c>
      <c r="G4" s="178"/>
      <c r="H4" s="179"/>
      <c r="I4" s="73">
        <v>1</v>
      </c>
      <c r="J4" s="73">
        <v>10</v>
      </c>
      <c r="K4" s="73">
        <v>25</v>
      </c>
      <c r="L4" s="74"/>
    </row>
    <row r="5" spans="1:12" x14ac:dyDescent="0.3">
      <c r="A5" s="67"/>
      <c r="B5" s="75"/>
      <c r="C5" s="170"/>
      <c r="D5" s="170"/>
      <c r="F5" s="76">
        <v>1</v>
      </c>
      <c r="G5" s="3" t="s">
        <v>2</v>
      </c>
      <c r="H5" s="9" t="s">
        <v>11</v>
      </c>
      <c r="I5" s="77"/>
      <c r="J5" s="78"/>
      <c r="K5" s="78"/>
      <c r="L5" s="79"/>
    </row>
    <row r="6" spans="1:12" x14ac:dyDescent="0.3">
      <c r="A6" s="67"/>
      <c r="B6" s="75"/>
      <c r="C6" s="170"/>
      <c r="D6" s="170"/>
      <c r="F6" s="80">
        <v>2</v>
      </c>
      <c r="G6" s="1" t="s">
        <v>3</v>
      </c>
      <c r="H6" s="10" t="s">
        <v>12</v>
      </c>
      <c r="I6" s="81"/>
      <c r="J6" s="82"/>
      <c r="K6" s="82"/>
      <c r="L6" s="83"/>
    </row>
    <row r="7" spans="1:12" x14ac:dyDescent="0.3">
      <c r="A7" s="67"/>
      <c r="B7" s="75"/>
      <c r="C7" s="170"/>
      <c r="D7" s="170"/>
      <c r="F7" s="80">
        <v>3</v>
      </c>
      <c r="G7" s="1" t="s">
        <v>78</v>
      </c>
      <c r="H7" s="10" t="s">
        <v>67</v>
      </c>
      <c r="I7" s="81"/>
      <c r="J7" s="82"/>
      <c r="K7" s="82"/>
      <c r="L7" s="83"/>
    </row>
    <row r="8" spans="1:12" ht="30" customHeight="1" thickBot="1" x14ac:dyDescent="0.35">
      <c r="A8" s="84"/>
      <c r="B8" s="75"/>
      <c r="C8" s="180"/>
      <c r="D8" s="180"/>
      <c r="F8" s="85">
        <v>4</v>
      </c>
      <c r="G8" s="4" t="s">
        <v>1</v>
      </c>
      <c r="H8" s="11" t="s">
        <v>67</v>
      </c>
      <c r="I8" s="86"/>
      <c r="J8" s="87"/>
      <c r="K8" s="87"/>
      <c r="L8" s="88"/>
    </row>
    <row r="9" spans="1:12" x14ac:dyDescent="0.3">
      <c r="A9" s="67"/>
      <c r="B9" s="75"/>
      <c r="C9" s="170"/>
      <c r="D9" s="170"/>
      <c r="F9" s="89">
        <v>5</v>
      </c>
      <c r="G9" s="5" t="s">
        <v>3</v>
      </c>
      <c r="H9" s="12" t="s">
        <v>67</v>
      </c>
      <c r="I9" s="90">
        <f>5*C18</f>
        <v>0.5</v>
      </c>
      <c r="J9" s="91">
        <f>5*C18</f>
        <v>0.5</v>
      </c>
      <c r="K9" s="91">
        <f>5*C18</f>
        <v>0.5</v>
      </c>
      <c r="L9" s="92"/>
    </row>
    <row r="10" spans="1:12" x14ac:dyDescent="0.3">
      <c r="A10" s="67"/>
      <c r="B10" s="75"/>
      <c r="C10" s="170"/>
      <c r="D10" s="170"/>
      <c r="F10" s="93">
        <v>6</v>
      </c>
      <c r="G10" s="2" t="s">
        <v>4</v>
      </c>
      <c r="H10" s="13" t="s">
        <v>67</v>
      </c>
      <c r="I10" s="94">
        <f>3*C19</f>
        <v>0.30000000000000004</v>
      </c>
      <c r="J10" s="95">
        <f>3*C19</f>
        <v>0.30000000000000004</v>
      </c>
      <c r="K10" s="95">
        <f>3*C19</f>
        <v>0.30000000000000004</v>
      </c>
      <c r="L10" s="96"/>
    </row>
    <row r="11" spans="1:12" x14ac:dyDescent="0.3">
      <c r="A11" s="67"/>
      <c r="B11" s="97"/>
      <c r="C11" s="170"/>
      <c r="D11" s="170"/>
      <c r="F11" s="93">
        <v>7</v>
      </c>
      <c r="G11" s="2" t="s">
        <v>70</v>
      </c>
      <c r="H11" s="13" t="s">
        <v>68</v>
      </c>
      <c r="I11" s="94">
        <f>((30*$C$19)/I4)+(5*$C$22)</f>
        <v>9</v>
      </c>
      <c r="J11" s="94">
        <f>((30*$C$19)/J4)+(5*$C$22)</f>
        <v>6.3</v>
      </c>
      <c r="K11" s="94">
        <f t="shared" ref="K11" si="0">((30*$C$19)/K4)+(5*$C$22)</f>
        <v>6.12</v>
      </c>
      <c r="L11" s="96" t="s">
        <v>79</v>
      </c>
    </row>
    <row r="12" spans="1:12" x14ac:dyDescent="0.3">
      <c r="A12" s="67"/>
      <c r="B12" s="97"/>
      <c r="C12" s="170"/>
      <c r="D12" s="170"/>
      <c r="F12" s="93">
        <v>8</v>
      </c>
      <c r="G12" s="2" t="s">
        <v>5</v>
      </c>
      <c r="H12" s="13" t="s">
        <v>68</v>
      </c>
      <c r="I12" s="94">
        <f>((30*$C$19)/I4)+(5*$C$22)</f>
        <v>9</v>
      </c>
      <c r="J12" s="94">
        <f t="shared" ref="J12:K12" si="1">((30*$C$19)/J4)+(5*$C$22)</f>
        <v>6.3</v>
      </c>
      <c r="K12" s="94">
        <f t="shared" si="1"/>
        <v>6.12</v>
      </c>
      <c r="L12" s="96" t="s">
        <v>79</v>
      </c>
    </row>
    <row r="13" spans="1:12" x14ac:dyDescent="0.3">
      <c r="A13" s="67"/>
      <c r="B13" s="97"/>
      <c r="C13" s="170"/>
      <c r="D13" s="170"/>
      <c r="F13" s="93">
        <v>9</v>
      </c>
      <c r="G13" s="2" t="s">
        <v>6</v>
      </c>
      <c r="H13" s="13" t="s">
        <v>67</v>
      </c>
      <c r="I13" s="94">
        <f>2*$C$19</f>
        <v>0.2</v>
      </c>
      <c r="J13" s="94">
        <f t="shared" ref="J13:K13" si="2">2*$C$19</f>
        <v>0.2</v>
      </c>
      <c r="K13" s="94">
        <f t="shared" si="2"/>
        <v>0.2</v>
      </c>
      <c r="L13" s="96"/>
    </row>
    <row r="14" spans="1:12" x14ac:dyDescent="0.3">
      <c r="A14" s="67"/>
      <c r="B14" s="68"/>
      <c r="C14" s="170"/>
      <c r="D14" s="170"/>
      <c r="F14" s="93">
        <v>10</v>
      </c>
      <c r="G14" s="2" t="s">
        <v>1</v>
      </c>
      <c r="H14" s="13" t="s">
        <v>67</v>
      </c>
      <c r="I14" s="94">
        <f>3*$C$18</f>
        <v>0.30000000000000004</v>
      </c>
      <c r="J14" s="94">
        <f t="shared" ref="J14:K14" si="3">3*$C$18</f>
        <v>0.30000000000000004</v>
      </c>
      <c r="K14" s="94">
        <f t="shared" si="3"/>
        <v>0.30000000000000004</v>
      </c>
      <c r="L14" s="96"/>
    </row>
    <row r="15" spans="1:12" ht="15" thickBot="1" x14ac:dyDescent="0.35">
      <c r="A15" s="67"/>
      <c r="B15" s="68"/>
      <c r="C15" s="170"/>
      <c r="D15" s="170"/>
      <c r="F15" s="98">
        <v>11</v>
      </c>
      <c r="G15" s="6" t="s">
        <v>14</v>
      </c>
      <c r="H15" s="14" t="s">
        <v>12</v>
      </c>
      <c r="I15" s="99">
        <f>5*$C$21</f>
        <v>0.5</v>
      </c>
      <c r="J15" s="99">
        <f t="shared" ref="J15:K15" si="4">5*$C$21</f>
        <v>0.5</v>
      </c>
      <c r="K15" s="99">
        <f t="shared" si="4"/>
        <v>0.5</v>
      </c>
      <c r="L15" s="100"/>
    </row>
    <row r="16" spans="1:12" ht="15" thickBot="1" x14ac:dyDescent="0.35">
      <c r="F16" s="101">
        <v>12</v>
      </c>
      <c r="G16" s="7" t="s">
        <v>15</v>
      </c>
      <c r="H16" s="15" t="s">
        <v>16</v>
      </c>
      <c r="I16" s="102">
        <f>26/I4</f>
        <v>26</v>
      </c>
      <c r="J16" s="102">
        <f t="shared" ref="J16:K16" si="5">26/J4</f>
        <v>2.6</v>
      </c>
      <c r="K16" s="102">
        <f t="shared" si="5"/>
        <v>1.04</v>
      </c>
      <c r="L16" s="103"/>
    </row>
    <row r="17" spans="1:12" ht="15" thickBot="1" x14ac:dyDescent="0.35">
      <c r="A17" s="130" t="s">
        <v>80</v>
      </c>
      <c r="B17" s="131" t="s">
        <v>81</v>
      </c>
      <c r="C17" s="131" t="s">
        <v>82</v>
      </c>
      <c r="D17" s="132" t="s">
        <v>83</v>
      </c>
      <c r="F17" s="105">
        <v>13</v>
      </c>
      <c r="G17" s="8" t="s">
        <v>7</v>
      </c>
      <c r="H17" s="16" t="s">
        <v>13</v>
      </c>
      <c r="I17" s="106">
        <f>1*$C$21</f>
        <v>0.1</v>
      </c>
      <c r="J17" s="106">
        <f t="shared" ref="J17:K17" si="6">1*$C$21</f>
        <v>0.1</v>
      </c>
      <c r="K17" s="106">
        <f t="shared" si="6"/>
        <v>0.1</v>
      </c>
      <c r="L17" s="107"/>
    </row>
    <row r="18" spans="1:12" x14ac:dyDescent="0.3">
      <c r="A18" s="127" t="s">
        <v>3</v>
      </c>
      <c r="B18" s="108"/>
      <c r="C18" s="108">
        <v>0.1</v>
      </c>
      <c r="D18" s="129"/>
      <c r="F18" s="181" t="s">
        <v>9</v>
      </c>
      <c r="G18" s="182"/>
      <c r="H18" s="183"/>
      <c r="I18" s="109">
        <f>SUM(I5:I17)</f>
        <v>45.9</v>
      </c>
      <c r="J18" s="109">
        <f t="shared" ref="J18:K18" si="7">SUM(J5:J17)</f>
        <v>17.100000000000001</v>
      </c>
      <c r="K18" s="109">
        <f t="shared" si="7"/>
        <v>15.179999999999998</v>
      </c>
      <c r="L18" s="110"/>
    </row>
    <row r="19" spans="1:12" ht="15" thickBot="1" x14ac:dyDescent="0.35">
      <c r="A19" s="127" t="s">
        <v>84</v>
      </c>
      <c r="B19" s="108"/>
      <c r="C19" s="108">
        <v>0.1</v>
      </c>
      <c r="D19" s="129"/>
      <c r="F19" s="184" t="s">
        <v>17</v>
      </c>
      <c r="G19" s="185"/>
      <c r="H19" s="186"/>
      <c r="I19" s="111"/>
      <c r="J19" s="112"/>
      <c r="K19" s="112"/>
      <c r="L19" s="112"/>
    </row>
    <row r="20" spans="1:12" x14ac:dyDescent="0.3">
      <c r="A20" s="127" t="s">
        <v>1</v>
      </c>
      <c r="B20" s="108"/>
      <c r="C20" s="108">
        <v>0.1</v>
      </c>
      <c r="D20" s="129"/>
    </row>
    <row r="21" spans="1:12" x14ac:dyDescent="0.3">
      <c r="A21" s="127" t="s">
        <v>85</v>
      </c>
      <c r="B21" s="108"/>
      <c r="C21" s="108">
        <v>0.1</v>
      </c>
      <c r="D21" s="129"/>
    </row>
    <row r="22" spans="1:12" x14ac:dyDescent="0.3">
      <c r="A22" s="127" t="s">
        <v>86</v>
      </c>
      <c r="B22" s="108"/>
      <c r="C22" s="108">
        <v>1.2</v>
      </c>
      <c r="D22" s="129"/>
    </row>
    <row r="23" spans="1:12" x14ac:dyDescent="0.3">
      <c r="A23" s="128" t="s">
        <v>87</v>
      </c>
      <c r="B23" s="108"/>
      <c r="C23" s="108">
        <v>0.1</v>
      </c>
      <c r="D23" s="129"/>
    </row>
    <row r="24" spans="1:12" x14ac:dyDescent="0.3">
      <c r="A24" s="133" t="s">
        <v>29</v>
      </c>
      <c r="B24" s="134"/>
      <c r="C24" s="134">
        <v>0.1</v>
      </c>
      <c r="D24" s="135"/>
    </row>
    <row r="25" spans="1:12" x14ac:dyDescent="0.3">
      <c r="A25" s="104" t="s">
        <v>88</v>
      </c>
      <c r="B25" s="187">
        <v>20</v>
      </c>
      <c r="C25" s="188"/>
      <c r="D25" s="189"/>
      <c r="E25" s="67"/>
    </row>
  </sheetData>
  <mergeCells count="22">
    <mergeCell ref="F18:H18"/>
    <mergeCell ref="F19:H19"/>
    <mergeCell ref="B25:D25"/>
    <mergeCell ref="C10:D10"/>
    <mergeCell ref="C11:D11"/>
    <mergeCell ref="C12:D12"/>
    <mergeCell ref="C13:D13"/>
    <mergeCell ref="C14:D14"/>
    <mergeCell ref="C15:D15"/>
    <mergeCell ref="L2:L3"/>
    <mergeCell ref="C3:D3"/>
    <mergeCell ref="I3:K3"/>
    <mergeCell ref="C9:D9"/>
    <mergeCell ref="A2:D2"/>
    <mergeCell ref="F2:F3"/>
    <mergeCell ref="G2:G3"/>
    <mergeCell ref="H2:H3"/>
    <mergeCell ref="F4:H4"/>
    <mergeCell ref="C5:D5"/>
    <mergeCell ref="C6:D6"/>
    <mergeCell ref="C7:D7"/>
    <mergeCell ref="C8:D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N23"/>
  <sheetViews>
    <sheetView showGridLines="0" tabSelected="1" topLeftCell="C2" zoomScaleNormal="100" workbookViewId="0">
      <selection activeCell="E13" sqref="E13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2.109375" customWidth="1"/>
    <col min="5" max="5" width="20.5546875" customWidth="1"/>
    <col min="6" max="6" width="22.33203125" customWidth="1"/>
    <col min="7" max="7" width="17.21875" customWidth="1"/>
    <col min="8" max="8" width="20.5546875" customWidth="1"/>
    <col min="9" max="9" width="15.88671875" customWidth="1"/>
    <col min="10" max="10" width="17.109375" customWidth="1"/>
    <col min="11" max="11" width="15.21875" customWidth="1"/>
    <col min="12" max="12" width="13.5546875" customWidth="1"/>
  </cols>
  <sheetData>
    <row r="1" spans="1:14" ht="35.4" customHeight="1" x14ac:dyDescent="0.3">
      <c r="A1" s="29" t="s">
        <v>24</v>
      </c>
      <c r="B1" s="40">
        <v>44781</v>
      </c>
      <c r="C1" s="31" t="s">
        <v>25</v>
      </c>
      <c r="D1" s="41" t="s">
        <v>58</v>
      </c>
      <c r="E1" s="30" t="s">
        <v>26</v>
      </c>
      <c r="F1" t="s">
        <v>36</v>
      </c>
      <c r="G1" s="67"/>
      <c r="H1" s="68"/>
    </row>
    <row r="2" spans="1:14" ht="31.95" customHeight="1" x14ac:dyDescent="0.3">
      <c r="A2" s="30" t="s">
        <v>20</v>
      </c>
      <c r="B2" s="40" t="s">
        <v>57</v>
      </c>
      <c r="C2" s="31" t="s">
        <v>19</v>
      </c>
      <c r="D2" s="41" t="s">
        <v>59</v>
      </c>
      <c r="E2" s="116" t="s">
        <v>66</v>
      </c>
      <c r="F2" s="38" t="s">
        <v>36</v>
      </c>
      <c r="G2" s="67"/>
      <c r="H2" s="68"/>
    </row>
    <row r="3" spans="1:14" ht="31.95" customHeight="1" x14ac:dyDescent="0.3">
      <c r="A3" s="117"/>
      <c r="B3" s="118"/>
      <c r="C3" s="119"/>
      <c r="D3" s="113"/>
      <c r="E3" s="190" t="s">
        <v>77</v>
      </c>
      <c r="F3" s="190"/>
      <c r="G3" s="190"/>
      <c r="H3" s="190"/>
      <c r="I3" s="190"/>
      <c r="J3" s="190"/>
      <c r="K3" s="190"/>
      <c r="L3" s="136"/>
    </row>
    <row r="4" spans="1:14" ht="25.95" customHeight="1" thickBot="1" x14ac:dyDescent="0.35">
      <c r="E4" s="158">
        <v>1</v>
      </c>
      <c r="F4" s="159">
        <v>1</v>
      </c>
      <c r="G4" s="156">
        <v>10</v>
      </c>
      <c r="H4" s="157">
        <v>10</v>
      </c>
      <c r="I4" s="154">
        <v>25</v>
      </c>
      <c r="J4" s="155">
        <v>0.65</v>
      </c>
      <c r="K4" s="126"/>
      <c r="L4" s="136"/>
    </row>
    <row r="5" spans="1:14" ht="30" customHeight="1" thickBot="1" x14ac:dyDescent="0.35">
      <c r="A5" s="33" t="s">
        <v>10</v>
      </c>
      <c r="B5" s="34" t="s">
        <v>8</v>
      </c>
      <c r="C5" s="35" t="s">
        <v>23</v>
      </c>
      <c r="D5" s="54" t="s">
        <v>69</v>
      </c>
      <c r="E5" s="114" t="s">
        <v>22</v>
      </c>
      <c r="F5" s="115" t="s">
        <v>71</v>
      </c>
      <c r="G5" s="114" t="s">
        <v>39</v>
      </c>
      <c r="H5" s="115" t="s">
        <v>89</v>
      </c>
      <c r="I5" s="114" t="s">
        <v>90</v>
      </c>
      <c r="J5" s="115" t="s">
        <v>91</v>
      </c>
      <c r="K5" s="138" t="s">
        <v>0</v>
      </c>
      <c r="L5" s="137" t="s">
        <v>93</v>
      </c>
      <c r="M5" s="137" t="s">
        <v>94</v>
      </c>
      <c r="N5" t="s">
        <v>95</v>
      </c>
    </row>
    <row r="6" spans="1:14" x14ac:dyDescent="0.3">
      <c r="A6" s="19">
        <v>1</v>
      </c>
      <c r="B6" s="3" t="s">
        <v>2</v>
      </c>
      <c r="C6" s="9" t="s">
        <v>11</v>
      </c>
      <c r="D6" s="120">
        <v>1</v>
      </c>
      <c r="E6" s="148">
        <v>2</v>
      </c>
      <c r="F6" s="61" t="str">
        <f>IF(Tableau1[[#This Row],[Panier]]&lt;10,(Tableau1[[#This Row],[Cout(€HT/min)]]*Tableau1[[#This Row],[Temps]]*Tableau1[[#This Row],[Panier]])+20,"")</f>
        <v/>
      </c>
      <c r="G6" s="148">
        <v>2</v>
      </c>
      <c r="H6" s="61" t="str">
        <f>IF(AND(Tableau1[[#This Row],[Panier]]&gt;9,Tableau1[[#This Row],[Panier]]&lt;25),((Tableau1[[#This Row],[Cout(€HT/min)]]*Tableau1[[#This Row],[Temps2]]*Tableau1[[#This Row],[Panier]]*H4)+20),"")</f>
        <v/>
      </c>
      <c r="I6" s="148">
        <v>2</v>
      </c>
      <c r="J6" s="61">
        <f>IF(Tableau1[[#This Row],[Panier]]&gt;1,((Tableau1[[#This Row],[Cout(€HT/min)]]*Tableau1[[#This Row],[Temps3]]+20/Tableau1[[#This Row],[Panier]])),"")</f>
        <v>2.606060606060606</v>
      </c>
      <c r="K6" s="44" t="s">
        <v>75</v>
      </c>
      <c r="L6" s="144">
        <v>33</v>
      </c>
      <c r="M6" s="163"/>
    </row>
    <row r="7" spans="1:14" x14ac:dyDescent="0.3">
      <c r="A7" s="20">
        <v>2</v>
      </c>
      <c r="B7" s="1" t="s">
        <v>3</v>
      </c>
      <c r="C7" s="10" t="s">
        <v>67</v>
      </c>
      <c r="D7" s="120">
        <v>0.1</v>
      </c>
      <c r="E7" s="148">
        <v>5</v>
      </c>
      <c r="F7" s="55">
        <f>Tableau1[[#This Row],[Cout(€HT/min)]]*Tableau1[[#This Row],[Temps]]</f>
        <v>0.5</v>
      </c>
      <c r="G7" s="148">
        <v>5</v>
      </c>
      <c r="H7" s="55">
        <f>Tableau1[[#This Row],[Cout(€HT/min)]]*Tableau1[[#This Row],[Temps2]]</f>
        <v>0.5</v>
      </c>
      <c r="I7" s="148">
        <v>5</v>
      </c>
      <c r="J7" s="55">
        <f>Tableau1[[#This Row],[Cout(€HT/min)]]*Tableau1[[#This Row],[Temps]]</f>
        <v>0.5</v>
      </c>
      <c r="K7" s="45"/>
      <c r="L7" s="146"/>
      <c r="M7" s="163"/>
    </row>
    <row r="8" spans="1:14" x14ac:dyDescent="0.3">
      <c r="A8" s="20">
        <v>3</v>
      </c>
      <c r="B8" s="1" t="s">
        <v>30</v>
      </c>
      <c r="C8" s="10" t="s">
        <v>67</v>
      </c>
      <c r="D8" s="120">
        <v>0.1</v>
      </c>
      <c r="E8" s="148">
        <v>5</v>
      </c>
      <c r="F8" s="55">
        <f>D8*Tableau1[[#This Row],[Temps]]</f>
        <v>0.5</v>
      </c>
      <c r="G8" s="148">
        <v>5</v>
      </c>
      <c r="H8" s="55">
        <f>F8*Tableau1[[#This Row],[Temps]]</f>
        <v>2.5</v>
      </c>
      <c r="I8" s="148">
        <v>5</v>
      </c>
      <c r="J8" s="55">
        <f>H8*Tableau1[[#This Row],[Temps]]</f>
        <v>12.5</v>
      </c>
      <c r="K8" s="45" t="s">
        <v>60</v>
      </c>
      <c r="L8" s="146"/>
      <c r="M8" s="163"/>
    </row>
    <row r="9" spans="1:14" ht="15" thickBot="1" x14ac:dyDescent="0.35">
      <c r="A9" s="21">
        <v>4</v>
      </c>
      <c r="B9" s="4" t="s">
        <v>1</v>
      </c>
      <c r="C9" s="11" t="s">
        <v>67</v>
      </c>
      <c r="D9" s="121">
        <v>0.1</v>
      </c>
      <c r="E9" s="149"/>
      <c r="F9" s="56">
        <f>Tableau1[[#This Row],[Cout(€HT/min)]]*Tableau1[[#This Row],[Temps]]</f>
        <v>0</v>
      </c>
      <c r="G9" s="149"/>
      <c r="H9" s="56">
        <f>Tableau1[[#This Row],[Cout(€HT/min)]]*Tableau1[[#This Row],[Temps]]</f>
        <v>0</v>
      </c>
      <c r="I9" s="149"/>
      <c r="J9" s="56">
        <f>Tableau1[[#This Row],[Cout(€HT/min)]]*Tableau1[[#This Row],[Temps]]</f>
        <v>0</v>
      </c>
      <c r="K9" s="46"/>
      <c r="L9" s="146"/>
      <c r="M9" s="163"/>
    </row>
    <row r="10" spans="1:14" x14ac:dyDescent="0.3">
      <c r="A10" s="22">
        <v>5</v>
      </c>
      <c r="B10" s="5" t="s">
        <v>3</v>
      </c>
      <c r="C10" s="12" t="s">
        <v>67</v>
      </c>
      <c r="D10" s="122">
        <v>0.1</v>
      </c>
      <c r="E10" s="150"/>
      <c r="F10" s="57"/>
      <c r="G10" s="150"/>
      <c r="H10" s="57"/>
      <c r="I10" s="150"/>
      <c r="J10" s="57"/>
      <c r="K10" s="47"/>
      <c r="L10" s="146"/>
      <c r="M10" s="163"/>
    </row>
    <row r="11" spans="1:14" x14ac:dyDescent="0.3">
      <c r="A11" s="23">
        <v>6</v>
      </c>
      <c r="B11" s="2" t="s">
        <v>4</v>
      </c>
      <c r="C11" s="13" t="s">
        <v>74</v>
      </c>
      <c r="D11" s="123">
        <v>0.88300000000000001</v>
      </c>
      <c r="E11" s="151">
        <v>10</v>
      </c>
      <c r="F11" s="58"/>
      <c r="G11" s="151">
        <v>10</v>
      </c>
      <c r="H11" s="58"/>
      <c r="I11" s="151">
        <v>10</v>
      </c>
      <c r="J11" s="58"/>
      <c r="K11" s="48" t="s">
        <v>61</v>
      </c>
      <c r="L11" s="146"/>
      <c r="M11" s="163"/>
    </row>
    <row r="12" spans="1:14" x14ac:dyDescent="0.3">
      <c r="A12" s="23">
        <v>7</v>
      </c>
      <c r="B12" s="2" t="s">
        <v>70</v>
      </c>
      <c r="C12" s="13" t="s">
        <v>68</v>
      </c>
      <c r="D12" s="123">
        <f>IF($E$22=1,$D$22,$D$23)</f>
        <v>150</v>
      </c>
      <c r="E12" s="162">
        <f>IF(AND(Tableau1[[#This Row],[Panier]]&gt;0,$E$22=1),$E$22*Tableau1[[#This Row],[Cout(€HT/min)]],Tableau1[[#This Row],[PeintRM]])</f>
        <v>150</v>
      </c>
      <c r="F12" s="161" t="e" cm="1">
        <f t="array" ref="F12">combobox1</f>
        <v>#NAME?</v>
      </c>
      <c r="G12" s="160"/>
      <c r="H12" s="161"/>
      <c r="I12" s="160"/>
      <c r="J12" s="161"/>
      <c r="K12" s="48"/>
      <c r="L12" s="144">
        <v>10</v>
      </c>
      <c r="M12" s="144">
        <f>30*Tableau1[[#This Row],[Cout(€HT/min)]]/Tableau1[[#This Row],[Panier]]+5*Tableau1[[#This Row],[Cout(€HT/min)]]</f>
        <v>1200</v>
      </c>
    </row>
    <row r="13" spans="1:14" x14ac:dyDescent="0.3">
      <c r="A13" s="23">
        <v>8</v>
      </c>
      <c r="B13" s="2" t="s">
        <v>5</v>
      </c>
      <c r="C13" s="13" t="s">
        <v>68</v>
      </c>
      <c r="D13" s="123">
        <f>IF($E$23=1,$D$22,$D$23)</f>
        <v>1.2</v>
      </c>
      <c r="E13" s="162">
        <f>IF(AND(Tableau1[[#This Row],[Panier]]&gt;0,$E$23=1),$E$22*Tableau1[[#This Row],[Cout(€HT/min)]],Tableau1[[#This Row],[PeintRM]])</f>
        <v>9.6</v>
      </c>
      <c r="F13" s="161"/>
      <c r="G13" s="160"/>
      <c r="H13" s="161"/>
      <c r="I13" s="160"/>
      <c r="J13" s="161"/>
      <c r="K13" s="48" t="s">
        <v>62</v>
      </c>
      <c r="L13" s="144">
        <v>10</v>
      </c>
      <c r="M13" s="144">
        <f>30*Tableau1[[#This Row],[Cout(€HT/min)]]/Tableau1[[#This Row],[Panier]]+5*Tableau1[[#This Row],[Cout(€HT/min)]]</f>
        <v>9.6</v>
      </c>
    </row>
    <row r="14" spans="1:14" x14ac:dyDescent="0.3">
      <c r="A14" s="23">
        <v>9</v>
      </c>
      <c r="B14" s="2" t="s">
        <v>6</v>
      </c>
      <c r="C14" s="13" t="s">
        <v>67</v>
      </c>
      <c r="D14" s="123">
        <v>0.1</v>
      </c>
      <c r="E14" s="151"/>
      <c r="F14" s="58"/>
      <c r="G14" s="151"/>
      <c r="H14" s="58"/>
      <c r="I14" s="151"/>
      <c r="J14" s="58"/>
      <c r="K14" s="48"/>
      <c r="L14" s="146"/>
      <c r="M14" s="163"/>
    </row>
    <row r="15" spans="1:14" x14ac:dyDescent="0.3">
      <c r="A15" s="23">
        <v>10</v>
      </c>
      <c r="B15" s="2" t="s">
        <v>1</v>
      </c>
      <c r="C15" s="13" t="s">
        <v>67</v>
      </c>
      <c r="D15" s="123">
        <v>0.1</v>
      </c>
      <c r="E15" s="151">
        <v>5</v>
      </c>
      <c r="F15" s="58"/>
      <c r="G15" s="151">
        <v>5</v>
      </c>
      <c r="H15" s="58"/>
      <c r="I15" s="151">
        <v>5</v>
      </c>
      <c r="J15" s="58"/>
      <c r="K15" s="48" t="s">
        <v>63</v>
      </c>
      <c r="L15" s="146"/>
      <c r="M15" s="163"/>
    </row>
    <row r="16" spans="1:14" ht="15" thickBot="1" x14ac:dyDescent="0.35">
      <c r="A16" s="24">
        <v>11</v>
      </c>
      <c r="B16" s="6" t="s">
        <v>14</v>
      </c>
      <c r="C16" s="14" t="s">
        <v>12</v>
      </c>
      <c r="D16" s="124">
        <v>0.1</v>
      </c>
      <c r="E16" s="151">
        <v>5</v>
      </c>
      <c r="F16" s="62"/>
      <c r="G16" s="151">
        <v>5</v>
      </c>
      <c r="H16" s="62"/>
      <c r="I16" s="151">
        <v>5</v>
      </c>
      <c r="J16" s="62"/>
      <c r="K16" s="139" t="s">
        <v>64</v>
      </c>
      <c r="L16" s="147"/>
      <c r="M16" s="164"/>
    </row>
    <row r="17" spans="1:13" ht="15" thickBot="1" x14ac:dyDescent="0.35">
      <c r="A17" s="25">
        <v>12</v>
      </c>
      <c r="B17" s="7" t="s">
        <v>15</v>
      </c>
      <c r="C17" s="15" t="s">
        <v>16</v>
      </c>
      <c r="D17" s="125"/>
      <c r="E17" s="152" t="s">
        <v>37</v>
      </c>
      <c r="F17" s="63"/>
      <c r="G17" s="152" t="s">
        <v>37</v>
      </c>
      <c r="H17" s="63"/>
      <c r="I17" s="152" t="s">
        <v>37</v>
      </c>
      <c r="J17" s="63"/>
      <c r="K17" s="140"/>
      <c r="L17" s="147"/>
      <c r="M17" s="164"/>
    </row>
    <row r="18" spans="1:13" ht="15" thickBot="1" x14ac:dyDescent="0.35">
      <c r="A18" s="26">
        <v>13</v>
      </c>
      <c r="B18" s="8" t="s">
        <v>7</v>
      </c>
      <c r="C18" s="16" t="s">
        <v>13</v>
      </c>
      <c r="D18" s="122">
        <v>0.1</v>
      </c>
      <c r="E18" s="153">
        <v>3</v>
      </c>
      <c r="F18" s="64"/>
      <c r="G18" s="153">
        <v>3</v>
      </c>
      <c r="H18" s="64"/>
      <c r="I18" s="153">
        <v>3</v>
      </c>
      <c r="J18" s="64"/>
      <c r="K18" s="141" t="s">
        <v>65</v>
      </c>
      <c r="L18" s="147"/>
      <c r="M18" s="164"/>
    </row>
    <row r="19" spans="1:13" x14ac:dyDescent="0.3">
      <c r="A19" s="17" t="s">
        <v>9</v>
      </c>
      <c r="B19" s="17"/>
      <c r="C19" s="18"/>
      <c r="D19" s="18"/>
      <c r="E19" s="59"/>
      <c r="F19" s="65"/>
      <c r="G19" s="59"/>
      <c r="H19" s="65"/>
      <c r="I19" s="59"/>
      <c r="J19" s="65"/>
      <c r="K19" s="142"/>
      <c r="L19" s="145"/>
      <c r="M19" s="145"/>
    </row>
    <row r="20" spans="1:13" ht="15" thickBot="1" x14ac:dyDescent="0.35">
      <c r="A20" s="27" t="s">
        <v>92</v>
      </c>
      <c r="B20" s="27"/>
      <c r="C20" s="28"/>
      <c r="D20" s="28"/>
      <c r="E20" s="60"/>
      <c r="F20" s="66"/>
      <c r="G20" s="60"/>
      <c r="H20" s="66"/>
      <c r="I20" s="60"/>
      <c r="J20" s="66"/>
      <c r="K20" s="143"/>
      <c r="L20" s="145"/>
      <c r="M20" s="145"/>
    </row>
    <row r="22" spans="1:13" x14ac:dyDescent="0.3">
      <c r="C22" s="69" t="s">
        <v>72</v>
      </c>
      <c r="D22" s="69">
        <v>150</v>
      </c>
      <c r="E22" s="69">
        <v>1</v>
      </c>
    </row>
    <row r="23" spans="1:13" x14ac:dyDescent="0.3">
      <c r="C23" s="69" t="s">
        <v>73</v>
      </c>
      <c r="D23" s="69">
        <v>1.2</v>
      </c>
      <c r="E23" s="69">
        <v>2</v>
      </c>
    </row>
  </sheetData>
  <mergeCells count="1">
    <mergeCell ref="E3:K3"/>
  </mergeCells>
  <phoneticPr fontId="7" type="noConversion"/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708660</xdr:colOff>
                <xdr:row>0</xdr:row>
                <xdr:rowOff>236220</xdr:rowOff>
              </from>
              <to>
                <xdr:col>6</xdr:col>
                <xdr:colOff>1104900</xdr:colOff>
                <xdr:row>1</xdr:row>
                <xdr:rowOff>121920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7</xdr:col>
                <xdr:colOff>1143000</xdr:colOff>
                <xdr:row>0</xdr:row>
                <xdr:rowOff>236220</xdr:rowOff>
              </from>
              <to>
                <xdr:col>9</xdr:col>
                <xdr:colOff>571500</xdr:colOff>
                <xdr:row>1</xdr:row>
                <xdr:rowOff>121920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43" r:id="rId8" name="Drop Down 19">
          <controlPr defaultSize="0" autoLine="0" autoPict="0">
            <anchor moveWithCells="1">
              <from>
                <xdr:col>2</xdr:col>
                <xdr:colOff>7620</xdr:colOff>
                <xdr:row>11</xdr:row>
                <xdr:rowOff>7620</xdr:rowOff>
              </from>
              <to>
                <xdr:col>3</xdr:col>
                <xdr:colOff>7620</xdr:colOff>
                <xdr:row>11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9" name="Drop Down 20">
          <controlPr defaultSize="0" autoLine="0" autoPict="0">
            <anchor moveWithCells="1">
              <from>
                <xdr:col>1</xdr:col>
                <xdr:colOff>1630680</xdr:colOff>
                <xdr:row>12</xdr:row>
                <xdr:rowOff>7620</xdr:rowOff>
              </from>
              <to>
                <xdr:col>2</xdr:col>
                <xdr:colOff>1813560</xdr:colOff>
                <xdr:row>12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0" name="Drop Down 21">
          <controlPr defaultSize="0" autoLine="0" autoPict="0">
            <anchor moveWithCells="1">
              <from>
                <xdr:col>2</xdr:col>
                <xdr:colOff>7620</xdr:colOff>
                <xdr:row>12</xdr:row>
                <xdr:rowOff>7620</xdr:rowOff>
              </from>
              <to>
                <xdr:col>3</xdr:col>
                <xdr:colOff>7620</xdr:colOff>
                <xdr:row>12</xdr:row>
                <xdr:rowOff>175260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5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191" t="s">
        <v>33</v>
      </c>
      <c r="B1" s="192"/>
      <c r="C1" s="192"/>
      <c r="D1" s="192"/>
      <c r="E1" s="192"/>
      <c r="F1" s="192"/>
      <c r="G1" s="191" t="s">
        <v>28</v>
      </c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</row>
    <row r="2" spans="1:26" x14ac:dyDescent="0.3">
      <c r="A2" s="50"/>
      <c r="B2" s="51"/>
      <c r="C2" s="51"/>
      <c r="D2" s="51"/>
      <c r="E2" s="51"/>
      <c r="F2" s="52"/>
      <c r="G2" s="197" t="s">
        <v>29</v>
      </c>
      <c r="H2" s="198"/>
      <c r="I2" s="197" t="s">
        <v>3</v>
      </c>
      <c r="J2" s="198"/>
      <c r="K2" s="197" t="s">
        <v>30</v>
      </c>
      <c r="L2" s="198"/>
      <c r="M2" s="197" t="s">
        <v>1</v>
      </c>
      <c r="N2" s="198"/>
      <c r="O2" s="195" t="s">
        <v>3</v>
      </c>
      <c r="P2" s="196"/>
      <c r="Q2" s="195" t="s">
        <v>4</v>
      </c>
      <c r="R2" s="196"/>
      <c r="S2" s="195" t="s">
        <v>31</v>
      </c>
      <c r="T2" s="196"/>
      <c r="U2" s="195" t="s">
        <v>34</v>
      </c>
      <c r="V2" s="196"/>
      <c r="W2" s="193" t="s">
        <v>6</v>
      </c>
      <c r="X2" s="194"/>
      <c r="Y2" s="193" t="s">
        <v>35</v>
      </c>
      <c r="Z2" s="194"/>
    </row>
    <row r="3" spans="1:26" x14ac:dyDescent="0.3">
      <c r="A3" s="42" t="s">
        <v>38</v>
      </c>
      <c r="B3" s="42" t="s">
        <v>18</v>
      </c>
      <c r="C3" s="42" t="s">
        <v>20</v>
      </c>
      <c r="D3" s="42" t="s">
        <v>19</v>
      </c>
      <c r="E3" s="42" t="s">
        <v>27</v>
      </c>
      <c r="F3" s="42" t="s">
        <v>21</v>
      </c>
      <c r="G3" s="36" t="s">
        <v>22</v>
      </c>
      <c r="H3" s="36" t="s">
        <v>32</v>
      </c>
      <c r="I3" s="36" t="s">
        <v>39</v>
      </c>
      <c r="J3" s="36" t="s">
        <v>40</v>
      </c>
      <c r="K3" s="36" t="s">
        <v>41</v>
      </c>
      <c r="L3" s="36" t="s">
        <v>42</v>
      </c>
      <c r="M3" s="36" t="s">
        <v>43</v>
      </c>
      <c r="N3" s="36" t="s">
        <v>44</v>
      </c>
      <c r="O3" s="37" t="s">
        <v>45</v>
      </c>
      <c r="P3" s="37" t="s">
        <v>46</v>
      </c>
      <c r="Q3" s="37" t="s">
        <v>47</v>
      </c>
      <c r="R3" s="37" t="s">
        <v>48</v>
      </c>
      <c r="S3" s="37" t="s">
        <v>49</v>
      </c>
      <c r="T3" s="37" t="s">
        <v>50</v>
      </c>
      <c r="U3" s="37" t="s">
        <v>51</v>
      </c>
      <c r="V3" s="37" t="s">
        <v>52</v>
      </c>
      <c r="W3" s="37" t="s">
        <v>53</v>
      </c>
      <c r="X3" s="37" t="s">
        <v>54</v>
      </c>
      <c r="Y3" s="37" t="s">
        <v>55</v>
      </c>
      <c r="Z3" s="37" t="s">
        <v>56</v>
      </c>
    </row>
    <row r="4" spans="1:26" x14ac:dyDescent="0.3">
      <c r="A4" s="53">
        <f ca="1">MAX(A$1:OFFSET(TableauBDD[[#This Row],[N°ID]],-1,))+1</f>
        <v>1</v>
      </c>
      <c r="B4" s="39">
        <v>44781</v>
      </c>
      <c r="C4" t="s">
        <v>57</v>
      </c>
      <c r="D4" s="49" t="s">
        <v>59</v>
      </c>
      <c r="E4" t="s">
        <v>58</v>
      </c>
      <c r="F4" t="s">
        <v>66</v>
      </c>
      <c r="G4" s="43" t="s">
        <v>22</v>
      </c>
      <c r="H4" t="s">
        <v>39</v>
      </c>
      <c r="I4" s="43">
        <v>0</v>
      </c>
      <c r="J4">
        <v>2</v>
      </c>
      <c r="K4" s="43">
        <v>0</v>
      </c>
      <c r="L4">
        <v>5</v>
      </c>
      <c r="M4" s="43">
        <v>0</v>
      </c>
      <c r="N4">
        <v>5</v>
      </c>
      <c r="O4" s="43"/>
      <c r="Q4" s="43"/>
      <c r="S4" s="43">
        <v>0</v>
      </c>
      <c r="T4">
        <v>10</v>
      </c>
      <c r="U4" s="43">
        <v>0</v>
      </c>
      <c r="W4" s="43">
        <v>0.18055555555555555</v>
      </c>
      <c r="Y4" s="43"/>
    </row>
    <row r="5" spans="1:26" x14ac:dyDescent="0.3">
      <c r="A5" s="70">
        <f ca="1">MAX(A$1:OFFSET(TableauBDD[[#This Row],[N°ID]],-1,))+1</f>
        <v>2</v>
      </c>
      <c r="B5" s="39">
        <v>44781</v>
      </c>
      <c r="C5" t="s">
        <v>57</v>
      </c>
      <c r="D5" s="49" t="s">
        <v>59</v>
      </c>
      <c r="E5" t="s">
        <v>58</v>
      </c>
      <c r="F5" t="s">
        <v>66</v>
      </c>
      <c r="G5" s="43">
        <v>0</v>
      </c>
      <c r="I5" s="43">
        <v>0</v>
      </c>
      <c r="K5" s="43">
        <v>0</v>
      </c>
      <c r="L5" t="s">
        <v>60</v>
      </c>
      <c r="M5" s="43"/>
      <c r="O5" s="43"/>
      <c r="Q5" s="43">
        <v>0</v>
      </c>
      <c r="R5" t="s">
        <v>61</v>
      </c>
      <c r="S5" s="43"/>
      <c r="U5" s="43">
        <v>0</v>
      </c>
      <c r="V5" t="s">
        <v>62</v>
      </c>
      <c r="W5" s="43"/>
      <c r="Y5" s="43">
        <v>0</v>
      </c>
      <c r="Z5" t="s">
        <v>63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2022-08-14T09:39:41Z</dcterms:modified>
</cp:coreProperties>
</file>