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7296A3EE-AD46-48D2-A958-3C0592E7EADF}" xr6:coauthVersionLast="45" xr6:coauthVersionMax="46" xr10:uidLastSave="{00000000-0000-0000-0000-000000000000}"/>
  <bookViews>
    <workbookView xWindow="-120" yWindow="-120" windowWidth="20730" windowHeight="11160" xr2:uid="{BA43733D-82AE-4FA8-A90E-279B8CE6BB41}"/>
  </bookViews>
  <sheets>
    <sheet name="Feuil1 (2)" sheetId="2" r:id="rId1"/>
    <sheet name="Feuil1" sheetId="1" r:id="rId2"/>
  </sheets>
  <definedNames>
    <definedName name="DateDebHS" localSheetId="0">'Feuil1 (2)'!$L$43</definedName>
    <definedName name="DateDebHS">Feuil1!$L$43</definedName>
    <definedName name="DateFinHS" localSheetId="0">'Feuil1 (2)'!$M$43</definedName>
    <definedName name="DateFinHS">Feuil1!$M$43</definedName>
    <definedName name="Durée_du_séjour__semaines" localSheetId="0">'Feuil1 (2)'!$B$19</definedName>
    <definedName name="Durée_du_séjour__semaines">Feuil1!$B$19</definedName>
    <definedName name="interval" localSheetId="0">'Feuil1 (2)'!$AR$20:$AR$22</definedName>
    <definedName name="interval">Feuil1!$AR$20:$AR$22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2" i="1" l="1" a="1"/>
  <c r="C32" i="1" s="1"/>
  <c r="C32" i="2"/>
  <c r="M44" i="2"/>
  <c r="C23" i="2" s="1"/>
  <c r="L44" i="2"/>
  <c r="J37" i="2"/>
  <c r="J32" i="2"/>
  <c r="C26" i="2"/>
  <c r="D19" i="2" a="1"/>
  <c r="D19" i="2" s="1"/>
  <c r="C19" i="2" a="1"/>
  <c r="C19" i="2" s="1"/>
  <c r="D18" i="2" a="1"/>
  <c r="D18" i="2" s="1"/>
  <c r="B18" i="2"/>
  <c r="L44" i="1"/>
  <c r="C19" i="1" a="1"/>
  <c r="C19" i="1" s="1"/>
  <c r="W31" i="2" a="1"/>
  <c r="W31" i="2" l="1"/>
  <c r="J38" i="2"/>
  <c r="C27" i="2" s="1"/>
  <c r="C37" i="2" s="1"/>
  <c r="C38" i="2" s="1"/>
  <c r="D17" i="2" a="1"/>
  <c r="D17" i="2" s="1"/>
  <c r="C26" i="1" l="1"/>
  <c r="M44" i="1"/>
  <c r="C23" i="1" s="1"/>
  <c r="D19" i="1" a="1"/>
  <c r="D19" i="1" s="1"/>
  <c r="D18" i="1" a="1"/>
  <c r="D18" i="1" s="1"/>
  <c r="J37" i="1"/>
  <c r="J32" i="1"/>
  <c r="B18" i="1"/>
  <c r="D17" i="1" s="1" a="1"/>
  <c r="D17" i="1" s="1"/>
  <c r="W31" i="1" a="1"/>
  <c r="W31" i="1" l="1"/>
  <c r="J38" i="1" l="1"/>
  <c r="C27" i="1" s="1"/>
  <c r="C37" i="1" s="1"/>
  <c r="C3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<sst xmlns="http://schemas.openxmlformats.org/spreadsheetml/2006/main" count="210" uniqueCount="82">
  <si>
    <t>DEVIS</t>
  </si>
  <si>
    <t>Séjour Linguistique</t>
  </si>
  <si>
    <t>NOM:</t>
  </si>
  <si>
    <t>Prénom:</t>
  </si>
  <si>
    <t>Ecole:</t>
  </si>
  <si>
    <t>ESG</t>
  </si>
  <si>
    <t>Campus:</t>
  </si>
  <si>
    <t>FEES &amp; FACTS</t>
  </si>
  <si>
    <t>Registration Fee</t>
  </si>
  <si>
    <t>PROGRAMME</t>
  </si>
  <si>
    <t>BUDGET (£)</t>
  </si>
  <si>
    <t>Accomodation Placement Fee</t>
  </si>
  <si>
    <t>Destinations</t>
  </si>
  <si>
    <t>Etats-Unis</t>
  </si>
  <si>
    <t xml:space="preserve">Course Materials </t>
  </si>
  <si>
    <t>Ville</t>
  </si>
  <si>
    <t>Boston</t>
  </si>
  <si>
    <t>Ecole de langue</t>
  </si>
  <si>
    <t>EC English</t>
  </si>
  <si>
    <t>COURSES</t>
  </si>
  <si>
    <t>WEEKS</t>
  </si>
  <si>
    <t>Type de cours</t>
  </si>
  <si>
    <t>Anglais général</t>
  </si>
  <si>
    <t>PRICES PER WEEK</t>
  </si>
  <si>
    <t>LESSONS / WEEK</t>
  </si>
  <si>
    <t>Nombre de leçons/semaine (45mins)</t>
  </si>
  <si>
    <t xml:space="preserve">Durée du séjour (semaines) </t>
  </si>
  <si>
    <t>Anglais semi-intensif</t>
  </si>
  <si>
    <t>Date de début de séjour</t>
  </si>
  <si>
    <t>Anglais intensif</t>
  </si>
  <si>
    <t>1&gt;11</t>
  </si>
  <si>
    <t>G16:Q16</t>
  </si>
  <si>
    <t>Date de fin de séjour</t>
  </si>
  <si>
    <t>12&gt;23</t>
  </si>
  <si>
    <t>R16:AC16</t>
  </si>
  <si>
    <t>ACCOMMODATION AND TRANSFERS</t>
  </si>
  <si>
    <t>24&gt;36</t>
  </si>
  <si>
    <t>AD16:AP16</t>
  </si>
  <si>
    <t>Haute saison supplément (14 Jun-10 Sep)</t>
  </si>
  <si>
    <t>Sélectionner</t>
  </si>
  <si>
    <t>HOMESTAY</t>
  </si>
  <si>
    <t>PRICE / WEEK</t>
  </si>
  <si>
    <t>HIGH SEASON</t>
  </si>
  <si>
    <t>Inclus : Frais d'inscription &amp; accompagnement du service international</t>
  </si>
  <si>
    <t>Twin  Room</t>
  </si>
  <si>
    <t>Single Room</t>
  </si>
  <si>
    <t xml:space="preserve">Matériel de cours </t>
  </si>
  <si>
    <t>Bourse d'études ESG (-20%)</t>
  </si>
  <si>
    <t>Hébergement</t>
  </si>
  <si>
    <t>Type hébergement</t>
  </si>
  <si>
    <t>Famille d'accueil</t>
  </si>
  <si>
    <t>Formule</t>
  </si>
  <si>
    <t>Demi-pension/shared bathroom</t>
  </si>
  <si>
    <t>AIRPORT TRANSFER</t>
  </si>
  <si>
    <t>ONE WAY</t>
  </si>
  <si>
    <t>MATERIEL</t>
  </si>
  <si>
    <t>HAUTE SAISON</t>
  </si>
  <si>
    <t>High Season Supplement</t>
  </si>
  <si>
    <t xml:space="preserve"> 14 Jun -10 Sep</t>
  </si>
  <si>
    <t>Room</t>
  </si>
  <si>
    <t>Pierre Elliott Trudeau International Airport</t>
  </si>
  <si>
    <t>Distance en transport</t>
  </si>
  <si>
    <t>30-65 mins</t>
  </si>
  <si>
    <t>Oui</t>
  </si>
  <si>
    <t>Date de d'arrivée</t>
  </si>
  <si>
    <t>Non</t>
  </si>
  <si>
    <t>Date de fin</t>
  </si>
  <si>
    <t>BOURSE</t>
  </si>
  <si>
    <t>TRANSPORT</t>
  </si>
  <si>
    <t>Budget TOTAL (Devise)</t>
  </si>
  <si>
    <t>Budget prévisionnel € (selon taux de change du jour)</t>
  </si>
  <si>
    <t>0-15mins</t>
  </si>
  <si>
    <t>Le taux de change appliqué pour la facture sera le taux de change en cours fixé par le service international, le jour de réception du dossier d'inscription.</t>
  </si>
  <si>
    <t>Devis valable jusqu'au</t>
  </si>
  <si>
    <t>Devise appliquée : 1£ =</t>
  </si>
  <si>
    <t>L'école sera fermée les jours fériés</t>
  </si>
  <si>
    <t>=+20/WEEK</t>
  </si>
  <si>
    <t>Début</t>
  </si>
  <si>
    <t>Fin</t>
  </si>
  <si>
    <t>DATES HAUTE SAISON</t>
  </si>
  <si>
    <t xml:space="preserve">Dans saison </t>
  </si>
  <si>
    <t xml:space="preserve">Distance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</si>
</sst>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£-809]#,##0.00"/>
  </numFmts>
  <fonts count="12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color rgb="FFFF0000"/>
      <name val="Verdana"/>
      <family val="2"/>
    </font>
    <font>
      <i/>
      <sz val="10"/>
      <name val="Verdana"/>
      <family val="2"/>
    </font>
    <font>
      <b/>
      <i/>
      <sz val="10"/>
      <name val="Verdana"/>
      <family val="2"/>
    </font>
    <font>
      <b/>
      <sz val="12"/>
      <name val="Verdana"/>
      <family val="2"/>
    </font>
    <font>
      <b/>
      <sz val="9"/>
      <name val="Verdana"/>
      <family val="2"/>
    </font>
    <font>
      <i/>
      <sz val="9"/>
      <name val="Arial"/>
      <family val="2"/>
    </font>
    <font>
      <sz val="8"/>
      <name val="Verdana"/>
      <family val="2"/>
    </font>
    <font>
      <sz val="10"/>
      <color rgb="FF000000"/>
      <name val="Verdana"/>
      <family val="2"/>
    </font>
    <font>
      <sz val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595959"/>
        <bgColor rgb="FF000000"/>
      </patternFill>
    </fill>
    <fill>
      <patternFill patternType="solid">
        <fgColor rgb="FFB8CCE4"/>
        <bgColor rgb="FFB8CCE4"/>
      </patternFill>
    </fill>
    <fill>
      <patternFill patternType="solid">
        <fgColor rgb="FFDCE6F1"/>
        <bgColor rgb="FFDCE6F1"/>
      </patternFill>
    </fill>
    <fill>
      <patternFill patternType="solid">
        <fgColor rgb="FFBFBFBF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1" fillId="0" borderId="8" xfId="0" applyFont="1" applyBorder="1"/>
    <xf numFmtId="0" fontId="1" fillId="0" borderId="9" xfId="0" applyFont="1" applyBorder="1"/>
    <xf numFmtId="0" fontId="1" fillId="0" borderId="11" xfId="0" applyFont="1" applyBorder="1"/>
    <xf numFmtId="0" fontId="2" fillId="0" borderId="12" xfId="0" applyFont="1" applyBorder="1" applyAlignment="1">
      <alignment horizontal="right"/>
    </xf>
    <xf numFmtId="0" fontId="1" fillId="0" borderId="13" xfId="0" applyFont="1" applyBorder="1"/>
    <xf numFmtId="0" fontId="1" fillId="0" borderId="7" xfId="0" applyFont="1" applyBorder="1"/>
    <xf numFmtId="0" fontId="2" fillId="0" borderId="11" xfId="0" applyFont="1" applyBorder="1"/>
    <xf numFmtId="0" fontId="1" fillId="0" borderId="17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64" fontId="1" fillId="0" borderId="17" xfId="0" applyNumberFormat="1" applyFont="1" applyBorder="1"/>
    <xf numFmtId="0" fontId="2" fillId="0" borderId="13" xfId="0" applyFont="1" applyBorder="1"/>
    <xf numFmtId="0" fontId="1" fillId="0" borderId="18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18" xfId="0" applyNumberFormat="1" applyFont="1" applyBorder="1"/>
    <xf numFmtId="0" fontId="2" fillId="0" borderId="1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2" fillId="0" borderId="8" xfId="0" applyFont="1" applyBorder="1"/>
    <xf numFmtId="14" fontId="2" fillId="0" borderId="0" xfId="0" applyNumberFormat="1" applyFont="1" applyAlignment="1">
      <alignment horizontal="left" vertical="center"/>
    </xf>
    <xf numFmtId="0" fontId="1" fillId="0" borderId="15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8" xfId="0" applyFont="1" applyBorder="1"/>
    <xf numFmtId="0" fontId="1" fillId="0" borderId="11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2" fillId="0" borderId="0" xfId="0" applyFont="1"/>
    <xf numFmtId="0" fontId="2" fillId="0" borderId="18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164" fontId="1" fillId="0" borderId="18" xfId="0" applyNumberFormat="1" applyFont="1" applyBorder="1" applyAlignment="1">
      <alignment horizontal="right"/>
    </xf>
    <xf numFmtId="0" fontId="3" fillId="0" borderId="21" xfId="0" applyFont="1" applyBorder="1" applyAlignment="1">
      <alignment horizontal="left" vertical="center" wrapText="1"/>
    </xf>
    <xf numFmtId="49" fontId="1" fillId="0" borderId="13" xfId="0" applyNumberFormat="1" applyFont="1" applyBorder="1" applyAlignment="1">
      <alignment horizontal="left" vertical="center"/>
    </xf>
    <xf numFmtId="164" fontId="1" fillId="0" borderId="21" xfId="0" applyNumberFormat="1" applyFont="1" applyBorder="1" applyAlignment="1">
      <alignment horizontal="right"/>
    </xf>
    <xf numFmtId="0" fontId="2" fillId="0" borderId="0" xfId="0" applyFont="1" applyAlignment="1">
      <alignment horizontal="left" vertical="center" wrapText="1"/>
    </xf>
    <xf numFmtId="164" fontId="1" fillId="0" borderId="0" xfId="0" applyNumberFormat="1" applyFont="1" applyAlignment="1">
      <alignment horizontal="center"/>
    </xf>
    <xf numFmtId="0" fontId="4" fillId="0" borderId="13" xfId="0" applyFont="1" applyBorder="1"/>
    <xf numFmtId="0" fontId="4" fillId="0" borderId="1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" fillId="0" borderId="10" xfId="0" applyFont="1" applyBorder="1"/>
    <xf numFmtId="0" fontId="2" fillId="0" borderId="15" xfId="0" applyFont="1" applyBorder="1"/>
    <xf numFmtId="0" fontId="2" fillId="0" borderId="10" xfId="0" applyFont="1" applyBorder="1"/>
    <xf numFmtId="164" fontId="1" fillId="0" borderId="15" xfId="0" applyNumberFormat="1" applyFont="1" applyBorder="1"/>
    <xf numFmtId="0" fontId="2" fillId="0" borderId="17" xfId="0" applyFont="1" applyBorder="1"/>
    <xf numFmtId="0" fontId="5" fillId="0" borderId="18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14" fontId="4" fillId="0" borderId="12" xfId="0" applyNumberFormat="1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164" fontId="1" fillId="0" borderId="21" xfId="0" applyNumberFormat="1" applyFont="1" applyBorder="1" applyAlignment="1">
      <alignment horizontal="center"/>
    </xf>
    <xf numFmtId="49" fontId="1" fillId="0" borderId="8" xfId="0" applyNumberFormat="1" applyFont="1" applyBorder="1"/>
    <xf numFmtId="49" fontId="2" fillId="0" borderId="11" xfId="0" applyNumberFormat="1" applyFont="1" applyBorder="1"/>
    <xf numFmtId="164" fontId="2" fillId="0" borderId="12" xfId="0" applyNumberFormat="1" applyFont="1" applyBorder="1"/>
    <xf numFmtId="0" fontId="8" fillId="0" borderId="0" xfId="0" applyFont="1" applyAlignment="1">
      <alignment horizontal="center" vertical="center" wrapText="1"/>
    </xf>
    <xf numFmtId="49" fontId="2" fillId="0" borderId="13" xfId="0" applyNumberFormat="1" applyFont="1" applyBorder="1"/>
    <xf numFmtId="0" fontId="2" fillId="0" borderId="7" xfId="0" applyFont="1" applyBorder="1"/>
    <xf numFmtId="0" fontId="2" fillId="0" borderId="12" xfId="0" applyFont="1" applyBorder="1"/>
    <xf numFmtId="0" fontId="2" fillId="0" borderId="14" xfId="0" applyFont="1" applyBorder="1"/>
    <xf numFmtId="0" fontId="1" fillId="2" borderId="10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2" fillId="3" borderId="20" xfId="0" applyFont="1" applyFill="1" applyBorder="1"/>
    <xf numFmtId="0" fontId="2" fillId="3" borderId="16" xfId="0" applyFont="1" applyFill="1" applyBorder="1"/>
    <xf numFmtId="0" fontId="1" fillId="3" borderId="8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2" fillId="4" borderId="0" xfId="0" applyFont="1" applyFill="1"/>
    <xf numFmtId="0" fontId="2" fillId="4" borderId="12" xfId="0" applyFont="1" applyFill="1" applyBorder="1"/>
    <xf numFmtId="0" fontId="2" fillId="0" borderId="9" xfId="0" applyFont="1" applyBorder="1"/>
    <xf numFmtId="0" fontId="2" fillId="0" borderId="18" xfId="0" applyFont="1" applyBorder="1"/>
    <xf numFmtId="0" fontId="2" fillId="0" borderId="21" xfId="0" applyFont="1" applyBorder="1"/>
    <xf numFmtId="16" fontId="10" fillId="5" borderId="23" xfId="0" applyNumberFormat="1" applyFont="1" applyFill="1" applyBorder="1"/>
    <xf numFmtId="0" fontId="10" fillId="5" borderId="24" xfId="0" applyFont="1" applyFill="1" applyBorder="1"/>
    <xf numFmtId="0" fontId="10" fillId="6" borderId="23" xfId="0" applyFont="1" applyFill="1" applyBorder="1"/>
    <xf numFmtId="0" fontId="10" fillId="6" borderId="24" xfId="0" applyFont="1" applyFill="1" applyBorder="1"/>
    <xf numFmtId="0" fontId="10" fillId="5" borderId="23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164" fontId="1" fillId="7" borderId="16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0" xfId="0" applyFont="1" applyFill="1" applyBorder="1"/>
    <xf numFmtId="0" fontId="2" fillId="0" borderId="16" xfId="0" applyFont="1" applyBorder="1"/>
    <xf numFmtId="0" fontId="2" fillId="0" borderId="19" xfId="0" applyFont="1" applyBorder="1"/>
    <xf numFmtId="164" fontId="6" fillId="2" borderId="22" xfId="0" applyNumberFormat="1" applyFont="1" applyFill="1" applyBorder="1" applyAlignment="1">
      <alignment horizontal="center"/>
    </xf>
    <xf numFmtId="44" fontId="6" fillId="2" borderId="14" xfId="0" applyNumberFormat="1" applyFont="1" applyFill="1" applyBorder="1"/>
    <xf numFmtId="164" fontId="2" fillId="0" borderId="14" xfId="0" applyNumberFormat="1" applyFont="1" applyBorder="1"/>
    <xf numFmtId="14" fontId="2" fillId="0" borderId="0" xfId="0" applyNumberFormat="1" applyFont="1" applyAlignment="1">
      <alignment horizontal="left"/>
    </xf>
    <xf numFmtId="8" fontId="2" fillId="0" borderId="0" xfId="0" applyNumberFormat="1" applyFont="1" applyAlignment="1">
      <alignment horizontal="left"/>
    </xf>
    <xf numFmtId="0" fontId="2" fillId="3" borderId="0" xfId="0" applyFont="1" applyFill="1" applyBorder="1"/>
    <xf numFmtId="0" fontId="2" fillId="0" borderId="0" xfId="0" applyFont="1" applyBorder="1"/>
    <xf numFmtId="0" fontId="2" fillId="0" borderId="0" xfId="0" quotePrefix="1" applyFont="1"/>
    <xf numFmtId="0" fontId="11" fillId="0" borderId="0" xfId="0" applyFont="1"/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2" fillId="0" borderId="0" xfId="0" applyFont="1" applyAlignment="1">
      <alignment horizontal="left" vertical="center" wrapText="1"/>
    </xf>
    <xf numFmtId="164" fontId="1" fillId="8" borderId="18" xfId="0" applyNumberFormat="1" applyFont="1" applyFill="1" applyBorder="1"/>
    <xf numFmtId="2" fontId="2" fillId="0" borderId="0" xfId="0" applyNumberFormat="1" applyFont="1"/>
    <xf numFmtId="0" fontId="2" fillId="0" borderId="0" xfId="0" applyFont="1" applyAlignment="1">
      <alignment horizontal="right"/>
    </xf>
    <xf numFmtId="14" fontId="2" fillId="9" borderId="0" xfId="0" applyNumberFormat="1" applyFont="1" applyFill="1"/>
    <xf numFmtId="0" fontId="1" fillId="10" borderId="15" xfId="0" applyFont="1" applyFill="1" applyBorder="1"/>
    <xf numFmtId="0" fontId="2" fillId="10" borderId="16" xfId="0" applyFont="1" applyFill="1" applyBorder="1"/>
    <xf numFmtId="0" fontId="1" fillId="10" borderId="19" xfId="0" applyFont="1" applyFill="1" applyBorder="1" applyAlignment="1">
      <alignment horizontal="center"/>
    </xf>
    <xf numFmtId="14" fontId="2" fillId="10" borderId="19" xfId="0" applyNumberFormat="1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30236-28E5-4121-A446-767ABAA642A6}">
  <dimension ref="A1:AT59"/>
  <sheetViews>
    <sheetView tabSelected="1" topLeftCell="A16" workbookViewId="0">
      <selection activeCell="C32" sqref="C32"/>
    </sheetView>
  </sheetViews>
  <sheetFormatPr baseColWidth="10" defaultRowHeight="15" x14ac:dyDescent="0.25"/>
  <cols>
    <col min="1" max="1" width="45.85546875" bestFit="1" customWidth="1"/>
    <col min="2" max="2" width="32.140625" bestFit="1" customWidth="1"/>
    <col min="3" max="3" width="18.5703125" bestFit="1" customWidth="1"/>
    <col min="5" max="5" width="42.42578125" bestFit="1" customWidth="1"/>
    <col min="6" max="6" width="19" bestFit="1" customWidth="1"/>
    <col min="7" max="7" width="14" bestFit="1" customWidth="1"/>
    <col min="12" max="13" width="11.85546875" bestFit="1" customWidth="1"/>
    <col min="24" max="24" width="12.7109375" bestFit="1" customWidth="1"/>
  </cols>
  <sheetData>
    <row r="1" spans="1:46" x14ac:dyDescent="0.25">
      <c r="A1" s="1"/>
      <c r="B1" s="1"/>
      <c r="C1" s="1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</row>
    <row r="2" spans="1:46" ht="15.75" thickBot="1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</row>
    <row r="3" spans="1:46" x14ac:dyDescent="0.25">
      <c r="A3" s="104" t="s">
        <v>0</v>
      </c>
      <c r="B3" s="105"/>
      <c r="C3" s="106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</row>
    <row r="4" spans="1:46" ht="15.75" thickBot="1" x14ac:dyDescent="0.3">
      <c r="A4" s="107" t="s">
        <v>1</v>
      </c>
      <c r="B4" s="108"/>
      <c r="C4" s="10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</row>
    <row r="5" spans="1:46" x14ac:dyDescent="0.25">
      <c r="A5" s="55"/>
      <c r="B5" s="55"/>
      <c r="C5" s="5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</row>
    <row r="6" spans="1:46" x14ac:dyDescent="0.25">
      <c r="A6" s="2" t="s">
        <v>2</v>
      </c>
      <c r="B6" s="3"/>
      <c r="C6" s="41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</row>
    <row r="7" spans="1:46" x14ac:dyDescent="0.25">
      <c r="A7" s="4" t="s">
        <v>3</v>
      </c>
      <c r="B7" s="1"/>
      <c r="C7" s="5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</row>
    <row r="8" spans="1:46" x14ac:dyDescent="0.25">
      <c r="A8" s="4"/>
      <c r="B8" s="1"/>
      <c r="C8" s="56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</row>
    <row r="9" spans="1:46" x14ac:dyDescent="0.25">
      <c r="A9" s="4" t="s">
        <v>4</v>
      </c>
      <c r="B9" s="1" t="s">
        <v>5</v>
      </c>
      <c r="C9" s="5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</row>
    <row r="10" spans="1:46" x14ac:dyDescent="0.25">
      <c r="A10" s="6" t="s">
        <v>6</v>
      </c>
      <c r="B10" s="7"/>
      <c r="C10" s="57"/>
      <c r="D10" s="27"/>
      <c r="E10" s="110" t="s">
        <v>7</v>
      </c>
      <c r="F10" s="111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</row>
    <row r="11" spans="1:46" x14ac:dyDescent="0.25">
      <c r="A11" s="27"/>
      <c r="B11" s="27"/>
      <c r="C11" s="27"/>
      <c r="D11" s="27"/>
      <c r="E11" s="8" t="s">
        <v>8</v>
      </c>
      <c r="F11" s="56">
        <v>160</v>
      </c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</row>
    <row r="12" spans="1:46" x14ac:dyDescent="0.25">
      <c r="A12" s="112" t="s">
        <v>9</v>
      </c>
      <c r="B12" s="113"/>
      <c r="C12" s="58" t="s">
        <v>10</v>
      </c>
      <c r="D12" s="27"/>
      <c r="E12" s="8" t="s">
        <v>11</v>
      </c>
      <c r="F12" s="56">
        <v>90</v>
      </c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</row>
    <row r="13" spans="1:46" x14ac:dyDescent="0.25">
      <c r="A13" s="9" t="s">
        <v>12</v>
      </c>
      <c r="B13" s="10" t="s">
        <v>13</v>
      </c>
      <c r="C13" s="11"/>
      <c r="D13" s="27"/>
      <c r="E13" s="12" t="s">
        <v>14</v>
      </c>
      <c r="F13" s="5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</row>
    <row r="14" spans="1:46" x14ac:dyDescent="0.25">
      <c r="A14" s="13" t="s">
        <v>15</v>
      </c>
      <c r="B14" s="14" t="s">
        <v>16</v>
      </c>
      <c r="C14" s="15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</row>
    <row r="15" spans="1:46" x14ac:dyDescent="0.25">
      <c r="A15" s="16" t="s">
        <v>17</v>
      </c>
      <c r="B15" s="17" t="s">
        <v>18</v>
      </c>
      <c r="C15" s="15"/>
      <c r="D15" s="27"/>
      <c r="E15" s="27"/>
      <c r="F15" s="1"/>
      <c r="G15" s="1"/>
      <c r="H15" s="1"/>
      <c r="I15" s="1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</row>
    <row r="16" spans="1:46" x14ac:dyDescent="0.25">
      <c r="A16" s="16"/>
      <c r="B16" s="17"/>
      <c r="C16" s="15"/>
      <c r="D16" s="27"/>
      <c r="E16" s="18" t="s">
        <v>19</v>
      </c>
      <c r="F16" s="59" t="s">
        <v>20</v>
      </c>
      <c r="G16" s="60">
        <v>1</v>
      </c>
      <c r="H16" s="60">
        <v>2</v>
      </c>
      <c r="I16" s="60">
        <v>3</v>
      </c>
      <c r="J16" s="60">
        <v>4</v>
      </c>
      <c r="K16" s="60">
        <v>5</v>
      </c>
      <c r="L16" s="60">
        <v>6</v>
      </c>
      <c r="M16" s="60">
        <v>7</v>
      </c>
      <c r="N16" s="60">
        <v>8</v>
      </c>
      <c r="O16" s="60">
        <v>9</v>
      </c>
      <c r="P16" s="60">
        <v>10</v>
      </c>
      <c r="Q16" s="60">
        <v>11</v>
      </c>
      <c r="R16" s="60">
        <v>12</v>
      </c>
      <c r="S16" s="60">
        <v>13</v>
      </c>
      <c r="T16" s="60">
        <v>14</v>
      </c>
      <c r="U16" s="60">
        <v>15</v>
      </c>
      <c r="V16" s="60">
        <v>16</v>
      </c>
      <c r="W16" s="60">
        <v>17</v>
      </c>
      <c r="X16" s="60">
        <v>18</v>
      </c>
      <c r="Y16" s="60">
        <v>19</v>
      </c>
      <c r="Z16" s="60">
        <v>20</v>
      </c>
      <c r="AA16" s="60">
        <v>21</v>
      </c>
      <c r="AB16" s="60">
        <v>22</v>
      </c>
      <c r="AC16" s="60">
        <v>23</v>
      </c>
      <c r="AD16" s="60">
        <v>24</v>
      </c>
      <c r="AE16" s="60">
        <v>25</v>
      </c>
      <c r="AF16" s="60">
        <v>26</v>
      </c>
      <c r="AG16" s="60">
        <v>27</v>
      </c>
      <c r="AH16" s="60">
        <v>28</v>
      </c>
      <c r="AI16" s="60">
        <v>29</v>
      </c>
      <c r="AJ16" s="60">
        <v>30</v>
      </c>
      <c r="AK16" s="60">
        <v>31</v>
      </c>
      <c r="AL16" s="60">
        <v>32</v>
      </c>
      <c r="AM16" s="60">
        <v>33</v>
      </c>
      <c r="AN16" s="60">
        <v>34</v>
      </c>
      <c r="AO16" s="60">
        <v>35</v>
      </c>
      <c r="AP16" s="61">
        <v>36</v>
      </c>
      <c r="AQ16" s="27"/>
      <c r="AR16" s="27"/>
      <c r="AS16" s="27"/>
      <c r="AT16" s="27"/>
    </row>
    <row r="17" spans="1:46" x14ac:dyDescent="0.25">
      <c r="A17" s="13" t="s">
        <v>21</v>
      </c>
      <c r="B17" s="14" t="s">
        <v>22</v>
      </c>
      <c r="C17" s="15"/>
      <c r="D17" s="89" cm="1">
        <f t="array" ref="D17">SUMPRODUCT(((E$18:E$20&amp;F$18:F$20=B$17&amp;B$18))*1)</f>
        <v>1</v>
      </c>
      <c r="E17" s="62" t="s">
        <v>23</v>
      </c>
      <c r="F17" s="63" t="s">
        <v>24</v>
      </c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5"/>
      <c r="AQ17" s="27"/>
      <c r="AR17" s="27"/>
      <c r="AS17" s="27"/>
      <c r="AT17" s="27"/>
    </row>
    <row r="18" spans="1:46" x14ac:dyDescent="0.25">
      <c r="A18" s="13" t="s">
        <v>25</v>
      </c>
      <c r="B18" s="14">
        <f>VLOOKUP(B17,S31:T34,2,0)</f>
        <v>20</v>
      </c>
      <c r="C18" s="15"/>
      <c r="D18" s="27" cm="1">
        <f t="array" ref="D18">SUMPRODUCT((G$16:AP$16&lt;=B$19)*1)</f>
        <v>7</v>
      </c>
      <c r="E18" s="19" t="s">
        <v>22</v>
      </c>
      <c r="F18" s="43">
        <v>20</v>
      </c>
      <c r="G18" s="66">
        <v>410</v>
      </c>
      <c r="H18" s="66">
        <v>410</v>
      </c>
      <c r="I18" s="66">
        <v>410</v>
      </c>
      <c r="J18" s="66">
        <v>410</v>
      </c>
      <c r="K18" s="66">
        <v>410</v>
      </c>
      <c r="L18" s="66">
        <v>410</v>
      </c>
      <c r="M18" s="66">
        <v>410</v>
      </c>
      <c r="N18" s="66">
        <v>410</v>
      </c>
      <c r="O18" s="66">
        <v>410</v>
      </c>
      <c r="P18" s="66">
        <v>410</v>
      </c>
      <c r="Q18" s="66">
        <v>410</v>
      </c>
      <c r="R18" s="66">
        <v>390</v>
      </c>
      <c r="S18" s="66">
        <v>390</v>
      </c>
      <c r="T18" s="66">
        <v>390</v>
      </c>
      <c r="U18" s="66">
        <v>390</v>
      </c>
      <c r="V18" s="66">
        <v>390</v>
      </c>
      <c r="W18" s="66">
        <v>390</v>
      </c>
      <c r="X18" s="66">
        <v>390</v>
      </c>
      <c r="Y18" s="66">
        <v>390</v>
      </c>
      <c r="Z18" s="66">
        <v>390</v>
      </c>
      <c r="AA18" s="66">
        <v>390</v>
      </c>
      <c r="AB18" s="66">
        <v>390</v>
      </c>
      <c r="AC18" s="66">
        <v>390</v>
      </c>
      <c r="AD18" s="66">
        <v>385</v>
      </c>
      <c r="AE18" s="66">
        <v>385</v>
      </c>
      <c r="AF18" s="66">
        <v>385</v>
      </c>
      <c r="AG18" s="66">
        <v>385</v>
      </c>
      <c r="AH18" s="66">
        <v>385</v>
      </c>
      <c r="AI18" s="66">
        <v>385</v>
      </c>
      <c r="AJ18" s="66">
        <v>385</v>
      </c>
      <c r="AK18" s="66">
        <v>385</v>
      </c>
      <c r="AL18" s="66">
        <v>385</v>
      </c>
      <c r="AM18" s="66">
        <v>385</v>
      </c>
      <c r="AN18" s="66">
        <v>385</v>
      </c>
      <c r="AO18" s="66">
        <v>385</v>
      </c>
      <c r="AP18" s="41">
        <v>385</v>
      </c>
      <c r="AQ18" s="27"/>
      <c r="AR18" s="27"/>
      <c r="AS18" s="27"/>
      <c r="AT18" s="27"/>
    </row>
    <row r="19" spans="1:46" x14ac:dyDescent="0.25">
      <c r="A19" s="13" t="s">
        <v>26</v>
      </c>
      <c r="B19" s="14">
        <v>7</v>
      </c>
      <c r="C19" s="93" cm="1">
        <f t="array" ref="C19">IFERROR(INDEX(G18:AP20,MATCH(B17,E18:E20,0),Durée_du_séjour__semaines)*Durée_du_séjour__semaines,0)</f>
        <v>2870</v>
      </c>
      <c r="D19" s="27" cm="1">
        <f t="array" ref="D19">SUMPRODUCT((G$18:AP$20)*1)</f>
        <v>41420</v>
      </c>
      <c r="E19" s="8" t="s">
        <v>27</v>
      </c>
      <c r="F19" s="67">
        <v>24</v>
      </c>
      <c r="G19" s="27">
        <v>460</v>
      </c>
      <c r="H19" s="27">
        <v>460</v>
      </c>
      <c r="I19" s="27">
        <v>460</v>
      </c>
      <c r="J19" s="27">
        <v>460</v>
      </c>
      <c r="K19" s="27">
        <v>460</v>
      </c>
      <c r="L19" s="27">
        <v>460</v>
      </c>
      <c r="M19" s="27">
        <v>460</v>
      </c>
      <c r="N19" s="27">
        <v>460</v>
      </c>
      <c r="O19" s="27">
        <v>460</v>
      </c>
      <c r="P19" s="27">
        <v>460</v>
      </c>
      <c r="Q19" s="27">
        <v>460</v>
      </c>
      <c r="R19" s="27">
        <v>415</v>
      </c>
      <c r="S19" s="27">
        <v>415</v>
      </c>
      <c r="T19" s="27">
        <v>415</v>
      </c>
      <c r="U19" s="27">
        <v>415</v>
      </c>
      <c r="V19" s="27">
        <v>415</v>
      </c>
      <c r="W19" s="27">
        <v>415</v>
      </c>
      <c r="X19" s="27">
        <v>415</v>
      </c>
      <c r="Y19" s="27">
        <v>415</v>
      </c>
      <c r="Z19" s="27">
        <v>415</v>
      </c>
      <c r="AA19" s="27">
        <v>415</v>
      </c>
      <c r="AB19" s="27">
        <v>415</v>
      </c>
      <c r="AC19" s="27">
        <v>415</v>
      </c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56"/>
      <c r="AQ19" s="27"/>
      <c r="AR19" s="27"/>
      <c r="AS19" s="27"/>
      <c r="AT19" s="27"/>
    </row>
    <row r="20" spans="1:46" x14ac:dyDescent="0.25">
      <c r="A20" s="16" t="s">
        <v>28</v>
      </c>
      <c r="B20" s="20">
        <v>44333</v>
      </c>
      <c r="C20" s="15"/>
      <c r="D20" s="27"/>
      <c r="E20" s="12" t="s">
        <v>29</v>
      </c>
      <c r="F20" s="68">
        <v>30</v>
      </c>
      <c r="G20" s="55">
        <v>525</v>
      </c>
      <c r="H20" s="55">
        <v>525</v>
      </c>
      <c r="I20" s="55">
        <v>525</v>
      </c>
      <c r="J20" s="55">
        <v>525</v>
      </c>
      <c r="K20" s="55">
        <v>525</v>
      </c>
      <c r="L20" s="55">
        <v>525</v>
      </c>
      <c r="M20" s="55">
        <v>525</v>
      </c>
      <c r="N20" s="55">
        <v>525</v>
      </c>
      <c r="O20" s="55">
        <v>525</v>
      </c>
      <c r="P20" s="55">
        <v>525</v>
      </c>
      <c r="Q20" s="55">
        <v>525</v>
      </c>
      <c r="R20" s="55">
        <v>485</v>
      </c>
      <c r="S20" s="55">
        <v>485</v>
      </c>
      <c r="T20" s="55">
        <v>485</v>
      </c>
      <c r="U20" s="55">
        <v>485</v>
      </c>
      <c r="V20" s="55">
        <v>485</v>
      </c>
      <c r="W20" s="55">
        <v>485</v>
      </c>
      <c r="X20" s="55">
        <v>485</v>
      </c>
      <c r="Y20" s="55">
        <v>485</v>
      </c>
      <c r="Z20" s="55">
        <v>485</v>
      </c>
      <c r="AA20" s="55">
        <v>485</v>
      </c>
      <c r="AB20" s="55">
        <v>485</v>
      </c>
      <c r="AC20" s="55">
        <v>485</v>
      </c>
      <c r="AD20" s="55">
        <v>430</v>
      </c>
      <c r="AE20" s="55">
        <v>430</v>
      </c>
      <c r="AF20" s="55">
        <v>430</v>
      </c>
      <c r="AG20" s="55">
        <v>430</v>
      </c>
      <c r="AH20" s="55">
        <v>430</v>
      </c>
      <c r="AI20" s="55">
        <v>430</v>
      </c>
      <c r="AJ20" s="55">
        <v>430</v>
      </c>
      <c r="AK20" s="55">
        <v>430</v>
      </c>
      <c r="AL20" s="55">
        <v>430</v>
      </c>
      <c r="AM20" s="55">
        <v>430</v>
      </c>
      <c r="AN20" s="55">
        <v>430</v>
      </c>
      <c r="AO20" s="55">
        <v>430</v>
      </c>
      <c r="AP20" s="57">
        <v>430</v>
      </c>
      <c r="AQ20" s="27"/>
      <c r="AR20" s="69" t="s">
        <v>30</v>
      </c>
      <c r="AS20" s="70" t="s">
        <v>31</v>
      </c>
      <c r="AT20" s="27"/>
    </row>
    <row r="21" spans="1:46" x14ac:dyDescent="0.25">
      <c r="A21" s="16" t="s">
        <v>32</v>
      </c>
      <c r="B21" s="20">
        <v>44379</v>
      </c>
      <c r="C21" s="15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71" t="s">
        <v>33</v>
      </c>
      <c r="AS21" s="72" t="s">
        <v>34</v>
      </c>
      <c r="AT21" s="27"/>
    </row>
    <row r="22" spans="1:46" x14ac:dyDescent="0.25">
      <c r="A22" s="67"/>
      <c r="B22" s="27"/>
      <c r="C22" s="15"/>
      <c r="D22" s="27"/>
      <c r="E22" s="90" t="s">
        <v>35</v>
      </c>
      <c r="F22" s="22"/>
      <c r="G22" s="91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73" t="s">
        <v>36</v>
      </c>
      <c r="AS22" s="70" t="s">
        <v>37</v>
      </c>
      <c r="AT22" s="27"/>
    </row>
    <row r="23" spans="1:46" x14ac:dyDescent="0.25">
      <c r="A23" s="24" t="s">
        <v>38</v>
      </c>
      <c r="C23" s="15">
        <f>ROUND((M44-L44)/7,0)*20</f>
        <v>60</v>
      </c>
      <c r="D23" s="27"/>
      <c r="E23" s="74" t="s">
        <v>40</v>
      </c>
      <c r="F23" s="86" t="s">
        <v>41</v>
      </c>
      <c r="G23" s="75" t="s">
        <v>42</v>
      </c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</row>
    <row r="24" spans="1:46" x14ac:dyDescent="0.25">
      <c r="A24" s="114" t="s">
        <v>43</v>
      </c>
      <c r="B24" s="115"/>
      <c r="C24" s="26"/>
      <c r="D24" s="27"/>
      <c r="E24" s="8" t="s">
        <v>44</v>
      </c>
      <c r="F24" s="87">
        <v>325</v>
      </c>
      <c r="G24" s="56">
        <v>350</v>
      </c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</row>
    <row r="25" spans="1:46" x14ac:dyDescent="0.25">
      <c r="A25" s="67"/>
      <c r="B25" s="8"/>
      <c r="C25" s="67"/>
      <c r="D25" s="27"/>
      <c r="E25" s="12" t="s">
        <v>45</v>
      </c>
      <c r="F25" s="55">
        <v>365</v>
      </c>
      <c r="G25" s="57">
        <v>395</v>
      </c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</row>
    <row r="26" spans="1:46" ht="15" customHeight="1" x14ac:dyDescent="0.25">
      <c r="A26" s="28" t="s">
        <v>46</v>
      </c>
      <c r="B26" s="29" t="s">
        <v>63</v>
      </c>
      <c r="C26" s="30">
        <f>IFERROR(VLOOKUP(B26,I33:J34,2,0),0)</f>
        <v>50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</row>
    <row r="27" spans="1:46" ht="15" customHeight="1" x14ac:dyDescent="0.25">
      <c r="A27" s="31" t="s">
        <v>47</v>
      </c>
      <c r="B27" s="32" t="s">
        <v>63</v>
      </c>
      <c r="C27" s="33">
        <f>IFERROR(VLOOKUP(B27,I38:J39,2,0),0)</f>
        <v>-574</v>
      </c>
      <c r="D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</row>
    <row r="28" spans="1:46" x14ac:dyDescent="0.25">
      <c r="A28" s="27"/>
      <c r="B28" s="92"/>
      <c r="C28" s="35"/>
      <c r="D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</row>
    <row r="29" spans="1:46" x14ac:dyDescent="0.25">
      <c r="A29" s="116" t="s">
        <v>48</v>
      </c>
      <c r="B29" s="117"/>
      <c r="C29" s="76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</row>
    <row r="30" spans="1:46" x14ac:dyDescent="0.25">
      <c r="A30" s="37" t="s">
        <v>49</v>
      </c>
      <c r="B30" s="38" t="s">
        <v>50</v>
      </c>
      <c r="C30" s="43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</row>
    <row r="31" spans="1:46" x14ac:dyDescent="0.25">
      <c r="A31" s="37" t="s">
        <v>51</v>
      </c>
      <c r="B31" s="38" t="s">
        <v>52</v>
      </c>
      <c r="C31" s="15"/>
      <c r="D31" s="27"/>
      <c r="E31" s="77" t="s">
        <v>53</v>
      </c>
      <c r="F31" s="78" t="s">
        <v>54</v>
      </c>
      <c r="G31" s="27"/>
      <c r="H31" s="27"/>
      <c r="I31" s="2" t="s">
        <v>55</v>
      </c>
      <c r="J31" s="41"/>
      <c r="K31" s="27"/>
      <c r="L31" s="2" t="s">
        <v>56</v>
      </c>
      <c r="M31" s="39"/>
      <c r="N31" s="27"/>
      <c r="O31" s="40" t="s">
        <v>57</v>
      </c>
      <c r="P31" s="79"/>
      <c r="Q31" s="27" t="s">
        <v>58</v>
      </c>
      <c r="R31" s="27"/>
      <c r="S31" s="19" t="s">
        <v>39</v>
      </c>
      <c r="T31" s="41" t="s">
        <v>39</v>
      </c>
      <c r="U31" s="41" t="s">
        <v>39</v>
      </c>
      <c r="V31" s="80" t="s">
        <v>30</v>
      </c>
      <c r="W31" s="42" cm="1">
        <f t="array" aca="1" ref="W31" ca="1">SUMPRODUCT((E18:E20&amp;F18:F20=B17&amp;B18)*OFFSET(INDIRECT(CHOOSE(MATCH(V31,interval,0),AS20,AS21,AS22)),MATCH(B17,E18:E21,0)+1,))</f>
        <v>4510</v>
      </c>
      <c r="X31" s="80" t="s">
        <v>39</v>
      </c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</row>
    <row r="32" spans="1:46" x14ac:dyDescent="0.25">
      <c r="A32" s="44" t="s">
        <v>59</v>
      </c>
      <c r="B32" s="45" t="s">
        <v>44</v>
      </c>
      <c r="C32" s="15">
        <f>IFERROR((INDEX(F24:G25,MATCH(B32,E24:E25,0),1)*Durée_du_séjour__semaines),"")</f>
        <v>2275</v>
      </c>
      <c r="D32" s="27"/>
      <c r="E32" s="36" t="s">
        <v>60</v>
      </c>
      <c r="F32" s="57">
        <v>155</v>
      </c>
      <c r="G32" s="27"/>
      <c r="H32" s="27"/>
      <c r="I32" s="8" t="s">
        <v>39</v>
      </c>
      <c r="J32" s="56">
        <f>0</f>
        <v>0</v>
      </c>
      <c r="K32" s="27"/>
      <c r="L32" s="8" t="s">
        <v>39</v>
      </c>
      <c r="M32" s="56">
        <v>0</v>
      </c>
      <c r="N32" s="27"/>
      <c r="O32" s="27"/>
      <c r="P32" s="27"/>
      <c r="Q32" s="88" t="s">
        <v>76</v>
      </c>
      <c r="R32" s="27"/>
      <c r="S32" s="8" t="s">
        <v>22</v>
      </c>
      <c r="T32" s="56">
        <v>20</v>
      </c>
      <c r="U32" s="56" t="s">
        <v>30</v>
      </c>
      <c r="V32" s="27"/>
      <c r="W32" s="27"/>
      <c r="X32" s="67">
        <v>1</v>
      </c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</row>
    <row r="33" spans="1:46" x14ac:dyDescent="0.25">
      <c r="A33" s="37" t="s">
        <v>81</v>
      </c>
      <c r="B33" s="38" t="s">
        <v>62</v>
      </c>
      <c r="C33" s="15"/>
      <c r="D33" s="27"/>
      <c r="E33" s="27"/>
      <c r="F33" s="27"/>
      <c r="G33" s="27"/>
      <c r="H33" s="27"/>
      <c r="I33" s="8" t="s">
        <v>63</v>
      </c>
      <c r="J33" s="56">
        <v>50</v>
      </c>
      <c r="K33" s="27"/>
      <c r="L33" s="8" t="s">
        <v>63</v>
      </c>
      <c r="M33" s="56">
        <v>0</v>
      </c>
      <c r="N33" s="27"/>
      <c r="O33" s="27" t="s">
        <v>39</v>
      </c>
      <c r="P33" s="27"/>
      <c r="Q33" s="27"/>
      <c r="R33" s="27"/>
      <c r="S33" s="8" t="s">
        <v>27</v>
      </c>
      <c r="T33" s="56">
        <v>24</v>
      </c>
      <c r="U33" s="56" t="s">
        <v>33</v>
      </c>
      <c r="V33" s="27"/>
      <c r="W33" s="27"/>
      <c r="X33" s="67">
        <v>2</v>
      </c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</row>
    <row r="34" spans="1:46" x14ac:dyDescent="0.25">
      <c r="A34" s="37" t="s">
        <v>64</v>
      </c>
      <c r="B34" s="46"/>
      <c r="C34" s="15"/>
      <c r="D34" s="27"/>
      <c r="E34" s="27"/>
      <c r="F34" s="27"/>
      <c r="H34" s="27"/>
      <c r="I34" s="12" t="s">
        <v>65</v>
      </c>
      <c r="J34" s="57">
        <v>0</v>
      </c>
      <c r="K34" s="27"/>
      <c r="L34" s="12" t="s">
        <v>65</v>
      </c>
      <c r="M34" s="57">
        <v>0</v>
      </c>
      <c r="N34" s="27"/>
      <c r="O34" s="8" t="s">
        <v>44</v>
      </c>
      <c r="P34" s="27"/>
      <c r="Q34" s="27"/>
      <c r="R34" s="27"/>
      <c r="S34" s="12" t="s">
        <v>29</v>
      </c>
      <c r="T34" s="57">
        <v>30</v>
      </c>
      <c r="U34" s="57" t="s">
        <v>36</v>
      </c>
      <c r="V34" s="27"/>
      <c r="W34" s="27"/>
      <c r="X34" s="67">
        <v>3</v>
      </c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</row>
    <row r="35" spans="1:46" x14ac:dyDescent="0.25">
      <c r="A35" s="37" t="s">
        <v>66</v>
      </c>
      <c r="B35" s="46"/>
      <c r="C35" s="15"/>
      <c r="D35" s="27"/>
      <c r="E35" s="27"/>
      <c r="F35" s="27"/>
      <c r="H35" s="27"/>
      <c r="I35" s="27"/>
      <c r="J35" s="27"/>
      <c r="K35" s="27"/>
      <c r="L35" s="27"/>
      <c r="M35" s="27"/>
      <c r="N35" s="27"/>
      <c r="O35" s="12" t="s">
        <v>45</v>
      </c>
      <c r="P35" s="27"/>
      <c r="Q35" s="27"/>
      <c r="R35" s="27"/>
      <c r="S35" s="27"/>
      <c r="T35" s="27"/>
      <c r="U35" s="27"/>
      <c r="V35" s="27"/>
      <c r="W35" s="27"/>
      <c r="X35" s="67">
        <v>4</v>
      </c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</row>
    <row r="36" spans="1:46" x14ac:dyDescent="0.25">
      <c r="A36" s="47"/>
      <c r="B36" s="48"/>
      <c r="C36" s="49"/>
      <c r="D36" s="27"/>
      <c r="E36" s="27"/>
      <c r="F36" s="27"/>
      <c r="H36" s="27"/>
      <c r="I36" s="50" t="s">
        <v>67</v>
      </c>
      <c r="J36" s="41"/>
      <c r="K36" s="27"/>
      <c r="L36" s="1" t="s">
        <v>68</v>
      </c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67">
        <v>5</v>
      </c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</row>
    <row r="37" spans="1:46" ht="16.5" thickBot="1" x14ac:dyDescent="0.3">
      <c r="A37" s="118" t="s">
        <v>69</v>
      </c>
      <c r="B37" s="119"/>
      <c r="C37" s="81">
        <f>C19+C23+C26+C27</f>
        <v>2406</v>
      </c>
      <c r="D37" s="27"/>
      <c r="E37" s="27"/>
      <c r="F37" s="27"/>
      <c r="G37" s="27"/>
      <c r="H37" s="27"/>
      <c r="I37" s="8" t="s">
        <v>39</v>
      </c>
      <c r="J37" s="56">
        <f>0</f>
        <v>0</v>
      </c>
      <c r="K37" s="27"/>
      <c r="L37" s="27" t="s">
        <v>39</v>
      </c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67">
        <v>6</v>
      </c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</row>
    <row r="38" spans="1:46" ht="15.75" x14ac:dyDescent="0.25">
      <c r="A38" s="101" t="s">
        <v>70</v>
      </c>
      <c r="B38" s="102"/>
      <c r="C38" s="82">
        <f>C37*B42</f>
        <v>2670.6600000000003</v>
      </c>
      <c r="D38" s="27"/>
      <c r="E38" s="27"/>
      <c r="F38" s="27"/>
      <c r="G38" s="27"/>
      <c r="H38" s="27"/>
      <c r="I38" s="51" t="s">
        <v>63</v>
      </c>
      <c r="J38" s="52">
        <f>-(C19*20%)</f>
        <v>-574</v>
      </c>
      <c r="K38" s="27"/>
      <c r="L38" s="27" t="s">
        <v>71</v>
      </c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67">
        <v>7</v>
      </c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</row>
    <row r="39" spans="1:46" x14ac:dyDescent="0.25">
      <c r="A39" s="53"/>
      <c r="B39" s="53"/>
      <c r="C39" s="53"/>
      <c r="D39" s="27"/>
      <c r="E39" s="27"/>
      <c r="F39" s="27"/>
      <c r="G39" s="27"/>
      <c r="H39" s="27"/>
      <c r="I39" s="54" t="s">
        <v>65</v>
      </c>
      <c r="J39" s="83">
        <v>0</v>
      </c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67">
        <v>8</v>
      </c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</row>
    <row r="40" spans="1:46" ht="24" customHeight="1" x14ac:dyDescent="0.25">
      <c r="A40" s="103" t="s">
        <v>72</v>
      </c>
      <c r="B40" s="103"/>
      <c r="C40" s="103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67">
        <v>9</v>
      </c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</row>
    <row r="41" spans="1:46" x14ac:dyDescent="0.25">
      <c r="A41" s="27" t="s">
        <v>73</v>
      </c>
      <c r="B41" s="84">
        <v>42749</v>
      </c>
      <c r="C41" s="27"/>
      <c r="D41" s="27"/>
      <c r="E41" s="27"/>
      <c r="F41" s="27"/>
      <c r="G41" s="27"/>
      <c r="H41" s="27"/>
      <c r="I41" s="27"/>
      <c r="J41" s="27"/>
      <c r="K41" s="27"/>
      <c r="L41" s="97" t="s">
        <v>79</v>
      </c>
      <c r="M41" s="98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67">
        <v>10</v>
      </c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</row>
    <row r="42" spans="1:46" x14ac:dyDescent="0.25">
      <c r="A42" s="27" t="s">
        <v>74</v>
      </c>
      <c r="B42" s="85">
        <v>1.1100000000000001</v>
      </c>
      <c r="C42" s="27"/>
      <c r="D42" s="27"/>
      <c r="E42" s="27"/>
      <c r="F42" s="27"/>
      <c r="G42" s="27"/>
      <c r="H42" s="27"/>
      <c r="I42" s="27"/>
      <c r="J42" s="27"/>
      <c r="K42" s="27"/>
      <c r="L42" s="99" t="s">
        <v>77</v>
      </c>
      <c r="M42" s="99" t="s">
        <v>78</v>
      </c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67">
        <v>11</v>
      </c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</row>
    <row r="43" spans="1:46" x14ac:dyDescent="0.25">
      <c r="A43" s="27" t="s">
        <v>75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100">
        <v>44361</v>
      </c>
      <c r="M43" s="100">
        <v>44449</v>
      </c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67">
        <v>12</v>
      </c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</row>
    <row r="44" spans="1:46" x14ac:dyDescent="0.25">
      <c r="A44" s="27"/>
      <c r="C44" s="27"/>
      <c r="D44" s="27"/>
      <c r="E44" s="27"/>
      <c r="F44" s="27"/>
      <c r="G44" s="27"/>
      <c r="H44" s="27"/>
      <c r="I44" s="27"/>
      <c r="J44" s="27"/>
      <c r="K44" s="95" t="s">
        <v>80</v>
      </c>
      <c r="L44" s="96">
        <f>MAX(B20,L43)*(MIN(B21,M43)&gt;=MAX(B20,L43))*(B20*B21*L43*M43&lt;&gt;0)</f>
        <v>44361</v>
      </c>
      <c r="M44" s="96">
        <f>MIN(B21,M43)*(MIN(B21,M43)&gt;=MAX(B20,L43))*(B20*B21*L43*M43&lt;&gt;0)</f>
        <v>44379</v>
      </c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67">
        <v>13</v>
      </c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</row>
    <row r="45" spans="1:46" x14ac:dyDescent="0.25">
      <c r="A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67">
        <v>14</v>
      </c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</row>
    <row r="46" spans="1:46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67">
        <v>15</v>
      </c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</row>
    <row r="47" spans="1:46" x14ac:dyDescent="0.25">
      <c r="A47" s="27"/>
      <c r="B47" s="94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67">
        <v>16</v>
      </c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</row>
    <row r="48" spans="1:46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67">
        <v>17</v>
      </c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</row>
    <row r="49" spans="1:46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67">
        <v>26</v>
      </c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</row>
    <row r="50" spans="1:46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67">
        <v>27</v>
      </c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</row>
    <row r="51" spans="1:46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67">
        <v>28</v>
      </c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</row>
    <row r="52" spans="1:46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67">
        <v>29</v>
      </c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</row>
    <row r="53" spans="1:46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67">
        <v>30</v>
      </c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</row>
    <row r="54" spans="1:46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67">
        <v>31</v>
      </c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</row>
    <row r="55" spans="1:46" x14ac:dyDescent="0.25">
      <c r="A55" s="27"/>
      <c r="B55" s="27"/>
      <c r="C55" s="27"/>
      <c r="D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67">
        <v>32</v>
      </c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</row>
    <row r="56" spans="1:46" x14ac:dyDescent="0.25">
      <c r="A56" s="27"/>
      <c r="B56" s="27"/>
      <c r="C56" s="27"/>
      <c r="D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67">
        <v>33</v>
      </c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</row>
    <row r="57" spans="1:46" x14ac:dyDescent="0.25">
      <c r="A57" s="27"/>
      <c r="B57" s="27"/>
      <c r="C57" s="27"/>
      <c r="D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67">
        <v>34</v>
      </c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</row>
    <row r="58" spans="1:46" x14ac:dyDescent="0.25">
      <c r="A58" s="27"/>
      <c r="B58" s="27"/>
      <c r="C58" s="27"/>
      <c r="D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67">
        <v>35</v>
      </c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</row>
    <row r="59" spans="1:46" x14ac:dyDescent="0.25">
      <c r="A59" s="27"/>
      <c r="B59" s="27"/>
      <c r="C59" s="27"/>
      <c r="D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68">
        <v>36</v>
      </c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</row>
  </sheetData>
  <mergeCells count="9">
    <mergeCell ref="A37:B37"/>
    <mergeCell ref="A38:B38"/>
    <mergeCell ref="A40:C40"/>
    <mergeCell ref="A3:C3"/>
    <mergeCell ref="A4:C4"/>
    <mergeCell ref="E10:F10"/>
    <mergeCell ref="A12:B12"/>
    <mergeCell ref="A24:B24"/>
    <mergeCell ref="A29:B29"/>
  </mergeCells>
  <dataValidations count="7">
    <dataValidation type="list" allowBlank="1" showInputMessage="1" showErrorMessage="1" sqref="B19" xr:uid="{7F7009C0-A922-465B-BE05-4542BE5ACE93}">
      <formula1>$X$31:$X$59</formula1>
    </dataValidation>
    <dataValidation type="list" allowBlank="1" showInputMessage="1" showErrorMessage="1" sqref="V31" xr:uid="{7EFC2D59-3E09-4DE9-95DC-F7C0E1B2495C}">
      <formula1>interval</formula1>
    </dataValidation>
    <dataValidation type="list" allowBlank="1" showInputMessage="1" showErrorMessage="1" sqref="B17" xr:uid="{35A029B6-40E3-4B4A-B806-6D65FF4C4142}">
      <formula1>$S$31:$S$34</formula1>
    </dataValidation>
    <dataValidation type="list" allowBlank="1" showInputMessage="1" showErrorMessage="1" sqref="B27" xr:uid="{7FCF1597-36C8-4DA1-AEF0-749664EE5C0C}">
      <formula1>$I$37:$I$39</formula1>
    </dataValidation>
    <dataValidation type="list" allowBlank="1" showInputMessage="1" showErrorMessage="1" sqref="B26" xr:uid="{DB45BB78-B5C8-443F-B6A4-420D6B3C8455}">
      <formula1>$I$32:$I$34</formula1>
    </dataValidation>
    <dataValidation type="list" allowBlank="1" showInputMessage="1" showErrorMessage="1" sqref="B18" xr:uid="{7C9AC464-4FB3-4BEF-8C4E-0CEA2EBDA20B}">
      <formula1>$T$31:$T$34</formula1>
    </dataValidation>
    <dataValidation type="list" allowBlank="1" showInputMessage="1" showErrorMessage="1" sqref="B32" xr:uid="{F3F9EE72-B542-4D26-9B04-3A6AB051CBED}">
      <formula1>$O$33:$O$35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71B45-273C-46A2-9CF2-885987802971}">
  <dimension ref="A1:AT59"/>
  <sheetViews>
    <sheetView topLeftCell="A15" workbookViewId="0">
      <selection activeCell="C32" sqref="C32"/>
    </sheetView>
  </sheetViews>
  <sheetFormatPr baseColWidth="10" defaultRowHeight="15" x14ac:dyDescent="0.25"/>
  <cols>
    <col min="1" max="1" width="45.85546875" bestFit="1" customWidth="1"/>
    <col min="2" max="2" width="32.140625" bestFit="1" customWidth="1"/>
    <col min="3" max="3" width="18.5703125" bestFit="1" customWidth="1"/>
    <col min="5" max="5" width="42.42578125" bestFit="1" customWidth="1"/>
    <col min="6" max="6" width="19" bestFit="1" customWidth="1"/>
    <col min="7" max="7" width="14" bestFit="1" customWidth="1"/>
    <col min="12" max="13" width="11.85546875" bestFit="1" customWidth="1"/>
    <col min="24" max="24" width="12.7109375" bestFit="1" customWidth="1"/>
  </cols>
  <sheetData>
    <row r="1" spans="1:46" x14ac:dyDescent="0.25">
      <c r="A1" s="1"/>
      <c r="B1" s="1"/>
      <c r="C1" s="1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</row>
    <row r="2" spans="1:46" ht="15.75" thickBot="1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</row>
    <row r="3" spans="1:46" x14ac:dyDescent="0.25">
      <c r="A3" s="104" t="s">
        <v>0</v>
      </c>
      <c r="B3" s="105"/>
      <c r="C3" s="106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</row>
    <row r="4" spans="1:46" ht="15.75" thickBot="1" x14ac:dyDescent="0.3">
      <c r="A4" s="107" t="s">
        <v>1</v>
      </c>
      <c r="B4" s="108"/>
      <c r="C4" s="10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</row>
    <row r="5" spans="1:46" x14ac:dyDescent="0.25">
      <c r="A5" s="55"/>
      <c r="B5" s="55"/>
      <c r="C5" s="5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</row>
    <row r="6" spans="1:46" x14ac:dyDescent="0.25">
      <c r="A6" s="2" t="s">
        <v>2</v>
      </c>
      <c r="B6" s="3"/>
      <c r="C6" s="41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</row>
    <row r="7" spans="1:46" x14ac:dyDescent="0.25">
      <c r="A7" s="4" t="s">
        <v>3</v>
      </c>
      <c r="B7" s="1"/>
      <c r="C7" s="5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</row>
    <row r="8" spans="1:46" x14ac:dyDescent="0.25">
      <c r="A8" s="4"/>
      <c r="B8" s="1"/>
      <c r="C8" s="56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</row>
    <row r="9" spans="1:46" x14ac:dyDescent="0.25">
      <c r="A9" s="4" t="s">
        <v>4</v>
      </c>
      <c r="B9" s="1" t="s">
        <v>5</v>
      </c>
      <c r="C9" s="5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</row>
    <row r="10" spans="1:46" x14ac:dyDescent="0.25">
      <c r="A10" s="6" t="s">
        <v>6</v>
      </c>
      <c r="B10" s="7"/>
      <c r="C10" s="57"/>
      <c r="D10" s="27"/>
      <c r="E10" s="110" t="s">
        <v>7</v>
      </c>
      <c r="F10" s="111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</row>
    <row r="11" spans="1:46" x14ac:dyDescent="0.25">
      <c r="A11" s="27"/>
      <c r="B11" s="27"/>
      <c r="C11" s="27"/>
      <c r="D11" s="27"/>
      <c r="E11" s="8" t="s">
        <v>8</v>
      </c>
      <c r="F11" s="56">
        <v>160</v>
      </c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</row>
    <row r="12" spans="1:46" x14ac:dyDescent="0.25">
      <c r="A12" s="112" t="s">
        <v>9</v>
      </c>
      <c r="B12" s="113"/>
      <c r="C12" s="58" t="s">
        <v>10</v>
      </c>
      <c r="D12" s="27"/>
      <c r="E12" s="8" t="s">
        <v>11</v>
      </c>
      <c r="F12" s="56">
        <v>90</v>
      </c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</row>
    <row r="13" spans="1:46" x14ac:dyDescent="0.25">
      <c r="A13" s="9" t="s">
        <v>12</v>
      </c>
      <c r="B13" s="10" t="s">
        <v>13</v>
      </c>
      <c r="C13" s="11"/>
      <c r="D13" s="27"/>
      <c r="E13" s="12" t="s">
        <v>14</v>
      </c>
      <c r="F13" s="5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</row>
    <row r="14" spans="1:46" x14ac:dyDescent="0.25">
      <c r="A14" s="13" t="s">
        <v>15</v>
      </c>
      <c r="B14" s="14" t="s">
        <v>16</v>
      </c>
      <c r="C14" s="15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</row>
    <row r="15" spans="1:46" x14ac:dyDescent="0.25">
      <c r="A15" s="16" t="s">
        <v>17</v>
      </c>
      <c r="B15" s="17" t="s">
        <v>18</v>
      </c>
      <c r="C15" s="15"/>
      <c r="D15" s="27"/>
      <c r="E15" s="27"/>
      <c r="F15" s="1"/>
      <c r="G15" s="1"/>
      <c r="H15" s="1"/>
      <c r="I15" s="1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</row>
    <row r="16" spans="1:46" x14ac:dyDescent="0.25">
      <c r="A16" s="16"/>
      <c r="B16" s="17"/>
      <c r="C16" s="15"/>
      <c r="D16" s="27"/>
      <c r="E16" s="18" t="s">
        <v>19</v>
      </c>
      <c r="F16" s="59" t="s">
        <v>20</v>
      </c>
      <c r="G16" s="60">
        <v>1</v>
      </c>
      <c r="H16" s="60">
        <v>2</v>
      </c>
      <c r="I16" s="60">
        <v>3</v>
      </c>
      <c r="J16" s="60">
        <v>4</v>
      </c>
      <c r="K16" s="60">
        <v>5</v>
      </c>
      <c r="L16" s="60">
        <v>6</v>
      </c>
      <c r="M16" s="60">
        <v>7</v>
      </c>
      <c r="N16" s="60">
        <v>8</v>
      </c>
      <c r="O16" s="60">
        <v>9</v>
      </c>
      <c r="P16" s="60">
        <v>10</v>
      </c>
      <c r="Q16" s="60">
        <v>11</v>
      </c>
      <c r="R16" s="60">
        <v>12</v>
      </c>
      <c r="S16" s="60">
        <v>13</v>
      </c>
      <c r="T16" s="60">
        <v>14</v>
      </c>
      <c r="U16" s="60">
        <v>15</v>
      </c>
      <c r="V16" s="60">
        <v>16</v>
      </c>
      <c r="W16" s="60">
        <v>17</v>
      </c>
      <c r="X16" s="60">
        <v>18</v>
      </c>
      <c r="Y16" s="60">
        <v>19</v>
      </c>
      <c r="Z16" s="60">
        <v>20</v>
      </c>
      <c r="AA16" s="60">
        <v>21</v>
      </c>
      <c r="AB16" s="60">
        <v>22</v>
      </c>
      <c r="AC16" s="60">
        <v>23</v>
      </c>
      <c r="AD16" s="60">
        <v>24</v>
      </c>
      <c r="AE16" s="60">
        <v>25</v>
      </c>
      <c r="AF16" s="60">
        <v>26</v>
      </c>
      <c r="AG16" s="60">
        <v>27</v>
      </c>
      <c r="AH16" s="60">
        <v>28</v>
      </c>
      <c r="AI16" s="60">
        <v>29</v>
      </c>
      <c r="AJ16" s="60">
        <v>30</v>
      </c>
      <c r="AK16" s="60">
        <v>31</v>
      </c>
      <c r="AL16" s="60">
        <v>32</v>
      </c>
      <c r="AM16" s="60">
        <v>33</v>
      </c>
      <c r="AN16" s="60">
        <v>34</v>
      </c>
      <c r="AO16" s="60">
        <v>35</v>
      </c>
      <c r="AP16" s="61">
        <v>36</v>
      </c>
      <c r="AQ16" s="27"/>
      <c r="AR16" s="27"/>
      <c r="AS16" s="27"/>
      <c r="AT16" s="27"/>
    </row>
    <row r="17" spans="1:46" x14ac:dyDescent="0.25">
      <c r="A17" s="13" t="s">
        <v>21</v>
      </c>
      <c r="B17" s="14" t="s">
        <v>22</v>
      </c>
      <c r="C17" s="15"/>
      <c r="D17" s="89" cm="1">
        <f t="array" ref="D17">SUMPRODUCT(((E$18:E$20&amp;F$18:F$20=B$17&amp;B$18))*1)</f>
        <v>1</v>
      </c>
      <c r="E17" s="62" t="s">
        <v>23</v>
      </c>
      <c r="F17" s="63" t="s">
        <v>24</v>
      </c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5"/>
      <c r="AQ17" s="27"/>
      <c r="AR17" s="27"/>
      <c r="AS17" s="27"/>
      <c r="AT17" s="27"/>
    </row>
    <row r="18" spans="1:46" x14ac:dyDescent="0.25">
      <c r="A18" s="13" t="s">
        <v>25</v>
      </c>
      <c r="B18" s="14">
        <f>VLOOKUP(B17,S31:T34,2,0)</f>
        <v>20</v>
      </c>
      <c r="C18" s="15"/>
      <c r="D18" s="27" cm="1">
        <f t="array" ref="D18">SUMPRODUCT((G$16:AP$16&lt;=B$19)*1)</f>
        <v>7</v>
      </c>
      <c r="E18" s="19" t="s">
        <v>22</v>
      </c>
      <c r="F18" s="43">
        <v>20</v>
      </c>
      <c r="G18" s="66">
        <v>410</v>
      </c>
      <c r="H18" s="66">
        <v>410</v>
      </c>
      <c r="I18" s="66">
        <v>410</v>
      </c>
      <c r="J18" s="66">
        <v>410</v>
      </c>
      <c r="K18" s="66">
        <v>410</v>
      </c>
      <c r="L18" s="66">
        <v>410</v>
      </c>
      <c r="M18" s="66">
        <v>410</v>
      </c>
      <c r="N18" s="66">
        <v>410</v>
      </c>
      <c r="O18" s="66">
        <v>410</v>
      </c>
      <c r="P18" s="66">
        <v>410</v>
      </c>
      <c r="Q18" s="66">
        <v>410</v>
      </c>
      <c r="R18" s="66">
        <v>390</v>
      </c>
      <c r="S18" s="66">
        <v>390</v>
      </c>
      <c r="T18" s="66">
        <v>390</v>
      </c>
      <c r="U18" s="66">
        <v>390</v>
      </c>
      <c r="V18" s="66">
        <v>390</v>
      </c>
      <c r="W18" s="66">
        <v>390</v>
      </c>
      <c r="X18" s="66">
        <v>390</v>
      </c>
      <c r="Y18" s="66">
        <v>390</v>
      </c>
      <c r="Z18" s="66">
        <v>390</v>
      </c>
      <c r="AA18" s="66">
        <v>390</v>
      </c>
      <c r="AB18" s="66">
        <v>390</v>
      </c>
      <c r="AC18" s="66">
        <v>390</v>
      </c>
      <c r="AD18" s="66">
        <v>385</v>
      </c>
      <c r="AE18" s="66">
        <v>385</v>
      </c>
      <c r="AF18" s="66">
        <v>385</v>
      </c>
      <c r="AG18" s="66">
        <v>385</v>
      </c>
      <c r="AH18" s="66">
        <v>385</v>
      </c>
      <c r="AI18" s="66">
        <v>385</v>
      </c>
      <c r="AJ18" s="66">
        <v>385</v>
      </c>
      <c r="AK18" s="66">
        <v>385</v>
      </c>
      <c r="AL18" s="66">
        <v>385</v>
      </c>
      <c r="AM18" s="66">
        <v>385</v>
      </c>
      <c r="AN18" s="66">
        <v>385</v>
      </c>
      <c r="AO18" s="66">
        <v>385</v>
      </c>
      <c r="AP18" s="41">
        <v>385</v>
      </c>
      <c r="AQ18" s="27"/>
      <c r="AR18" s="27"/>
      <c r="AS18" s="27"/>
      <c r="AT18" s="27"/>
    </row>
    <row r="19" spans="1:46" x14ac:dyDescent="0.25">
      <c r="A19" s="13" t="s">
        <v>26</v>
      </c>
      <c r="B19" s="14">
        <v>7</v>
      </c>
      <c r="C19" s="93" cm="1">
        <f t="array" ref="C19">IFERROR(INDEX(G18:AP20,MATCH(B17,E18:E20,0),Durée_du_séjour__semaines)*Durée_du_séjour__semaines,0)</f>
        <v>2870</v>
      </c>
      <c r="D19" s="27" cm="1">
        <f t="array" ref="D19">SUMPRODUCT((G$18:AP$20)*1)</f>
        <v>41420</v>
      </c>
      <c r="E19" s="8" t="s">
        <v>27</v>
      </c>
      <c r="F19" s="67">
        <v>24</v>
      </c>
      <c r="G19" s="27">
        <v>460</v>
      </c>
      <c r="H19" s="27">
        <v>460</v>
      </c>
      <c r="I19" s="27">
        <v>460</v>
      </c>
      <c r="J19" s="27">
        <v>460</v>
      </c>
      <c r="K19" s="27">
        <v>460</v>
      </c>
      <c r="L19" s="27">
        <v>460</v>
      </c>
      <c r="M19" s="27">
        <v>460</v>
      </c>
      <c r="N19" s="27">
        <v>460</v>
      </c>
      <c r="O19" s="27">
        <v>460</v>
      </c>
      <c r="P19" s="27">
        <v>460</v>
      </c>
      <c r="Q19" s="27">
        <v>460</v>
      </c>
      <c r="R19" s="27">
        <v>415</v>
      </c>
      <c r="S19" s="27">
        <v>415</v>
      </c>
      <c r="T19" s="27">
        <v>415</v>
      </c>
      <c r="U19" s="27">
        <v>415</v>
      </c>
      <c r="V19" s="27">
        <v>415</v>
      </c>
      <c r="W19" s="27">
        <v>415</v>
      </c>
      <c r="X19" s="27">
        <v>415</v>
      </c>
      <c r="Y19" s="27">
        <v>415</v>
      </c>
      <c r="Z19" s="27">
        <v>415</v>
      </c>
      <c r="AA19" s="27">
        <v>415</v>
      </c>
      <c r="AB19" s="27">
        <v>415</v>
      </c>
      <c r="AC19" s="27">
        <v>415</v>
      </c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56"/>
      <c r="AQ19" s="27"/>
      <c r="AR19" s="27"/>
      <c r="AS19" s="27"/>
      <c r="AT19" s="27"/>
    </row>
    <row r="20" spans="1:46" x14ac:dyDescent="0.25">
      <c r="A20" s="16" t="s">
        <v>28</v>
      </c>
      <c r="B20" s="20">
        <v>44333</v>
      </c>
      <c r="C20" s="15"/>
      <c r="D20" s="27"/>
      <c r="E20" s="12" t="s">
        <v>29</v>
      </c>
      <c r="F20" s="68">
        <v>30</v>
      </c>
      <c r="G20" s="55">
        <v>525</v>
      </c>
      <c r="H20" s="55">
        <v>525</v>
      </c>
      <c r="I20" s="55">
        <v>525</v>
      </c>
      <c r="J20" s="55">
        <v>525</v>
      </c>
      <c r="K20" s="55">
        <v>525</v>
      </c>
      <c r="L20" s="55">
        <v>525</v>
      </c>
      <c r="M20" s="55">
        <v>525</v>
      </c>
      <c r="N20" s="55">
        <v>525</v>
      </c>
      <c r="O20" s="55">
        <v>525</v>
      </c>
      <c r="P20" s="55">
        <v>525</v>
      </c>
      <c r="Q20" s="55">
        <v>525</v>
      </c>
      <c r="R20" s="55">
        <v>485</v>
      </c>
      <c r="S20" s="55">
        <v>485</v>
      </c>
      <c r="T20" s="55">
        <v>485</v>
      </c>
      <c r="U20" s="55">
        <v>485</v>
      </c>
      <c r="V20" s="55">
        <v>485</v>
      </c>
      <c r="W20" s="55">
        <v>485</v>
      </c>
      <c r="X20" s="55">
        <v>485</v>
      </c>
      <c r="Y20" s="55">
        <v>485</v>
      </c>
      <c r="Z20" s="55">
        <v>485</v>
      </c>
      <c r="AA20" s="55">
        <v>485</v>
      </c>
      <c r="AB20" s="55">
        <v>485</v>
      </c>
      <c r="AC20" s="55">
        <v>485</v>
      </c>
      <c r="AD20" s="55">
        <v>430</v>
      </c>
      <c r="AE20" s="55">
        <v>430</v>
      </c>
      <c r="AF20" s="55">
        <v>430</v>
      </c>
      <c r="AG20" s="55">
        <v>430</v>
      </c>
      <c r="AH20" s="55">
        <v>430</v>
      </c>
      <c r="AI20" s="55">
        <v>430</v>
      </c>
      <c r="AJ20" s="55">
        <v>430</v>
      </c>
      <c r="AK20" s="55">
        <v>430</v>
      </c>
      <c r="AL20" s="55">
        <v>430</v>
      </c>
      <c r="AM20" s="55">
        <v>430</v>
      </c>
      <c r="AN20" s="55">
        <v>430</v>
      </c>
      <c r="AO20" s="55">
        <v>430</v>
      </c>
      <c r="AP20" s="57">
        <v>430</v>
      </c>
      <c r="AQ20" s="27"/>
      <c r="AR20" s="69" t="s">
        <v>30</v>
      </c>
      <c r="AS20" s="70" t="s">
        <v>31</v>
      </c>
      <c r="AT20" s="27"/>
    </row>
    <row r="21" spans="1:46" x14ac:dyDescent="0.25">
      <c r="A21" s="16" t="s">
        <v>32</v>
      </c>
      <c r="B21" s="20">
        <v>44379</v>
      </c>
      <c r="C21" s="15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71" t="s">
        <v>33</v>
      </c>
      <c r="AS21" s="72" t="s">
        <v>34</v>
      </c>
      <c r="AT21" s="27"/>
    </row>
    <row r="22" spans="1:46" x14ac:dyDescent="0.25">
      <c r="A22" s="67"/>
      <c r="B22" s="27"/>
      <c r="C22" s="15"/>
      <c r="D22" s="27"/>
      <c r="E22" s="21" t="s">
        <v>35</v>
      </c>
      <c r="F22" s="22"/>
      <c r="G22" s="23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73" t="s">
        <v>36</v>
      </c>
      <c r="AS22" s="70" t="s">
        <v>37</v>
      </c>
      <c r="AT22" s="27"/>
    </row>
    <row r="23" spans="1:46" x14ac:dyDescent="0.25">
      <c r="A23" s="24" t="s">
        <v>38</v>
      </c>
      <c r="B23" s="25" t="s">
        <v>63</v>
      </c>
      <c r="C23" s="15">
        <f>IF(B23="Oui",ROUND((M44-L44)/7,0)*20,0)</f>
        <v>60</v>
      </c>
      <c r="D23" s="27"/>
      <c r="E23" s="74" t="s">
        <v>40</v>
      </c>
      <c r="F23" s="86" t="s">
        <v>41</v>
      </c>
      <c r="G23" s="75" t="s">
        <v>42</v>
      </c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</row>
    <row r="24" spans="1:46" x14ac:dyDescent="0.25">
      <c r="A24" s="114" t="s">
        <v>43</v>
      </c>
      <c r="B24" s="115"/>
      <c r="C24" s="26"/>
      <c r="D24" s="27"/>
      <c r="E24" s="8" t="s">
        <v>44</v>
      </c>
      <c r="F24" s="87">
        <v>325</v>
      </c>
      <c r="G24" s="56">
        <v>350</v>
      </c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</row>
    <row r="25" spans="1:46" x14ac:dyDescent="0.25">
      <c r="A25" s="67"/>
      <c r="B25" s="8"/>
      <c r="C25" s="67"/>
      <c r="D25" s="27"/>
      <c r="E25" s="12" t="s">
        <v>45</v>
      </c>
      <c r="F25" s="55">
        <v>365</v>
      </c>
      <c r="G25" s="57">
        <v>395</v>
      </c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</row>
    <row r="26" spans="1:46" ht="15" customHeight="1" x14ac:dyDescent="0.25">
      <c r="A26" s="28" t="s">
        <v>46</v>
      </c>
      <c r="B26" s="29" t="s">
        <v>39</v>
      </c>
      <c r="C26" s="30">
        <f>IFERROR(VLOOKUP(B26,I33:J34,2,0),0)</f>
        <v>0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</row>
    <row r="27" spans="1:46" ht="15" customHeight="1" x14ac:dyDescent="0.25">
      <c r="A27" s="31" t="s">
        <v>47</v>
      </c>
      <c r="B27" s="32" t="s">
        <v>63</v>
      </c>
      <c r="C27" s="33">
        <f>IFERROR(VLOOKUP(B27,I38:J39,2,0),0)</f>
        <v>-574</v>
      </c>
      <c r="D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</row>
    <row r="28" spans="1:46" x14ac:dyDescent="0.25">
      <c r="A28" s="27"/>
      <c r="B28" s="34"/>
      <c r="C28" s="35"/>
      <c r="D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</row>
    <row r="29" spans="1:46" x14ac:dyDescent="0.25">
      <c r="A29" s="116" t="s">
        <v>48</v>
      </c>
      <c r="B29" s="117"/>
      <c r="C29" s="76"/>
      <c r="D29" s="89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</row>
    <row r="30" spans="1:46" x14ac:dyDescent="0.25">
      <c r="A30" s="37" t="s">
        <v>49</v>
      </c>
      <c r="B30" s="38" t="s">
        <v>50</v>
      </c>
      <c r="C30" s="43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</row>
    <row r="31" spans="1:46" x14ac:dyDescent="0.25">
      <c r="A31" s="37" t="s">
        <v>51</v>
      </c>
      <c r="B31" s="38" t="s">
        <v>52</v>
      </c>
      <c r="C31" s="15"/>
      <c r="D31" s="27"/>
      <c r="E31" s="77" t="s">
        <v>53</v>
      </c>
      <c r="F31" s="78" t="s">
        <v>54</v>
      </c>
      <c r="G31" s="27"/>
      <c r="H31" s="27"/>
      <c r="I31" s="2" t="s">
        <v>55</v>
      </c>
      <c r="J31" s="41"/>
      <c r="K31" s="27"/>
      <c r="L31" s="2" t="s">
        <v>56</v>
      </c>
      <c r="M31" s="39"/>
      <c r="N31" s="27"/>
      <c r="O31" s="40" t="s">
        <v>57</v>
      </c>
      <c r="P31" s="79"/>
      <c r="Q31" s="27" t="s">
        <v>58</v>
      </c>
      <c r="R31" s="27"/>
      <c r="S31" s="19" t="s">
        <v>39</v>
      </c>
      <c r="T31" s="41" t="s">
        <v>39</v>
      </c>
      <c r="U31" s="41" t="s">
        <v>39</v>
      </c>
      <c r="V31" s="80" t="s">
        <v>30</v>
      </c>
      <c r="W31" s="42" cm="1">
        <f t="array" aca="1" ref="W31" ca="1">SUMPRODUCT((E18:E20&amp;F18:F20=B17&amp;B18)*OFFSET(INDIRECT(CHOOSE(MATCH(V31,interval,0),AS20,AS21,AS22)),MATCH(B17,E18:E21,0)+1,))</f>
        <v>4510</v>
      </c>
      <c r="X31" s="80" t="s">
        <v>39</v>
      </c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</row>
    <row r="32" spans="1:46" x14ac:dyDescent="0.25">
      <c r="A32" s="44" t="s">
        <v>59</v>
      </c>
      <c r="B32" s="45" t="s">
        <v>44</v>
      </c>
      <c r="C32" s="15" cm="1">
        <f t="array" ref="C32">(INDEX(F24:G25,MATCH(B32,E24:E25,0),1+(B23="Oui"))*Durée_du_séjour__semaines)</f>
        <v>2450</v>
      </c>
      <c r="D32" s="27"/>
      <c r="E32" s="36" t="s">
        <v>60</v>
      </c>
      <c r="F32" s="57">
        <v>155</v>
      </c>
      <c r="G32" s="27"/>
      <c r="H32" s="27"/>
      <c r="I32" s="8" t="s">
        <v>39</v>
      </c>
      <c r="J32" s="56">
        <f>0</f>
        <v>0</v>
      </c>
      <c r="K32" s="27"/>
      <c r="L32" s="8" t="s">
        <v>39</v>
      </c>
      <c r="M32" s="56">
        <v>0</v>
      </c>
      <c r="N32" s="27"/>
      <c r="O32" s="27"/>
      <c r="P32" s="27"/>
      <c r="Q32" s="88" t="s">
        <v>76</v>
      </c>
      <c r="R32" s="27"/>
      <c r="S32" s="8" t="s">
        <v>22</v>
      </c>
      <c r="T32" s="56">
        <v>20</v>
      </c>
      <c r="U32" s="56" t="s">
        <v>30</v>
      </c>
      <c r="V32" s="27"/>
      <c r="W32" s="27"/>
      <c r="X32" s="67">
        <v>1</v>
      </c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</row>
    <row r="33" spans="1:46" x14ac:dyDescent="0.25">
      <c r="A33" s="37" t="s">
        <v>61</v>
      </c>
      <c r="B33" s="38" t="s">
        <v>62</v>
      </c>
      <c r="C33" s="15"/>
      <c r="D33" s="27"/>
      <c r="E33" s="27"/>
      <c r="F33" s="27"/>
      <c r="G33" s="27"/>
      <c r="H33" s="27"/>
      <c r="I33" s="8" t="s">
        <v>63</v>
      </c>
      <c r="J33" s="56">
        <v>50</v>
      </c>
      <c r="K33" s="27"/>
      <c r="L33" s="8" t="s">
        <v>63</v>
      </c>
      <c r="M33" s="56">
        <v>0</v>
      </c>
      <c r="N33" s="27"/>
      <c r="O33" s="27"/>
      <c r="P33" s="27"/>
      <c r="Q33" s="27"/>
      <c r="R33" s="27"/>
      <c r="S33" s="8" t="s">
        <v>27</v>
      </c>
      <c r="T33" s="56">
        <v>24</v>
      </c>
      <c r="U33" s="56" t="s">
        <v>33</v>
      </c>
      <c r="V33" s="27"/>
      <c r="W33" s="27"/>
      <c r="X33" s="67">
        <v>2</v>
      </c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</row>
    <row r="34" spans="1:46" x14ac:dyDescent="0.25">
      <c r="A34" s="37" t="s">
        <v>64</v>
      </c>
      <c r="B34" s="46"/>
      <c r="C34" s="15"/>
      <c r="D34" s="27"/>
      <c r="E34" s="27"/>
      <c r="F34" s="27"/>
      <c r="G34" s="27"/>
      <c r="H34" s="27"/>
      <c r="I34" s="12" t="s">
        <v>65</v>
      </c>
      <c r="J34" s="57">
        <v>0</v>
      </c>
      <c r="K34" s="27"/>
      <c r="L34" s="12" t="s">
        <v>65</v>
      </c>
      <c r="M34" s="57">
        <v>0</v>
      </c>
      <c r="N34" s="27"/>
      <c r="O34" s="27"/>
      <c r="P34" s="27"/>
      <c r="Q34" s="27"/>
      <c r="R34" s="27"/>
      <c r="S34" s="12" t="s">
        <v>29</v>
      </c>
      <c r="T34" s="57">
        <v>30</v>
      </c>
      <c r="U34" s="57" t="s">
        <v>36</v>
      </c>
      <c r="V34" s="27"/>
      <c r="W34" s="27"/>
      <c r="X34" s="67">
        <v>3</v>
      </c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</row>
    <row r="35" spans="1:46" x14ac:dyDescent="0.25">
      <c r="A35" s="37" t="s">
        <v>66</v>
      </c>
      <c r="B35" s="46"/>
      <c r="C35" s="15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67">
        <v>4</v>
      </c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</row>
    <row r="36" spans="1:46" x14ac:dyDescent="0.25">
      <c r="A36" s="47"/>
      <c r="B36" s="48"/>
      <c r="C36" s="49"/>
      <c r="D36" s="27"/>
      <c r="E36" s="27"/>
      <c r="F36" s="27"/>
      <c r="G36" s="27"/>
      <c r="H36" s="27"/>
      <c r="I36" s="50" t="s">
        <v>67</v>
      </c>
      <c r="J36" s="41"/>
      <c r="K36" s="27"/>
      <c r="L36" s="1" t="s">
        <v>68</v>
      </c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67">
        <v>5</v>
      </c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</row>
    <row r="37" spans="1:46" ht="16.5" thickBot="1" x14ac:dyDescent="0.3">
      <c r="A37" s="118" t="s">
        <v>69</v>
      </c>
      <c r="B37" s="119"/>
      <c r="C37" s="81">
        <f>C19+C23+C26+C27</f>
        <v>2356</v>
      </c>
      <c r="D37" s="27"/>
      <c r="E37" s="27"/>
      <c r="F37" s="27"/>
      <c r="G37" s="27"/>
      <c r="H37" s="27"/>
      <c r="I37" s="8" t="s">
        <v>39</v>
      </c>
      <c r="J37" s="56">
        <f>0</f>
        <v>0</v>
      </c>
      <c r="K37" s="27"/>
      <c r="L37" s="27" t="s">
        <v>39</v>
      </c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67">
        <v>6</v>
      </c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</row>
    <row r="38" spans="1:46" ht="15.75" x14ac:dyDescent="0.25">
      <c r="A38" s="101" t="s">
        <v>70</v>
      </c>
      <c r="B38" s="102"/>
      <c r="C38" s="82">
        <f>C37*B42</f>
        <v>2615.1600000000003</v>
      </c>
      <c r="D38" s="27"/>
      <c r="E38" s="27"/>
      <c r="F38" s="27"/>
      <c r="G38" s="27"/>
      <c r="H38" s="27"/>
      <c r="I38" s="51" t="s">
        <v>63</v>
      </c>
      <c r="J38" s="52">
        <f>-(C19*20%)</f>
        <v>-574</v>
      </c>
      <c r="K38" s="27"/>
      <c r="L38" s="27" t="s">
        <v>71</v>
      </c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67">
        <v>7</v>
      </c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</row>
    <row r="39" spans="1:46" x14ac:dyDescent="0.25">
      <c r="A39" s="53"/>
      <c r="B39" s="53"/>
      <c r="C39" s="53"/>
      <c r="D39" s="27"/>
      <c r="E39" s="27"/>
      <c r="F39" s="27"/>
      <c r="G39" s="27"/>
      <c r="H39" s="27"/>
      <c r="I39" s="54" t="s">
        <v>65</v>
      </c>
      <c r="J39" s="83">
        <v>0</v>
      </c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67">
        <v>8</v>
      </c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</row>
    <row r="40" spans="1:46" ht="24" customHeight="1" x14ac:dyDescent="0.25">
      <c r="A40" s="103" t="s">
        <v>72</v>
      </c>
      <c r="B40" s="103"/>
      <c r="C40" s="103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67">
        <v>9</v>
      </c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</row>
    <row r="41" spans="1:46" x14ac:dyDescent="0.25">
      <c r="A41" s="27" t="s">
        <v>73</v>
      </c>
      <c r="B41" s="84">
        <v>42749</v>
      </c>
      <c r="C41" s="27"/>
      <c r="D41" s="27"/>
      <c r="E41" s="27"/>
      <c r="F41" s="27"/>
      <c r="G41" s="27"/>
      <c r="H41" s="27"/>
      <c r="I41" s="27"/>
      <c r="J41" s="27"/>
      <c r="K41" s="27"/>
      <c r="L41" s="97" t="s">
        <v>79</v>
      </c>
      <c r="M41" s="98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67">
        <v>10</v>
      </c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</row>
    <row r="42" spans="1:46" x14ac:dyDescent="0.25">
      <c r="A42" s="27" t="s">
        <v>74</v>
      </c>
      <c r="B42" s="85">
        <v>1.1100000000000001</v>
      </c>
      <c r="C42" s="27"/>
      <c r="D42" s="27"/>
      <c r="E42" s="27"/>
      <c r="F42" s="27"/>
      <c r="G42" s="27"/>
      <c r="H42" s="27"/>
      <c r="I42" s="27"/>
      <c r="J42" s="27"/>
      <c r="K42" s="27"/>
      <c r="L42" s="99" t="s">
        <v>77</v>
      </c>
      <c r="M42" s="99" t="s">
        <v>78</v>
      </c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67">
        <v>11</v>
      </c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</row>
    <row r="43" spans="1:46" x14ac:dyDescent="0.25">
      <c r="A43" s="27" t="s">
        <v>75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100">
        <v>44361</v>
      </c>
      <c r="M43" s="100">
        <v>44449</v>
      </c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67">
        <v>12</v>
      </c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</row>
    <row r="44" spans="1:46" x14ac:dyDescent="0.25">
      <c r="A44" s="27"/>
      <c r="C44" s="27"/>
      <c r="D44" s="27"/>
      <c r="E44" s="27"/>
      <c r="F44" s="27"/>
      <c r="G44" s="27"/>
      <c r="H44" s="27"/>
      <c r="I44" s="27"/>
      <c r="J44" s="27"/>
      <c r="K44" s="95" t="s">
        <v>80</v>
      </c>
      <c r="L44" s="96">
        <f>MAX(B20,L43)*(MIN(B21,M43)&gt;=MAX(B20,L43))*(B20*B21*L43*M43&lt;&gt;0)</f>
        <v>44361</v>
      </c>
      <c r="M44" s="96">
        <f>MIN(B21,M43)*(MIN(B21,M43)&gt;=MAX(B20,L43))*(B20*B21*L43*M43&lt;&gt;0)</f>
        <v>44379</v>
      </c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67">
        <v>13</v>
      </c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</row>
    <row r="45" spans="1:46" x14ac:dyDescent="0.25">
      <c r="A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67">
        <v>14</v>
      </c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</row>
    <row r="46" spans="1:46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67">
        <v>15</v>
      </c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</row>
    <row r="47" spans="1:46" x14ac:dyDescent="0.25">
      <c r="A47" s="27"/>
      <c r="B47" s="94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67">
        <v>16</v>
      </c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</row>
    <row r="48" spans="1:46" x14ac:dyDescent="0.2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67">
        <v>17</v>
      </c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</row>
    <row r="49" spans="1:46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67">
        <v>26</v>
      </c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</row>
    <row r="50" spans="1:46" x14ac:dyDescent="0.2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67">
        <v>27</v>
      </c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</row>
    <row r="51" spans="1:46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67">
        <v>28</v>
      </c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</row>
    <row r="52" spans="1:46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67">
        <v>29</v>
      </c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</row>
    <row r="53" spans="1:46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67">
        <v>30</v>
      </c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</row>
    <row r="54" spans="1:46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67">
        <v>31</v>
      </c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</row>
    <row r="55" spans="1:46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67">
        <v>32</v>
      </c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</row>
    <row r="56" spans="1:46" x14ac:dyDescent="0.25">
      <c r="A56" s="27"/>
      <c r="B56" s="27"/>
      <c r="C56" s="27"/>
      <c r="D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67">
        <v>33</v>
      </c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</row>
    <row r="57" spans="1:46" x14ac:dyDescent="0.25">
      <c r="A57" s="27"/>
      <c r="B57" s="27"/>
      <c r="C57" s="27"/>
      <c r="D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67">
        <v>34</v>
      </c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</row>
    <row r="58" spans="1:46" x14ac:dyDescent="0.25">
      <c r="A58" s="27"/>
      <c r="B58" s="27"/>
      <c r="C58" s="27"/>
      <c r="D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67">
        <v>35</v>
      </c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</row>
    <row r="59" spans="1:46" x14ac:dyDescent="0.25">
      <c r="A59" s="27"/>
      <c r="B59" s="27"/>
      <c r="C59" s="27"/>
      <c r="D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68">
        <v>36</v>
      </c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</row>
  </sheetData>
  <mergeCells count="9">
    <mergeCell ref="A38:B38"/>
    <mergeCell ref="A40:C40"/>
    <mergeCell ref="A3:C3"/>
    <mergeCell ref="A4:C4"/>
    <mergeCell ref="E10:F10"/>
    <mergeCell ref="A12:B12"/>
    <mergeCell ref="A24:B24"/>
    <mergeCell ref="A29:B29"/>
    <mergeCell ref="A37:B37"/>
  </mergeCells>
  <dataValidations count="8">
    <dataValidation type="list" allowBlank="1" showInputMessage="1" showErrorMessage="1" sqref="B18" xr:uid="{33961469-0C63-43C5-861B-D108F32835A3}">
      <formula1>$T$31:$T$34</formula1>
    </dataValidation>
    <dataValidation type="list" allowBlank="1" showInputMessage="1" showErrorMessage="1" sqref="B23" xr:uid="{C8151FB6-6CC2-4D71-AED4-E5EFED8CCFD2}">
      <formula1>$L$32:$L$34</formula1>
    </dataValidation>
    <dataValidation type="list" allowBlank="1" showInputMessage="1" showErrorMessage="1" sqref="B26" xr:uid="{0F6D5222-3F47-4E01-BA67-4098AAA3EE02}">
      <formula1>$I$32:$I$34</formula1>
    </dataValidation>
    <dataValidation type="list" allowBlank="1" showInputMessage="1" showErrorMessage="1" sqref="B27" xr:uid="{899E2CB8-20D6-4DB1-A5D8-3F81592AF70C}">
      <formula1>$I$37:$I$39</formula1>
    </dataValidation>
    <dataValidation type="list" allowBlank="1" showInputMessage="1" showErrorMessage="1" sqref="B17" xr:uid="{EBDB5913-5C6C-495C-93FC-199E615DBF84}">
      <formula1>$S$31:$S$34</formula1>
    </dataValidation>
    <dataValidation type="list" allowBlank="1" showInputMessage="1" showErrorMessage="1" sqref="V31" xr:uid="{596690EA-CBF0-4D2E-BEDC-5310AB771862}">
      <formula1>interval</formula1>
    </dataValidation>
    <dataValidation type="list" allowBlank="1" showInputMessage="1" showErrorMessage="1" sqref="B32" xr:uid="{964A51AB-0AE5-4AB8-AC88-BC0D8E7F0E38}">
      <formula1>$E$24:$E$25</formula1>
    </dataValidation>
    <dataValidation type="list" allowBlank="1" showInputMessage="1" showErrorMessage="1" sqref="B19" xr:uid="{E2EDFCA4-53C0-4B64-AD1E-AB4B7891FBFB}">
      <formula1>$X$31:$X$59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 (2)</vt:lpstr>
      <vt:lpstr>Feuil1</vt:lpstr>
      <vt:lpstr>'Feuil1 (2)'!DateDebHS</vt:lpstr>
      <vt:lpstr>DateDebHS</vt:lpstr>
      <vt:lpstr>'Feuil1 (2)'!DateFinHS</vt:lpstr>
      <vt:lpstr>DateFinHS</vt:lpstr>
      <vt:lpstr>'Feuil1 (2)'!Durée_du_séjour__semaines</vt:lpstr>
      <vt:lpstr>Durée_du_séjour__semaines</vt:lpstr>
      <vt:lpstr>'Feuil1 (2)'!interval</vt:lpstr>
      <vt:lpstr>interval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Vandercoille</dc:creator>
  <cp:lastModifiedBy>Edouard Vandercoille</cp:lastModifiedBy>
  <dcterms:created xsi:type="dcterms:W3CDTF">2021-04-22T07:21:18Z</dcterms:created>
  <dcterms:modified xsi:type="dcterms:W3CDTF">2021-04-23T11:27:22Z</dcterms:modified>
</cp:coreProperties>
</file>