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221.10.156.17\Data-SSF06\ERO_PS\Commun\14-BRF - FLOTLOG\"/>
    </mc:Choice>
  </mc:AlternateContent>
  <bookViews>
    <workbookView xWindow="0" yWindow="0" windowWidth="28800" windowHeight="10875" tabRatio="845" activeTab="2"/>
  </bookViews>
  <sheets>
    <sheet name="Général" sheetId="5" r:id="rId1"/>
    <sheet name="BC" sheetId="25" r:id="rId2"/>
    <sheet name="Achat en masse" sheetId="26" r:id="rId3"/>
  </sheets>
  <functionGroups builtInGroupCount="18"/>
  <externalReferences>
    <externalReference r:id="rId4"/>
  </externalReferences>
  <definedNames>
    <definedName name="_xlnm._FilterDatabase" localSheetId="2" hidden="1">'Achat en masse'!$A$9:$GL$9</definedName>
    <definedName name="AM" localSheetId="2">'Achat en masse'!$H$10:$H$8510</definedName>
    <definedName name="AM">#REF!</definedName>
    <definedName name="AVANCEMENT" localSheetId="2">[1]Général!#REF!</definedName>
    <definedName name="AVANCEMENT" localSheetId="0">Général!$F$101:$F$104</definedName>
    <definedName name="BATIMENTS" localSheetId="0">Général!$B$63:$B$90</definedName>
    <definedName name="Batiments">OFFSET([1]Général!$B$63,0,0,COUNTA([1]Général!$B1:$B5))</definedName>
    <definedName name="BDC" localSheetId="2">[1]BC!#REF!</definedName>
    <definedName name="BDC">#REF!</definedName>
    <definedName name="ETAT" localSheetId="2">[1]Général!$C$105:$C$111</definedName>
    <definedName name="ETAT" localSheetId="0">Général!$E$101:$E$107</definedName>
    <definedName name="PERIODE" localSheetId="2">[1]Général!$D$105:$D$107</definedName>
    <definedName name="PERIODE" localSheetId="1">Général!$D$105:$D$107</definedName>
    <definedName name="PERIODE" localSheetId="0">Général!$G$101:$G$103</definedName>
    <definedName name="TYPE_ACTE" localSheetId="2">[1]Général!$C$95:$C$101</definedName>
    <definedName name="TYPE_ACTE" localSheetId="1">Général!$C$95:$C$100</definedName>
    <definedName name="TYPE_ACTE" localSheetId="0">Général!$C$101:$C$106</definedName>
    <definedName name="TYPE_PAIEMENT" localSheetId="2">[1]Général!$A$95:$A$99</definedName>
    <definedName name="TYPE_PAIEMENT" localSheetId="1">Général!$A$95:$A$99</definedName>
    <definedName name="TYPE_PAIEMENT" localSheetId="0">Général!$A$101:$A$105</definedName>
    <definedName name="TYPE_TVX" localSheetId="2">[1]Général!$E$105:$E$110</definedName>
    <definedName name="TYPE_TVX" localSheetId="1">Général!$E$105:$E$110</definedName>
    <definedName name="TYPE_TVX" localSheetId="0">Général!$H$101:$H$106</definedName>
  </definedNames>
  <calcPr calcId="162913"/>
</workbook>
</file>

<file path=xl/calcChain.xml><?xml version="1.0" encoding="utf-8"?>
<calcChain xmlns="http://schemas.openxmlformats.org/spreadsheetml/2006/main">
  <c r="U10" i="26" l="1"/>
  <c r="W10" i="26" s="1"/>
  <c r="AX10" i="26" s="1"/>
  <c r="CW10" i="26" s="1"/>
  <c r="DC11" i="26"/>
  <c r="DB11" i="26"/>
  <c r="DA11" i="26"/>
  <c r="CZ11" i="26"/>
  <c r="CY11" i="26"/>
  <c r="CV11" i="26"/>
  <c r="CU11" i="26"/>
  <c r="CT11" i="26"/>
  <c r="CS11" i="26"/>
  <c r="CO11" i="26"/>
  <c r="CN11" i="26"/>
  <c r="CM11" i="26"/>
  <c r="CL11" i="26" s="1"/>
  <c r="W11" i="26"/>
  <c r="AC11" i="26" s="1"/>
  <c r="T11" i="26"/>
  <c r="AM11" i="26" s="1"/>
  <c r="K11" i="26"/>
  <c r="J11" i="26"/>
  <c r="DC10" i="26"/>
  <c r="DB10" i="26"/>
  <c r="DA10" i="26"/>
  <c r="E10" i="26" s="1"/>
  <c r="CZ10" i="26"/>
  <c r="CY10" i="26"/>
  <c r="CV10" i="26"/>
  <c r="CO10" i="26"/>
  <c r="CM10" i="26"/>
  <c r="CK10" i="26"/>
  <c r="CJ10" i="26"/>
  <c r="CI10" i="26"/>
  <c r="CH10" i="26"/>
  <c r="BO10" i="26"/>
  <c r="BN10" i="26"/>
  <c r="BM10" i="26"/>
  <c r="AU10" i="26"/>
  <c r="AO10" i="26"/>
  <c r="CS10" i="26" s="1"/>
  <c r="T10" i="26"/>
  <c r="AM10" i="26" s="1"/>
  <c r="K10" i="26"/>
  <c r="AF5" i="26" a="1"/>
  <c r="AF5" i="26" s="1"/>
  <c r="AF4" i="26" a="1"/>
  <c r="AF4" i="26" s="1"/>
  <c r="GL3" i="26"/>
  <c r="GL4" i="26" s="1"/>
  <c r="GK3" i="26"/>
  <c r="GK4" i="26" s="1"/>
  <c r="GJ3" i="26"/>
  <c r="GJ4" i="26" s="1"/>
  <c r="GI3" i="26"/>
  <c r="GI4" i="26" s="1"/>
  <c r="GH3" i="26"/>
  <c r="GH4" i="26" s="1"/>
  <c r="GG3" i="26"/>
  <c r="GG4" i="26" s="1"/>
  <c r="GF3" i="26"/>
  <c r="GF4" i="26" s="1"/>
  <c r="GE3" i="26"/>
  <c r="GE4" i="26" s="1"/>
  <c r="GD3" i="26"/>
  <c r="GD4" i="26" s="1"/>
  <c r="GC3" i="26"/>
  <c r="GC4" i="26" s="1"/>
  <c r="GB3" i="26"/>
  <c r="GB4" i="26" s="1"/>
  <c r="GA3" i="26"/>
  <c r="GA4" i="26" s="1"/>
  <c r="FZ3" i="26"/>
  <c r="FZ4" i="26" s="1"/>
  <c r="FY3" i="26"/>
  <c r="FY4" i="26" s="1"/>
  <c r="FX3" i="26"/>
  <c r="FX4" i="26" s="1"/>
  <c r="FW3" i="26"/>
  <c r="FW4" i="26" s="1"/>
  <c r="FV3" i="26"/>
  <c r="FV4" i="26" s="1"/>
  <c r="FU3" i="26"/>
  <c r="FU4" i="26" s="1"/>
  <c r="FT3" i="26"/>
  <c r="FT4" i="26" s="1"/>
  <c r="FS3" i="26"/>
  <c r="FS4" i="26" s="1"/>
  <c r="FR3" i="26"/>
  <c r="FR4" i="26" s="1"/>
  <c r="FQ3" i="26"/>
  <c r="FQ4" i="26" s="1"/>
  <c r="FP3" i="26"/>
  <c r="FP4" i="26" s="1"/>
  <c r="FO3" i="26"/>
  <c r="FO4" i="26" s="1"/>
  <c r="FN3" i="26"/>
  <c r="FN4" i="26" s="1"/>
  <c r="FM3" i="26"/>
  <c r="FM4" i="26" s="1"/>
  <c r="FL3" i="26"/>
  <c r="FL4" i="26" s="1"/>
  <c r="FK3" i="26"/>
  <c r="FK4" i="26" s="1"/>
  <c r="FJ3" i="26"/>
  <c r="FJ4" i="26" s="1"/>
  <c r="FI3" i="26"/>
  <c r="FI4" i="26" s="1"/>
  <c r="FH3" i="26"/>
  <c r="FH4" i="26" s="1"/>
  <c r="FG3" i="26"/>
  <c r="FG4" i="26" s="1"/>
  <c r="FF3" i="26"/>
  <c r="FF4" i="26" s="1"/>
  <c r="FE3" i="26"/>
  <c r="FE4" i="26" s="1"/>
  <c r="FD3" i="26"/>
  <c r="FD4" i="26" s="1"/>
  <c r="FC3" i="26"/>
  <c r="FC4" i="26" s="1"/>
  <c r="FB3" i="26"/>
  <c r="FB4" i="26" s="1"/>
  <c r="FA3" i="26"/>
  <c r="FA4" i="26" s="1"/>
  <c r="EZ3" i="26"/>
  <c r="EZ4" i="26" s="1"/>
  <c r="EY3" i="26"/>
  <c r="EY4" i="26" s="1"/>
  <c r="EX3" i="26"/>
  <c r="EX4" i="26" s="1"/>
  <c r="EW3" i="26"/>
  <c r="EW4" i="26" s="1"/>
  <c r="EV3" i="26"/>
  <c r="EV4" i="26" s="1"/>
  <c r="EU3" i="26"/>
  <c r="EU4" i="26" s="1"/>
  <c r="ET3" i="26"/>
  <c r="ET4" i="26" s="1"/>
  <c r="ES3" i="26"/>
  <c r="ES4" i="26" s="1"/>
  <c r="ER3" i="26"/>
  <c r="ER4" i="26" s="1"/>
  <c r="EQ3" i="26"/>
  <c r="EQ4" i="26" s="1"/>
  <c r="EP3" i="26"/>
  <c r="EP4" i="26" s="1"/>
  <c r="EO3" i="26"/>
  <c r="EO4" i="26" s="1"/>
  <c r="EN3" i="26"/>
  <c r="EN4" i="26" s="1"/>
  <c r="EM3" i="26"/>
  <c r="EM4" i="26" s="1"/>
  <c r="EL3" i="26"/>
  <c r="EL4" i="26" s="1"/>
  <c r="EK3" i="26"/>
  <c r="EK4" i="26" s="1"/>
  <c r="EJ3" i="26"/>
  <c r="EJ4" i="26" s="1"/>
  <c r="EI3" i="26"/>
  <c r="EI4" i="26" s="1"/>
  <c r="EH3" i="26"/>
  <c r="EH4" i="26" s="1"/>
  <c r="EG3" i="26"/>
  <c r="EG4" i="26" s="1"/>
  <c r="EF3" i="26"/>
  <c r="EF4" i="26" s="1"/>
  <c r="EE3" i="26"/>
  <c r="EE4" i="26" s="1"/>
  <c r="ED3" i="26"/>
  <c r="ED4" i="26" s="1"/>
  <c r="EC3" i="26"/>
  <c r="EC4" i="26" s="1"/>
  <c r="EB3" i="26"/>
  <c r="EB4" i="26" s="1"/>
  <c r="EA3" i="26"/>
  <c r="EA4" i="26" s="1"/>
  <c r="DZ3" i="26"/>
  <c r="DZ4" i="26" s="1"/>
  <c r="DY3" i="26"/>
  <c r="DY4" i="26" s="1"/>
  <c r="DX3" i="26"/>
  <c r="DX4" i="26" s="1"/>
  <c r="DW3" i="26"/>
  <c r="DW4" i="26" s="1"/>
  <c r="DV3" i="26"/>
  <c r="DV4" i="26" s="1"/>
  <c r="DU3" i="26"/>
  <c r="DU4" i="26" s="1"/>
  <c r="DT3" i="26"/>
  <c r="DT4" i="26" s="1"/>
  <c r="DS3" i="26"/>
  <c r="DS4" i="26" s="1"/>
  <c r="DR3" i="26"/>
  <c r="DR4" i="26" s="1"/>
  <c r="DQ3" i="26"/>
  <c r="DQ4" i="26" s="1"/>
  <c r="DP3" i="26"/>
  <c r="DP4" i="26" s="1"/>
  <c r="DO3" i="26"/>
  <c r="DO4" i="26" s="1"/>
  <c r="DN3" i="26"/>
  <c r="DN4" i="26" s="1"/>
  <c r="DM3" i="26"/>
  <c r="DM4" i="26" s="1"/>
  <c r="DL3" i="26"/>
  <c r="DL4" i="26" s="1"/>
  <c r="DK3" i="26"/>
  <c r="DK4" i="26" s="1"/>
  <c r="DJ3" i="26"/>
  <c r="DJ4" i="26" s="1"/>
  <c r="DI3" i="26"/>
  <c r="DI4" i="26" s="1"/>
  <c r="H1" i="26" a="1"/>
  <c r="H1" i="26" s="1"/>
  <c r="A1" i="26"/>
  <c r="DG10" i="26" s="1"/>
  <c r="CU10" i="26" l="1"/>
  <c r="CT10" i="26"/>
  <c r="E11" i="26"/>
  <c r="B8" i="26" s="1"/>
  <c r="DF11" i="26"/>
  <c r="DE11" i="26"/>
  <c r="AV11" i="26"/>
  <c r="CX11" i="26"/>
  <c r="CX10" i="26"/>
  <c r="AV10" i="26"/>
  <c r="CN10" i="26"/>
  <c r="CL10" i="26" s="1"/>
  <c r="AX11" i="26"/>
  <c r="CW11" i="26" s="1"/>
  <c r="AC10" i="26"/>
  <c r="DG11" i="26"/>
  <c r="O1" i="26" s="1"/>
  <c r="DF10" i="26" l="1"/>
  <c r="DE10" i="26"/>
  <c r="B3" i="26"/>
  <c r="K1" i="26"/>
  <c r="B5" i="26"/>
  <c r="B4" i="26"/>
  <c r="B7" i="26"/>
  <c r="B6" i="26"/>
  <c r="W10" i="25" l="1"/>
  <c r="V10" i="25"/>
  <c r="AS1" i="25"/>
  <c r="ES10" i="25"/>
  <c r="EQ10" i="25"/>
  <c r="EP10" i="25"/>
  <c r="EO10" i="25"/>
  <c r="E10" i="25" s="1"/>
  <c r="EN10" i="25"/>
  <c r="EM10" i="25"/>
  <c r="EL10" i="25"/>
  <c r="EK10" i="25"/>
  <c r="EC10" i="25"/>
  <c r="DY10" i="25"/>
  <c r="DU10" i="25"/>
  <c r="DR10" i="25"/>
  <c r="DP10" i="25"/>
  <c r="EG10" i="25" s="1"/>
  <c r="EH10" i="25" s="1"/>
  <c r="DO10" i="25"/>
  <c r="DN10" i="25"/>
  <c r="DM10" i="25"/>
  <c r="DL10" i="25" s="1"/>
  <c r="ER10" i="25" s="1"/>
  <c r="BO10" i="25"/>
  <c r="BM10" i="25"/>
  <c r="BL10" i="25"/>
  <c r="BK10" i="25"/>
  <c r="BC10" i="25"/>
  <c r="AP10" i="25"/>
  <c r="AM10" i="25"/>
  <c r="AB10" i="25"/>
  <c r="Z10" i="25"/>
  <c r="BJ10" i="25"/>
  <c r="BI10" i="25"/>
  <c r="P10" i="25"/>
  <c r="D10" i="25"/>
  <c r="AO5" i="25"/>
  <c r="AO4" i="25"/>
  <c r="AO3" i="25"/>
  <c r="W3" i="25"/>
  <c r="V3" i="25"/>
  <c r="U3" i="25"/>
  <c r="U5" i="25" s="1"/>
  <c r="T3" i="25"/>
  <c r="AO2" i="25"/>
  <c r="AO1" i="25"/>
  <c r="H1" i="25"/>
  <c r="A1" i="25"/>
  <c r="AG10" i="25"/>
  <c r="T5" i="25" l="1"/>
  <c r="ET10" i="25"/>
  <c r="EU10" i="25" s="1"/>
  <c r="EV10" i="25" s="1"/>
  <c r="W5" i="25"/>
  <c r="AK10" i="25"/>
  <c r="EE10" i="25"/>
  <c r="DQ10" i="25"/>
  <c r="V5" i="25"/>
  <c r="AS2" i="25"/>
  <c r="X10" i="25"/>
  <c r="O1" i="25" l="1"/>
  <c r="B4" i="25"/>
  <c r="B8" i="25"/>
  <c r="B6" i="25"/>
  <c r="EI10" i="25"/>
  <c r="EJ10" i="25" s="1"/>
  <c r="EF10" i="25"/>
  <c r="B3" i="25"/>
  <c r="B5" i="25"/>
  <c r="AW10" i="25"/>
  <c r="BH10" i="25" s="1"/>
  <c r="U10" i="25"/>
  <c r="AY10" i="25" s="1"/>
  <c r="K1" i="25"/>
  <c r="B7" i="25"/>
  <c r="K2" i="25"/>
</calcChain>
</file>

<file path=xl/comments1.xml><?xml version="1.0" encoding="utf-8"?>
<comments xmlns="http://schemas.openxmlformats.org/spreadsheetml/2006/main">
  <authors>
    <author>GUEGAIN Gaelle IEF MINDEF</author>
  </authors>
  <commentList>
    <comment ref="F28" authorId="0" shapeId="0">
      <text>
        <r>
          <rPr>
            <b/>
            <sz val="9"/>
            <color indexed="81"/>
            <rFont val="Tahoma"/>
            <family val="2"/>
          </rPr>
          <t>IRB ATM</t>
        </r>
      </text>
    </comment>
  </commentList>
</comments>
</file>

<file path=xl/comments2.xml><?xml version="1.0" encoding="utf-8"?>
<comments xmlns="http://schemas.openxmlformats.org/spreadsheetml/2006/main">
  <authors>
    <author>GUEGAIN Gaelle IEF MINDEF</author>
    <author>guegaing</author>
    <author>TANGUY Benedicte IEF MINDEF</author>
  </authors>
  <commentList>
    <comment ref="K9" authorId="0" shapeId="0">
      <text>
        <r>
          <rPr>
            <b/>
            <sz val="9"/>
            <color indexed="81"/>
            <rFont val="Tahoma"/>
            <family val="2"/>
          </rPr>
          <t>Vient compléter la référence contrat colonne J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" authorId="1" shapeId="0">
      <text>
        <r>
          <rPr>
            <b/>
            <sz val="8"/>
            <color indexed="81"/>
            <rFont val="Tahoma"/>
            <family val="2"/>
          </rPr>
          <t>Position</t>
        </r>
      </text>
    </comment>
    <comment ref="CP9" authorId="2" shapeId="0">
      <text>
        <r>
          <rPr>
            <b/>
            <sz val="9"/>
            <color indexed="81"/>
            <rFont val="Tahoma"/>
            <family val="2"/>
          </rPr>
          <t>TANGUY Benedicte IEF MINDEF:</t>
        </r>
        <r>
          <rPr>
            <sz val="9"/>
            <color indexed="81"/>
            <rFont val="Tahoma"/>
            <family val="2"/>
          </rPr>
          <t xml:space="preserve">
inscrit dans la DR</t>
        </r>
      </text>
    </comment>
    <comment ref="CT9" authorId="2" shapeId="0">
      <text>
        <r>
          <rPr>
            <b/>
            <sz val="9"/>
            <color indexed="81"/>
            <rFont val="Tahoma"/>
            <family val="2"/>
          </rPr>
          <t>TANGUY Benedicte IEF MINDEF:</t>
        </r>
        <r>
          <rPr>
            <sz val="9"/>
            <color indexed="81"/>
            <rFont val="Tahoma"/>
            <family val="2"/>
          </rPr>
          <t xml:space="preserve">
inscrit dans la DR</t>
        </r>
      </text>
    </comment>
    <comment ref="CX9" authorId="2" shapeId="0">
      <text>
        <r>
          <rPr>
            <b/>
            <sz val="9"/>
            <color indexed="81"/>
            <rFont val="Tahoma"/>
            <family val="2"/>
          </rPr>
          <t>TANGUY Benedicte IEF MINDEF:</t>
        </r>
        <r>
          <rPr>
            <sz val="9"/>
            <color indexed="81"/>
            <rFont val="Tahoma"/>
            <family val="2"/>
          </rPr>
          <t xml:space="preserve">
V*R/1000 pour les OS cf article 5.4.6 du CCAP avec un seuil du CA ARMEMENT  à 1000€</t>
        </r>
      </text>
    </comment>
  </commentList>
</comments>
</file>

<file path=xl/sharedStrings.xml><?xml version="1.0" encoding="utf-8"?>
<sst xmlns="http://schemas.openxmlformats.org/spreadsheetml/2006/main" count="632" uniqueCount="382">
  <si>
    <t>Etat</t>
  </si>
  <si>
    <t>Poste</t>
  </si>
  <si>
    <t>Type 
paiement</t>
  </si>
  <si>
    <t>Objet</t>
  </si>
  <si>
    <t>POV</t>
  </si>
  <si>
    <t>Type de l'acte</t>
  </si>
  <si>
    <t>DR / PVCDA</t>
  </si>
  <si>
    <t>Commentaires / Obs.</t>
  </si>
  <si>
    <t>N° du BC</t>
  </si>
  <si>
    <t xml:space="preserve">Libellé du 
Bon de Commande </t>
  </si>
  <si>
    <t>Période</t>
  </si>
  <si>
    <t>CE</t>
  </si>
  <si>
    <t>FIN</t>
  </si>
  <si>
    <t>Date EJ</t>
  </si>
  <si>
    <t>Contractualisation</t>
  </si>
  <si>
    <t>Avancement</t>
  </si>
  <si>
    <t>Société</t>
  </si>
  <si>
    <t>Tranche / Période</t>
  </si>
  <si>
    <t>Avance</t>
  </si>
  <si>
    <t>Montant avance</t>
  </si>
  <si>
    <t>Pénalité de retard 
(estimé)</t>
  </si>
  <si>
    <t>Code 
Batiment</t>
  </si>
  <si>
    <t>Données  pour publipostage</t>
  </si>
  <si>
    <t>Notifié</t>
  </si>
  <si>
    <t>Type de travaux</t>
  </si>
  <si>
    <t>Arrêt</t>
  </si>
  <si>
    <t>TF</t>
  </si>
  <si>
    <t>Fin du format commun</t>
  </si>
  <si>
    <t>Début des colonnes propres à chaque contrat / OP</t>
  </si>
  <si>
    <t>Date réalisée avance</t>
  </si>
  <si>
    <t xml:space="preserve">Date réalisée de l'acte </t>
  </si>
  <si>
    <t>RC</t>
  </si>
  <si>
    <t>GC</t>
  </si>
  <si>
    <t>Référence lot de liquidation</t>
  </si>
  <si>
    <t>Colonne libre</t>
  </si>
  <si>
    <t>N° avis rectificatif</t>
  </si>
  <si>
    <t>Délai de réception</t>
  </si>
  <si>
    <t>Délai de paiement</t>
  </si>
  <si>
    <t>Prochain numéro</t>
  </si>
  <si>
    <t>DR :</t>
  </si>
  <si>
    <t>PVCDA :</t>
  </si>
  <si>
    <t>PVC :</t>
  </si>
  <si>
    <t>OS :</t>
  </si>
  <si>
    <t>BC :</t>
  </si>
  <si>
    <t>PVCA :</t>
  </si>
  <si>
    <t>TC1</t>
  </si>
  <si>
    <t>AG :</t>
  </si>
  <si>
    <t>Code</t>
  </si>
  <si>
    <t>Valeur</t>
  </si>
  <si>
    <t>TC2</t>
  </si>
  <si>
    <t>TC3</t>
  </si>
  <si>
    <t>TIGRAMME</t>
  </si>
  <si>
    <t>TC4</t>
  </si>
  <si>
    <t>TC5</t>
  </si>
  <si>
    <t>Plafond</t>
  </si>
  <si>
    <t>N° à suivre</t>
  </si>
  <si>
    <t>T00</t>
  </si>
  <si>
    <t>?</t>
  </si>
  <si>
    <t xml:space="preserve">Prochain n° de BC : </t>
  </si>
  <si>
    <t>Acte(s) en attente de DPV</t>
  </si>
  <si>
    <t>dont</t>
  </si>
  <si>
    <t>en retard</t>
  </si>
  <si>
    <r>
      <t xml:space="preserve">Tranches € </t>
    </r>
    <r>
      <rPr>
        <b/>
        <sz val="14"/>
        <color rgb="FFFF0000"/>
        <rFont val="Arial"/>
        <family val="2"/>
      </rPr>
      <t>HT</t>
    </r>
  </si>
  <si>
    <t>TOP1</t>
  </si>
  <si>
    <t>TOP2</t>
  </si>
  <si>
    <t>TOP3</t>
  </si>
  <si>
    <t>NB PVC en cours :</t>
  </si>
  <si>
    <t>Réception bientôt en retard :</t>
  </si>
  <si>
    <t>K</t>
  </si>
  <si>
    <t>DEMANDES</t>
  </si>
  <si>
    <t>RECEPTIONS</t>
  </si>
  <si>
    <t>VÉRIFICATION</t>
  </si>
  <si>
    <t>AVANCEMENT FACTURATION</t>
  </si>
  <si>
    <t>DONNÉES POUR STAT</t>
  </si>
  <si>
    <t>Acte(s) en attente d'EJ</t>
  </si>
  <si>
    <t>NB DR en cours :</t>
  </si>
  <si>
    <t>Réception en retard :</t>
  </si>
  <si>
    <t>L</t>
  </si>
  <si>
    <t>Acte(s) chez GC</t>
  </si>
  <si>
    <t>Date limite Notif DR &lt; 14 jours</t>
  </si>
  <si>
    <t>Conso € HT
(Suivi ERC)</t>
  </si>
  <si>
    <t>NB DLR en cours :</t>
  </si>
  <si>
    <t>Acte(s) chez RC</t>
  </si>
  <si>
    <t>Date limite Notif DR dépassée</t>
  </si>
  <si>
    <t>Suivi conso</t>
  </si>
  <si>
    <t>NB DRP en cours :</t>
  </si>
  <si>
    <t>Acte(s) chez IRB</t>
  </si>
  <si>
    <t>Reste à conso.</t>
  </si>
  <si>
    <t>NB DAJ en cours :</t>
  </si>
  <si>
    <t>Acte(s) chez RO</t>
  </si>
  <si>
    <t>Délai réception :</t>
  </si>
  <si>
    <t>Acte(s) chez SDFC/PA</t>
  </si>
  <si>
    <t>RC
(vérif BC)</t>
  </si>
  <si>
    <t>Demande
Accord</t>
  </si>
  <si>
    <t>GC
(Accord reçu)</t>
  </si>
  <si>
    <t>Demande EJ</t>
  </si>
  <si>
    <t>RC
(EJ reçu)</t>
  </si>
  <si>
    <t>RC
(envoi RO)</t>
  </si>
  <si>
    <t>R.O.</t>
  </si>
  <si>
    <t>GC/RC
(visé RO)</t>
  </si>
  <si>
    <t>DEC/DACN</t>
  </si>
  <si>
    <t>RC
(retour DEC)</t>
  </si>
  <si>
    <t>P.A.</t>
  </si>
  <si>
    <t>C/SDFC</t>
  </si>
  <si>
    <t>DOMA-1</t>
  </si>
  <si>
    <t>Attente A/R</t>
  </si>
  <si>
    <t>DOMA-2</t>
  </si>
  <si>
    <t>Attente DPV</t>
  </si>
  <si>
    <t>GC (DPV)</t>
  </si>
  <si>
    <t>SMQ/IRB</t>
  </si>
  <si>
    <t>GC (PVC)</t>
  </si>
  <si>
    <t>Date PVC</t>
  </si>
  <si>
    <t>RC
(vérif DR)</t>
  </si>
  <si>
    <t>D.E.C.</t>
  </si>
  <si>
    <t>GC
(retour PA)</t>
  </si>
  <si>
    <t>Facture</t>
  </si>
  <si>
    <t>LIQUID</t>
  </si>
  <si>
    <t>ACSIA</t>
  </si>
  <si>
    <t>CLOS</t>
  </si>
  <si>
    <t>ERREUR</t>
  </si>
  <si>
    <t>Acte(s) chez DOMA</t>
  </si>
  <si>
    <t>En € HT</t>
  </si>
  <si>
    <t>En € TTC</t>
  </si>
  <si>
    <t>Date</t>
  </si>
  <si>
    <t>N°</t>
  </si>
  <si>
    <t>n°</t>
  </si>
  <si>
    <t>En €TTC</t>
  </si>
  <si>
    <t>Référence</t>
  </si>
  <si>
    <t>Dans ERO</t>
  </si>
  <si>
    <t>Hors ERO</t>
  </si>
  <si>
    <t>Délai de traitement</t>
  </si>
  <si>
    <t>Commentaires</t>
  </si>
  <si>
    <t>n° GED
du BC</t>
  </si>
  <si>
    <t>Formation</t>
  </si>
  <si>
    <t>ATM : F
Hors ATM : G</t>
  </si>
  <si>
    <t>Montant
BAREME</t>
  </si>
  <si>
    <t>Montant
DEVIS</t>
  </si>
  <si>
    <t>Montant total (calculé)</t>
  </si>
  <si>
    <t>Date limite de notification</t>
  </si>
  <si>
    <t>Notif.</t>
  </si>
  <si>
    <t>DFT ou DFM</t>
  </si>
  <si>
    <t>Contractuelle de POV</t>
  </si>
  <si>
    <t>Actualisée de POV</t>
  </si>
  <si>
    <t>Réception DPV</t>
  </si>
  <si>
    <t>Référence du DPV</t>
  </si>
  <si>
    <t>Transmission PVC au SMQ</t>
  </si>
  <si>
    <t>Prévi. de DR (calculé)</t>
  </si>
  <si>
    <t>PVC</t>
  </si>
  <si>
    <t>Validation du PVC par IRB</t>
  </si>
  <si>
    <t>Acte</t>
  </si>
  <si>
    <t>Envoi par DOMA</t>
  </si>
  <si>
    <t>Part Barème réfactée</t>
  </si>
  <si>
    <t>Part Devis réfactée</t>
  </si>
  <si>
    <t>Part Barème réservée</t>
  </si>
  <si>
    <t>Part Devis réservée</t>
  </si>
  <si>
    <t>Pénalités tech.</t>
  </si>
  <si>
    <r>
      <t xml:space="preserve">Prévisionnel </t>
    </r>
    <r>
      <rPr>
        <b/>
        <sz val="10"/>
        <rFont val="Arial"/>
        <family val="2"/>
      </rPr>
      <t>(calculé)</t>
    </r>
  </si>
  <si>
    <t>EJ</t>
  </si>
  <si>
    <t>Réalisée de la facturation</t>
  </si>
  <si>
    <t>Prév. de paiement ACCT (calculé)</t>
  </si>
  <si>
    <t>Réalisée paiement
RDP</t>
  </si>
  <si>
    <t>Réalisée paiement
ACCT</t>
  </si>
  <si>
    <t>Montant payé</t>
  </si>
  <si>
    <t>Montant prévisionnel (DR ou PVCDA)</t>
  </si>
  <si>
    <t>Montant prévisionnel
BAREME</t>
  </si>
  <si>
    <t>Montant prévisionnel
DEVIS</t>
  </si>
  <si>
    <t>GED L.N.
DR/DLR/DAJ</t>
  </si>
  <si>
    <t>INDEX / OT</t>
  </si>
  <si>
    <t>Offre de prix</t>
  </si>
  <si>
    <t>Nombre jour de retard (calculé)</t>
  </si>
  <si>
    <t>Fex visée par IRB</t>
  </si>
  <si>
    <t>Envoi Fex au RC</t>
  </si>
  <si>
    <t>Fex visée RC</t>
  </si>
  <si>
    <t>Demande Accord Titulaire</t>
  </si>
  <si>
    <t>Accord du Titulaire</t>
  </si>
  <si>
    <t>Demande d'EJ</t>
  </si>
  <si>
    <t>Date de l'EJ</t>
  </si>
  <si>
    <t>Envoi EJ à l'ERC</t>
  </si>
  <si>
    <t>BC visé RC</t>
  </si>
  <si>
    <t>BC mis au visa RO</t>
  </si>
  <si>
    <t>BC visé RO</t>
  </si>
  <si>
    <t>Envoi à DEC/DACN</t>
  </si>
  <si>
    <t>Retour DEC/DACN</t>
  </si>
  <si>
    <t>BC mis au visa PA</t>
  </si>
  <si>
    <t>BC mis au visa SDFC</t>
  </si>
  <si>
    <r>
      <t xml:space="preserve">BC signé </t>
    </r>
    <r>
      <rPr>
        <b/>
        <sz val="8"/>
        <color rgb="FFFF0000"/>
        <rFont val="Arial"/>
        <family val="2"/>
      </rPr>
      <t xml:space="preserve">SDFC </t>
    </r>
    <r>
      <rPr>
        <b/>
        <sz val="8"/>
        <color theme="4" tint="-0.249977111117893"/>
        <rFont val="Arial"/>
        <family val="2"/>
      </rPr>
      <t xml:space="preserve">ou </t>
    </r>
    <r>
      <rPr>
        <b/>
        <sz val="8"/>
        <color rgb="FFFF0000"/>
        <rFont val="Arial"/>
        <family val="2"/>
      </rPr>
      <t>PA</t>
    </r>
  </si>
  <si>
    <t>DOMA envoi au titulaire</t>
  </si>
  <si>
    <t>Notif. du BC</t>
  </si>
  <si>
    <t>Envoi à la liquidation</t>
  </si>
  <si>
    <t>OFFRES</t>
  </si>
  <si>
    <t>Nb de
PRESTATION</t>
  </si>
  <si>
    <t>délai d'attribution du n°EJ</t>
  </si>
  <si>
    <t>Délai de traitement dossier dans ERO</t>
  </si>
  <si>
    <t>Délai de traitement du BC</t>
  </si>
  <si>
    <t>Réception DPV dans l'ERO</t>
  </si>
  <si>
    <t>Envoi PVC vers SMQ/IRB</t>
  </si>
  <si>
    <t>Retour PVC signé</t>
  </si>
  <si>
    <t>Date du PVC signé par IRB</t>
  </si>
  <si>
    <t>Envoi DR au RC</t>
  </si>
  <si>
    <t>Demande Accord Titulaire8</t>
  </si>
  <si>
    <t>Accord du Titulaire9</t>
  </si>
  <si>
    <t>DR mis au visa RO</t>
  </si>
  <si>
    <t>DR visée RO</t>
  </si>
  <si>
    <t>Envoi à DEC</t>
  </si>
  <si>
    <t>Retour DEC</t>
  </si>
  <si>
    <t>DR mis au visa PA</t>
  </si>
  <si>
    <r>
      <t>Visa</t>
    </r>
    <r>
      <rPr>
        <b/>
        <sz val="8"/>
        <color rgb="FFFF0000"/>
        <rFont val="Arial"/>
        <family val="2"/>
      </rPr>
      <t xml:space="preserve"> PA</t>
    </r>
  </si>
  <si>
    <t>Envoi à DOMA</t>
  </si>
  <si>
    <t>Notif. de la DR</t>
  </si>
  <si>
    <t>N°GED DR</t>
  </si>
  <si>
    <t>Durée d'obtention du PVC signé</t>
  </si>
  <si>
    <t>Délai de traitement dans l''ERO</t>
  </si>
  <si>
    <t>durée entre réception du DPV et Notif de la DR</t>
  </si>
  <si>
    <t>RETARD DPV SUR DFT</t>
  </si>
  <si>
    <t>n°BC</t>
  </si>
  <si>
    <t>Max</t>
  </si>
  <si>
    <t>Date DPV
+ 45j</t>
  </si>
  <si>
    <t>Date DFT
+ 45j</t>
  </si>
  <si>
    <t>Part Barème</t>
  </si>
  <si>
    <t>Part Devis</t>
  </si>
  <si>
    <t>Total</t>
  </si>
  <si>
    <t>Pénalités
tech.</t>
  </si>
  <si>
    <t xml:space="preserve">Montant Réfacté
BAREME </t>
  </si>
  <si>
    <t>Montant réfacté
DEVIS</t>
  </si>
  <si>
    <t>Montant réfacté
TOTAL</t>
  </si>
  <si>
    <t xml:space="preserve">Montant Réservé
BAREME </t>
  </si>
  <si>
    <t>Montant réservé
DEVIS</t>
  </si>
  <si>
    <t>Montant réservé
TOTAL</t>
  </si>
  <si>
    <t xml:space="preserve">Montant ajourné
BAREME </t>
  </si>
  <si>
    <t>Montant ajourné
DEVIS</t>
  </si>
  <si>
    <t>Montant ajourné
TOTAL</t>
  </si>
  <si>
    <t>Montant réceptionné
BAREME</t>
  </si>
  <si>
    <t xml:space="preserve">Montant réceptionné
DEVIS </t>
  </si>
  <si>
    <t>Montant réceptionné
TOTAL</t>
  </si>
  <si>
    <t>Facturation</t>
  </si>
  <si>
    <t>Paiement RDP</t>
  </si>
  <si>
    <t>Paiement ACCT</t>
  </si>
  <si>
    <t>Etat de l'acte</t>
  </si>
  <si>
    <t>Si facturé sans avoir traité de DR</t>
  </si>
  <si>
    <t>NB de jour pour réceptionner</t>
  </si>
  <si>
    <t>N° DR</t>
  </si>
  <si>
    <t>DFT des BC non réceptionnés</t>
  </si>
  <si>
    <t>Retard ou non</t>
  </si>
  <si>
    <t>1</t>
  </si>
  <si>
    <t>Retard DPV = 1</t>
  </si>
  <si>
    <t xml:space="preserve">Prochain n° d'OS AM : </t>
  </si>
  <si>
    <t>Achat en masse (Prix unitaire en € HT)</t>
  </si>
  <si>
    <t>Quantités allouées</t>
  </si>
  <si>
    <t>Quantitiés notifiées</t>
  </si>
  <si>
    <t>Quantités restantes</t>
  </si>
  <si>
    <t>Délai réception</t>
  </si>
  <si>
    <t>Délai paiement :</t>
  </si>
  <si>
    <t>45 jours</t>
  </si>
  <si>
    <t>Acte(s) chez DEC/PA</t>
  </si>
  <si>
    <t>GC
(PVC signé)</t>
  </si>
  <si>
    <t xml:space="preserve"> Hors ERO</t>
  </si>
  <si>
    <t>DELAIS DE TRAITEMENT</t>
  </si>
  <si>
    <t>n° GED
de l'OS AM</t>
  </si>
  <si>
    <t>N° OS</t>
  </si>
  <si>
    <t xml:space="preserve">Libellé de l'OS </t>
  </si>
  <si>
    <t>Bâtiment</t>
  </si>
  <si>
    <t>Montant
Total</t>
  </si>
  <si>
    <t>Montant 
Total (calculé)</t>
  </si>
  <si>
    <t>Finalité des fiches</t>
  </si>
  <si>
    <t>Montant réfacté</t>
  </si>
  <si>
    <t>Montant réservé</t>
  </si>
  <si>
    <t>date de la demande d'OS</t>
  </si>
  <si>
    <t>Date de mise au controle RC</t>
  </si>
  <si>
    <t>Accord RC</t>
  </si>
  <si>
    <t>Date d'envoi au RO</t>
  </si>
  <si>
    <t>Date signature RO</t>
  </si>
  <si>
    <t>Date envoi à DOMA</t>
  </si>
  <si>
    <t>Date envoi de la DR au titulaire</t>
  </si>
  <si>
    <t>Notif. de l'OS</t>
  </si>
  <si>
    <t>Date d'envoi à la liquidation</t>
  </si>
  <si>
    <t>Délai de notification qd sortie de l'ERO</t>
  </si>
  <si>
    <t>Temps de traitement de l'OS AM</t>
  </si>
  <si>
    <t>OS AM notifié ou valeur de la réserve à lever</t>
  </si>
  <si>
    <t>Montant Réfacté 
TOTAL</t>
  </si>
  <si>
    <t>Montant Réservé 
TOTAL</t>
  </si>
  <si>
    <r>
      <t xml:space="preserve">Montant </t>
    </r>
    <r>
      <rPr>
        <sz val="10"/>
        <color theme="4" tint="-0.249977111117893"/>
        <rFont val="Times New Roman"/>
        <family val="1"/>
      </rPr>
      <t>Ajourné</t>
    </r>
    <r>
      <rPr>
        <sz val="10"/>
        <color rgb="FFFF0000"/>
        <rFont val="Times New Roman"/>
        <family val="1"/>
      </rPr>
      <t xml:space="preserve">
</t>
    </r>
    <r>
      <rPr>
        <sz val="10"/>
        <color theme="4" tint="-0.249977111117893"/>
        <rFont val="Times New Roman"/>
        <family val="1"/>
      </rPr>
      <t xml:space="preserve">
TOTAL</t>
    </r>
  </si>
  <si>
    <t>Montant réceptionné</t>
  </si>
  <si>
    <t>% réserve réfaction pénalité</t>
  </si>
  <si>
    <t>Estimation Nombre de jours de retard</t>
  </si>
  <si>
    <t>Estimation Pénalité de retard sans tenir compte du seuil CAC</t>
  </si>
  <si>
    <t>ETAT</t>
  </si>
  <si>
    <t>NB JOURS DE RETARD</t>
  </si>
  <si>
    <t>TN/AM/01a</t>
  </si>
  <si>
    <t>TN/AM/01b</t>
  </si>
  <si>
    <t>PHA/AM/01a</t>
  </si>
  <si>
    <t>PHA/AM/01b</t>
  </si>
  <si>
    <t>PHA/AM/01c</t>
  </si>
  <si>
    <t>PHA/AM/01d</t>
  </si>
  <si>
    <t>PHA/AM/01e</t>
  </si>
  <si>
    <t>PHA/AM/01f</t>
  </si>
  <si>
    <t>PHA/AM/01g</t>
  </si>
  <si>
    <t>TN/AM/02a</t>
  </si>
  <si>
    <t>PHA/AM/02a</t>
  </si>
  <si>
    <t>PHA/AM/02b</t>
  </si>
  <si>
    <t>PHA/AM/02c</t>
  </si>
  <si>
    <t>PHA/AM/02d</t>
  </si>
  <si>
    <t>PHA/AM/02e</t>
  </si>
  <si>
    <t>TN/AM/03a</t>
  </si>
  <si>
    <t>PHA/AM/03a</t>
  </si>
  <si>
    <t>PHA/AM/03b</t>
  </si>
  <si>
    <t>PHA/AM/03c</t>
  </si>
  <si>
    <t>PHA/AM/03d</t>
  </si>
  <si>
    <t>PHA/AM/03e</t>
  </si>
  <si>
    <t>TN/AM/04a</t>
  </si>
  <si>
    <t>PHA/AM/04a</t>
  </si>
  <si>
    <t>PHA/AM/04b</t>
  </si>
  <si>
    <t>PHA/AM/04c</t>
  </si>
  <si>
    <t>PHA/AM/04d</t>
  </si>
  <si>
    <t>TN/AM/05a</t>
  </si>
  <si>
    <t>TN/AM/05b</t>
  </si>
  <si>
    <t>TN/AM/06a</t>
  </si>
  <si>
    <t>TN/AM/06b</t>
  </si>
  <si>
    <t>TN/AM/06c</t>
  </si>
  <si>
    <t>TN/AM/07a</t>
  </si>
  <si>
    <t>TN/AM/08a</t>
  </si>
  <si>
    <t>TN/AM/08b</t>
  </si>
  <si>
    <t>TN/AM/08c</t>
  </si>
  <si>
    <t>TN/AM/09a</t>
  </si>
  <si>
    <t>PHA/AM/09b</t>
  </si>
  <si>
    <t>TN/AM/11b</t>
  </si>
  <si>
    <t>TN/AM/12a</t>
  </si>
  <si>
    <t>PHA/AM/12a</t>
  </si>
  <si>
    <t>BCR/AM/12a</t>
  </si>
  <si>
    <t>TN/AM/13a</t>
  </si>
  <si>
    <t>TN/AM/13b</t>
  </si>
  <si>
    <t>TN/AM/13c</t>
  </si>
  <si>
    <t>TN/AM/13d</t>
  </si>
  <si>
    <t>TN/AM/13e</t>
  </si>
  <si>
    <t>TN/AM/13f</t>
  </si>
  <si>
    <t>TN/AM/13g</t>
  </si>
  <si>
    <t>TN/AM/14a</t>
  </si>
  <si>
    <t>TN/AM/14b</t>
  </si>
  <si>
    <t>PHA/AM/14a</t>
  </si>
  <si>
    <t>PHA/AM/14b</t>
  </si>
  <si>
    <t>PHA/AM/14c</t>
  </si>
  <si>
    <t>PHA/AM/15a</t>
  </si>
  <si>
    <t>PHA/AM/16a</t>
  </si>
  <si>
    <t>PHA/AM/16b</t>
  </si>
  <si>
    <t>BCR/AM/19a</t>
  </si>
  <si>
    <t>BCR/AM/19b</t>
  </si>
  <si>
    <t>PHA/AM/20a</t>
  </si>
  <si>
    <t>PHA/AM/21a</t>
  </si>
  <si>
    <t>PHA/AM/21b</t>
  </si>
  <si>
    <t>PHA/AM/21c1</t>
  </si>
  <si>
    <t>PHA/AM/21c2</t>
  </si>
  <si>
    <t>PHA/AM/21d</t>
  </si>
  <si>
    <t>PHA/AM/21e</t>
  </si>
  <si>
    <t>PHA/AM/21f</t>
  </si>
  <si>
    <t>PHA/AM/21g</t>
  </si>
  <si>
    <t>PHA/AM/21h</t>
  </si>
  <si>
    <t>PHA/AM/21i</t>
  </si>
  <si>
    <t>PHA/AM/21k1</t>
  </si>
  <si>
    <t>PHA/AM/21k2</t>
  </si>
  <si>
    <t>PHA/AM/21k3</t>
  </si>
  <si>
    <t>PHA/AM/21l1</t>
  </si>
  <si>
    <t>PHA/AM/21l2</t>
  </si>
  <si>
    <t>PHA/AM/21l3</t>
  </si>
  <si>
    <t>PHA/AM/21M</t>
  </si>
  <si>
    <t>PHA/AM/21N</t>
  </si>
  <si>
    <t>PHA/AM/21O</t>
  </si>
  <si>
    <t>PHA/AM/21P</t>
  </si>
  <si>
    <t>PHA/AM/21Q</t>
  </si>
  <si>
    <t>PHA/AM/22a</t>
  </si>
  <si>
    <t>PHA/AM/22b</t>
  </si>
  <si>
    <t/>
  </si>
  <si>
    <t>achat 1</t>
  </si>
  <si>
    <t>T00P006L001-</t>
  </si>
  <si>
    <t>A</t>
  </si>
  <si>
    <t>Hors AT</t>
  </si>
  <si>
    <t>Corr.</t>
  </si>
  <si>
    <t>X</t>
  </si>
  <si>
    <t>2</t>
  </si>
  <si>
    <t>Exemple</t>
  </si>
  <si>
    <t>En BJ10 il faudrait que 2022-1457 vienne s'incrémenter depuis le USF "suivi AM" (Textbox12)</t>
  </si>
  <si>
    <t xml:space="preserve">En BK il fautdrait que OT 756 vienne s'incrémenter depuis le USF "Suivi AM" (Texbox13) </t>
  </si>
  <si>
    <t>En BK il faudrait que 4 vienne s'incrémenter depuis le USF "Suivi AM" (Texbox14)</t>
  </si>
  <si>
    <t>On ouvre le USF, on rentre les données (dates, ou ci-dessous les valeurs souhaitées) et on clique modifier -&gt; 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</si>
</sst>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\ _€_-;\-* #,##0.00\ _€_-;_-* &quot;-&quot;??\ _€_-;_-@_-"/>
    <numFmt numFmtId="165" formatCode="dd/mm/yy;@"/>
    <numFmt numFmtId="166" formatCode="_-* #,##0.00\ [$€-1]_-;\-* #,##0.00\ [$€-1]_-;_-* &quot;-&quot;??\ [$€-1]_-"/>
    <numFmt numFmtId="167" formatCode="0.0"/>
    <numFmt numFmtId="168" formatCode="_-* #,##0.00\ _F_-;\-* #,##0.00\ _F_-;_-* &quot;-&quot;??\ _F_-;_-@_-"/>
  </numFmts>
  <fonts count="9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u/>
      <sz val="10"/>
      <color indexed="12"/>
      <name val="Arial"/>
      <family val="2"/>
    </font>
    <font>
      <sz val="10"/>
      <name val="Helv"/>
      <family val="2"/>
    </font>
    <font>
      <sz val="10"/>
      <name val="Times New Roman"/>
      <family val="1"/>
    </font>
    <font>
      <b/>
      <sz val="10"/>
      <name val="Arial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9"/>
      <color indexed="81"/>
      <name val="Tahoma"/>
      <family val="2"/>
    </font>
    <font>
      <sz val="10"/>
      <color rgb="FFFF0000"/>
      <name val="Times New Roman"/>
      <family val="1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9"/>
      <color theme="1"/>
      <name val="Times New Rom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sz val="10"/>
      <color rgb="FFFF0000"/>
      <name val="Arial"/>
      <family val="2"/>
    </font>
    <font>
      <b/>
      <sz val="10"/>
      <color rgb="FF0000FF"/>
      <name val="Arial"/>
      <family val="2"/>
    </font>
    <font>
      <sz val="10"/>
      <color rgb="FF000000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  <font>
      <b/>
      <sz val="10"/>
      <color theme="5" tint="-0.249977111117893"/>
      <name val="Arial"/>
      <family val="2"/>
    </font>
    <font>
      <b/>
      <sz val="11"/>
      <color rgb="FF002060"/>
      <name val="Arial"/>
      <family val="2"/>
    </font>
    <font>
      <sz val="20"/>
      <name val="Wingdings"/>
      <charset val="2"/>
    </font>
    <font>
      <b/>
      <sz val="18"/>
      <name val="Arial"/>
      <family val="2"/>
    </font>
    <font>
      <sz val="10"/>
      <color theme="0"/>
      <name val="Arial"/>
      <family val="2"/>
    </font>
    <font>
      <b/>
      <sz val="10"/>
      <color rgb="FF003366"/>
      <name val="Arial"/>
      <family val="2"/>
    </font>
    <font>
      <b/>
      <sz val="16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b/>
      <sz val="16"/>
      <color rgb="FF00B050"/>
      <name val="Arial"/>
      <family val="2"/>
    </font>
    <font>
      <b/>
      <sz val="16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theme="4" tint="-0.249977111117893"/>
      <name val="Arial"/>
      <family val="2"/>
    </font>
    <font>
      <b/>
      <sz val="8"/>
      <color theme="4" tint="-0.249977111117893"/>
      <name val="Arial"/>
      <family val="2"/>
    </font>
    <font>
      <b/>
      <sz val="14"/>
      <color theme="1"/>
      <name val="Arial"/>
      <family val="2"/>
    </font>
    <font>
      <b/>
      <sz val="14"/>
      <color theme="5" tint="-0.249977111117893"/>
      <name val="Arial"/>
      <family val="2"/>
    </font>
    <font>
      <b/>
      <sz val="8"/>
      <color rgb="FFFF0000"/>
      <name val="Arial"/>
      <family val="2"/>
    </font>
    <font>
      <b/>
      <sz val="12"/>
      <color rgb="FFFF0000"/>
      <name val="Arial"/>
      <family val="2"/>
    </font>
    <font>
      <b/>
      <sz val="8"/>
      <color theme="0"/>
      <name val="Arial"/>
      <family val="2"/>
    </font>
    <font>
      <b/>
      <sz val="9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b/>
      <sz val="11"/>
      <color theme="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rgb="FF00B050"/>
      <name val="Arial"/>
      <family val="2"/>
    </font>
    <font>
      <sz val="10"/>
      <color theme="4" tint="-0.249977111117893"/>
      <name val="Times New Roman"/>
      <family val="1"/>
    </font>
    <font>
      <sz val="9"/>
      <color theme="4" tint="-0.249977111117893"/>
      <name val="Arial"/>
      <family val="2"/>
    </font>
    <font>
      <sz val="7"/>
      <name val="Arial"/>
      <family val="2"/>
    </font>
    <font>
      <b/>
      <sz val="11"/>
      <name val="Calibri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</fonts>
  <fills count="1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  <fill>
      <gradientFill type="path" left="0.5" right="0.5" top="0.5" bottom="0.5">
        <stop position="0">
          <color rgb="FFFFFF00"/>
        </stop>
        <stop position="1">
          <color theme="9" tint="-0.49803155613879818"/>
        </stop>
      </gradient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rgb="FFFF0000"/>
        </stop>
        <stop position="1">
          <color theme="9" tint="-0.49803155613879818"/>
        </stop>
      </gradientFill>
    </fill>
    <fill>
      <patternFill patternType="solid">
        <fgColor rgb="FF00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mediumGray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42"/>
      </patternFill>
    </fill>
    <fill>
      <patternFill patternType="solid">
        <fgColor rgb="FFFFCCFF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Up"/>
    </fill>
    <fill>
      <patternFill patternType="solid">
        <fgColor indexed="45"/>
        <bgColor indexed="42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1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Dashed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7030A0"/>
      </left>
      <right/>
      <top/>
      <bottom/>
      <diagonal/>
    </border>
    <border>
      <left style="thick">
        <color rgb="FF002060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rgb="FFFF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ck">
        <color theme="9" tint="-0.2499465926084170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double">
        <color indexed="63"/>
      </bottom>
      <diagonal/>
    </border>
    <border>
      <left style="thin">
        <color indexed="64"/>
      </left>
      <right style="thick">
        <color theme="9" tint="-0.24994659260841701"/>
      </right>
      <top style="medium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1"/>
      </left>
      <right style="thin">
        <color indexed="64"/>
      </right>
      <top style="medium">
        <color indexed="64"/>
      </top>
      <bottom style="double">
        <color indexed="63"/>
      </bottom>
      <diagonal/>
    </border>
    <border>
      <left style="thick">
        <color rgb="FF7030A0"/>
      </left>
      <right/>
      <top style="medium">
        <color indexed="64"/>
      </top>
      <bottom/>
      <diagonal/>
    </border>
    <border>
      <left style="thick">
        <color rgb="FFFF0000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double">
        <color indexed="63"/>
      </bottom>
      <diagonal/>
    </border>
    <border>
      <left/>
      <right style="thin">
        <color indexed="64"/>
      </right>
      <top style="medium">
        <color indexed="64"/>
      </top>
      <bottom style="double">
        <color indexed="63"/>
      </bottom>
      <diagonal/>
    </border>
    <border>
      <left style="thin">
        <color indexed="64"/>
      </left>
      <right/>
      <top style="medium">
        <color indexed="64"/>
      </top>
      <bottom style="double">
        <color indexed="63"/>
      </bottom>
      <diagonal/>
    </border>
    <border>
      <left/>
      <right style="thick">
        <color rgb="FFFF0000"/>
      </right>
      <top style="medium">
        <color indexed="64"/>
      </top>
      <bottom style="double">
        <color indexed="63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/>
      <diagonal/>
    </border>
    <border>
      <left style="thick">
        <color theme="9" tint="-0.24994659260841701"/>
      </left>
      <right/>
      <top style="thin">
        <color indexed="64"/>
      </top>
      <bottom/>
      <diagonal/>
    </border>
    <border>
      <left style="double">
        <color indexed="63"/>
      </left>
      <right/>
      <top style="double">
        <color indexed="63"/>
      </top>
      <bottom/>
      <diagonal/>
    </border>
    <border>
      <left style="double">
        <color indexed="63"/>
      </left>
      <right/>
      <top style="thin">
        <color indexed="64"/>
      </top>
      <bottom/>
      <diagonal/>
    </border>
    <border>
      <left style="double">
        <color indexed="63"/>
      </left>
      <right style="thick">
        <color theme="9" tint="-0.24994659260841701"/>
      </right>
      <top style="double">
        <color indexed="63"/>
      </top>
      <bottom/>
      <diagonal/>
    </border>
    <border>
      <left style="thick">
        <color rgb="FFFF0000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auto="1"/>
      </top>
      <bottom style="thin">
        <color indexed="8"/>
      </bottom>
      <diagonal/>
    </border>
    <border>
      <left/>
      <right style="medium">
        <color indexed="8"/>
      </right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 style="thin">
        <color indexed="64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7030A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theme="9" tint="-0.24994659260841701"/>
      </left>
      <right/>
      <top/>
      <bottom/>
      <diagonal/>
    </border>
    <border>
      <left style="double">
        <color indexed="63"/>
      </left>
      <right style="thick">
        <color theme="9" tint="-0.24994659260841701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theme="9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/>
      <top style="double">
        <color indexed="63"/>
      </top>
      <bottom style="double">
        <color indexed="63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802">
    <xf numFmtId="0" fontId="0" fillId="0" borderId="0"/>
    <xf numFmtId="166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9" fillId="0" borderId="0"/>
    <xf numFmtId="0" fontId="9" fillId="0" borderId="0"/>
    <xf numFmtId="0" fontId="2" fillId="0" borderId="0"/>
    <xf numFmtId="0" fontId="2" fillId="0" borderId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5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26" borderId="23" applyNumberFormat="0" applyAlignment="0" applyProtection="0"/>
    <xf numFmtId="0" fontId="20" fillId="0" borderId="24" applyNumberFormat="0" applyFill="0" applyAlignment="0" applyProtection="0"/>
    <xf numFmtId="0" fontId="2" fillId="27" borderId="25" applyNumberFormat="0" applyFont="0" applyAlignment="0" applyProtection="0"/>
    <xf numFmtId="0" fontId="21" fillId="13" borderId="23" applyNumberFormat="0" applyAlignment="0" applyProtection="0"/>
    <xf numFmtId="166" fontId="2" fillId="0" borderId="0" applyFont="0" applyFill="0" applyBorder="0" applyAlignment="0" applyProtection="0"/>
    <xf numFmtId="0" fontId="22" fillId="9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23" fillId="28" borderId="0" applyNumberFormat="0" applyBorder="0" applyAlignment="0" applyProtection="0"/>
    <xf numFmtId="0" fontId="24" fillId="10" borderId="0" applyNumberFormat="0" applyBorder="0" applyAlignment="0" applyProtection="0"/>
    <xf numFmtId="0" fontId="25" fillId="26" borderId="26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27" applyNumberFormat="0" applyFill="0" applyAlignment="0" applyProtection="0"/>
    <xf numFmtId="0" fontId="29" fillId="0" borderId="28" applyNumberFormat="0" applyFill="0" applyAlignment="0" applyProtection="0"/>
    <xf numFmtId="0" fontId="30" fillId="0" borderId="29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30" applyNumberFormat="0" applyFill="0" applyAlignment="0" applyProtection="0"/>
    <xf numFmtId="0" fontId="32" fillId="29" borderId="31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164" fontId="2" fillId="0" borderId="0" applyFont="0" applyFill="0" applyBorder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164" fontId="2" fillId="0" borderId="0" applyFont="0" applyFill="0" applyBorder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0" borderId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39" fillId="0" borderId="49" applyNumberFormat="0" applyFill="0" applyAlignment="0" applyProtection="0"/>
    <xf numFmtId="0" fontId="40" fillId="0" borderId="50" applyNumberFormat="0" applyFill="0" applyAlignment="0" applyProtection="0"/>
    <xf numFmtId="0" fontId="41" fillId="0" borderId="51" applyNumberFormat="0" applyFill="0" applyAlignment="0" applyProtection="0"/>
    <xf numFmtId="0" fontId="41" fillId="0" borderId="0" applyNumberFormat="0" applyFill="0" applyBorder="0" applyAlignment="0" applyProtection="0"/>
    <xf numFmtId="0" fontId="42" fillId="37" borderId="0" applyNumberFormat="0" applyBorder="0" applyAlignment="0" applyProtection="0"/>
    <xf numFmtId="0" fontId="43" fillId="38" borderId="0" applyNumberFormat="0" applyBorder="0" applyAlignment="0" applyProtection="0"/>
    <xf numFmtId="0" fontId="44" fillId="39" borderId="0" applyNumberFormat="0" applyBorder="0" applyAlignment="0" applyProtection="0"/>
    <xf numFmtId="0" fontId="45" fillId="40" borderId="52" applyNumberFormat="0" applyAlignment="0" applyProtection="0"/>
    <xf numFmtId="0" fontId="46" fillId="41" borderId="53" applyNumberFormat="0" applyAlignment="0" applyProtection="0"/>
    <xf numFmtId="0" fontId="47" fillId="41" borderId="52" applyNumberFormat="0" applyAlignment="0" applyProtection="0"/>
    <xf numFmtId="0" fontId="48" fillId="0" borderId="54" applyNumberFormat="0" applyFill="0" applyAlignment="0" applyProtection="0"/>
    <xf numFmtId="0" fontId="49" fillId="42" borderId="55" applyNumberFormat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57" applyNumberFormat="0" applyFill="0" applyAlignment="0" applyProtection="0"/>
    <xf numFmtId="0" fontId="53" fillId="44" borderId="0" applyNumberFormat="0" applyBorder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53" fillId="47" borderId="0" applyNumberFormat="0" applyBorder="0" applyAlignment="0" applyProtection="0"/>
    <xf numFmtId="0" fontId="53" fillId="48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53" fillId="51" borderId="0" applyNumberFormat="0" applyBorder="0" applyAlignment="0" applyProtection="0"/>
    <xf numFmtId="0" fontId="53" fillId="52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53" fillId="55" borderId="0" applyNumberFormat="0" applyBorder="0" applyAlignment="0" applyProtection="0"/>
    <xf numFmtId="0" fontId="53" fillId="56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53" fillId="59" borderId="0" applyNumberFormat="0" applyBorder="0" applyAlignment="0" applyProtection="0"/>
    <xf numFmtId="0" fontId="53" fillId="60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53" fillId="63" borderId="0" applyNumberFormat="0" applyBorder="0" applyAlignment="0" applyProtection="0"/>
    <xf numFmtId="0" fontId="53" fillId="64" borderId="0" applyNumberFormat="0" applyBorder="0" applyAlignment="0" applyProtection="0"/>
    <xf numFmtId="0" fontId="1" fillId="65" borderId="0" applyNumberFormat="0" applyBorder="0" applyAlignment="0" applyProtection="0"/>
    <xf numFmtId="0" fontId="1" fillId="66" borderId="0" applyNumberFormat="0" applyBorder="0" applyAlignment="0" applyProtection="0"/>
    <xf numFmtId="0" fontId="53" fillId="67" borderId="0" applyNumberFormat="0" applyBorder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54" fillId="0" borderId="0"/>
    <xf numFmtId="0" fontId="1" fillId="0" borderId="0"/>
    <xf numFmtId="0" fontId="1" fillId="0" borderId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2" fillId="0" borderId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164" fontId="2" fillId="0" borderId="0" applyFont="0" applyFill="0" applyBorder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" fillId="0" borderId="0"/>
    <xf numFmtId="0" fontId="1" fillId="0" borderId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" fillId="0" borderId="0"/>
    <xf numFmtId="0" fontId="55" fillId="0" borderId="0" applyNumberFormat="0" applyFill="0" applyBorder="0" applyAlignment="0" applyProtection="0"/>
    <xf numFmtId="0" fontId="2" fillId="0" borderId="0" applyFont="0" applyFill="0" applyBorder="0" applyAlignment="0" applyProtection="0"/>
    <xf numFmtId="0" fontId="1" fillId="0" borderId="0"/>
    <xf numFmtId="0" fontId="1" fillId="43" borderId="56" applyNumberFormat="0" applyFont="0" applyAlignment="0" applyProtection="0"/>
    <xf numFmtId="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0" borderId="0"/>
    <xf numFmtId="0" fontId="1" fillId="0" borderId="0"/>
    <xf numFmtId="0" fontId="1" fillId="43" borderId="56" applyNumberFormat="0" applyFont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" fillId="0" borderId="0"/>
    <xf numFmtId="0" fontId="1" fillId="0" borderId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19" fillId="26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1" fillId="13" borderId="36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1" fillId="13" borderId="36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19" fillId="26" borderId="36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5" fillId="26" borderId="38" applyNumberFormat="0" applyAlignment="0" applyProtection="0"/>
    <xf numFmtId="0" fontId="21" fillId="13" borderId="36" applyNumberFormat="0" applyAlignment="0" applyProtection="0"/>
    <xf numFmtId="0" fontId="31" fillId="0" borderId="39" applyNumberFormat="0" applyFill="0" applyAlignment="0" applyProtection="0"/>
    <xf numFmtId="0" fontId="19" fillId="26" borderId="36" applyNumberFormat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2" fillId="27" borderId="37" applyNumberFormat="0" applyFont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31" fillId="0" borderId="39" applyNumberFormat="0" applyFill="0" applyAlignment="0" applyProtection="0"/>
    <xf numFmtId="0" fontId="25" fillId="26" borderId="38" applyNumberForma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2" fillId="27" borderId="37" applyNumberFormat="0" applyFont="0" applyAlignment="0" applyProtection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0" borderId="0"/>
    <xf numFmtId="0" fontId="1" fillId="0" borderId="0"/>
    <xf numFmtId="0" fontId="1" fillId="43" borderId="56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5" borderId="0" applyNumberFormat="0" applyBorder="0" applyAlignment="0" applyProtection="0"/>
    <xf numFmtId="0" fontId="1" fillId="46" borderId="0" applyNumberFormat="0" applyBorder="0" applyAlignment="0" applyProtection="0"/>
    <xf numFmtId="0" fontId="1" fillId="49" borderId="0" applyNumberFormat="0" applyBorder="0" applyAlignment="0" applyProtection="0"/>
    <xf numFmtId="0" fontId="1" fillId="50" borderId="0" applyNumberFormat="0" applyBorder="0" applyAlignment="0" applyProtection="0"/>
    <xf numFmtId="0" fontId="1" fillId="53" borderId="0" applyNumberFormat="0" applyBorder="0" applyAlignment="0" applyProtection="0"/>
    <xf numFmtId="0" fontId="1" fillId="54" borderId="0" applyNumberFormat="0" applyBorder="0" applyAlignment="0" applyProtection="0"/>
    <xf numFmtId="0" fontId="1" fillId="57" borderId="0" applyNumberFormat="0" applyBorder="0" applyAlignment="0" applyProtection="0"/>
    <xf numFmtId="0" fontId="1" fillId="58" borderId="0" applyNumberFormat="0" applyBorder="0" applyAlignment="0" applyProtection="0"/>
    <xf numFmtId="0" fontId="1" fillId="61" borderId="0" applyNumberFormat="0" applyBorder="0" applyAlignment="0" applyProtection="0"/>
    <xf numFmtId="0" fontId="1" fillId="62" borderId="0" applyNumberFormat="0" applyBorder="0" applyAlignment="0" applyProtection="0"/>
    <xf numFmtId="0" fontId="1" fillId="65" borderId="0" applyNumberFormat="0" applyBorder="0" applyAlignment="0" applyProtection="0"/>
    <xf numFmtId="0" fontId="1" fillId="66" borderId="0" applyNumberFormat="0" applyBorder="0" applyAlignment="0" applyProtection="0"/>
    <xf numFmtId="0" fontId="1" fillId="0" borderId="0"/>
    <xf numFmtId="0" fontId="1" fillId="0" borderId="0"/>
    <xf numFmtId="0" fontId="1" fillId="43" borderId="56" applyNumberFormat="0" applyFont="0" applyAlignment="0" applyProtection="0"/>
    <xf numFmtId="0" fontId="2" fillId="0" borderId="0"/>
  </cellStyleXfs>
  <cellXfs count="645">
    <xf numFmtId="0" fontId="0" fillId="0" borderId="0" xfId="0"/>
    <xf numFmtId="0" fontId="2" fillId="0" borderId="0" xfId="0" applyFont="1" applyProtection="1">
      <protection locked="0"/>
    </xf>
    <xf numFmtId="0" fontId="9" fillId="30" borderId="0" xfId="0" applyFont="1" applyFill="1" applyProtection="1">
      <protection locked="0"/>
    </xf>
    <xf numFmtId="0" fontId="0" fillId="30" borderId="0" xfId="0" applyFill="1" applyProtection="1">
      <protection locked="0"/>
    </xf>
    <xf numFmtId="0" fontId="4" fillId="0" borderId="0" xfId="0" applyFont="1" applyProtection="1"/>
    <xf numFmtId="0" fontId="4" fillId="0" borderId="0" xfId="4" applyFont="1" applyProtection="1"/>
    <xf numFmtId="0" fontId="33" fillId="0" borderId="0" xfId="4" applyFont="1" applyFill="1" applyProtection="1"/>
    <xf numFmtId="0" fontId="4" fillId="0" borderId="0" xfId="4" applyFont="1" applyFill="1" applyProtection="1"/>
    <xf numFmtId="49" fontId="4" fillId="0" borderId="0" xfId="0" applyNumberFormat="1" applyFont="1" applyProtection="1"/>
    <xf numFmtId="0" fontId="4" fillId="0" borderId="0" xfId="0" applyFont="1" applyAlignment="1" applyProtection="1">
      <alignment horizontal="right" vertical="top"/>
    </xf>
    <xf numFmtId="0" fontId="4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left" vertical="top"/>
    </xf>
    <xf numFmtId="0" fontId="0" fillId="0" borderId="0" xfId="0" applyProtection="1"/>
    <xf numFmtId="0" fontId="6" fillId="0" borderId="0" xfId="0" applyFont="1" applyProtection="1"/>
    <xf numFmtId="0" fontId="0" fillId="0" borderId="0" xfId="0" applyAlignment="1" applyProtection="1">
      <alignment horizontal="left" vertical="center"/>
    </xf>
    <xf numFmtId="0" fontId="12" fillId="0" borderId="0" xfId="0" applyFont="1" applyAlignment="1" applyProtection="1"/>
    <xf numFmtId="0" fontId="11" fillId="0" borderId="0" xfId="0" applyFont="1" applyProtection="1"/>
    <xf numFmtId="0" fontId="4" fillId="0" borderId="0" xfId="0" applyFont="1" applyFill="1" applyAlignment="1" applyProtection="1">
      <alignment horizontal="right"/>
    </xf>
    <xf numFmtId="0" fontId="0" fillId="0" borderId="0" xfId="0" applyFill="1" applyAlignment="1" applyProtection="1">
      <alignment horizontal="left"/>
    </xf>
    <xf numFmtId="0" fontId="0" fillId="30" borderId="10" xfId="0" applyFill="1" applyBorder="1" applyAlignment="1" applyProtection="1">
      <alignment horizontal="center" vertical="center"/>
      <protection locked="0"/>
    </xf>
    <xf numFmtId="0" fontId="14" fillId="30" borderId="0" xfId="0" applyFont="1" applyFill="1" applyAlignment="1" applyProtection="1">
      <alignment horizontal="left"/>
      <protection locked="0"/>
    </xf>
    <xf numFmtId="0" fontId="10" fillId="30" borderId="0" xfId="0" applyFont="1" applyFill="1" applyProtection="1">
      <protection locked="0"/>
    </xf>
    <xf numFmtId="4" fontId="10" fillId="30" borderId="0" xfId="0" applyNumberFormat="1" applyFont="1" applyFill="1" applyProtection="1">
      <protection locked="0"/>
    </xf>
    <xf numFmtId="49" fontId="35" fillId="30" borderId="0" xfId="0" applyNumberFormat="1" applyFont="1" applyFill="1" applyProtection="1">
      <protection locked="0"/>
    </xf>
    <xf numFmtId="49" fontId="10" fillId="30" borderId="0" xfId="0" applyNumberFormat="1" applyFont="1" applyFill="1" applyProtection="1">
      <protection locked="0"/>
    </xf>
    <xf numFmtId="0" fontId="15" fillId="30" borderId="0" xfId="2" applyFill="1" applyProtection="1">
      <protection locked="0"/>
    </xf>
    <xf numFmtId="0" fontId="2" fillId="30" borderId="0" xfId="0" applyNumberFormat="1" applyFont="1" applyFill="1" applyProtection="1">
      <protection locked="0"/>
    </xf>
    <xf numFmtId="49" fontId="2" fillId="30" borderId="0" xfId="0" applyNumberFormat="1" applyFont="1" applyFill="1" applyProtection="1">
      <protection locked="0"/>
    </xf>
    <xf numFmtId="0" fontId="2" fillId="30" borderId="32" xfId="0" applyFont="1" applyFill="1" applyBorder="1" applyAlignment="1" applyProtection="1">
      <alignment horizontal="center" vertical="center"/>
      <protection locked="0"/>
    </xf>
    <xf numFmtId="0" fontId="2" fillId="0" borderId="0" xfId="0" applyFont="1" applyProtection="1"/>
    <xf numFmtId="0" fontId="2" fillId="0" borderId="0" xfId="0" applyFont="1" applyBorder="1" applyProtection="1">
      <protection locked="0"/>
    </xf>
    <xf numFmtId="0" fontId="2" fillId="0" borderId="41" xfId="0" applyFont="1" applyBorder="1" applyProtection="1">
      <protection locked="0"/>
    </xf>
    <xf numFmtId="49" fontId="4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15" fillId="30" borderId="0" xfId="2" applyFill="1" applyAlignment="1" applyProtection="1">
      <alignment horizontal="center"/>
      <protection locked="0"/>
    </xf>
    <xf numFmtId="49" fontId="15" fillId="30" borderId="0" xfId="2" applyNumberFormat="1" applyFill="1" applyAlignment="1" applyProtection="1">
      <alignment horizontal="center"/>
      <protection locked="0"/>
    </xf>
    <xf numFmtId="0" fontId="2" fillId="30" borderId="41" xfId="0" applyFont="1" applyFill="1" applyBorder="1" applyAlignment="1" applyProtection="1">
      <alignment horizontal="center" vertical="center"/>
      <protection locked="0"/>
    </xf>
    <xf numFmtId="49" fontId="2" fillId="30" borderId="32" xfId="0" applyNumberFormat="1" applyFont="1" applyFill="1" applyBorder="1" applyAlignment="1" applyProtection="1">
      <alignment horizontal="center" vertical="center"/>
      <protection locked="0"/>
    </xf>
    <xf numFmtId="0" fontId="0" fillId="30" borderId="0" xfId="0" applyFill="1" applyAlignment="1" applyProtection="1">
      <alignment horizontal="left" vertical="top"/>
      <protection locked="0"/>
    </xf>
    <xf numFmtId="0" fontId="9" fillId="0" borderId="0" xfId="0" applyFont="1" applyProtection="1"/>
    <xf numFmtId="0" fontId="13" fillId="0" borderId="0" xfId="0" applyFont="1" applyFill="1" applyAlignment="1" applyProtection="1">
      <alignment horizontal="left"/>
    </xf>
    <xf numFmtId="0" fontId="14" fillId="0" borderId="0" xfId="0" applyFont="1" applyProtection="1"/>
    <xf numFmtId="14" fontId="12" fillId="0" borderId="0" xfId="0" applyNumberFormat="1" applyFont="1" applyAlignment="1" applyProtection="1">
      <alignment horizontal="left"/>
    </xf>
    <xf numFmtId="0" fontId="9" fillId="0" borderId="17" xfId="0" applyFont="1" applyBorder="1" applyProtection="1"/>
    <xf numFmtId="0" fontId="9" fillId="0" borderId="0" xfId="0" applyFont="1" applyFill="1" applyProtection="1"/>
    <xf numFmtId="0" fontId="9" fillId="0" borderId="0" xfId="0" applyFont="1" applyAlignment="1" applyProtection="1">
      <alignment horizontal="right"/>
    </xf>
    <xf numFmtId="0" fontId="4" fillId="0" borderId="6" xfId="0" applyFont="1" applyBorder="1" applyAlignment="1" applyProtection="1">
      <alignment horizontal="center" vertical="center"/>
    </xf>
    <xf numFmtId="0" fontId="38" fillId="0" borderId="4" xfId="0" applyFont="1" applyBorder="1" applyAlignment="1" applyProtection="1">
      <alignment horizontal="center" vertical="center" wrapText="1"/>
    </xf>
    <xf numFmtId="0" fontId="38" fillId="0" borderId="5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/>
    </xf>
    <xf numFmtId="14" fontId="4" fillId="6" borderId="11" xfId="0" applyNumberFormat="1" applyFont="1" applyFill="1" applyBorder="1" applyAlignment="1" applyProtection="1">
      <alignment horizontal="left"/>
    </xf>
    <xf numFmtId="0" fontId="0" fillId="0" borderId="14" xfId="0" applyBorder="1" applyProtection="1"/>
    <xf numFmtId="14" fontId="4" fillId="0" borderId="14" xfId="0" applyNumberFormat="1" applyFont="1" applyFill="1" applyBorder="1" applyAlignment="1" applyProtection="1">
      <alignment horizontal="left"/>
    </xf>
    <xf numFmtId="14" fontId="4" fillId="6" borderId="0" xfId="0" applyNumberFormat="1" applyFont="1" applyFill="1" applyBorder="1" applyAlignment="1" applyProtection="1">
      <alignment horizontal="left"/>
    </xf>
    <xf numFmtId="14" fontId="4" fillId="6" borderId="12" xfId="0" applyNumberFormat="1" applyFont="1" applyFill="1" applyBorder="1" applyAlignment="1" applyProtection="1">
      <alignment horizontal="left"/>
    </xf>
    <xf numFmtId="14" fontId="4" fillId="6" borderId="18" xfId="0" applyNumberFormat="1" applyFont="1" applyFill="1" applyBorder="1" applyAlignment="1" applyProtection="1">
      <alignment horizontal="left"/>
    </xf>
    <xf numFmtId="14" fontId="4" fillId="6" borderId="12" xfId="0" applyNumberFormat="1" applyFont="1" applyFill="1" applyBorder="1" applyAlignment="1" applyProtection="1">
      <alignment horizontal="center"/>
    </xf>
    <xf numFmtId="0" fontId="4" fillId="0" borderId="0" xfId="0" applyFont="1" applyFill="1" applyBorder="1" applyProtection="1"/>
    <xf numFmtId="167" fontId="4" fillId="6" borderId="12" xfId="0" applyNumberFormat="1" applyFont="1" applyFill="1" applyBorder="1" applyAlignment="1" applyProtection="1">
      <alignment horizontal="center"/>
    </xf>
    <xf numFmtId="14" fontId="4" fillId="6" borderId="12" xfId="0" applyNumberFormat="1" applyFont="1" applyFill="1" applyBorder="1" applyAlignment="1" applyProtection="1">
      <alignment horizontal="center" vertical="center" wrapText="1"/>
    </xf>
    <xf numFmtId="14" fontId="4" fillId="6" borderId="13" xfId="0" applyNumberFormat="1" applyFont="1" applyFill="1" applyBorder="1" applyAlignment="1" applyProtection="1">
      <alignment horizontal="center" vertical="center" wrapText="1"/>
    </xf>
    <xf numFmtId="0" fontId="4" fillId="0" borderId="15" xfId="0" applyFont="1" applyFill="1" applyBorder="1" applyProtection="1"/>
    <xf numFmtId="14" fontId="4" fillId="6" borderId="12" xfId="0" applyNumberFormat="1" applyFont="1" applyFill="1" applyBorder="1" applyAlignment="1" applyProtection="1">
      <alignment horizontal="center" vertical="center"/>
    </xf>
    <xf numFmtId="14" fontId="4" fillId="6" borderId="9" xfId="0" applyNumberFormat="1" applyFont="1" applyFill="1" applyBorder="1" applyAlignment="1" applyProtection="1">
      <alignment horizontal="left"/>
    </xf>
    <xf numFmtId="0" fontId="2" fillId="30" borderId="34" xfId="0" applyFont="1" applyFill="1" applyBorder="1" applyAlignment="1" applyProtection="1">
      <alignment horizontal="center" vertical="center"/>
      <protection locked="0"/>
    </xf>
    <xf numFmtId="4" fontId="0" fillId="30" borderId="41" xfId="0" applyNumberFormat="1" applyFill="1" applyBorder="1" applyAlignment="1" applyProtection="1">
      <alignment horizontal="center" vertical="center"/>
      <protection locked="0"/>
    </xf>
    <xf numFmtId="4" fontId="0" fillId="30" borderId="35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top"/>
    </xf>
    <xf numFmtId="49" fontId="2" fillId="0" borderId="0" xfId="0" applyNumberFormat="1" applyFont="1" applyFill="1" applyAlignment="1" applyProtection="1">
      <alignment horizontal="center"/>
    </xf>
    <xf numFmtId="0" fontId="0" fillId="30" borderId="41" xfId="0" applyFill="1" applyBorder="1" applyAlignment="1" applyProtection="1">
      <alignment horizontal="center" vertical="center"/>
      <protection locked="0"/>
    </xf>
    <xf numFmtId="4" fontId="2" fillId="30" borderId="41" xfId="6" applyNumberFormat="1" applyFill="1" applyBorder="1" applyAlignment="1" applyProtection="1">
      <alignment horizontal="center" vertical="center"/>
      <protection locked="0"/>
    </xf>
    <xf numFmtId="0" fontId="2" fillId="30" borderId="41" xfId="6" applyFill="1" applyBorder="1" applyAlignment="1" applyProtection="1">
      <alignment horizontal="center" vertical="center"/>
      <protection locked="0"/>
    </xf>
    <xf numFmtId="0" fontId="2" fillId="30" borderId="40" xfId="6" applyFill="1" applyBorder="1" applyAlignment="1" applyProtection="1">
      <alignment horizontal="center" vertical="center"/>
      <protection locked="0"/>
    </xf>
    <xf numFmtId="0" fontId="2" fillId="30" borderId="34" xfId="6" applyFont="1" applyFill="1" applyBorder="1" applyAlignment="1" applyProtection="1">
      <alignment horizontal="center" vertical="center"/>
      <protection locked="0"/>
    </xf>
    <xf numFmtId="4" fontId="2" fillId="30" borderId="35" xfId="6" applyNumberFormat="1" applyFill="1" applyBorder="1" applyAlignment="1" applyProtection="1">
      <alignment horizontal="center" vertical="center"/>
      <protection locked="0"/>
    </xf>
    <xf numFmtId="14" fontId="12" fillId="30" borderId="0" xfId="0" applyNumberFormat="1" applyFont="1" applyFill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30" borderId="0" xfId="6" applyFont="1" applyFill="1" applyProtection="1">
      <protection locked="0"/>
    </xf>
    <xf numFmtId="49" fontId="10" fillId="30" borderId="0" xfId="6" applyNumberFormat="1" applyFont="1" applyFill="1" applyProtection="1">
      <protection locked="0"/>
    </xf>
    <xf numFmtId="49" fontId="10" fillId="30" borderId="0" xfId="6" applyNumberFormat="1" applyFont="1" applyFill="1" applyAlignment="1" applyProtection="1">
      <alignment wrapText="1"/>
      <protection locked="0"/>
    </xf>
    <xf numFmtId="0" fontId="10" fillId="30" borderId="0" xfId="6" applyFont="1" applyFill="1" applyAlignment="1" applyProtection="1">
      <alignment wrapText="1"/>
      <protection locked="0"/>
    </xf>
    <xf numFmtId="0" fontId="15" fillId="30" borderId="0" xfId="2" applyFill="1" applyAlignment="1" applyProtection="1">
      <alignment horizontal="left"/>
      <protection locked="0"/>
    </xf>
    <xf numFmtId="0" fontId="2" fillId="30" borderId="0" xfId="6" applyFill="1" applyAlignment="1" applyProtection="1">
      <alignment horizontal="center" vertical="top"/>
      <protection locked="0"/>
    </xf>
    <xf numFmtId="0" fontId="2" fillId="30" borderId="0" xfId="6" applyFont="1" applyFill="1" applyAlignment="1" applyProtection="1">
      <alignment horizontal="center" vertical="top"/>
      <protection locked="0"/>
    </xf>
    <xf numFmtId="0" fontId="10" fillId="30" borderId="0" xfId="6" applyFont="1" applyFill="1" applyProtection="1">
      <protection locked="0"/>
    </xf>
    <xf numFmtId="0" fontId="10" fillId="30" borderId="0" xfId="6" applyNumberFormat="1" applyFont="1" applyFill="1" applyProtection="1">
      <protection locked="0"/>
    </xf>
    <xf numFmtId="49" fontId="10" fillId="30" borderId="0" xfId="6" applyNumberFormat="1" applyFont="1" applyFill="1" applyProtection="1">
      <protection locked="0"/>
    </xf>
    <xf numFmtId="0" fontId="56" fillId="30" borderId="41" xfId="0" applyFont="1" applyFill="1" applyBorder="1" applyAlignment="1" applyProtection="1">
      <alignment horizontal="center" vertical="center"/>
      <protection locked="0"/>
    </xf>
    <xf numFmtId="4" fontId="56" fillId="30" borderId="41" xfId="0" applyNumberFormat="1" applyFont="1" applyFill="1" applyBorder="1" applyAlignment="1" applyProtection="1">
      <alignment horizontal="center" vertical="center"/>
      <protection locked="0"/>
    </xf>
    <xf numFmtId="4" fontId="56" fillId="30" borderId="41" xfId="6" applyNumberFormat="1" applyFont="1" applyFill="1" applyBorder="1" applyAlignment="1" applyProtection="1">
      <alignment horizontal="center" vertical="center"/>
      <protection locked="0"/>
    </xf>
    <xf numFmtId="0" fontId="14" fillId="30" borderId="0" xfId="0" applyFont="1" applyFill="1" applyAlignment="1" applyProtection="1">
      <alignment wrapText="1"/>
      <protection locked="0"/>
    </xf>
    <xf numFmtId="14" fontId="35" fillId="30" borderId="0" xfId="0" applyNumberFormat="1" applyFont="1" applyFill="1" applyProtection="1">
      <protection locked="0"/>
    </xf>
    <xf numFmtId="0" fontId="57" fillId="0" borderId="0" xfId="0" applyFont="1" applyProtection="1"/>
    <xf numFmtId="14" fontId="59" fillId="73" borderId="6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60" fillId="0" borderId="61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2" fillId="0" borderId="20" xfId="0" applyFont="1" applyBorder="1" applyProtection="1"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4" fillId="74" borderId="1" xfId="0" applyFont="1" applyFill="1" applyBorder="1" applyAlignment="1" applyProtection="1">
      <alignment horizontal="center" vertical="center"/>
      <protection locked="0"/>
    </xf>
    <xf numFmtId="0" fontId="4" fillId="74" borderId="58" xfId="0" applyFont="1" applyFill="1" applyBorder="1" applyAlignment="1" applyProtection="1">
      <alignment horizontal="center" vertical="center"/>
      <protection locked="0"/>
    </xf>
    <xf numFmtId="0" fontId="4" fillId="74" borderId="2" xfId="0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61" fillId="0" borderId="0" xfId="0" applyFont="1" applyFill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62" fillId="0" borderId="0" xfId="0" applyFont="1" applyAlignment="1" applyProtection="1">
      <alignment horizontal="center" vertical="center"/>
      <protection locked="0"/>
    </xf>
    <xf numFmtId="0" fontId="63" fillId="75" borderId="6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Protection="1">
      <protection locked="0"/>
    </xf>
    <xf numFmtId="49" fontId="2" fillId="0" borderId="0" xfId="0" applyNumberFormat="1" applyFont="1" applyProtection="1"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horizontal="center"/>
      <protection locked="0"/>
    </xf>
    <xf numFmtId="0" fontId="4" fillId="34" borderId="33" xfId="0" applyFont="1" applyFill="1" applyBorder="1" applyAlignment="1" applyProtection="1">
      <alignment horizontal="center" vertical="center" wrapText="1"/>
      <protection locked="0"/>
    </xf>
    <xf numFmtId="4" fontId="2" fillId="0" borderId="16" xfId="0" applyNumberFormat="1" applyFont="1" applyBorder="1" applyProtection="1">
      <protection locked="0"/>
    </xf>
    <xf numFmtId="4" fontId="2" fillId="0" borderId="64" xfId="0" applyNumberFormat="1" applyFont="1" applyBorder="1" applyProtection="1">
      <protection locked="0"/>
    </xf>
    <xf numFmtId="0" fontId="4" fillId="32" borderId="0" xfId="0" applyFont="1" applyFill="1" applyAlignment="1" applyProtection="1">
      <alignment horizontal="right" vertical="center"/>
    </xf>
    <xf numFmtId="0" fontId="4" fillId="32" borderId="0" xfId="0" applyFont="1" applyFill="1" applyAlignment="1" applyProtection="1">
      <alignment horizontal="center" vertical="center"/>
    </xf>
    <xf numFmtId="0" fontId="63" fillId="79" borderId="60" xfId="0" applyFont="1" applyFill="1" applyBorder="1" applyAlignment="1" applyProtection="1">
      <alignment horizontal="center" vertical="center"/>
      <protection locked="0"/>
    </xf>
    <xf numFmtId="0" fontId="2" fillId="0" borderId="65" xfId="0" applyFont="1" applyBorder="1" applyProtection="1">
      <protection locked="0"/>
    </xf>
    <xf numFmtId="0" fontId="2" fillId="0" borderId="66" xfId="0" applyFont="1" applyBorder="1" applyProtection="1">
      <protection locked="0"/>
    </xf>
    <xf numFmtId="0" fontId="2" fillId="0" borderId="62" xfId="0" applyFont="1" applyBorder="1" applyProtection="1">
      <protection locked="0"/>
    </xf>
    <xf numFmtId="0" fontId="65" fillId="0" borderId="0" xfId="0" applyFont="1" applyFill="1" applyProtection="1">
      <protection locked="0"/>
    </xf>
    <xf numFmtId="14" fontId="2" fillId="0" borderId="0" xfId="0" applyNumberFormat="1" applyFont="1" applyProtection="1">
      <protection locked="0"/>
    </xf>
    <xf numFmtId="0" fontId="2" fillId="0" borderId="63" xfId="0" applyFont="1" applyBorder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63" fillId="75" borderId="19" xfId="0" applyFont="1" applyFill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 wrapText="1"/>
      <protection locked="0"/>
    </xf>
    <xf numFmtId="2" fontId="2" fillId="0" borderId="41" xfId="0" applyNumberFormat="1" applyFont="1" applyBorder="1" applyProtection="1">
      <protection locked="0"/>
    </xf>
    <xf numFmtId="2" fontId="2" fillId="0" borderId="35" xfId="0" applyNumberFormat="1" applyFont="1" applyBorder="1" applyProtection="1">
      <protection locked="0"/>
    </xf>
    <xf numFmtId="4" fontId="2" fillId="0" borderId="0" xfId="0" applyNumberFormat="1" applyFont="1" applyProtection="1">
      <protection locked="0"/>
    </xf>
    <xf numFmtId="0" fontId="63" fillId="79" borderId="19" xfId="0" applyFont="1" applyFill="1" applyBorder="1" applyAlignment="1" applyProtection="1">
      <alignment horizontal="center" vertical="center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0" borderId="35" xfId="0" applyFont="1" applyBorder="1" applyProtection="1">
      <protection locked="0"/>
    </xf>
    <xf numFmtId="0" fontId="2" fillId="0" borderId="43" xfId="0" applyFont="1" applyBorder="1" applyAlignment="1" applyProtection="1">
      <alignment horizontal="center" vertical="center"/>
      <protection locked="0"/>
    </xf>
    <xf numFmtId="4" fontId="2" fillId="0" borderId="44" xfId="0" applyNumberFormat="1" applyFont="1" applyBorder="1" applyProtection="1">
      <protection locked="0"/>
    </xf>
    <xf numFmtId="4" fontId="2" fillId="0" borderId="45" xfId="0" applyNumberFormat="1" applyFont="1" applyBorder="1" applyProtection="1">
      <protection locked="0"/>
    </xf>
    <xf numFmtId="0" fontId="7" fillId="7" borderId="0" xfId="0" applyFont="1" applyFill="1" applyAlignment="1" applyProtection="1">
      <alignment vertical="center"/>
    </xf>
    <xf numFmtId="0" fontId="4" fillId="7" borderId="0" xfId="0" applyFont="1" applyFill="1" applyAlignment="1" applyProtection="1">
      <alignment horizontal="center" vertical="center"/>
    </xf>
    <xf numFmtId="0" fontId="2" fillId="0" borderId="0" xfId="0" applyFont="1" applyBorder="1" applyAlignment="1" applyProtection="1">
      <protection locked="0"/>
    </xf>
    <xf numFmtId="0" fontId="65" fillId="0" borderId="65" xfId="0" applyFont="1" applyBorder="1" applyProtection="1"/>
    <xf numFmtId="0" fontId="65" fillId="0" borderId="0" xfId="0" applyFont="1" applyProtection="1"/>
    <xf numFmtId="0" fontId="66" fillId="73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wrapText="1"/>
    </xf>
    <xf numFmtId="0" fontId="3" fillId="83" borderId="41" xfId="0" applyFont="1" applyFill="1" applyBorder="1" applyAlignment="1" applyProtection="1">
      <alignment horizontal="center" vertical="center"/>
      <protection locked="0"/>
    </xf>
    <xf numFmtId="0" fontId="68" fillId="84" borderId="41" xfId="0" applyFont="1" applyFill="1" applyBorder="1" applyAlignment="1" applyProtection="1">
      <alignment horizontal="center" vertical="center" wrapText="1"/>
      <protection locked="0"/>
    </xf>
    <xf numFmtId="0" fontId="3" fillId="83" borderId="41" xfId="0" applyFont="1" applyFill="1" applyBorder="1" applyAlignment="1" applyProtection="1">
      <alignment horizontal="center" vertical="center" wrapText="1"/>
      <protection locked="0"/>
    </xf>
    <xf numFmtId="0" fontId="3" fillId="85" borderId="41" xfId="0" applyFont="1" applyFill="1" applyBorder="1" applyAlignment="1" applyProtection="1">
      <alignment horizontal="center" vertical="center" wrapText="1"/>
      <protection locked="0"/>
    </xf>
    <xf numFmtId="0" fontId="3" fillId="78" borderId="41" xfId="0" applyFont="1" applyFill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68" fillId="86" borderId="41" xfId="0" applyFont="1" applyFill="1" applyBorder="1" applyAlignment="1" applyProtection="1">
      <alignment horizontal="center" vertical="center"/>
      <protection locked="0"/>
    </xf>
    <xf numFmtId="0" fontId="3" fillId="87" borderId="41" xfId="0" applyFont="1" applyFill="1" applyBorder="1" applyAlignment="1" applyProtection="1">
      <alignment horizontal="center" vertical="center"/>
      <protection locked="0"/>
    </xf>
    <xf numFmtId="0" fontId="3" fillId="71" borderId="41" xfId="0" applyFont="1" applyFill="1" applyBorder="1" applyAlignment="1" applyProtection="1">
      <alignment horizontal="center" vertical="center"/>
      <protection locked="0"/>
    </xf>
    <xf numFmtId="0" fontId="3" fillId="85" borderId="41" xfId="0" applyFont="1" applyFill="1" applyBorder="1" applyAlignment="1" applyProtection="1">
      <alignment horizontal="center" vertical="center"/>
      <protection locked="0"/>
    </xf>
    <xf numFmtId="0" fontId="68" fillId="88" borderId="41" xfId="0" applyFont="1" applyFill="1" applyBorder="1" applyAlignment="1" applyProtection="1">
      <alignment horizontal="center" vertical="center"/>
      <protection locked="0"/>
    </xf>
    <xf numFmtId="0" fontId="3" fillId="71" borderId="41" xfId="0" applyFont="1" applyFill="1" applyBorder="1" applyAlignment="1" applyProtection="1">
      <alignment horizontal="center" vertical="center" wrapText="1"/>
      <protection locked="0"/>
    </xf>
    <xf numFmtId="0" fontId="68" fillId="89" borderId="4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9" fillId="90" borderId="41" xfId="0" applyFont="1" applyFill="1" applyBorder="1" applyAlignment="1" applyProtection="1">
      <alignment horizontal="center" vertical="center"/>
      <protection locked="0"/>
    </xf>
    <xf numFmtId="0" fontId="69" fillId="91" borderId="41" xfId="0" applyFont="1" applyFill="1" applyBorder="1" applyAlignment="1" applyProtection="1">
      <alignment horizontal="center" vertical="center"/>
      <protection locked="0"/>
    </xf>
    <xf numFmtId="0" fontId="69" fillId="92" borderId="41" xfId="0" applyFont="1" applyFill="1" applyBorder="1" applyAlignment="1" applyProtection="1">
      <alignment horizontal="center" vertical="center"/>
      <protection locked="0"/>
    </xf>
    <xf numFmtId="0" fontId="69" fillId="36" borderId="41" xfId="0" applyFont="1" applyFill="1" applyBorder="1" applyAlignment="1" applyProtection="1">
      <alignment horizontal="center" vertical="center"/>
      <protection locked="0"/>
    </xf>
    <xf numFmtId="0" fontId="67" fillId="93" borderId="44" xfId="0" applyFont="1" applyFill="1" applyBorder="1" applyAlignment="1" applyProtection="1">
      <alignment vertical="center"/>
    </xf>
    <xf numFmtId="0" fontId="67" fillId="81" borderId="68" xfId="0" applyFont="1" applyFill="1" applyBorder="1" applyAlignment="1" applyProtection="1">
      <alignment horizontal="center" vertical="center"/>
    </xf>
    <xf numFmtId="165" fontId="4" fillId="82" borderId="72" xfId="0" applyNumberFormat="1" applyFont="1" applyFill="1" applyBorder="1" applyAlignment="1" applyProtection="1">
      <alignment vertical="center" wrapText="1"/>
    </xf>
    <xf numFmtId="165" fontId="4" fillId="94" borderId="44" xfId="0" applyNumberFormat="1" applyFont="1" applyFill="1" applyBorder="1" applyAlignment="1" applyProtection="1">
      <alignment horizontal="center" vertical="center" wrapText="1"/>
    </xf>
    <xf numFmtId="0" fontId="4" fillId="77" borderId="44" xfId="0" applyFont="1" applyFill="1" applyBorder="1" applyAlignment="1" applyProtection="1">
      <alignment horizontal="center" vertical="center" wrapText="1"/>
    </xf>
    <xf numFmtId="0" fontId="4" fillId="3" borderId="72" xfId="0" applyFont="1" applyFill="1" applyBorder="1" applyAlignment="1" applyProtection="1">
      <alignment horizontal="center" vertical="center" wrapText="1"/>
    </xf>
    <xf numFmtId="0" fontId="72" fillId="77" borderId="44" xfId="0" applyFont="1" applyFill="1" applyBorder="1" applyAlignment="1" applyProtection="1">
      <alignment horizontal="center" vertical="center" wrapText="1"/>
    </xf>
    <xf numFmtId="0" fontId="4" fillId="95" borderId="73" xfId="0" applyFont="1" applyFill="1" applyBorder="1" applyAlignment="1" applyProtection="1">
      <alignment vertical="center" wrapText="1"/>
    </xf>
    <xf numFmtId="0" fontId="4" fillId="95" borderId="68" xfId="0" applyFont="1" applyFill="1" applyBorder="1" applyAlignment="1" applyProtection="1">
      <alignment vertical="center" wrapText="1"/>
    </xf>
    <xf numFmtId="0" fontId="4" fillId="96" borderId="44" xfId="0" applyFont="1" applyFill="1" applyBorder="1" applyAlignment="1" applyProtection="1">
      <alignment horizontal="center" vertical="center"/>
    </xf>
    <xf numFmtId="0" fontId="72" fillId="96" borderId="44" xfId="0" applyFont="1" applyFill="1" applyBorder="1" applyAlignment="1" applyProtection="1">
      <alignment horizontal="center" vertical="center"/>
    </xf>
    <xf numFmtId="0" fontId="4" fillId="5" borderId="72" xfId="0" applyFont="1" applyFill="1" applyBorder="1" applyAlignment="1" applyProtection="1">
      <alignment horizontal="center" vertical="center" wrapText="1"/>
    </xf>
    <xf numFmtId="0" fontId="37" fillId="97" borderId="44" xfId="0" applyFont="1" applyFill="1" applyBorder="1" applyAlignment="1" applyProtection="1">
      <alignment horizontal="center" vertical="center" wrapText="1"/>
    </xf>
    <xf numFmtId="0" fontId="4" fillId="97" borderId="44" xfId="0" applyFont="1" applyFill="1" applyBorder="1" applyAlignment="1" applyProtection="1">
      <alignment horizontal="center" vertical="center" wrapText="1"/>
    </xf>
    <xf numFmtId="0" fontId="4" fillId="5" borderId="73" xfId="0" applyFont="1" applyFill="1" applyBorder="1" applyAlignment="1" applyProtection="1">
      <alignment horizontal="center" vertical="center" wrapText="1"/>
    </xf>
    <xf numFmtId="0" fontId="64" fillId="0" borderId="0" xfId="0" applyFont="1" applyBorder="1" applyAlignment="1" applyProtection="1">
      <alignment horizontal="center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72" fillId="0" borderId="58" xfId="0" applyFont="1" applyBorder="1" applyAlignment="1" applyProtection="1">
      <alignment horizontal="center" vertical="center"/>
      <protection locked="0"/>
    </xf>
    <xf numFmtId="0" fontId="37" fillId="0" borderId="58" xfId="0" applyFont="1" applyBorder="1" applyAlignment="1" applyProtection="1">
      <alignment horizontal="center" vertical="center"/>
      <protection locked="0"/>
    </xf>
    <xf numFmtId="0" fontId="72" fillId="0" borderId="2" xfId="0" applyFont="1" applyBorder="1" applyAlignment="1" applyProtection="1">
      <alignment horizontal="center" vertical="center"/>
      <protection locked="0"/>
    </xf>
    <xf numFmtId="0" fontId="73" fillId="33" borderId="11" xfId="0" applyFont="1" applyFill="1" applyBorder="1" applyAlignment="1">
      <alignment horizontal="center" vertical="center"/>
    </xf>
    <xf numFmtId="0" fontId="73" fillId="33" borderId="11" xfId="0" applyFont="1" applyFill="1" applyBorder="1" applyAlignment="1">
      <alignment horizontal="center" vertical="center" wrapText="1"/>
    </xf>
    <xf numFmtId="0" fontId="73" fillId="98" borderId="78" xfId="0" applyFont="1" applyFill="1" applyBorder="1" applyAlignment="1">
      <alignment horizontal="center" vertical="center" textRotation="90" wrapText="1"/>
    </xf>
    <xf numFmtId="0" fontId="73" fillId="98" borderId="78" xfId="0" applyNumberFormat="1" applyFont="1" applyFill="1" applyBorder="1" applyAlignment="1">
      <alignment horizontal="center" vertical="center" wrapText="1"/>
    </xf>
    <xf numFmtId="0" fontId="73" fillId="98" borderId="78" xfId="0" applyFont="1" applyFill="1" applyBorder="1" applyAlignment="1">
      <alignment horizontal="center" vertical="center" wrapText="1"/>
    </xf>
    <xf numFmtId="0" fontId="73" fillId="98" borderId="78" xfId="0" applyNumberFormat="1" applyFont="1" applyFill="1" applyBorder="1" applyAlignment="1">
      <alignment horizontal="center" vertical="center" textRotation="90" wrapText="1"/>
    </xf>
    <xf numFmtId="0" fontId="74" fillId="98" borderId="78" xfId="0" applyNumberFormat="1" applyFont="1" applyFill="1" applyBorder="1" applyAlignment="1">
      <alignment horizontal="left" vertical="center" wrapText="1"/>
    </xf>
    <xf numFmtId="0" fontId="73" fillId="69" borderId="79" xfId="0" applyFont="1" applyFill="1" applyBorder="1" applyAlignment="1">
      <alignment horizontal="center" vertical="center" wrapText="1"/>
    </xf>
    <xf numFmtId="0" fontId="73" fillId="69" borderId="47" xfId="0" applyFont="1" applyFill="1" applyBorder="1" applyAlignment="1">
      <alignment horizontal="center" vertical="center" wrapText="1"/>
    </xf>
    <xf numFmtId="0" fontId="73" fillId="69" borderId="80" xfId="0" applyFont="1" applyFill="1" applyBorder="1" applyAlignment="1">
      <alignment horizontal="center" vertical="center" wrapText="1"/>
    </xf>
    <xf numFmtId="0" fontId="73" fillId="99" borderId="67" xfId="0" applyFont="1" applyFill="1" applyBorder="1" applyAlignment="1">
      <alignment horizontal="center" vertical="center" wrapText="1"/>
    </xf>
    <xf numFmtId="0" fontId="73" fillId="99" borderId="47" xfId="0" applyFont="1" applyFill="1" applyBorder="1" applyAlignment="1">
      <alignment horizontal="center" vertical="center" wrapText="1"/>
    </xf>
    <xf numFmtId="0" fontId="73" fillId="99" borderId="81" xfId="0" applyFont="1" applyFill="1" applyBorder="1" applyAlignment="1">
      <alignment horizontal="center" vertical="center" wrapText="1"/>
    </xf>
    <xf numFmtId="0" fontId="73" fillId="2" borderId="82" xfId="0" applyFont="1" applyFill="1" applyBorder="1" applyAlignment="1">
      <alignment horizontal="center" vertical="center" wrapText="1"/>
    </xf>
    <xf numFmtId="0" fontId="75" fillId="33" borderId="78" xfId="0" applyFont="1" applyFill="1" applyBorder="1" applyAlignment="1">
      <alignment horizontal="center" vertical="center" wrapText="1"/>
    </xf>
    <xf numFmtId="165" fontId="76" fillId="33" borderId="78" xfId="0" applyNumberFormat="1" applyFont="1" applyFill="1" applyBorder="1" applyAlignment="1">
      <alignment horizontal="center" vertical="center" wrapText="1"/>
    </xf>
    <xf numFmtId="0" fontId="73" fillId="33" borderId="78" xfId="0" applyFont="1" applyFill="1" applyBorder="1" applyAlignment="1">
      <alignment horizontal="center" vertical="center" wrapText="1"/>
    </xf>
    <xf numFmtId="165" fontId="73" fillId="33" borderId="78" xfId="0" applyNumberFormat="1" applyFont="1" applyFill="1" applyBorder="1" applyAlignment="1">
      <alignment horizontal="center" vertical="center" wrapText="1"/>
    </xf>
    <xf numFmtId="165" fontId="36" fillId="33" borderId="78" xfId="0" applyNumberFormat="1" applyFont="1" applyFill="1" applyBorder="1" applyAlignment="1">
      <alignment horizontal="center" vertical="center" wrapText="1"/>
    </xf>
    <xf numFmtId="0" fontId="73" fillId="100" borderId="79" xfId="0" applyFont="1" applyFill="1" applyBorder="1" applyAlignment="1">
      <alignment horizontal="center" vertical="center" wrapText="1"/>
    </xf>
    <xf numFmtId="0" fontId="73" fillId="100" borderId="47" xfId="0" applyFont="1" applyFill="1" applyBorder="1" applyAlignment="1">
      <alignment horizontal="center" vertical="center" wrapText="1"/>
    </xf>
    <xf numFmtId="0" fontId="73" fillId="76" borderId="79" xfId="0" applyFont="1" applyFill="1" applyBorder="1" applyAlignment="1">
      <alignment horizontal="center" vertical="center" wrapText="1"/>
    </xf>
    <xf numFmtId="0" fontId="73" fillId="76" borderId="47" xfId="0" applyFont="1" applyFill="1" applyBorder="1" applyAlignment="1">
      <alignment horizontal="center" vertical="center" wrapText="1"/>
    </xf>
    <xf numFmtId="4" fontId="73" fillId="33" borderId="79" xfId="0" applyNumberFormat="1" applyFont="1" applyFill="1" applyBorder="1" applyAlignment="1">
      <alignment horizontal="center" vertical="center" wrapText="1"/>
    </xf>
    <xf numFmtId="4" fontId="5" fillId="33" borderId="83" xfId="0" applyNumberFormat="1" applyFont="1" applyFill="1" applyBorder="1" applyAlignment="1">
      <alignment horizontal="center" vertical="center" wrapText="1"/>
    </xf>
    <xf numFmtId="0" fontId="74" fillId="34" borderId="84" xfId="0" applyFont="1" applyFill="1" applyBorder="1" applyAlignment="1">
      <alignment horizontal="center" vertical="center" wrapText="1"/>
    </xf>
    <xf numFmtId="0" fontId="74" fillId="0" borderId="47" xfId="0" applyFont="1" applyBorder="1" applyAlignment="1">
      <alignment horizontal="center" vertical="center" wrapText="1"/>
    </xf>
    <xf numFmtId="14" fontId="74" fillId="0" borderId="47" xfId="0" applyNumberFormat="1" applyFont="1" applyBorder="1" applyAlignment="1">
      <alignment horizontal="center" vertical="center" wrapText="1"/>
    </xf>
    <xf numFmtId="14" fontId="74" fillId="101" borderId="47" xfId="0" applyNumberFormat="1" applyFont="1" applyFill="1" applyBorder="1" applyAlignment="1">
      <alignment horizontal="center" vertical="center" wrapText="1"/>
    </xf>
    <xf numFmtId="14" fontId="74" fillId="0" borderId="76" xfId="0" applyNumberFormat="1" applyFont="1" applyBorder="1" applyAlignment="1">
      <alignment horizontal="center" vertical="center" wrapText="1"/>
    </xf>
    <xf numFmtId="14" fontId="74" fillId="34" borderId="47" xfId="0" applyNumberFormat="1" applyFont="1" applyFill="1" applyBorder="1" applyAlignment="1">
      <alignment horizontal="center" vertical="center" wrapText="1"/>
    </xf>
    <xf numFmtId="14" fontId="78" fillId="0" borderId="47" xfId="801" applyNumberFormat="1" applyFont="1" applyBorder="1" applyAlignment="1">
      <alignment horizontal="center" vertical="center" wrapText="1"/>
    </xf>
    <xf numFmtId="0" fontId="74" fillId="34" borderId="47" xfId="0" applyFont="1" applyFill="1" applyBorder="1" applyAlignment="1">
      <alignment horizontal="center" vertical="center" wrapText="1"/>
    </xf>
    <xf numFmtId="0" fontId="74" fillId="102" borderId="76" xfId="0" applyFont="1" applyFill="1" applyBorder="1" applyAlignment="1">
      <alignment horizontal="center" vertical="center" wrapText="1"/>
    </xf>
    <xf numFmtId="0" fontId="74" fillId="70" borderId="47" xfId="0" applyFont="1" applyFill="1" applyBorder="1" applyAlignment="1">
      <alignment horizontal="center" vertical="center" wrapText="1"/>
    </xf>
    <xf numFmtId="0" fontId="74" fillId="103" borderId="47" xfId="0" applyFont="1" applyFill="1" applyBorder="1" applyAlignment="1">
      <alignment horizontal="center" vertical="center" wrapText="1"/>
    </xf>
    <xf numFmtId="0" fontId="74" fillId="0" borderId="76" xfId="0" applyFont="1" applyBorder="1" applyAlignment="1">
      <alignment horizontal="center" vertical="center" wrapText="1"/>
    </xf>
    <xf numFmtId="4" fontId="74" fillId="0" borderId="47" xfId="0" applyNumberFormat="1" applyFont="1" applyBorder="1" applyAlignment="1">
      <alignment horizontal="center" vertical="center" wrapText="1"/>
    </xf>
    <xf numFmtId="0" fontId="77" fillId="0" borderId="47" xfId="0" applyFont="1" applyBorder="1" applyAlignment="1">
      <alignment horizontal="center" vertical="center" wrapText="1"/>
    </xf>
    <xf numFmtId="4" fontId="74" fillId="34" borderId="47" xfId="0" applyNumberFormat="1" applyFont="1" applyFill="1" applyBorder="1" applyAlignment="1">
      <alignment horizontal="center" vertical="center" wrapText="1"/>
    </xf>
    <xf numFmtId="14" fontId="36" fillId="34" borderId="47" xfId="801" applyNumberFormat="1" applyFont="1" applyFill="1" applyBorder="1" applyAlignment="1">
      <alignment horizontal="center" vertical="center" wrapText="1"/>
    </xf>
    <xf numFmtId="0" fontId="74" fillId="34" borderId="76" xfId="0" applyFont="1" applyFill="1" applyBorder="1" applyAlignment="1">
      <alignment horizontal="center" vertical="center" wrapText="1"/>
    </xf>
    <xf numFmtId="49" fontId="74" fillId="34" borderId="76" xfId="0" applyNumberFormat="1" applyFont="1" applyFill="1" applyBorder="1" applyAlignment="1">
      <alignment horizontal="center" vertical="center" wrapText="1"/>
    </xf>
    <xf numFmtId="49" fontId="79" fillId="104" borderId="76" xfId="0" applyNumberFormat="1" applyFont="1" applyFill="1" applyBorder="1" applyAlignment="1">
      <alignment horizontal="center" vertical="center" wrapText="1"/>
    </xf>
    <xf numFmtId="49" fontId="79" fillId="104" borderId="47" xfId="0" applyNumberFormat="1" applyFont="1" applyFill="1" applyBorder="1" applyAlignment="1">
      <alignment horizontal="center" vertical="center" wrapText="1"/>
    </xf>
    <xf numFmtId="49" fontId="74" fillId="34" borderId="85" xfId="0" applyNumberFormat="1" applyFont="1" applyFill="1" applyBorder="1" applyAlignment="1">
      <alignment horizontal="center" vertical="center" wrapText="1"/>
    </xf>
    <xf numFmtId="49" fontId="74" fillId="34" borderId="47" xfId="0" applyNumberFormat="1" applyFont="1" applyFill="1" applyBorder="1" applyAlignment="1">
      <alignment horizontal="center" vertical="center" wrapText="1"/>
    </xf>
    <xf numFmtId="49" fontId="74" fillId="30" borderId="86" xfId="0" applyNumberFormat="1" applyFont="1" applyFill="1" applyBorder="1" applyAlignment="1">
      <alignment horizontal="center" vertical="center" wrapText="1"/>
    </xf>
    <xf numFmtId="49" fontId="74" fillId="30" borderId="47" xfId="0" applyNumberFormat="1" applyFont="1" applyFill="1" applyBorder="1" applyAlignment="1">
      <alignment horizontal="center" vertical="center" wrapText="1"/>
    </xf>
    <xf numFmtId="49" fontId="79" fillId="105" borderId="86" xfId="0" applyNumberFormat="1" applyFont="1" applyFill="1" applyBorder="1" applyAlignment="1">
      <alignment horizontal="center" vertical="center" wrapText="1"/>
    </xf>
    <xf numFmtId="49" fontId="74" fillId="106" borderId="86" xfId="0" applyNumberFormat="1" applyFont="1" applyFill="1" applyBorder="1" applyAlignment="1">
      <alignment horizontal="center" vertical="center" wrapText="1"/>
    </xf>
    <xf numFmtId="49" fontId="74" fillId="106" borderId="47" xfId="0" applyNumberFormat="1" applyFont="1" applyFill="1" applyBorder="1" applyAlignment="1">
      <alignment horizontal="center" vertical="center" wrapText="1"/>
    </xf>
    <xf numFmtId="49" fontId="74" fillId="107" borderId="86" xfId="0" applyNumberFormat="1" applyFont="1" applyFill="1" applyBorder="1" applyAlignment="1">
      <alignment horizontal="center" vertical="center" wrapText="1"/>
    </xf>
    <xf numFmtId="49" fontId="74" fillId="107" borderId="47" xfId="0" applyNumberFormat="1" applyFont="1" applyFill="1" applyBorder="1" applyAlignment="1">
      <alignment horizontal="center" vertical="center" wrapText="1"/>
    </xf>
    <xf numFmtId="0" fontId="80" fillId="0" borderId="85" xfId="0" applyFont="1" applyBorder="1" applyAlignment="1">
      <alignment horizontal="center" vertical="center" wrapText="1"/>
    </xf>
    <xf numFmtId="0" fontId="80" fillId="0" borderId="47" xfId="0" applyFont="1" applyBorder="1" applyAlignment="1">
      <alignment horizontal="center" vertical="center" wrapText="1"/>
    </xf>
    <xf numFmtId="49" fontId="80" fillId="34" borderId="85" xfId="0" applyNumberFormat="1" applyFont="1" applyFill="1" applyBorder="1" applyAlignment="1">
      <alignment horizontal="center" vertical="center" wrapText="1"/>
    </xf>
    <xf numFmtId="14" fontId="80" fillId="0" borderId="47" xfId="0" applyNumberFormat="1" applyFont="1" applyBorder="1" applyAlignment="1">
      <alignment horizontal="center" vertical="center" wrapText="1"/>
    </xf>
    <xf numFmtId="0" fontId="80" fillId="0" borderId="91" xfId="0" applyFont="1" applyBorder="1" applyAlignment="1">
      <alignment horizontal="center" vertical="center" wrapText="1"/>
    </xf>
    <xf numFmtId="0" fontId="81" fillId="72" borderId="11" xfId="0" applyFont="1" applyFill="1" applyBorder="1" applyAlignment="1">
      <alignment horizontal="center" vertical="center"/>
    </xf>
    <xf numFmtId="0" fontId="81" fillId="72" borderId="11" xfId="0" applyFont="1" applyFill="1" applyBorder="1" applyAlignment="1">
      <alignment horizontal="center" vertical="center" wrapText="1"/>
    </xf>
    <xf numFmtId="0" fontId="4" fillId="72" borderId="11" xfId="0" applyFont="1" applyFill="1" applyBorder="1" applyAlignment="1">
      <alignment horizontal="center" vertical="center"/>
    </xf>
    <xf numFmtId="0" fontId="5" fillId="72" borderId="11" xfId="0" applyFont="1" applyFill="1" applyBorder="1" applyAlignment="1">
      <alignment horizontal="center" vertical="center"/>
    </xf>
    <xf numFmtId="4" fontId="81" fillId="72" borderId="92" xfId="0" applyNumberFormat="1" applyFont="1" applyFill="1" applyBorder="1" applyAlignment="1">
      <alignment horizontal="center" vertical="center"/>
    </xf>
    <xf numFmtId="4" fontId="81" fillId="72" borderId="11" xfId="0" applyNumberFormat="1" applyFont="1" applyFill="1" applyBorder="1" applyAlignment="1">
      <alignment horizontal="center" vertical="center"/>
    </xf>
    <xf numFmtId="4" fontId="32" fillId="29" borderId="93" xfId="49" applyNumberFormat="1" applyFont="1" applyFill="1" applyBorder="1" applyAlignment="1">
      <alignment horizontal="center" vertical="center"/>
    </xf>
    <xf numFmtId="4" fontId="81" fillId="31" borderId="11" xfId="0" applyNumberFormat="1" applyFont="1" applyFill="1" applyBorder="1" applyAlignment="1">
      <alignment horizontal="center" vertical="center"/>
    </xf>
    <xf numFmtId="4" fontId="32" fillId="29" borderId="95" xfId="49" applyNumberFormat="1" applyFont="1" applyFill="1" applyBorder="1" applyAlignment="1">
      <alignment horizontal="center" vertical="center"/>
    </xf>
    <xf numFmtId="14" fontId="81" fillId="72" borderId="14" xfId="0" applyNumberFormat="1" applyFont="1" applyFill="1" applyBorder="1" applyAlignment="1">
      <alignment horizontal="center" vertical="center"/>
    </xf>
    <xf numFmtId="14" fontId="73" fillId="72" borderId="11" xfId="0" applyNumberFormat="1" applyFont="1" applyFill="1" applyBorder="1" applyAlignment="1">
      <alignment horizontal="center" vertical="center"/>
    </xf>
    <xf numFmtId="14" fontId="61" fillId="72" borderId="11" xfId="0" applyNumberFormat="1" applyFont="1" applyFill="1" applyBorder="1" applyAlignment="1">
      <alignment horizontal="center" vertical="center"/>
    </xf>
    <xf numFmtId="14" fontId="32" fillId="29" borderId="93" xfId="49" applyNumberFormat="1" applyFont="1" applyFill="1" applyBorder="1" applyAlignment="1">
      <alignment horizontal="center" vertical="center"/>
    </xf>
    <xf numFmtId="0" fontId="81" fillId="72" borderId="94" xfId="0" applyFont="1" applyFill="1" applyBorder="1" applyAlignment="1">
      <alignment horizontal="center" vertical="center"/>
    </xf>
    <xf numFmtId="14" fontId="81" fillId="72" borderId="11" xfId="0" applyNumberFormat="1" applyFont="1" applyFill="1" applyBorder="1" applyAlignment="1">
      <alignment horizontal="center" vertical="center"/>
    </xf>
    <xf numFmtId="1" fontId="81" fillId="72" borderId="94" xfId="0" applyNumberFormat="1" applyFont="1" applyFill="1" applyBorder="1" applyAlignment="1">
      <alignment horizontal="center" vertical="center"/>
    </xf>
    <xf numFmtId="1" fontId="81" fillId="72" borderId="11" xfId="0" applyNumberFormat="1" applyFont="1" applyFill="1" applyBorder="1" applyAlignment="1">
      <alignment horizontal="center" vertical="center"/>
    </xf>
    <xf numFmtId="2" fontId="81" fillId="72" borderId="11" xfId="0" applyNumberFormat="1" applyFont="1" applyFill="1" applyBorder="1" applyAlignment="1">
      <alignment horizontal="center" vertical="center"/>
    </xf>
    <xf numFmtId="14" fontId="81" fillId="72" borderId="94" xfId="0" applyNumberFormat="1" applyFont="1" applyFill="1" applyBorder="1" applyAlignment="1">
      <alignment horizontal="center" vertical="center"/>
    </xf>
    <xf numFmtId="0" fontId="81" fillId="72" borderId="11" xfId="3" applyNumberFormat="1" applyFont="1" applyFill="1" applyBorder="1" applyAlignment="1">
      <alignment horizontal="center" vertical="center"/>
    </xf>
    <xf numFmtId="0" fontId="81" fillId="72" borderId="94" xfId="3" applyNumberFormat="1" applyFont="1" applyFill="1" applyBorder="1" applyAlignment="1">
      <alignment horizontal="center" vertical="center"/>
    </xf>
    <xf numFmtId="0" fontId="81" fillId="72" borderId="11" xfId="0" applyNumberFormat="1" applyFont="1" applyFill="1" applyBorder="1" applyAlignment="1">
      <alignment horizontal="center" vertical="center"/>
    </xf>
    <xf numFmtId="0" fontId="32" fillId="29" borderId="93" xfId="49" applyFont="1" applyFill="1" applyBorder="1" applyAlignment="1">
      <alignment horizontal="center" vertical="center"/>
    </xf>
    <xf numFmtId="14" fontId="81" fillId="72" borderId="84" xfId="0" applyNumberFormat="1" applyFont="1" applyFill="1" applyBorder="1" applyAlignment="1">
      <alignment horizontal="center" vertical="center"/>
    </xf>
    <xf numFmtId="14" fontId="81" fillId="72" borderId="47" xfId="0" applyNumberFormat="1" applyFont="1" applyFill="1" applyBorder="1" applyAlignment="1">
      <alignment horizontal="center" vertical="center"/>
    </xf>
    <xf numFmtId="0" fontId="81" fillId="72" borderId="47" xfId="0" applyFont="1" applyFill="1" applyBorder="1" applyAlignment="1">
      <alignment horizontal="center" vertical="center"/>
    </xf>
    <xf numFmtId="49" fontId="81" fillId="72" borderId="47" xfId="0" applyNumberFormat="1" applyFont="1" applyFill="1" applyBorder="1" applyAlignment="1">
      <alignment horizontal="center" vertical="center"/>
    </xf>
    <xf numFmtId="2" fontId="81" fillId="72" borderId="85" xfId="0" applyNumberFormat="1" applyFont="1" applyFill="1" applyBorder="1" applyAlignment="1">
      <alignment horizontal="center" vertical="center"/>
    </xf>
    <xf numFmtId="2" fontId="81" fillId="72" borderId="47" xfId="0" applyNumberFormat="1" applyFont="1" applyFill="1" applyBorder="1" applyAlignment="1">
      <alignment horizontal="center" vertical="center"/>
    </xf>
    <xf numFmtId="2" fontId="32" fillId="29" borderId="93" xfId="49" applyNumberFormat="1" applyFont="1" applyFill="1" applyBorder="1" applyAlignment="1">
      <alignment horizontal="center" vertical="center"/>
    </xf>
    <xf numFmtId="2" fontId="81" fillId="72" borderId="86" xfId="0" applyNumberFormat="1" applyFont="1" applyFill="1" applyBorder="1" applyAlignment="1">
      <alignment horizontal="center" vertical="center"/>
    </xf>
    <xf numFmtId="2" fontId="82" fillId="105" borderId="93" xfId="49" applyNumberFormat="1" applyFont="1" applyFill="1" applyBorder="1" applyAlignment="1">
      <alignment horizontal="center" vertical="center"/>
    </xf>
    <xf numFmtId="14" fontId="81" fillId="72" borderId="96" xfId="0" applyNumberFormat="1" applyFont="1" applyFill="1" applyBorder="1" applyAlignment="1">
      <alignment horizontal="center" vertical="center"/>
    </xf>
    <xf numFmtId="14" fontId="81" fillId="72" borderId="46" xfId="0" applyNumberFormat="1" applyFont="1" applyFill="1" applyBorder="1" applyAlignment="1">
      <alignment horizontal="center" vertical="center"/>
    </xf>
    <xf numFmtId="0" fontId="81" fillId="72" borderId="46" xfId="0" applyFont="1" applyFill="1" applyBorder="1" applyAlignment="1">
      <alignment horizontal="center" vertical="center"/>
    </xf>
    <xf numFmtId="0" fontId="81" fillId="72" borderId="96" xfId="0" applyFont="1" applyFill="1" applyBorder="1" applyAlignment="1">
      <alignment horizontal="center" vertical="center"/>
    </xf>
    <xf numFmtId="0" fontId="81" fillId="72" borderId="91" xfId="0" applyFont="1" applyFill="1" applyBorder="1" applyAlignment="1">
      <alignment horizontal="center" vertical="center"/>
    </xf>
    <xf numFmtId="1" fontId="4" fillId="32" borderId="0" xfId="0" applyNumberFormat="1" applyFont="1" applyFill="1" applyAlignment="1" applyProtection="1">
      <alignment horizontal="center" vertical="center"/>
    </xf>
    <xf numFmtId="0" fontId="81" fillId="31" borderId="94" xfId="0" applyNumberFormat="1" applyFont="1" applyFill="1" applyBorder="1" applyAlignment="1">
      <alignment horizontal="center" vertical="center"/>
    </xf>
    <xf numFmtId="14" fontId="59" fillId="73" borderId="60" xfId="801" applyNumberFormat="1" applyFont="1" applyFill="1" applyBorder="1" applyAlignment="1" applyProtection="1">
      <alignment horizontal="center" vertical="center"/>
      <protection locked="0"/>
    </xf>
    <xf numFmtId="0" fontId="2" fillId="0" borderId="0" xfId="801"/>
    <xf numFmtId="0" fontId="2" fillId="0" borderId="0" xfId="801" applyAlignment="1">
      <alignment horizontal="center" vertical="center"/>
    </xf>
    <xf numFmtId="0" fontId="2" fillId="0" borderId="0" xfId="801" applyAlignment="1">
      <alignment wrapText="1"/>
    </xf>
    <xf numFmtId="0" fontId="4" fillId="0" borderId="0" xfId="801" applyFont="1" applyAlignment="1" applyProtection="1">
      <alignment horizontal="right" vertical="center"/>
      <protection locked="0"/>
    </xf>
    <xf numFmtId="0" fontId="60" fillId="0" borderId="61" xfId="801" applyFont="1" applyBorder="1" applyAlignment="1" applyProtection="1">
      <alignment horizontal="center" vertical="center"/>
      <protection locked="0"/>
    </xf>
    <xf numFmtId="0" fontId="4" fillId="0" borderId="19" xfId="801" applyFont="1" applyBorder="1" applyAlignment="1" applyProtection="1">
      <alignment horizontal="center" vertical="center"/>
      <protection locked="0"/>
    </xf>
    <xf numFmtId="0" fontId="2" fillId="0" borderId="20" xfId="801" applyFont="1" applyBorder="1" applyAlignment="1" applyProtection="1">
      <alignment horizontal="left" vertical="center"/>
      <protection locked="0"/>
    </xf>
    <xf numFmtId="0" fontId="2" fillId="0" borderId="20" xfId="801" applyFont="1" applyBorder="1" applyProtection="1">
      <protection locked="0"/>
    </xf>
    <xf numFmtId="0" fontId="2" fillId="0" borderId="20" xfId="801" applyFont="1" applyBorder="1" applyAlignment="1" applyProtection="1">
      <alignment horizontal="center" vertical="center"/>
      <protection locked="0"/>
    </xf>
    <xf numFmtId="0" fontId="4" fillId="0" borderId="20" xfId="801" applyFont="1" applyBorder="1" applyAlignment="1" applyProtection="1">
      <alignment horizontal="center" vertical="center"/>
      <protection locked="0"/>
    </xf>
    <xf numFmtId="0" fontId="2" fillId="0" borderId="21" xfId="801" applyFont="1" applyBorder="1" applyAlignment="1" applyProtection="1">
      <alignment horizontal="center" vertical="center"/>
      <protection locked="0"/>
    </xf>
    <xf numFmtId="14" fontId="2" fillId="0" borderId="0" xfId="801" applyNumberFormat="1" applyFont="1" applyProtection="1">
      <protection locked="0"/>
    </xf>
    <xf numFmtId="0" fontId="2" fillId="0" borderId="62" xfId="801" applyBorder="1" applyAlignment="1"/>
    <xf numFmtId="0" fontId="2" fillId="0" borderId="0" xfId="801" applyBorder="1" applyAlignment="1"/>
    <xf numFmtId="49" fontId="2" fillId="0" borderId="0" xfId="801" applyNumberFormat="1"/>
    <xf numFmtId="0" fontId="64" fillId="0" borderId="0" xfId="801" applyFont="1" applyBorder="1" applyAlignment="1" applyProtection="1">
      <alignment horizontal="left" vertical="center"/>
      <protection locked="0"/>
    </xf>
    <xf numFmtId="0" fontId="64" fillId="0" borderId="62" xfId="801" applyFont="1" applyFill="1" applyBorder="1" applyAlignment="1" applyProtection="1">
      <alignment horizontal="left" vertical="center"/>
      <protection locked="0"/>
    </xf>
    <xf numFmtId="0" fontId="2" fillId="0" borderId="0" xfId="801" applyFont="1" applyProtection="1">
      <protection locked="0"/>
    </xf>
    <xf numFmtId="0" fontId="4" fillId="0" borderId="0" xfId="801" applyFont="1"/>
    <xf numFmtId="0" fontId="63" fillId="75" borderId="19" xfId="801" applyFont="1" applyFill="1" applyBorder="1" applyAlignment="1" applyProtection="1">
      <alignment horizontal="center" vertical="center"/>
      <protection locked="0"/>
    </xf>
    <xf numFmtId="0" fontId="2" fillId="0" borderId="20" xfId="801" applyFont="1" applyBorder="1" applyAlignment="1" applyProtection="1">
      <alignment vertical="center"/>
      <protection locked="0"/>
    </xf>
    <xf numFmtId="0" fontId="2" fillId="0" borderId="21" xfId="801" applyFont="1" applyBorder="1" applyAlignment="1" applyProtection="1">
      <alignment horizontal="center"/>
      <protection locked="0"/>
    </xf>
    <xf numFmtId="0" fontId="2" fillId="0" borderId="65" xfId="801" applyBorder="1"/>
    <xf numFmtId="0" fontId="2" fillId="0" borderId="62" xfId="801" applyBorder="1"/>
    <xf numFmtId="0" fontId="2" fillId="0" borderId="0" xfId="801" applyAlignment="1">
      <alignment horizontal="center"/>
    </xf>
    <xf numFmtId="0" fontId="2" fillId="0" borderId="0" xfId="801" applyFont="1" applyBorder="1" applyAlignment="1">
      <alignment horizontal="center" vertical="center"/>
    </xf>
    <xf numFmtId="0" fontId="2" fillId="0" borderId="62" xfId="801" applyFont="1" applyFill="1" applyBorder="1" applyAlignment="1">
      <alignment horizontal="center" vertical="center"/>
    </xf>
    <xf numFmtId="0" fontId="83" fillId="108" borderId="97" xfId="801" applyFont="1" applyFill="1" applyBorder="1" applyAlignment="1">
      <alignment horizontal="center" vertical="center" wrapText="1"/>
    </xf>
    <xf numFmtId="0" fontId="83" fillId="108" borderId="98" xfId="801" applyFont="1" applyFill="1" applyBorder="1" applyAlignment="1">
      <alignment horizontal="center" vertical="center" wrapText="1"/>
    </xf>
    <xf numFmtId="0" fontId="83" fillId="108" borderId="99" xfId="801" applyFont="1" applyFill="1" applyBorder="1" applyAlignment="1">
      <alignment horizontal="center" vertical="center" wrapText="1"/>
    </xf>
    <xf numFmtId="0" fontId="4" fillId="0" borderId="0" xfId="801" applyFont="1" applyAlignment="1" applyProtection="1">
      <alignment horizontal="left" vertical="center"/>
      <protection locked="0"/>
    </xf>
    <xf numFmtId="0" fontId="4" fillId="0" borderId="0" xfId="801" applyFont="1" applyAlignment="1" applyProtection="1">
      <alignment horizontal="center" vertical="center"/>
      <protection locked="0"/>
    </xf>
    <xf numFmtId="0" fontId="63" fillId="79" borderId="19" xfId="801" applyFont="1" applyFill="1" applyBorder="1" applyAlignment="1" applyProtection="1">
      <alignment horizontal="center" vertical="center"/>
      <protection locked="0"/>
    </xf>
    <xf numFmtId="0" fontId="4" fillId="32" borderId="0" xfId="801" applyFont="1" applyFill="1" applyProtection="1"/>
    <xf numFmtId="0" fontId="2" fillId="32" borderId="0" xfId="801" applyFont="1" applyFill="1" applyProtection="1"/>
    <xf numFmtId="0" fontId="2" fillId="0" borderId="65" xfId="801" applyBorder="1" applyAlignment="1"/>
    <xf numFmtId="0" fontId="2" fillId="0" borderId="0" xfId="801" applyBorder="1" applyAlignment="1">
      <alignment horizontal="center"/>
    </xf>
    <xf numFmtId="49" fontId="2" fillId="0" borderId="0" xfId="801" applyNumberFormat="1" applyBorder="1" applyAlignment="1"/>
    <xf numFmtId="0" fontId="83" fillId="108" borderId="100" xfId="801" applyFont="1" applyFill="1" applyBorder="1" applyAlignment="1">
      <alignment horizontal="center" vertical="center" wrapText="1"/>
    </xf>
    <xf numFmtId="0" fontId="83" fillId="108" borderId="101" xfId="801" applyFont="1" applyFill="1" applyBorder="1" applyAlignment="1">
      <alignment horizontal="center" vertical="center" wrapText="1"/>
    </xf>
    <xf numFmtId="0" fontId="83" fillId="108" borderId="102" xfId="801" applyFont="1" applyFill="1" applyBorder="1" applyAlignment="1">
      <alignment horizontal="center" vertical="center" wrapText="1"/>
    </xf>
    <xf numFmtId="0" fontId="2" fillId="32" borderId="0" xfId="801" applyFont="1" applyFill="1" applyAlignment="1" applyProtection="1">
      <alignment horizontal="center"/>
    </xf>
    <xf numFmtId="0" fontId="4" fillId="32" borderId="0" xfId="801" applyFont="1" applyFill="1" applyAlignment="1" applyProtection="1">
      <alignment horizontal="right"/>
    </xf>
    <xf numFmtId="0" fontId="2" fillId="32" borderId="0" xfId="801" applyFill="1" applyProtection="1"/>
    <xf numFmtId="0" fontId="85" fillId="108" borderId="100" xfId="801" applyFont="1" applyFill="1" applyBorder="1" applyAlignment="1">
      <alignment horizontal="center" vertical="center" wrapText="1"/>
    </xf>
    <xf numFmtId="0" fontId="85" fillId="108" borderId="101" xfId="801" applyFont="1" applyFill="1" applyBorder="1" applyAlignment="1">
      <alignment horizontal="center" vertical="center" wrapText="1"/>
    </xf>
    <xf numFmtId="0" fontId="85" fillId="108" borderId="102" xfId="801" applyFont="1" applyFill="1" applyBorder="1" applyAlignment="1">
      <alignment horizontal="center" vertical="center" wrapText="1"/>
    </xf>
    <xf numFmtId="1" fontId="2" fillId="32" borderId="0" xfId="801" applyNumberFormat="1" applyFill="1" applyProtection="1"/>
    <xf numFmtId="0" fontId="2" fillId="0" borderId="62" xfId="801" applyFill="1" applyBorder="1"/>
    <xf numFmtId="0" fontId="2" fillId="0" borderId="12" xfId="801" applyBorder="1" applyAlignment="1">
      <alignment wrapText="1"/>
    </xf>
    <xf numFmtId="0" fontId="2" fillId="0" borderId="0" xfId="801" applyBorder="1" applyAlignment="1">
      <alignment wrapText="1"/>
    </xf>
    <xf numFmtId="0" fontId="2" fillId="0" borderId="103" xfId="801" applyBorder="1" applyAlignment="1">
      <alignment wrapText="1"/>
    </xf>
    <xf numFmtId="0" fontId="2" fillId="7" borderId="0" xfId="801" applyFont="1" applyFill="1"/>
    <xf numFmtId="0" fontId="2" fillId="109" borderId="0" xfId="801" applyFont="1" applyFill="1" applyAlignment="1">
      <alignment horizontal="center" vertical="center"/>
    </xf>
    <xf numFmtId="0" fontId="65" fillId="0" borderId="65" xfId="801" applyFont="1" applyBorder="1" applyProtection="1"/>
    <xf numFmtId="0" fontId="65" fillId="0" borderId="0" xfId="801" applyFont="1" applyProtection="1"/>
    <xf numFmtId="0" fontId="66" fillId="73" borderId="0" xfId="801" applyFont="1" applyFill="1" applyAlignment="1" applyProtection="1">
      <alignment horizontal="center" vertical="center"/>
      <protection locked="0"/>
    </xf>
    <xf numFmtId="0" fontId="2" fillId="0" borderId="62" xfId="801" applyFill="1" applyBorder="1" applyAlignment="1"/>
    <xf numFmtId="0" fontId="3" fillId="83" borderId="106" xfId="801" applyFont="1" applyFill="1" applyBorder="1" applyAlignment="1" applyProtection="1">
      <alignment horizontal="center" vertical="center"/>
      <protection locked="0"/>
    </xf>
    <xf numFmtId="0" fontId="68" fillId="84" borderId="41" xfId="801" applyFont="1" applyFill="1" applyBorder="1" applyAlignment="1" applyProtection="1">
      <alignment horizontal="center" vertical="center" wrapText="1"/>
      <protection locked="0"/>
    </xf>
    <xf numFmtId="0" fontId="3" fillId="83" borderId="41" xfId="801" applyFont="1" applyFill="1" applyBorder="1" applyAlignment="1" applyProtection="1">
      <alignment horizontal="center" vertical="center" wrapText="1"/>
      <protection locked="0"/>
    </xf>
    <xf numFmtId="0" fontId="3" fillId="85" borderId="41" xfId="801" applyFont="1" applyFill="1" applyBorder="1" applyAlignment="1" applyProtection="1">
      <alignment horizontal="center" vertical="center" wrapText="1"/>
      <protection locked="0"/>
    </xf>
    <xf numFmtId="0" fontId="68" fillId="86" borderId="41" xfId="801" applyFont="1" applyFill="1" applyBorder="1" applyAlignment="1" applyProtection="1">
      <alignment horizontal="center" vertical="center"/>
      <protection locked="0"/>
    </xf>
    <xf numFmtId="0" fontId="3" fillId="71" borderId="41" xfId="801" applyFont="1" applyFill="1" applyBorder="1" applyAlignment="1" applyProtection="1">
      <alignment horizontal="center" vertical="center"/>
      <protection locked="0"/>
    </xf>
    <xf numFmtId="0" fontId="3" fillId="85" borderId="41" xfId="801" applyFont="1" applyFill="1" applyBorder="1" applyAlignment="1" applyProtection="1">
      <alignment horizontal="center" vertical="center"/>
      <protection locked="0"/>
    </xf>
    <xf numFmtId="0" fontId="68" fillId="88" borderId="41" xfId="801" applyFont="1" applyFill="1" applyBorder="1" applyAlignment="1" applyProtection="1">
      <alignment horizontal="center" vertical="center"/>
      <protection locked="0"/>
    </xf>
    <xf numFmtId="0" fontId="3" fillId="0" borderId="41" xfId="801" applyFont="1" applyBorder="1" applyAlignment="1" applyProtection="1">
      <alignment horizontal="center" vertical="center"/>
      <protection locked="0"/>
    </xf>
    <xf numFmtId="0" fontId="3" fillId="87" borderId="41" xfId="801" applyFont="1" applyFill="1" applyBorder="1" applyAlignment="1" applyProtection="1">
      <alignment horizontal="center" vertical="center"/>
      <protection locked="0"/>
    </xf>
    <xf numFmtId="0" fontId="3" fillId="71" borderId="41" xfId="801" applyFont="1" applyFill="1" applyBorder="1" applyAlignment="1" applyProtection="1">
      <alignment horizontal="center" vertical="center" wrapText="1"/>
      <protection locked="0"/>
    </xf>
    <xf numFmtId="0" fontId="68" fillId="89" borderId="41" xfId="801" applyFont="1" applyFill="1" applyBorder="1" applyAlignment="1" applyProtection="1">
      <alignment horizontal="center" vertical="center"/>
      <protection locked="0"/>
    </xf>
    <xf numFmtId="0" fontId="68" fillId="89" borderId="0" xfId="801" applyFont="1" applyFill="1" applyBorder="1" applyAlignment="1" applyProtection="1">
      <alignment horizontal="center" vertical="center"/>
      <protection locked="0"/>
    </xf>
    <xf numFmtId="0" fontId="69" fillId="90" borderId="107" xfId="801" applyFont="1" applyFill="1" applyBorder="1" applyAlignment="1" applyProtection="1">
      <alignment horizontal="center" vertical="center"/>
      <protection locked="0"/>
    </xf>
    <xf numFmtId="0" fontId="69" fillId="91" borderId="41" xfId="801" applyFont="1" applyFill="1" applyBorder="1" applyAlignment="1" applyProtection="1">
      <alignment horizontal="center" vertical="center"/>
      <protection locked="0"/>
    </xf>
    <xf numFmtId="0" fontId="69" fillId="92" borderId="41" xfId="801" applyFont="1" applyFill="1" applyBorder="1" applyAlignment="1" applyProtection="1">
      <alignment horizontal="center" vertical="center"/>
      <protection locked="0"/>
    </xf>
    <xf numFmtId="0" fontId="69" fillId="36" borderId="41" xfId="801" applyFont="1" applyFill="1" applyBorder="1" applyAlignment="1" applyProtection="1">
      <alignment horizontal="center" vertical="center"/>
      <protection locked="0"/>
    </xf>
    <xf numFmtId="0" fontId="37" fillId="110" borderId="44" xfId="801" applyFont="1" applyFill="1" applyBorder="1" applyAlignment="1">
      <alignment horizontal="center" vertical="center"/>
    </xf>
    <xf numFmtId="0" fontId="72" fillId="110" borderId="40" xfId="801" applyFont="1" applyFill="1" applyBorder="1" applyAlignment="1">
      <alignment horizontal="center" vertical="center"/>
    </xf>
    <xf numFmtId="0" fontId="67" fillId="81" borderId="75" xfId="801" applyFont="1" applyFill="1" applyBorder="1" applyAlignment="1" applyProtection="1">
      <alignment vertical="center"/>
    </xf>
    <xf numFmtId="165" fontId="4" fillId="82" borderId="72" xfId="801" applyNumberFormat="1" applyFont="1" applyFill="1" applyBorder="1" applyAlignment="1" applyProtection="1">
      <alignment vertical="center" wrapText="1"/>
    </xf>
    <xf numFmtId="165" fontId="4" fillId="94" borderId="69" xfId="801" applyNumberFormat="1" applyFont="1" applyFill="1" applyBorder="1" applyAlignment="1" applyProtection="1">
      <alignment horizontal="center" vertical="center" wrapText="1"/>
    </xf>
    <xf numFmtId="0" fontId="4" fillId="77" borderId="43" xfId="801" applyFont="1" applyFill="1" applyBorder="1" applyAlignment="1" applyProtection="1">
      <alignment horizontal="center" vertical="center" wrapText="1"/>
    </xf>
    <xf numFmtId="0" fontId="4" fillId="77" borderId="44" xfId="801" applyFont="1" applyFill="1" applyBorder="1" applyAlignment="1" applyProtection="1">
      <alignment horizontal="center" vertical="center" wrapText="1"/>
    </xf>
    <xf numFmtId="0" fontId="4" fillId="3" borderId="72" xfId="801" applyFont="1" applyFill="1" applyBorder="1" applyAlignment="1" applyProtection="1">
      <alignment horizontal="center" vertical="center" wrapText="1"/>
    </xf>
    <xf numFmtId="0" fontId="72" fillId="77" borderId="44" xfId="801" applyFont="1" applyFill="1" applyBorder="1" applyAlignment="1" applyProtection="1">
      <alignment horizontal="center" vertical="center" wrapText="1"/>
    </xf>
    <xf numFmtId="0" fontId="72" fillId="96" borderId="45" xfId="801" applyFont="1" applyFill="1" applyBorder="1" applyAlignment="1" applyProtection="1">
      <alignment horizontal="center" vertical="center"/>
    </xf>
    <xf numFmtId="0" fontId="4" fillId="5" borderId="109" xfId="801" applyFont="1" applyFill="1" applyBorder="1" applyAlignment="1">
      <alignment vertical="center" wrapText="1"/>
    </xf>
    <xf numFmtId="0" fontId="37" fillId="97" borderId="44" xfId="801" applyFont="1" applyFill="1" applyBorder="1" applyAlignment="1" applyProtection="1">
      <alignment horizontal="center" vertical="center" wrapText="1"/>
    </xf>
    <xf numFmtId="0" fontId="4" fillId="97" borderId="44" xfId="801" applyFont="1" applyFill="1" applyBorder="1" applyAlignment="1" applyProtection="1">
      <alignment horizontal="center" vertical="center" wrapText="1"/>
    </xf>
    <xf numFmtId="0" fontId="4" fillId="5" borderId="42" xfId="801" applyFont="1" applyFill="1" applyBorder="1" applyAlignment="1">
      <alignment vertical="center" wrapText="1"/>
    </xf>
    <xf numFmtId="0" fontId="64" fillId="0" borderId="74" xfId="801" applyFont="1" applyFill="1" applyBorder="1" applyAlignment="1" applyProtection="1">
      <alignment horizontal="left" vertical="center"/>
      <protection locked="0"/>
    </xf>
    <xf numFmtId="0" fontId="64" fillId="0" borderId="42" xfId="801" applyFont="1" applyFill="1" applyBorder="1" applyAlignment="1" applyProtection="1">
      <alignment horizontal="left" vertical="center"/>
      <protection locked="0"/>
    </xf>
    <xf numFmtId="0" fontId="64" fillId="0" borderId="75" xfId="801" applyFont="1" applyFill="1" applyBorder="1" applyAlignment="1" applyProtection="1">
      <alignment horizontal="left" vertical="center"/>
      <protection locked="0"/>
    </xf>
    <xf numFmtId="0" fontId="64" fillId="0" borderId="0" xfId="801" applyFont="1" applyBorder="1" applyAlignment="1" applyProtection="1">
      <alignment horizontal="center" vertical="center"/>
      <protection locked="0"/>
    </xf>
    <xf numFmtId="0" fontId="37" fillId="0" borderId="76" xfId="801" applyFont="1" applyBorder="1" applyAlignment="1" applyProtection="1">
      <alignment horizontal="center" vertical="center"/>
      <protection locked="0"/>
    </xf>
    <xf numFmtId="0" fontId="72" fillId="0" borderId="110" xfId="801" applyFont="1" applyBorder="1" applyAlignment="1" applyProtection="1">
      <alignment horizontal="center" vertical="center"/>
      <protection locked="0"/>
    </xf>
    <xf numFmtId="0" fontId="37" fillId="0" borderId="62" xfId="801" applyFont="1" applyBorder="1" applyAlignment="1" applyProtection="1">
      <alignment horizontal="center" vertical="center"/>
      <protection locked="0"/>
    </xf>
    <xf numFmtId="0" fontId="37" fillId="0" borderId="0" xfId="801" applyFont="1" applyBorder="1" applyAlignment="1" applyProtection="1">
      <alignment horizontal="center" vertical="center"/>
      <protection locked="0"/>
    </xf>
    <xf numFmtId="49" fontId="37" fillId="0" borderId="0" xfId="801" applyNumberFormat="1" applyFont="1" applyBorder="1" applyAlignment="1" applyProtection="1">
      <alignment horizontal="center" vertical="center"/>
      <protection locked="0"/>
    </xf>
    <xf numFmtId="0" fontId="37" fillId="0" borderId="62" xfId="801" applyFont="1" applyFill="1" applyBorder="1" applyAlignment="1" applyProtection="1">
      <alignment horizontal="center" vertical="center"/>
      <protection locked="0"/>
    </xf>
    <xf numFmtId="0" fontId="73" fillId="98" borderId="78" xfId="801" applyNumberFormat="1" applyFont="1" applyFill="1" applyBorder="1" applyAlignment="1">
      <alignment horizontal="center" vertical="center" wrapText="1"/>
    </xf>
    <xf numFmtId="0" fontId="73" fillId="33" borderId="11" xfId="801" applyFont="1" applyFill="1" applyBorder="1" applyAlignment="1">
      <alignment horizontal="center" vertical="center" wrapText="1"/>
    </xf>
    <xf numFmtId="0" fontId="73" fillId="98" borderId="78" xfId="801" applyFont="1" applyFill="1" applyBorder="1" applyAlignment="1">
      <alignment horizontal="center" vertical="center" textRotation="90" wrapText="1"/>
    </xf>
    <xf numFmtId="0" fontId="73" fillId="98" borderId="78" xfId="801" applyNumberFormat="1" applyFont="1" applyFill="1" applyBorder="1" applyAlignment="1">
      <alignment horizontal="center" vertical="center" textRotation="90" wrapText="1"/>
    </xf>
    <xf numFmtId="0" fontId="74" fillId="98" borderId="78" xfId="801" applyNumberFormat="1" applyFont="1" applyFill="1" applyBorder="1" applyAlignment="1">
      <alignment horizontal="left" vertical="center" wrapText="1"/>
    </xf>
    <xf numFmtId="0" fontId="73" fillId="98" borderId="12" xfId="801" applyFont="1" applyFill="1" applyBorder="1" applyAlignment="1">
      <alignment horizontal="center" vertical="center" textRotation="90" wrapText="1"/>
    </xf>
    <xf numFmtId="0" fontId="73" fillId="98" borderId="111" xfId="801" applyFont="1" applyFill="1" applyBorder="1" applyAlignment="1">
      <alignment horizontal="center" vertical="center" wrapText="1"/>
    </xf>
    <xf numFmtId="0" fontId="73" fillId="69" borderId="112" xfId="801" applyFont="1" applyFill="1" applyBorder="1" applyAlignment="1">
      <alignment horizontal="center" vertical="center" wrapText="1"/>
    </xf>
    <xf numFmtId="0" fontId="73" fillId="99" borderId="113" xfId="801" applyFont="1" applyFill="1" applyBorder="1" applyAlignment="1">
      <alignment horizontal="center" vertical="center" wrapText="1"/>
    </xf>
    <xf numFmtId="0" fontId="75" fillId="33" borderId="0" xfId="801" applyFont="1" applyFill="1" applyBorder="1" applyAlignment="1">
      <alignment horizontal="center" vertical="center" wrapText="1"/>
    </xf>
    <xf numFmtId="165" fontId="76" fillId="33" borderId="12" xfId="801" applyNumberFormat="1" applyFont="1" applyFill="1" applyBorder="1" applyAlignment="1">
      <alignment horizontal="center" vertical="center" wrapText="1"/>
    </xf>
    <xf numFmtId="0" fontId="73" fillId="33" borderId="12" xfId="801" applyFont="1" applyFill="1" applyBorder="1" applyAlignment="1">
      <alignment horizontal="center" vertical="center" wrapText="1"/>
    </xf>
    <xf numFmtId="165" fontId="73" fillId="33" borderId="78" xfId="801" applyNumberFormat="1" applyFont="1" applyFill="1" applyBorder="1" applyAlignment="1">
      <alignment horizontal="center" vertical="center" wrapText="1"/>
    </xf>
    <xf numFmtId="165" fontId="36" fillId="33" borderId="78" xfId="801" applyNumberFormat="1" applyFont="1" applyFill="1" applyBorder="1" applyAlignment="1">
      <alignment horizontal="center" vertical="center" wrapText="1"/>
    </xf>
    <xf numFmtId="165" fontId="73" fillId="33" borderId="12" xfId="801" applyNumberFormat="1" applyFont="1" applyFill="1" applyBorder="1" applyAlignment="1">
      <alignment horizontal="center" vertical="center" wrapText="1"/>
    </xf>
    <xf numFmtId="165" fontId="36" fillId="33" borderId="12" xfId="801" applyNumberFormat="1" applyFont="1" applyFill="1" applyBorder="1" applyAlignment="1">
      <alignment horizontal="center" vertical="center" wrapText="1"/>
    </xf>
    <xf numFmtId="0" fontId="73" fillId="100" borderId="112" xfId="801" applyFont="1" applyFill="1" applyBorder="1" applyAlignment="1">
      <alignment horizontal="center" vertical="center" wrapText="1"/>
    </xf>
    <xf numFmtId="0" fontId="73" fillId="76" borderId="112" xfId="801" applyFont="1" applyFill="1" applyBorder="1" applyAlignment="1">
      <alignment horizontal="center" vertical="center" wrapText="1"/>
    </xf>
    <xf numFmtId="4" fontId="73" fillId="33" borderId="112" xfId="801" applyNumberFormat="1" applyFont="1" applyFill="1" applyBorder="1" applyAlignment="1">
      <alignment horizontal="center" vertical="center" wrapText="1"/>
    </xf>
    <xf numFmtId="4" fontId="5" fillId="33" borderId="80" xfId="801" applyNumberFormat="1" applyFont="1" applyFill="1" applyBorder="1" applyAlignment="1">
      <alignment horizontal="center" vertical="center" wrapText="1"/>
    </xf>
    <xf numFmtId="0" fontId="73" fillId="33" borderId="78" xfId="801" applyFont="1" applyFill="1" applyBorder="1" applyAlignment="1">
      <alignment horizontal="center" vertical="center" wrapText="1"/>
    </xf>
    <xf numFmtId="0" fontId="73" fillId="0" borderId="65" xfId="801" applyFont="1" applyFill="1" applyBorder="1" applyAlignment="1">
      <alignment horizontal="center" vertical="center" wrapText="1"/>
    </xf>
    <xf numFmtId="0" fontId="73" fillId="0" borderId="0" xfId="801" applyFont="1" applyFill="1" applyBorder="1" applyAlignment="1">
      <alignment horizontal="center" vertical="center" wrapText="1"/>
    </xf>
    <xf numFmtId="0" fontId="74" fillId="0" borderId="47" xfId="801" applyFont="1" applyFill="1" applyBorder="1" applyAlignment="1">
      <alignment horizontal="center" vertical="center" wrapText="1"/>
    </xf>
    <xf numFmtId="14" fontId="74" fillId="101" borderId="47" xfId="801" applyNumberFormat="1" applyFont="1" applyFill="1" applyBorder="1" applyAlignment="1">
      <alignment horizontal="center" vertical="center" wrapText="1"/>
    </xf>
    <xf numFmtId="0" fontId="74" fillId="34" borderId="47" xfId="801" applyFont="1" applyFill="1" applyBorder="1" applyAlignment="1">
      <alignment horizontal="center" vertical="center" wrapText="1"/>
    </xf>
    <xf numFmtId="0" fontId="74" fillId="102" borderId="76" xfId="801" applyFont="1" applyFill="1" applyBorder="1" applyAlignment="1">
      <alignment horizontal="center" vertical="center" wrapText="1"/>
    </xf>
    <xf numFmtId="0" fontId="74" fillId="70" borderId="47" xfId="801" applyFont="1" applyFill="1" applyBorder="1" applyAlignment="1">
      <alignment horizontal="center" vertical="center" wrapText="1"/>
    </xf>
    <xf numFmtId="0" fontId="74" fillId="103" borderId="47" xfId="801" applyFont="1" applyFill="1" applyBorder="1" applyAlignment="1">
      <alignment horizontal="center" vertical="center" wrapText="1"/>
    </xf>
    <xf numFmtId="0" fontId="74" fillId="0" borderId="84" xfId="801" applyFont="1" applyBorder="1" applyAlignment="1">
      <alignment horizontal="center" vertical="center" wrapText="1"/>
    </xf>
    <xf numFmtId="4" fontId="74" fillId="0" borderId="47" xfId="801" applyNumberFormat="1" applyFont="1" applyBorder="1" applyAlignment="1">
      <alignment horizontal="center" vertical="center" wrapText="1"/>
    </xf>
    <xf numFmtId="0" fontId="77" fillId="0" borderId="47" xfId="801" applyFont="1" applyBorder="1" applyAlignment="1">
      <alignment horizontal="center" vertical="center" wrapText="1"/>
    </xf>
    <xf numFmtId="14" fontId="74" fillId="0" borderId="47" xfId="801" applyNumberFormat="1" applyFont="1" applyBorder="1" applyAlignment="1">
      <alignment horizontal="center" vertical="center" wrapText="1"/>
    </xf>
    <xf numFmtId="0" fontId="74" fillId="0" borderId="47" xfId="801" applyFont="1" applyBorder="1" applyAlignment="1">
      <alignment horizontal="center" vertical="center" wrapText="1"/>
    </xf>
    <xf numFmtId="14" fontId="74" fillId="0" borderId="76" xfId="801" applyNumberFormat="1" applyFont="1" applyBorder="1" applyAlignment="1">
      <alignment horizontal="center" vertical="center" wrapText="1"/>
    </xf>
    <xf numFmtId="14" fontId="74" fillId="34" borderId="47" xfId="801" applyNumberFormat="1" applyFont="1" applyFill="1" applyBorder="1" applyAlignment="1">
      <alignment horizontal="center" vertical="center" wrapText="1"/>
    </xf>
    <xf numFmtId="4" fontId="74" fillId="34" borderId="47" xfId="801" applyNumberFormat="1" applyFont="1" applyFill="1" applyBorder="1" applyAlignment="1">
      <alignment horizontal="center" vertical="center" wrapText="1"/>
    </xf>
    <xf numFmtId="14" fontId="74" fillId="34" borderId="76" xfId="801" applyNumberFormat="1" applyFont="1" applyFill="1" applyBorder="1" applyAlignment="1">
      <alignment horizontal="center" vertical="center" wrapText="1"/>
    </xf>
    <xf numFmtId="0" fontId="74" fillId="34" borderId="76" xfId="801" applyFont="1" applyFill="1" applyBorder="1" applyAlignment="1">
      <alignment horizontal="center" vertical="center" wrapText="1"/>
    </xf>
    <xf numFmtId="14" fontId="79" fillId="104" borderId="76" xfId="801" applyNumberFormat="1" applyFont="1" applyFill="1" applyBorder="1" applyAlignment="1">
      <alignment horizontal="center" vertical="center" wrapText="1"/>
    </xf>
    <xf numFmtId="14" fontId="79" fillId="104" borderId="47" xfId="801" applyNumberFormat="1" applyFont="1" applyFill="1" applyBorder="1" applyAlignment="1">
      <alignment horizontal="center" vertical="center" wrapText="1"/>
    </xf>
    <xf numFmtId="49" fontId="81" fillId="34" borderId="1" xfId="801" applyNumberFormat="1" applyFont="1" applyFill="1" applyBorder="1" applyAlignment="1">
      <alignment horizontal="center" vertical="center" wrapText="1"/>
    </xf>
    <xf numFmtId="0" fontId="81" fillId="100" borderId="58" xfId="801" applyFont="1" applyFill="1" applyBorder="1" applyAlignment="1">
      <alignment horizontal="center" vertical="center" wrapText="1"/>
    </xf>
    <xf numFmtId="0" fontId="81" fillId="76" borderId="58" xfId="801" applyFont="1" applyFill="1" applyBorder="1" applyAlignment="1">
      <alignment horizontal="center" vertical="center" wrapText="1"/>
    </xf>
    <xf numFmtId="0" fontId="81" fillId="111" borderId="58" xfId="801" applyFont="1" applyFill="1" applyBorder="1" applyAlignment="1">
      <alignment horizontal="center" vertical="center" wrapText="1"/>
    </xf>
    <xf numFmtId="49" fontId="81" fillId="34" borderId="58" xfId="801" applyNumberFormat="1" applyFont="1" applyFill="1" applyBorder="1" applyAlignment="1">
      <alignment horizontal="center" vertical="center" wrapText="1"/>
    </xf>
    <xf numFmtId="49" fontId="87" fillId="34" borderId="114" xfId="801" applyNumberFormat="1" applyFont="1" applyFill="1" applyBorder="1" applyAlignment="1">
      <alignment horizontal="center" vertical="center" wrapText="1"/>
    </xf>
    <xf numFmtId="0" fontId="80" fillId="0" borderId="115" xfId="801" applyFont="1" applyBorder="1" applyAlignment="1">
      <alignment horizontal="center" vertical="center" wrapText="1"/>
    </xf>
    <xf numFmtId="0" fontId="80" fillId="0" borderId="58" xfId="801" applyFont="1" applyBorder="1" applyAlignment="1">
      <alignment horizontal="center" vertical="center" wrapText="1"/>
    </xf>
    <xf numFmtId="49" fontId="2" fillId="0" borderId="58" xfId="801" applyNumberFormat="1" applyFont="1" applyBorder="1" applyAlignment="1" applyProtection="1">
      <alignment horizontal="center" vertical="center" wrapText="1"/>
      <protection locked="0"/>
    </xf>
    <xf numFmtId="0" fontId="2" fillId="0" borderId="58" xfId="801" applyFont="1" applyBorder="1" applyAlignment="1" applyProtection="1">
      <alignment horizontal="center" vertical="center" wrapText="1"/>
      <protection locked="0"/>
    </xf>
    <xf numFmtId="0" fontId="2" fillId="0" borderId="114" xfId="801" applyFont="1" applyBorder="1" applyAlignment="1" applyProtection="1">
      <alignment horizontal="center" vertical="center" wrapText="1"/>
      <protection locked="0"/>
    </xf>
    <xf numFmtId="0" fontId="2" fillId="112" borderId="62" xfId="801" applyFont="1" applyFill="1" applyBorder="1" applyAlignment="1" applyProtection="1">
      <alignment horizontal="center" vertical="center" wrapText="1"/>
      <protection locked="0"/>
    </xf>
    <xf numFmtId="0" fontId="83" fillId="113" borderId="116" xfId="801" applyFont="1" applyFill="1" applyBorder="1" applyAlignment="1">
      <alignment horizontal="center" vertical="center" wrapText="1"/>
    </xf>
    <xf numFmtId="0" fontId="83" fillId="113" borderId="117" xfId="801" applyFont="1" applyFill="1" applyBorder="1" applyAlignment="1">
      <alignment horizontal="center" vertical="center" wrapText="1"/>
    </xf>
    <xf numFmtId="0" fontId="83" fillId="113" borderId="118" xfId="801" applyFont="1" applyFill="1" applyBorder="1" applyAlignment="1">
      <alignment horizontal="center" vertical="center" wrapText="1"/>
    </xf>
    <xf numFmtId="0" fontId="83" fillId="113" borderId="119" xfId="801" applyFont="1" applyFill="1" applyBorder="1" applyAlignment="1">
      <alignment horizontal="center" vertical="center" wrapText="1"/>
    </xf>
    <xf numFmtId="0" fontId="2" fillId="30" borderId="41" xfId="801" applyFont="1" applyFill="1" applyBorder="1" applyAlignment="1">
      <alignment horizontal="center" vertical="center"/>
    </xf>
    <xf numFmtId="0" fontId="2" fillId="30" borderId="41" xfId="801" applyFont="1" applyFill="1" applyBorder="1" applyAlignment="1">
      <alignment horizontal="center" vertical="center" wrapText="1"/>
    </xf>
    <xf numFmtId="0" fontId="83" fillId="114" borderId="11" xfId="801" applyFont="1" applyFill="1" applyBorder="1" applyAlignment="1">
      <alignment horizontal="center" vertical="center"/>
    </xf>
    <xf numFmtId="0" fontId="88" fillId="30" borderId="41" xfId="801" applyFont="1" applyFill="1" applyBorder="1" applyAlignment="1">
      <alignment horizontal="center" vertical="center" wrapText="1"/>
    </xf>
    <xf numFmtId="0" fontId="2" fillId="30" borderId="41" xfId="801" applyFont="1" applyFill="1" applyBorder="1" applyAlignment="1" applyProtection="1">
      <alignment horizontal="center" vertical="center"/>
      <protection locked="0"/>
    </xf>
    <xf numFmtId="0" fontId="2" fillId="30" borderId="120" xfId="801" applyFont="1" applyFill="1" applyBorder="1" applyAlignment="1">
      <alignment horizontal="center" vertical="center"/>
    </xf>
    <xf numFmtId="4" fontId="2" fillId="30" borderId="121" xfId="801" applyNumberFormat="1" applyFont="1" applyFill="1" applyBorder="1" applyAlignment="1">
      <alignment horizontal="center" vertical="center"/>
    </xf>
    <xf numFmtId="4" fontId="89" fillId="29" borderId="113" xfId="49" applyNumberFormat="1" applyFont="1" applyBorder="1" applyAlignment="1">
      <alignment horizontal="center" vertical="center"/>
    </xf>
    <xf numFmtId="14" fontId="2" fillId="30" borderId="122" xfId="801" applyNumberFormat="1" applyFont="1" applyFill="1" applyBorder="1" applyAlignment="1">
      <alignment horizontal="center" vertical="center"/>
    </xf>
    <xf numFmtId="14" fontId="2" fillId="30" borderId="41" xfId="801" applyNumberFormat="1" applyFont="1" applyFill="1" applyBorder="1" applyAlignment="1">
      <alignment horizontal="center" vertical="center"/>
    </xf>
    <xf numFmtId="14" fontId="2" fillId="30" borderId="120" xfId="801" applyNumberFormat="1" applyFont="1" applyFill="1" applyBorder="1" applyAlignment="1">
      <alignment horizontal="center" vertical="center"/>
    </xf>
    <xf numFmtId="4" fontId="2" fillId="30" borderId="123" xfId="801" applyNumberFormat="1" applyFont="1" applyFill="1" applyBorder="1" applyAlignment="1">
      <alignment horizontal="center" vertical="center"/>
    </xf>
    <xf numFmtId="4" fontId="2" fillId="30" borderId="122" xfId="801" applyNumberFormat="1" applyFont="1" applyFill="1" applyBorder="1" applyAlignment="1">
      <alignment horizontal="center" vertical="center"/>
    </xf>
    <xf numFmtId="4" fontId="89" fillId="29" borderId="31" xfId="49" applyNumberFormat="1" applyFont="1" applyAlignment="1">
      <alignment horizontal="center" vertical="center"/>
    </xf>
    <xf numFmtId="14" fontId="89" fillId="115" borderId="31" xfId="49" applyNumberFormat="1" applyFont="1" applyFill="1" applyAlignment="1">
      <alignment horizontal="center" vertical="center"/>
    </xf>
    <xf numFmtId="0" fontId="89" fillId="29" borderId="31" xfId="49" applyFont="1" applyAlignment="1">
      <alignment horizontal="center" vertical="center"/>
    </xf>
    <xf numFmtId="4" fontId="2" fillId="30" borderId="41" xfId="801" applyNumberFormat="1" applyFont="1" applyFill="1" applyBorder="1" applyAlignment="1">
      <alignment horizontal="center" vertical="center"/>
    </xf>
    <xf numFmtId="3" fontId="89" fillId="29" borderId="124" xfId="49" applyNumberFormat="1" applyFont="1" applyBorder="1" applyAlignment="1">
      <alignment horizontal="center" vertical="center"/>
    </xf>
    <xf numFmtId="14" fontId="2" fillId="114" borderId="106" xfId="801" applyNumberFormat="1" applyFont="1" applyFill="1" applyBorder="1" applyAlignment="1">
      <alignment horizontal="center" vertical="center"/>
    </xf>
    <xf numFmtId="3" fontId="2" fillId="30" borderId="41" xfId="801" applyNumberFormat="1" applyFont="1" applyFill="1" applyBorder="1" applyAlignment="1">
      <alignment horizontal="center" vertical="center"/>
    </xf>
    <xf numFmtId="3" fontId="2" fillId="30" borderId="120" xfId="801" applyNumberFormat="1" applyFont="1" applyFill="1" applyBorder="1" applyAlignment="1">
      <alignment horizontal="center" vertical="center"/>
    </xf>
    <xf numFmtId="14" fontId="2" fillId="30" borderId="106" xfId="801" applyNumberFormat="1" applyFont="1" applyFill="1" applyBorder="1" applyAlignment="1">
      <alignment horizontal="center" vertical="center"/>
    </xf>
    <xf numFmtId="14" fontId="2" fillId="30" borderId="0" xfId="801" applyNumberFormat="1" applyFont="1" applyFill="1" applyBorder="1" applyAlignment="1">
      <alignment horizontal="center" vertical="center"/>
    </xf>
    <xf numFmtId="3" fontId="89" fillId="29" borderId="31" xfId="49" applyNumberFormat="1" applyFont="1" applyAlignment="1">
      <alignment horizontal="center" vertical="center"/>
    </xf>
    <xf numFmtId="14" fontId="89" fillId="29" borderId="31" xfId="49" applyNumberFormat="1" applyFont="1" applyAlignment="1">
      <alignment horizontal="center" vertical="center"/>
    </xf>
    <xf numFmtId="2" fontId="4" fillId="114" borderId="125" xfId="801" applyNumberFormat="1" applyFont="1" applyFill="1" applyBorder="1" applyAlignment="1">
      <alignment horizontal="center" vertical="center"/>
    </xf>
    <xf numFmtId="3" fontId="2" fillId="30" borderId="16" xfId="801" applyNumberFormat="1" applyFont="1" applyFill="1" applyBorder="1" applyAlignment="1">
      <alignment horizontal="center" vertical="center"/>
    </xf>
    <xf numFmtId="49" fontId="89" fillId="29" borderId="31" xfId="49" applyNumberFormat="1" applyFont="1" applyAlignment="1">
      <alignment horizontal="center" vertical="center"/>
    </xf>
    <xf numFmtId="3" fontId="89" fillId="112" borderId="62" xfId="49" applyNumberFormat="1" applyFont="1" applyFill="1" applyBorder="1" applyAlignment="1">
      <alignment horizontal="center" vertical="center"/>
    </xf>
    <xf numFmtId="0" fontId="83" fillId="0" borderId="126" xfId="801" applyFont="1" applyBorder="1" applyAlignment="1">
      <alignment horizontal="center" vertical="center" wrapText="1"/>
    </xf>
    <xf numFmtId="0" fontId="83" fillId="0" borderId="127" xfId="801" applyFont="1" applyBorder="1" applyAlignment="1">
      <alignment horizontal="center" vertical="center" wrapText="1"/>
    </xf>
    <xf numFmtId="0" fontId="83" fillId="0" borderId="128" xfId="801" applyFont="1" applyBorder="1" applyAlignment="1">
      <alignment horizontal="center" vertical="center" wrapText="1"/>
    </xf>
    <xf numFmtId="0" fontId="83" fillId="0" borderId="129" xfId="801" applyFont="1" applyBorder="1" applyAlignment="1">
      <alignment horizontal="center" vertical="center" wrapText="1"/>
    </xf>
    <xf numFmtId="0" fontId="83" fillId="0" borderId="130" xfId="801" applyFont="1" applyBorder="1" applyAlignment="1">
      <alignment horizontal="center" vertical="center" wrapText="1"/>
    </xf>
    <xf numFmtId="0" fontId="83" fillId="0" borderId="131" xfId="801" applyFont="1" applyBorder="1" applyAlignment="1">
      <alignment horizontal="center" vertical="center" wrapText="1"/>
    </xf>
    <xf numFmtId="0" fontId="2" fillId="0" borderId="0" xfId="801" applyFont="1" applyAlignment="1">
      <alignment horizontal="center" vertical="center"/>
    </xf>
    <xf numFmtId="14" fontId="2" fillId="30" borderId="41" xfId="3" applyNumberFormat="1" applyFont="1" applyFill="1" applyBorder="1" applyAlignment="1">
      <alignment horizontal="center" vertical="center"/>
    </xf>
    <xf numFmtId="14" fontId="2" fillId="114" borderId="41" xfId="801" applyNumberFormat="1" applyFont="1" applyFill="1" applyBorder="1" applyAlignment="1">
      <alignment horizontal="center" vertical="center"/>
    </xf>
    <xf numFmtId="14" fontId="2" fillId="114" borderId="120" xfId="801" applyNumberFormat="1" applyFont="1" applyFill="1" applyBorder="1" applyAlignment="1">
      <alignment horizontal="center" vertical="center"/>
    </xf>
    <xf numFmtId="4" fontId="32" fillId="29" borderId="31" xfId="49" applyNumberFormat="1" applyAlignment="1">
      <alignment horizontal="center" vertical="center"/>
    </xf>
    <xf numFmtId="3" fontId="32" fillId="29" borderId="31" xfId="49" applyNumberFormat="1" applyAlignment="1">
      <alignment horizontal="center" vertical="center"/>
    </xf>
    <xf numFmtId="3" fontId="32" fillId="29" borderId="124" xfId="49" applyNumberFormat="1" applyBorder="1" applyAlignment="1">
      <alignment horizontal="center" vertical="center"/>
    </xf>
    <xf numFmtId="14" fontId="89" fillId="53" borderId="125" xfId="49" applyNumberFormat="1" applyFont="1" applyFill="1" applyBorder="1" applyAlignment="1">
      <alignment horizontal="center" vertical="center"/>
    </xf>
    <xf numFmtId="14" fontId="89" fillId="53" borderId="16" xfId="49" applyNumberFormat="1" applyFont="1" applyFill="1" applyBorder="1" applyAlignment="1">
      <alignment horizontal="center" vertical="center"/>
    </xf>
    <xf numFmtId="3" fontId="89" fillId="53" borderId="16" xfId="49" applyNumberFormat="1" applyFont="1" applyFill="1" applyBorder="1" applyAlignment="1">
      <alignment horizontal="center" vertical="center"/>
    </xf>
    <xf numFmtId="49" fontId="89" fillId="53" borderId="16" xfId="49" applyNumberFormat="1" applyFont="1" applyFill="1" applyBorder="1" applyAlignment="1">
      <alignment horizontal="center" vertical="center"/>
    </xf>
    <xf numFmtId="3" fontId="89" fillId="53" borderId="132" xfId="49" applyNumberFormat="1" applyFont="1" applyFill="1" applyBorder="1" applyAlignment="1">
      <alignment horizontal="center" vertical="center"/>
    </xf>
    <xf numFmtId="0" fontId="83" fillId="0" borderId="133" xfId="801" applyFont="1" applyBorder="1" applyAlignment="1">
      <alignment horizontal="center" vertical="center" wrapText="1"/>
    </xf>
    <xf numFmtId="0" fontId="83" fillId="0" borderId="134" xfId="801" applyFont="1" applyBorder="1" applyAlignment="1">
      <alignment horizontal="center" vertical="center" wrapText="1"/>
    </xf>
    <xf numFmtId="0" fontId="83" fillId="0" borderId="135" xfId="801" applyFont="1" applyBorder="1" applyAlignment="1">
      <alignment horizontal="center" vertical="center" wrapText="1"/>
    </xf>
    <xf numFmtId="0" fontId="83" fillId="0" borderId="136" xfId="801" applyFont="1" applyBorder="1" applyAlignment="1">
      <alignment horizontal="center" vertical="center" wrapText="1"/>
    </xf>
    <xf numFmtId="0" fontId="83" fillId="0" borderId="137" xfId="801" applyFont="1" applyBorder="1" applyAlignment="1">
      <alignment horizontal="center" vertical="center" wrapText="1"/>
    </xf>
    <xf numFmtId="0" fontId="83" fillId="0" borderId="138" xfId="801" applyFont="1" applyBorder="1" applyAlignment="1">
      <alignment horizontal="center" vertical="center" wrapText="1"/>
    </xf>
    <xf numFmtId="0" fontId="83" fillId="0" borderId="139" xfId="801" applyFont="1" applyBorder="1" applyAlignment="1">
      <alignment horizontal="center" vertical="center" wrapText="1"/>
    </xf>
    <xf numFmtId="49" fontId="2" fillId="30" borderId="41" xfId="801" applyNumberFormat="1" applyFont="1" applyFill="1" applyBorder="1" applyAlignment="1">
      <alignment horizontal="center" vertical="center"/>
    </xf>
    <xf numFmtId="0" fontId="4" fillId="35" borderId="0" xfId="0" applyFont="1" applyFill="1" applyAlignment="1" applyProtection="1">
      <alignment horizontal="left"/>
    </xf>
    <xf numFmtId="0" fontId="4" fillId="35" borderId="12" xfId="0" applyFont="1" applyFill="1" applyBorder="1" applyAlignment="1" applyProtection="1">
      <alignment horizontal="left"/>
    </xf>
    <xf numFmtId="0" fontId="4" fillId="35" borderId="0" xfId="0" applyFont="1" applyFill="1" applyAlignment="1" applyProtection="1">
      <alignment horizontal="center"/>
    </xf>
    <xf numFmtId="0" fontId="2" fillId="30" borderId="0" xfId="6" applyFill="1" applyAlignment="1" applyProtection="1">
      <alignment horizontal="left"/>
      <protection locked="0"/>
    </xf>
    <xf numFmtId="0" fontId="0" fillId="30" borderId="0" xfId="0" applyFill="1" applyAlignment="1" applyProtection="1">
      <alignment horizontal="left" vertical="top"/>
      <protection locked="0"/>
    </xf>
    <xf numFmtId="0" fontId="2" fillId="30" borderId="0" xfId="0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3" fillId="0" borderId="0" xfId="0" applyFont="1" applyFill="1" applyAlignment="1" applyProtection="1">
      <alignment horizontal="right"/>
    </xf>
    <xf numFmtId="0" fontId="2" fillId="30" borderId="0" xfId="0" applyFont="1" applyFill="1" applyAlignment="1" applyProtection="1">
      <alignment horizontal="left" vertical="top" wrapText="1"/>
      <protection locked="0"/>
    </xf>
    <xf numFmtId="0" fontId="0" fillId="30" borderId="0" xfId="0" applyFill="1" applyAlignment="1" applyProtection="1">
      <alignment horizontal="left" vertical="top" wrapText="1"/>
      <protection locked="0"/>
    </xf>
    <xf numFmtId="0" fontId="67" fillId="80" borderId="6" xfId="0" applyFont="1" applyFill="1" applyBorder="1" applyAlignment="1" applyProtection="1">
      <alignment horizontal="center" vertical="center"/>
    </xf>
    <xf numFmtId="0" fontId="67" fillId="80" borderId="4" xfId="0" applyFont="1" applyFill="1" applyBorder="1" applyAlignment="1" applyProtection="1">
      <alignment horizontal="center" vertical="center"/>
    </xf>
    <xf numFmtId="0" fontId="67" fillId="80" borderId="5" xfId="0" applyFont="1" applyFill="1" applyBorder="1" applyAlignment="1" applyProtection="1">
      <alignment horizontal="center" vertical="center"/>
    </xf>
    <xf numFmtId="0" fontId="67" fillId="80" borderId="43" xfId="0" applyFont="1" applyFill="1" applyBorder="1" applyAlignment="1" applyProtection="1">
      <alignment horizontal="center" vertical="center"/>
    </xf>
    <xf numFmtId="0" fontId="67" fillId="80" borderId="44" xfId="0" applyFont="1" applyFill="1" applyBorder="1" applyAlignment="1" applyProtection="1">
      <alignment horizontal="center" vertical="center"/>
    </xf>
    <xf numFmtId="0" fontId="67" fillId="80" borderId="45" xfId="0" applyFont="1" applyFill="1" applyBorder="1" applyAlignment="1" applyProtection="1">
      <alignment horizontal="center" vertical="center"/>
    </xf>
    <xf numFmtId="0" fontId="67" fillId="81" borderId="67" xfId="0" applyFont="1" applyFill="1" applyBorder="1" applyAlignment="1" applyProtection="1">
      <alignment horizontal="center" vertical="center"/>
    </xf>
    <xf numFmtId="0" fontId="67" fillId="81" borderId="22" xfId="0" applyFont="1" applyFill="1" applyBorder="1" applyAlignment="1" applyProtection="1">
      <alignment horizontal="center" vertical="center"/>
    </xf>
    <xf numFmtId="0" fontId="67" fillId="81" borderId="59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44" xfId="0" applyFont="1" applyFill="1" applyBorder="1" applyAlignment="1" applyProtection="1">
      <alignment horizontal="center" vertical="center"/>
    </xf>
    <xf numFmtId="165" fontId="4" fillId="82" borderId="7" xfId="0" applyNumberFormat="1" applyFont="1" applyFill="1" applyBorder="1" applyAlignment="1" applyProtection="1">
      <alignment horizontal="center" vertical="center" wrapText="1"/>
    </xf>
    <xf numFmtId="165" fontId="4" fillId="82" borderId="22" xfId="0" applyNumberFormat="1" applyFont="1" applyFill="1" applyBorder="1" applyAlignment="1" applyProtection="1">
      <alignment horizontal="center" vertical="center" wrapText="1"/>
    </xf>
    <xf numFmtId="165" fontId="4" fillId="82" borderId="67" xfId="0" applyNumberFormat="1" applyFont="1" applyFill="1" applyBorder="1" applyAlignment="1" applyProtection="1">
      <alignment horizontal="center" vertical="center" wrapText="1"/>
    </xf>
    <xf numFmtId="165" fontId="4" fillId="82" borderId="3" xfId="0" applyNumberFormat="1" applyFont="1" applyFill="1" applyBorder="1" applyAlignment="1" applyProtection="1">
      <alignment horizontal="center" vertical="center" wrapText="1"/>
    </xf>
    <xf numFmtId="0" fontId="4" fillId="3" borderId="47" xfId="0" applyFont="1" applyFill="1" applyBorder="1" applyAlignment="1" applyProtection="1">
      <alignment horizontal="center" vertical="center" wrapText="1"/>
    </xf>
    <xf numFmtId="0" fontId="4" fillId="3" borderId="67" xfId="0" applyFont="1" applyFill="1" applyBorder="1" applyAlignment="1" applyProtection="1">
      <alignment horizontal="center" vertical="center" wrapText="1"/>
    </xf>
    <xf numFmtId="0" fontId="4" fillId="3" borderId="59" xfId="0" applyFont="1" applyFill="1" applyBorder="1" applyAlignment="1" applyProtection="1">
      <alignment horizontal="center" vertical="center" wrapText="1"/>
    </xf>
    <xf numFmtId="0" fontId="64" fillId="76" borderId="19" xfId="0" applyFont="1" applyFill="1" applyBorder="1" applyAlignment="1" applyProtection="1">
      <alignment horizontal="left" vertical="center"/>
      <protection locked="0"/>
    </xf>
    <xf numFmtId="0" fontId="64" fillId="76" borderId="20" xfId="0" applyFont="1" applyFill="1" applyBorder="1" applyAlignment="1" applyProtection="1">
      <alignment horizontal="left" vertical="center"/>
      <protection locked="0"/>
    </xf>
    <xf numFmtId="0" fontId="64" fillId="76" borderId="21" xfId="0" applyFont="1" applyFill="1" applyBorder="1" applyAlignment="1" applyProtection="1">
      <alignment horizontal="left" vertical="center"/>
      <protection locked="0"/>
    </xf>
    <xf numFmtId="0" fontId="64" fillId="77" borderId="19" xfId="0" applyFont="1" applyFill="1" applyBorder="1" applyAlignment="1" applyProtection="1">
      <alignment horizontal="left" vertical="center"/>
      <protection locked="0"/>
    </xf>
    <xf numFmtId="0" fontId="64" fillId="77" borderId="20" xfId="0" applyFont="1" applyFill="1" applyBorder="1" applyAlignment="1" applyProtection="1">
      <alignment horizontal="left" vertical="center"/>
      <protection locked="0"/>
    </xf>
    <xf numFmtId="0" fontId="64" fillId="77" borderId="21" xfId="0" applyFont="1" applyFill="1" applyBorder="1" applyAlignment="1" applyProtection="1">
      <alignment horizontal="left" vertical="center"/>
      <protection locked="0"/>
    </xf>
    <xf numFmtId="0" fontId="64" fillId="78" borderId="19" xfId="0" applyFont="1" applyFill="1" applyBorder="1" applyAlignment="1" applyProtection="1">
      <alignment horizontal="left" vertical="center"/>
      <protection locked="0"/>
    </xf>
    <xf numFmtId="0" fontId="64" fillId="78" borderId="20" xfId="0" applyFont="1" applyFill="1" applyBorder="1" applyAlignment="1" applyProtection="1">
      <alignment horizontal="left" vertical="center"/>
      <protection locked="0"/>
    </xf>
    <xf numFmtId="0" fontId="64" fillId="78" borderId="21" xfId="0" applyFont="1" applyFill="1" applyBorder="1" applyAlignment="1" applyProtection="1">
      <alignment horizontal="left" vertical="center"/>
      <protection locked="0"/>
    </xf>
    <xf numFmtId="0" fontId="64" fillId="0" borderId="0" xfId="0" applyFont="1" applyBorder="1" applyAlignment="1" applyProtection="1">
      <alignment horizontal="left" vertical="center"/>
      <protection locked="0"/>
    </xf>
    <xf numFmtId="0" fontId="64" fillId="0" borderId="62" xfId="0" applyFont="1" applyBorder="1" applyAlignment="1" applyProtection="1">
      <alignment horizontal="left" vertical="center"/>
      <protection locked="0"/>
    </xf>
    <xf numFmtId="0" fontId="64" fillId="0" borderId="63" xfId="0" applyFont="1" applyBorder="1" applyAlignment="1" applyProtection="1">
      <alignment horizontal="left" vertical="center"/>
      <protection locked="0"/>
    </xf>
    <xf numFmtId="0" fontId="4" fillId="4" borderId="7" xfId="0" applyFont="1" applyFill="1" applyBorder="1" applyAlignment="1" applyProtection="1">
      <alignment horizontal="center" vertical="center"/>
    </xf>
    <xf numFmtId="0" fontId="4" fillId="4" borderId="22" xfId="0" applyFont="1" applyFill="1" applyBorder="1" applyAlignment="1" applyProtection="1">
      <alignment horizontal="center" vertical="center"/>
    </xf>
    <xf numFmtId="0" fontId="4" fillId="4" borderId="3" xfId="0" applyFont="1" applyFill="1" applyBorder="1" applyAlignment="1" applyProtection="1">
      <alignment horizontal="center" vertical="center"/>
    </xf>
    <xf numFmtId="0" fontId="4" fillId="5" borderId="47" xfId="0" applyFont="1" applyFill="1" applyBorder="1" applyAlignment="1" applyProtection="1">
      <alignment horizontal="center" vertical="center" wrapText="1"/>
    </xf>
    <xf numFmtId="0" fontId="4" fillId="5" borderId="22" xfId="0" applyFont="1" applyFill="1" applyBorder="1" applyAlignment="1" applyProtection="1">
      <alignment horizontal="center" vertical="center" wrapText="1"/>
    </xf>
    <xf numFmtId="0" fontId="4" fillId="5" borderId="67" xfId="0" applyFont="1" applyFill="1" applyBorder="1" applyAlignment="1" applyProtection="1">
      <alignment horizontal="center" vertical="center" wrapText="1"/>
    </xf>
    <xf numFmtId="0" fontId="67" fillId="81" borderId="42" xfId="0" applyFont="1" applyFill="1" applyBorder="1" applyAlignment="1" applyProtection="1">
      <alignment horizontal="center" vertical="center"/>
    </xf>
    <xf numFmtId="0" fontId="67" fillId="81" borderId="68" xfId="0" applyFont="1" applyFill="1" applyBorder="1" applyAlignment="1" applyProtection="1">
      <alignment horizontal="center" vertical="center"/>
    </xf>
    <xf numFmtId="0" fontId="70" fillId="93" borderId="69" xfId="0" applyFont="1" applyFill="1" applyBorder="1" applyAlignment="1" applyProtection="1">
      <alignment horizontal="center" vertical="center"/>
    </xf>
    <xf numFmtId="0" fontId="70" fillId="93" borderId="70" xfId="0" applyFont="1" applyFill="1" applyBorder="1" applyAlignment="1" applyProtection="1">
      <alignment horizontal="center" vertical="center"/>
    </xf>
    <xf numFmtId="0" fontId="70" fillId="93" borderId="71" xfId="0" applyFont="1" applyFill="1" applyBorder="1" applyAlignment="1" applyProtection="1">
      <alignment horizontal="center" vertical="center"/>
    </xf>
    <xf numFmtId="0" fontId="71" fillId="93" borderId="69" xfId="0" applyFont="1" applyFill="1" applyBorder="1" applyAlignment="1" applyProtection="1">
      <alignment horizontal="center" vertical="center"/>
    </xf>
    <xf numFmtId="0" fontId="71" fillId="93" borderId="70" xfId="0" applyFont="1" applyFill="1" applyBorder="1" applyAlignment="1" applyProtection="1">
      <alignment horizontal="center" vertical="center"/>
    </xf>
    <xf numFmtId="0" fontId="71" fillId="93" borderId="71" xfId="0" applyFont="1" applyFill="1" applyBorder="1" applyAlignment="1" applyProtection="1">
      <alignment horizontal="center" vertical="center"/>
    </xf>
    <xf numFmtId="0" fontId="67" fillId="93" borderId="69" xfId="0" applyFont="1" applyFill="1" applyBorder="1" applyAlignment="1" applyProtection="1">
      <alignment horizontal="center" vertical="center"/>
    </xf>
    <xf numFmtId="0" fontId="67" fillId="93" borderId="70" xfId="0" applyFont="1" applyFill="1" applyBorder="1" applyAlignment="1" applyProtection="1">
      <alignment horizontal="center" vertical="center"/>
    </xf>
    <xf numFmtId="0" fontId="67" fillId="93" borderId="71" xfId="0" applyFont="1" applyFill="1" applyBorder="1" applyAlignment="1" applyProtection="1">
      <alignment horizontal="center" vertical="center"/>
    </xf>
    <xf numFmtId="165" fontId="4" fillId="94" borderId="69" xfId="0" applyNumberFormat="1" applyFont="1" applyFill="1" applyBorder="1" applyAlignment="1" applyProtection="1">
      <alignment horizontal="center" vertical="center" wrapText="1"/>
    </xf>
    <xf numFmtId="165" fontId="4" fillId="94" borderId="71" xfId="0" applyNumberFormat="1" applyFont="1" applyFill="1" applyBorder="1" applyAlignment="1" applyProtection="1">
      <alignment horizontal="center" vertical="center" wrapText="1"/>
    </xf>
    <xf numFmtId="0" fontId="4" fillId="77" borderId="69" xfId="0" applyFont="1" applyFill="1" applyBorder="1" applyAlignment="1" applyProtection="1">
      <alignment horizontal="center" vertical="center" wrapText="1"/>
    </xf>
    <xf numFmtId="0" fontId="4" fillId="77" borderId="71" xfId="0" applyFont="1" applyFill="1" applyBorder="1" applyAlignment="1" applyProtection="1">
      <alignment horizontal="center" vertical="center" wrapText="1"/>
    </xf>
    <xf numFmtId="0" fontId="37" fillId="77" borderId="69" xfId="0" applyFont="1" applyFill="1" applyBorder="1" applyAlignment="1" applyProtection="1">
      <alignment horizontal="center" vertical="center" wrapText="1"/>
    </xf>
    <xf numFmtId="0" fontId="37" fillId="77" borderId="70" xfId="0" applyFont="1" applyFill="1" applyBorder="1" applyAlignment="1" applyProtection="1">
      <alignment horizontal="center" vertical="center" wrapText="1"/>
    </xf>
    <xf numFmtId="0" fontId="37" fillId="77" borderId="71" xfId="0" applyFont="1" applyFill="1" applyBorder="1" applyAlignment="1" applyProtection="1">
      <alignment horizontal="center" vertical="center" wrapText="1"/>
    </xf>
    <xf numFmtId="0" fontId="4" fillId="96" borderId="69" xfId="0" applyFont="1" applyFill="1" applyBorder="1" applyAlignment="1" applyProtection="1">
      <alignment horizontal="center" vertical="center"/>
    </xf>
    <xf numFmtId="0" fontId="4" fillId="96" borderId="70" xfId="0" applyFont="1" applyFill="1" applyBorder="1" applyAlignment="1" applyProtection="1">
      <alignment horizontal="center" vertical="center"/>
    </xf>
    <xf numFmtId="0" fontId="4" fillId="96" borderId="71" xfId="0" applyFont="1" applyFill="1" applyBorder="1" applyAlignment="1" applyProtection="1">
      <alignment horizontal="center" vertical="center"/>
    </xf>
    <xf numFmtId="49" fontId="74" fillId="68" borderId="89" xfId="0" applyNumberFormat="1" applyFont="1" applyFill="1" applyBorder="1" applyAlignment="1">
      <alignment horizontal="center" vertical="center" wrapText="1"/>
    </xf>
    <xf numFmtId="49" fontId="74" fillId="68" borderId="90" xfId="0" applyNumberFormat="1" applyFont="1" applyFill="1" applyBorder="1" applyAlignment="1">
      <alignment horizontal="center" vertical="center" wrapText="1"/>
    </xf>
    <xf numFmtId="0" fontId="72" fillId="97" borderId="69" xfId="0" applyFont="1" applyFill="1" applyBorder="1" applyAlignment="1" applyProtection="1">
      <alignment horizontal="center" vertical="center" wrapText="1"/>
    </xf>
    <xf numFmtId="0" fontId="72" fillId="97" borderId="71" xfId="0" applyFont="1" applyFill="1" applyBorder="1" applyAlignment="1" applyProtection="1">
      <alignment horizontal="center" vertical="center" wrapText="1"/>
    </xf>
    <xf numFmtId="0" fontId="4" fillId="97" borderId="69" xfId="0" applyFont="1" applyFill="1" applyBorder="1" applyAlignment="1" applyProtection="1">
      <alignment horizontal="center" vertical="center" wrapText="1"/>
    </xf>
    <xf numFmtId="0" fontId="4" fillId="97" borderId="71" xfId="0" applyFont="1" applyFill="1" applyBorder="1" applyAlignment="1" applyProtection="1">
      <alignment horizontal="center" vertical="center" wrapText="1"/>
    </xf>
    <xf numFmtId="0" fontId="64" fillId="0" borderId="74" xfId="0" applyFont="1" applyBorder="1" applyAlignment="1" applyProtection="1">
      <alignment horizontal="center" vertical="center"/>
      <protection locked="0"/>
    </xf>
    <xf numFmtId="0" fontId="64" fillId="0" borderId="42" xfId="0" applyFont="1" applyBorder="1" applyAlignment="1" applyProtection="1">
      <alignment horizontal="center" vertical="center"/>
      <protection locked="0"/>
    </xf>
    <xf numFmtId="0" fontId="64" fillId="0" borderId="75" xfId="0" applyFont="1" applyBorder="1" applyAlignment="1" applyProtection="1">
      <alignment horizontal="center" vertical="center"/>
      <protection locked="0"/>
    </xf>
    <xf numFmtId="0" fontId="4" fillId="0" borderId="76" xfId="0" applyFont="1" applyBorder="1" applyAlignment="1" applyProtection="1">
      <alignment horizontal="center" vertical="center"/>
      <protection locked="0"/>
    </xf>
    <xf numFmtId="0" fontId="4" fillId="0" borderId="67" xfId="0" applyFont="1" applyBorder="1" applyAlignment="1" applyProtection="1">
      <alignment horizontal="center" vertical="center"/>
      <protection locked="0"/>
    </xf>
    <xf numFmtId="0" fontId="4" fillId="0" borderId="48" xfId="0" applyFont="1" applyBorder="1" applyAlignment="1" applyProtection="1">
      <alignment horizontal="center" vertical="center"/>
      <protection locked="0"/>
    </xf>
    <xf numFmtId="0" fontId="37" fillId="0" borderId="77" xfId="0" applyFont="1" applyBorder="1" applyAlignment="1" applyProtection="1">
      <alignment horizontal="center" vertical="center"/>
      <protection locked="0"/>
    </xf>
    <xf numFmtId="0" fontId="37" fillId="0" borderId="20" xfId="0" applyFont="1" applyBorder="1" applyAlignment="1" applyProtection="1">
      <alignment horizontal="center" vertical="center"/>
      <protection locked="0"/>
    </xf>
    <xf numFmtId="0" fontId="37" fillId="0" borderId="21" xfId="0" applyFont="1" applyBorder="1" applyAlignment="1" applyProtection="1">
      <alignment horizontal="center" vertical="center"/>
      <protection locked="0"/>
    </xf>
    <xf numFmtId="49" fontId="74" fillId="68" borderId="87" xfId="0" applyNumberFormat="1" applyFont="1" applyFill="1" applyBorder="1" applyAlignment="1">
      <alignment horizontal="center" vertical="center" wrapText="1"/>
    </xf>
    <xf numFmtId="49" fontId="74" fillId="68" borderId="88" xfId="0" applyNumberFormat="1" applyFont="1" applyFill="1" applyBorder="1" applyAlignment="1">
      <alignment horizontal="center" vertical="center" wrapText="1"/>
    </xf>
    <xf numFmtId="0" fontId="4" fillId="0" borderId="76" xfId="801" applyFont="1" applyBorder="1" applyAlignment="1" applyProtection="1">
      <alignment horizontal="center" vertical="center"/>
      <protection locked="0"/>
    </xf>
    <xf numFmtId="0" fontId="4" fillId="0" borderId="67" xfId="801" applyFont="1" applyBorder="1" applyAlignment="1" applyProtection="1">
      <alignment horizontal="center" vertical="center"/>
      <protection locked="0"/>
    </xf>
    <xf numFmtId="0" fontId="4" fillId="0" borderId="48" xfId="801" applyFont="1" applyBorder="1" applyAlignment="1" applyProtection="1">
      <alignment horizontal="center" vertical="center"/>
      <protection locked="0"/>
    </xf>
    <xf numFmtId="0" fontId="37" fillId="0" borderId="76" xfId="801" applyFont="1" applyBorder="1" applyAlignment="1">
      <alignment horizontal="center" vertical="center"/>
    </xf>
    <xf numFmtId="0" fontId="37" fillId="0" borderId="67" xfId="801" applyFont="1" applyBorder="1" applyAlignment="1">
      <alignment horizontal="center" vertical="center"/>
    </xf>
    <xf numFmtId="0" fontId="37" fillId="0" borderId="48" xfId="801" applyFont="1" applyBorder="1" applyAlignment="1">
      <alignment horizontal="center" vertical="center"/>
    </xf>
    <xf numFmtId="49" fontId="81" fillId="68" borderId="58" xfId="801" applyNumberFormat="1" applyFont="1" applyFill="1" applyBorder="1" applyAlignment="1">
      <alignment horizontal="center" vertical="center" wrapText="1"/>
    </xf>
    <xf numFmtId="0" fontId="4" fillId="96" borderId="108" xfId="801" applyFont="1" applyFill="1" applyBorder="1" applyAlignment="1" applyProtection="1">
      <alignment horizontal="center" vertical="center"/>
    </xf>
    <xf numFmtId="0" fontId="4" fillId="96" borderId="70" xfId="801" applyFont="1" applyFill="1" applyBorder="1" applyAlignment="1" applyProtection="1">
      <alignment horizontal="center" vertical="center"/>
    </xf>
    <xf numFmtId="0" fontId="4" fillId="96" borderId="71" xfId="801" applyFont="1" applyFill="1" applyBorder="1" applyAlignment="1" applyProtection="1">
      <alignment horizontal="center" vertical="center"/>
    </xf>
    <xf numFmtId="0" fontId="64" fillId="0" borderId="20" xfId="801" applyFont="1" applyFill="1" applyBorder="1" applyAlignment="1" applyProtection="1">
      <alignment horizontal="left" vertical="center"/>
      <protection locked="0"/>
    </xf>
    <xf numFmtId="0" fontId="64" fillId="0" borderId="21" xfId="801" applyFont="1" applyFill="1" applyBorder="1" applyAlignment="1" applyProtection="1">
      <alignment horizontal="left" vertical="center"/>
      <protection locked="0"/>
    </xf>
    <xf numFmtId="0" fontId="64" fillId="0" borderId="19" xfId="801" applyFont="1" applyFill="1" applyBorder="1" applyAlignment="1" applyProtection="1">
      <alignment horizontal="left" vertical="center"/>
      <protection locked="0"/>
    </xf>
    <xf numFmtId="0" fontId="59" fillId="0" borderId="19" xfId="801" applyFont="1" applyFill="1" applyBorder="1" applyAlignment="1" applyProtection="1">
      <alignment horizontal="left" vertical="center"/>
      <protection locked="0"/>
    </xf>
    <xf numFmtId="0" fontId="59" fillId="0" borderId="20" xfId="801" applyFont="1" applyFill="1" applyBorder="1" applyAlignment="1" applyProtection="1">
      <alignment horizontal="left" vertical="center"/>
      <protection locked="0"/>
    </xf>
    <xf numFmtId="0" fontId="59" fillId="0" borderId="21" xfId="801" applyFont="1" applyFill="1" applyBorder="1" applyAlignment="1" applyProtection="1">
      <alignment horizontal="left" vertical="center"/>
      <protection locked="0"/>
    </xf>
    <xf numFmtId="0" fontId="64" fillId="0" borderId="74" xfId="801" applyFont="1" applyBorder="1" applyAlignment="1" applyProtection="1">
      <alignment horizontal="center" vertical="center"/>
      <protection locked="0"/>
    </xf>
    <xf numFmtId="0" fontId="64" fillId="0" borderId="42" xfId="801" applyFont="1" applyBorder="1" applyAlignment="1" applyProtection="1">
      <alignment horizontal="center" vertical="center"/>
      <protection locked="0"/>
    </xf>
    <xf numFmtId="0" fontId="64" fillId="0" borderId="75" xfId="801" applyFont="1" applyBorder="1" applyAlignment="1" applyProtection="1">
      <alignment horizontal="center" vertical="center"/>
      <protection locked="0"/>
    </xf>
    <xf numFmtId="0" fontId="67" fillId="81" borderId="74" xfId="801" applyFont="1" applyFill="1" applyBorder="1" applyAlignment="1" applyProtection="1">
      <alignment horizontal="center" vertical="center"/>
    </xf>
    <xf numFmtId="0" fontId="67" fillId="81" borderId="68" xfId="801" applyFont="1" applyFill="1" applyBorder="1" applyAlignment="1" applyProtection="1">
      <alignment horizontal="center" vertical="center"/>
    </xf>
    <xf numFmtId="0" fontId="4" fillId="110" borderId="69" xfId="801" applyFont="1" applyFill="1" applyBorder="1" applyAlignment="1">
      <alignment horizontal="center" vertical="center"/>
    </xf>
    <xf numFmtId="0" fontId="4" fillId="110" borderId="70" xfId="801" applyFont="1" applyFill="1" applyBorder="1" applyAlignment="1">
      <alignment horizontal="center" vertical="center"/>
    </xf>
    <xf numFmtId="0" fontId="4" fillId="110" borderId="71" xfId="801" applyFont="1" applyFill="1" applyBorder="1" applyAlignment="1">
      <alignment horizontal="center" vertical="center"/>
    </xf>
    <xf numFmtId="165" fontId="4" fillId="94" borderId="70" xfId="801" applyNumberFormat="1" applyFont="1" applyFill="1" applyBorder="1" applyAlignment="1" applyProtection="1">
      <alignment horizontal="center" vertical="center" wrapText="1"/>
    </xf>
    <xf numFmtId="165" fontId="4" fillId="94" borderId="71" xfId="801" applyNumberFormat="1" applyFont="1" applyFill="1" applyBorder="1" applyAlignment="1" applyProtection="1">
      <alignment horizontal="center" vertical="center" wrapText="1"/>
    </xf>
    <xf numFmtId="0" fontId="4" fillId="77" borderId="69" xfId="801" applyFont="1" applyFill="1" applyBorder="1" applyAlignment="1" applyProtection="1">
      <alignment horizontal="center" vertical="center" wrapText="1"/>
    </xf>
    <xf numFmtId="0" fontId="4" fillId="77" borderId="71" xfId="801" applyFont="1" applyFill="1" applyBorder="1" applyAlignment="1" applyProtection="1">
      <alignment horizontal="center" vertical="center" wrapText="1"/>
    </xf>
    <xf numFmtId="0" fontId="37" fillId="77" borderId="69" xfId="801" applyFont="1" applyFill="1" applyBorder="1" applyAlignment="1" applyProtection="1">
      <alignment horizontal="center" vertical="center" wrapText="1"/>
    </xf>
    <xf numFmtId="0" fontId="37" fillId="77" borderId="70" xfId="801" applyFont="1" applyFill="1" applyBorder="1" applyAlignment="1" applyProtection="1">
      <alignment horizontal="center" vertical="center" wrapText="1"/>
    </xf>
    <xf numFmtId="0" fontId="37" fillId="77" borderId="71" xfId="801" applyFont="1" applyFill="1" applyBorder="1" applyAlignment="1" applyProtection="1">
      <alignment horizontal="center" vertical="center" wrapText="1"/>
    </xf>
    <xf numFmtId="0" fontId="4" fillId="95" borderId="73" xfId="801" applyFont="1" applyFill="1" applyBorder="1" applyAlignment="1">
      <alignment horizontal="center" wrapText="1"/>
    </xf>
    <xf numFmtId="0" fontId="4" fillId="95" borderId="75" xfId="801" applyFont="1" applyFill="1" applyBorder="1" applyAlignment="1">
      <alignment horizontal="center" wrapText="1"/>
    </xf>
    <xf numFmtId="0" fontId="64" fillId="76" borderId="19" xfId="801" applyFont="1" applyFill="1" applyBorder="1" applyAlignment="1" applyProtection="1">
      <alignment horizontal="left" vertical="center"/>
      <protection locked="0"/>
    </xf>
    <xf numFmtId="0" fontId="64" fillId="76" borderId="20" xfId="801" applyFont="1" applyFill="1" applyBorder="1" applyAlignment="1" applyProtection="1">
      <alignment horizontal="left" vertical="center"/>
      <protection locked="0"/>
    </xf>
    <xf numFmtId="0" fontId="64" fillId="77" borderId="19" xfId="801" applyFont="1" applyFill="1" applyBorder="1" applyAlignment="1" applyProtection="1">
      <alignment horizontal="left" vertical="center"/>
      <protection locked="0"/>
    </xf>
    <xf numFmtId="0" fontId="64" fillId="77" borderId="20" xfId="801" applyFont="1" applyFill="1" applyBorder="1" applyAlignment="1" applyProtection="1">
      <alignment horizontal="left" vertical="center"/>
      <protection locked="0"/>
    </xf>
    <xf numFmtId="0" fontId="64" fillId="77" borderId="21" xfId="801" applyFont="1" applyFill="1" applyBorder="1" applyAlignment="1" applyProtection="1">
      <alignment horizontal="left" vertical="center"/>
      <protection locked="0"/>
    </xf>
    <xf numFmtId="0" fontId="64" fillId="78" borderId="19" xfId="801" applyFont="1" applyFill="1" applyBorder="1" applyAlignment="1" applyProtection="1">
      <alignment horizontal="left" vertical="center"/>
      <protection locked="0"/>
    </xf>
    <xf numFmtId="0" fontId="64" fillId="78" borderId="20" xfId="801" applyFont="1" applyFill="1" applyBorder="1" applyAlignment="1" applyProtection="1">
      <alignment horizontal="left" vertical="center"/>
      <protection locked="0"/>
    </xf>
    <xf numFmtId="0" fontId="64" fillId="78" borderId="21" xfId="801" applyFont="1" applyFill="1" applyBorder="1" applyAlignment="1" applyProtection="1">
      <alignment horizontal="left" vertical="center"/>
      <protection locked="0"/>
    </xf>
    <xf numFmtId="0" fontId="83" fillId="108" borderId="19" xfId="801" applyFont="1" applyFill="1" applyBorder="1" applyAlignment="1">
      <alignment horizontal="left" vertical="center" wrapText="1"/>
    </xf>
    <xf numFmtId="0" fontId="83" fillId="108" borderId="20" xfId="801" applyFont="1" applyFill="1" applyBorder="1" applyAlignment="1">
      <alignment horizontal="left" vertical="center" wrapText="1"/>
    </xf>
    <xf numFmtId="0" fontId="84" fillId="109" borderId="20" xfId="801" applyFont="1" applyFill="1" applyBorder="1" applyAlignment="1">
      <alignment horizontal="left" wrapText="1"/>
    </xf>
    <xf numFmtId="0" fontId="84" fillId="109" borderId="21" xfId="801" applyFont="1" applyFill="1" applyBorder="1" applyAlignment="1">
      <alignment horizontal="left" wrapText="1"/>
    </xf>
    <xf numFmtId="0" fontId="67" fillId="80" borderId="6" xfId="801" applyFont="1" applyFill="1" applyBorder="1" applyAlignment="1" applyProtection="1">
      <alignment horizontal="center" vertical="center"/>
    </xf>
    <xf numFmtId="0" fontId="67" fillId="80" borderId="4" xfId="801" applyFont="1" applyFill="1" applyBorder="1" applyAlignment="1" applyProtection="1">
      <alignment horizontal="center" vertical="center"/>
    </xf>
    <xf numFmtId="0" fontId="67" fillId="80" borderId="5" xfId="801" applyFont="1" applyFill="1" applyBorder="1" applyAlignment="1" applyProtection="1">
      <alignment horizontal="center" vertical="center"/>
    </xf>
    <xf numFmtId="0" fontId="67" fillId="80" borderId="43" xfId="801" applyFont="1" applyFill="1" applyBorder="1" applyAlignment="1" applyProtection="1">
      <alignment horizontal="center" vertical="center"/>
    </xf>
    <xf numFmtId="0" fontId="67" fillId="80" borderId="44" xfId="801" applyFont="1" applyFill="1" applyBorder="1" applyAlignment="1" applyProtection="1">
      <alignment horizontal="center" vertical="center"/>
    </xf>
    <xf numFmtId="0" fontId="67" fillId="80" borderId="45" xfId="801" applyFont="1" applyFill="1" applyBorder="1" applyAlignment="1" applyProtection="1">
      <alignment horizontal="center" vertical="center"/>
    </xf>
    <xf numFmtId="0" fontId="67" fillId="81" borderId="76" xfId="801" applyFont="1" applyFill="1" applyBorder="1" applyAlignment="1" applyProtection="1">
      <alignment horizontal="center" vertical="center"/>
    </xf>
    <xf numFmtId="0" fontId="67" fillId="81" borderId="67" xfId="801" applyFont="1" applyFill="1" applyBorder="1" applyAlignment="1" applyProtection="1">
      <alignment horizontal="center" vertical="center"/>
    </xf>
    <xf numFmtId="0" fontId="67" fillId="81" borderId="48" xfId="801" applyFont="1" applyFill="1" applyBorder="1" applyAlignment="1" applyProtection="1">
      <alignment horizontal="center" vertical="center"/>
    </xf>
    <xf numFmtId="165" fontId="4" fillId="82" borderId="22" xfId="801" applyNumberFormat="1" applyFont="1" applyFill="1" applyBorder="1" applyAlignment="1" applyProtection="1">
      <alignment horizontal="center" vertical="center" wrapText="1"/>
    </xf>
    <xf numFmtId="165" fontId="4" fillId="82" borderId="67" xfId="801" applyNumberFormat="1" applyFont="1" applyFill="1" applyBorder="1" applyAlignment="1" applyProtection="1">
      <alignment horizontal="center" vertical="center" wrapText="1"/>
    </xf>
    <xf numFmtId="0" fontId="4" fillId="3" borderId="104" xfId="801" applyFont="1" applyFill="1" applyBorder="1" applyAlignment="1">
      <alignment horizontal="center" vertical="center" wrapText="1"/>
    </xf>
    <xf numFmtId="0" fontId="4" fillId="3" borderId="22" xfId="801" applyFont="1" applyFill="1" applyBorder="1" applyAlignment="1">
      <alignment horizontal="center" vertical="center" wrapText="1"/>
    </xf>
    <xf numFmtId="0" fontId="4" fillId="3" borderId="67" xfId="801" applyFont="1" applyFill="1" applyBorder="1" applyAlignment="1">
      <alignment horizontal="center" vertical="center" wrapText="1"/>
    </xf>
    <xf numFmtId="0" fontId="4" fillId="3" borderId="48" xfId="801" applyFont="1" applyFill="1" applyBorder="1" applyAlignment="1">
      <alignment horizontal="center" vertical="center" wrapText="1"/>
    </xf>
    <xf numFmtId="0" fontId="4" fillId="4" borderId="104" xfId="801" applyFont="1" applyFill="1" applyBorder="1" applyAlignment="1">
      <alignment horizontal="center" vertical="center"/>
    </xf>
    <xf numFmtId="0" fontId="4" fillId="4" borderId="22" xfId="801" applyFont="1" applyFill="1" applyBorder="1" applyAlignment="1">
      <alignment horizontal="center" vertical="center"/>
    </xf>
    <xf numFmtId="0" fontId="4" fillId="4" borderId="105" xfId="801" applyFont="1" applyFill="1" applyBorder="1" applyAlignment="1">
      <alignment horizontal="center" vertical="center"/>
    </xf>
    <xf numFmtId="0" fontId="4" fillId="5" borderId="76" xfId="801" applyFont="1" applyFill="1" applyBorder="1" applyAlignment="1">
      <alignment horizontal="center" vertical="center" wrapText="1"/>
    </xf>
    <xf numFmtId="0" fontId="4" fillId="5" borderId="22" xfId="801" applyFont="1" applyFill="1" applyBorder="1" applyAlignment="1">
      <alignment horizontal="center" vertical="center" wrapText="1"/>
    </xf>
    <xf numFmtId="0" fontId="4" fillId="5" borderId="48" xfId="801" applyFont="1" applyFill="1" applyBorder="1" applyAlignment="1">
      <alignment horizontal="center" vertical="center" wrapText="1"/>
    </xf>
  </cellXfs>
  <cellStyles count="802">
    <cellStyle name="20 % - Accent1" xfId="171" builtinId="30" customBuiltin="1"/>
    <cellStyle name="20 % - Accent1 2" xfId="7"/>
    <cellStyle name="20 % - Accent1 3" xfId="495"/>
    <cellStyle name="20 % - Accent1 3 2" xfId="786"/>
    <cellStyle name="20 % - Accent1 4" xfId="766"/>
    <cellStyle name="20 % - Accent2" xfId="175" builtinId="34" customBuiltin="1"/>
    <cellStyle name="20 % - Accent2 2" xfId="8"/>
    <cellStyle name="20 % - Accent2 3" xfId="497"/>
    <cellStyle name="20 % - Accent2 3 2" xfId="788"/>
    <cellStyle name="20 % - Accent2 4" xfId="768"/>
    <cellStyle name="20 % - Accent3" xfId="179" builtinId="38" customBuiltin="1"/>
    <cellStyle name="20 % - Accent3 2" xfId="9"/>
    <cellStyle name="20 % - Accent3 3" xfId="499"/>
    <cellStyle name="20 % - Accent3 3 2" xfId="790"/>
    <cellStyle name="20 % - Accent3 4" xfId="770"/>
    <cellStyle name="20 % - Accent4" xfId="183" builtinId="42" customBuiltin="1"/>
    <cellStyle name="20 % - Accent4 2" xfId="10"/>
    <cellStyle name="20 % - Accent4 3" xfId="501"/>
    <cellStyle name="20 % - Accent4 3 2" xfId="792"/>
    <cellStyle name="20 % - Accent4 4" xfId="772"/>
    <cellStyle name="20 % - Accent5" xfId="187" builtinId="46" customBuiltin="1"/>
    <cellStyle name="20 % - Accent5 2" xfId="11"/>
    <cellStyle name="20 % - Accent5 3" xfId="503"/>
    <cellStyle name="20 % - Accent5 3 2" xfId="794"/>
    <cellStyle name="20 % - Accent5 4" xfId="774"/>
    <cellStyle name="20 % - Accent6" xfId="191" builtinId="50" customBuiltin="1"/>
    <cellStyle name="20 % - Accent6 2" xfId="12"/>
    <cellStyle name="20 % - Accent6 3" xfId="505"/>
    <cellStyle name="20 % - Accent6 3 2" xfId="796"/>
    <cellStyle name="20 % - Accent6 4" xfId="776"/>
    <cellStyle name="40 % - Accent1" xfId="172" builtinId="31" customBuiltin="1"/>
    <cellStyle name="40 % - Accent1 2" xfId="13"/>
    <cellStyle name="40 % - Accent1 3" xfId="496"/>
    <cellStyle name="40 % - Accent1 3 2" xfId="787"/>
    <cellStyle name="40 % - Accent1 4" xfId="767"/>
    <cellStyle name="40 % - Accent2" xfId="176" builtinId="35" customBuiltin="1"/>
    <cellStyle name="40 % - Accent2 2" xfId="14"/>
    <cellStyle name="40 % - Accent2 3" xfId="498"/>
    <cellStyle name="40 % - Accent2 3 2" xfId="789"/>
    <cellStyle name="40 % - Accent2 4" xfId="769"/>
    <cellStyle name="40 % - Accent3" xfId="180" builtinId="39" customBuiltin="1"/>
    <cellStyle name="40 % - Accent3 2" xfId="15"/>
    <cellStyle name="40 % - Accent3 3" xfId="500"/>
    <cellStyle name="40 % - Accent3 3 2" xfId="791"/>
    <cellStyle name="40 % - Accent3 4" xfId="771"/>
    <cellStyle name="40 % - Accent4" xfId="184" builtinId="43" customBuiltin="1"/>
    <cellStyle name="40 % - Accent4 2" xfId="16"/>
    <cellStyle name="40 % - Accent4 3" xfId="502"/>
    <cellStyle name="40 % - Accent4 3 2" xfId="793"/>
    <cellStyle name="40 % - Accent4 4" xfId="773"/>
    <cellStyle name="40 % - Accent5" xfId="188" builtinId="47" customBuiltin="1"/>
    <cellStyle name="40 % - Accent5 2" xfId="17"/>
    <cellStyle name="40 % - Accent5 3" xfId="504"/>
    <cellStyle name="40 % - Accent5 3 2" xfId="795"/>
    <cellStyle name="40 % - Accent5 4" xfId="775"/>
    <cellStyle name="40 % - Accent6" xfId="192" builtinId="51" customBuiltin="1"/>
    <cellStyle name="40 % - Accent6 2" xfId="18"/>
    <cellStyle name="40 % - Accent6 3" xfId="506"/>
    <cellStyle name="40 % - Accent6 3 2" xfId="797"/>
    <cellStyle name="40 % - Accent6 4" xfId="777"/>
    <cellStyle name="60 % - Accent1" xfId="173" builtinId="32" customBuiltin="1"/>
    <cellStyle name="60 % - Accent1 2" xfId="19"/>
    <cellStyle name="60 % - Accent2" xfId="177" builtinId="36" customBuiltin="1"/>
    <cellStyle name="60 % - Accent2 2" xfId="20"/>
    <cellStyle name="60 % - Accent3" xfId="181" builtinId="40" customBuiltin="1"/>
    <cellStyle name="60 % - Accent3 2" xfId="21"/>
    <cellStyle name="60 % - Accent4" xfId="185" builtinId="44" customBuiltin="1"/>
    <cellStyle name="60 % - Accent4 2" xfId="22"/>
    <cellStyle name="60 % - Accent5" xfId="189" builtinId="48" customBuiltin="1"/>
    <cellStyle name="60 % - Accent5 2" xfId="23"/>
    <cellStyle name="60 % - Accent6" xfId="193" builtinId="52" customBuiltin="1"/>
    <cellStyle name="60 % - Accent6 2" xfId="24"/>
    <cellStyle name="Accent1" xfId="170" builtinId="29" customBuiltin="1"/>
    <cellStyle name="Accent1 2" xfId="25"/>
    <cellStyle name="Accent2" xfId="174" builtinId="33" customBuiltin="1"/>
    <cellStyle name="Accent2 2" xfId="26"/>
    <cellStyle name="Accent3" xfId="178" builtinId="37" customBuiltin="1"/>
    <cellStyle name="Accent3 2" xfId="27"/>
    <cellStyle name="Accent4" xfId="182" builtinId="41" customBuiltin="1"/>
    <cellStyle name="Accent4 2" xfId="28"/>
    <cellStyle name="Accent5" xfId="186" builtinId="45" customBuiltin="1"/>
    <cellStyle name="Accent5 2" xfId="29"/>
    <cellStyle name="Accent6" xfId="190" builtinId="49" customBuiltin="1"/>
    <cellStyle name="Accent6 2" xfId="30"/>
    <cellStyle name="Avertissement" xfId="167" builtinId="11" customBuiltin="1"/>
    <cellStyle name="Avertissement 2" xfId="31"/>
    <cellStyle name="Calcul" xfId="164" builtinId="22" customBuiltin="1"/>
    <cellStyle name="Calcul 2" xfId="32"/>
    <cellStyle name="Calcul 2 10" xfId="77"/>
    <cellStyle name="Calcul 2 10 2" xfId="381"/>
    <cellStyle name="Calcul 2 10 2 2" xfId="673"/>
    <cellStyle name="Calcul 2 10 3" xfId="252"/>
    <cellStyle name="Calcul 2 10 3 2" xfId="547"/>
    <cellStyle name="Calcul 2 11" xfId="103"/>
    <cellStyle name="Calcul 2 11 2" xfId="406"/>
    <cellStyle name="Calcul 2 11 2 2" xfId="698"/>
    <cellStyle name="Calcul 2 11 3" xfId="277"/>
    <cellStyle name="Calcul 2 11 3 2" xfId="572"/>
    <cellStyle name="Calcul 2 12" xfId="116"/>
    <cellStyle name="Calcul 2 12 2" xfId="419"/>
    <cellStyle name="Calcul 2 12 2 2" xfId="711"/>
    <cellStyle name="Calcul 2 12 3" xfId="290"/>
    <cellStyle name="Calcul 2 12 3 2" xfId="585"/>
    <cellStyle name="Calcul 2 13" xfId="95"/>
    <cellStyle name="Calcul 2 13 2" xfId="399"/>
    <cellStyle name="Calcul 2 13 2 2" xfId="691"/>
    <cellStyle name="Calcul 2 13 3" xfId="270"/>
    <cellStyle name="Calcul 2 13 3 2" xfId="565"/>
    <cellStyle name="Calcul 2 14" xfId="125"/>
    <cellStyle name="Calcul 2 14 2" xfId="428"/>
    <cellStyle name="Calcul 2 14 2 2" xfId="720"/>
    <cellStyle name="Calcul 2 14 3" xfId="299"/>
    <cellStyle name="Calcul 2 14 3 2" xfId="594"/>
    <cellStyle name="Calcul 2 15" xfId="72"/>
    <cellStyle name="Calcul 2 15 2" xfId="376"/>
    <cellStyle name="Calcul 2 15 2 2" xfId="668"/>
    <cellStyle name="Calcul 2 15 3" xfId="247"/>
    <cellStyle name="Calcul 2 15 3 2" xfId="542"/>
    <cellStyle name="Calcul 2 16" xfId="93"/>
    <cellStyle name="Calcul 2 16 2" xfId="397"/>
    <cellStyle name="Calcul 2 16 2 2" xfId="689"/>
    <cellStyle name="Calcul 2 16 3" xfId="268"/>
    <cellStyle name="Calcul 2 16 3 2" xfId="563"/>
    <cellStyle name="Calcul 2 17" xfId="97"/>
    <cellStyle name="Calcul 2 17 2" xfId="401"/>
    <cellStyle name="Calcul 2 17 2 2" xfId="693"/>
    <cellStyle name="Calcul 2 17 3" xfId="272"/>
    <cellStyle name="Calcul 2 17 3 2" xfId="567"/>
    <cellStyle name="Calcul 2 18" xfId="50"/>
    <cellStyle name="Calcul 2 18 2" xfId="355"/>
    <cellStyle name="Calcul 2 18 2 2" xfId="647"/>
    <cellStyle name="Calcul 2 18 3" xfId="226"/>
    <cellStyle name="Calcul 2 18 3 2" xfId="521"/>
    <cellStyle name="Calcul 2 19" xfId="350"/>
    <cellStyle name="Calcul 2 19 2" xfId="642"/>
    <cellStyle name="Calcul 2 2" xfId="84"/>
    <cellStyle name="Calcul 2 2 2" xfId="388"/>
    <cellStyle name="Calcul 2 2 2 2" xfId="680"/>
    <cellStyle name="Calcul 2 2 3" xfId="259"/>
    <cellStyle name="Calcul 2 2 3 2" xfId="554"/>
    <cellStyle name="Calcul 2 20" xfId="221"/>
    <cellStyle name="Calcul 2 20 2" xfId="516"/>
    <cellStyle name="Calcul 2 3" xfId="71"/>
    <cellStyle name="Calcul 2 3 2" xfId="375"/>
    <cellStyle name="Calcul 2 3 2 2" xfId="667"/>
    <cellStyle name="Calcul 2 3 3" xfId="246"/>
    <cellStyle name="Calcul 2 3 3 2" xfId="541"/>
    <cellStyle name="Calcul 2 4" xfId="83"/>
    <cellStyle name="Calcul 2 4 2" xfId="387"/>
    <cellStyle name="Calcul 2 4 2 2" xfId="679"/>
    <cellStyle name="Calcul 2 4 3" xfId="258"/>
    <cellStyle name="Calcul 2 4 3 2" xfId="553"/>
    <cellStyle name="Calcul 2 5" xfId="70"/>
    <cellStyle name="Calcul 2 5 2" xfId="374"/>
    <cellStyle name="Calcul 2 5 2 2" xfId="666"/>
    <cellStyle name="Calcul 2 5 3" xfId="245"/>
    <cellStyle name="Calcul 2 5 3 2" xfId="540"/>
    <cellStyle name="Calcul 2 6" xfId="100"/>
    <cellStyle name="Calcul 2 6 2" xfId="403"/>
    <cellStyle name="Calcul 2 6 2 2" xfId="695"/>
    <cellStyle name="Calcul 2 6 3" xfId="274"/>
    <cellStyle name="Calcul 2 6 3 2" xfId="569"/>
    <cellStyle name="Calcul 2 7" xfId="60"/>
    <cellStyle name="Calcul 2 7 2" xfId="364"/>
    <cellStyle name="Calcul 2 7 2 2" xfId="656"/>
    <cellStyle name="Calcul 2 7 3" xfId="235"/>
    <cellStyle name="Calcul 2 7 3 2" xfId="530"/>
    <cellStyle name="Calcul 2 8" xfId="76"/>
    <cellStyle name="Calcul 2 8 2" xfId="380"/>
    <cellStyle name="Calcul 2 8 2 2" xfId="672"/>
    <cellStyle name="Calcul 2 8 3" xfId="251"/>
    <cellStyle name="Calcul 2 8 3 2" xfId="546"/>
    <cellStyle name="Calcul 2 9" xfId="108"/>
    <cellStyle name="Calcul 2 9 2" xfId="411"/>
    <cellStyle name="Calcul 2 9 2 2" xfId="703"/>
    <cellStyle name="Calcul 2 9 3" xfId="282"/>
    <cellStyle name="Calcul 2 9 3 2" xfId="577"/>
    <cellStyle name="Cellule liée" xfId="165" builtinId="24" customBuiltin="1"/>
    <cellStyle name="Cellule liée 2" xfId="33"/>
    <cellStyle name="Commentaire 2" xfId="34"/>
    <cellStyle name="Commentaire 2 10" xfId="80"/>
    <cellStyle name="Commentaire 2 10 2" xfId="138"/>
    <cellStyle name="Commentaire 2 10 2 2" xfId="194"/>
    <cellStyle name="Commentaire 2 10 2 2 2" xfId="457"/>
    <cellStyle name="Commentaire 2 10 2 2 2 2" xfId="749"/>
    <cellStyle name="Commentaire 2 10 2 2 3" xfId="329"/>
    <cellStyle name="Commentaire 2 10 2 2 3 2" xfId="623"/>
    <cellStyle name="Commentaire 2 10 2 3" xfId="451"/>
    <cellStyle name="Commentaire 2 10 2 3 2" xfId="743"/>
    <cellStyle name="Commentaire 2 10 2 4" xfId="322"/>
    <cellStyle name="Commentaire 2 10 2 4 2" xfId="617"/>
    <cellStyle name="Commentaire 2 10 3" xfId="384"/>
    <cellStyle name="Commentaire 2 10 3 2" xfId="676"/>
    <cellStyle name="Commentaire 2 10 4" xfId="255"/>
    <cellStyle name="Commentaire 2 10 4 2" xfId="550"/>
    <cellStyle name="Commentaire 2 11" xfId="59"/>
    <cellStyle name="Commentaire 2 11 2" xfId="139"/>
    <cellStyle name="Commentaire 2 11 2 2" xfId="195"/>
    <cellStyle name="Commentaire 2 11 2 2 2" xfId="458"/>
    <cellStyle name="Commentaire 2 11 2 2 2 2" xfId="750"/>
    <cellStyle name="Commentaire 2 11 2 2 3" xfId="330"/>
    <cellStyle name="Commentaire 2 11 2 2 3 2" xfId="624"/>
    <cellStyle name="Commentaire 2 11 2 3" xfId="443"/>
    <cellStyle name="Commentaire 2 11 2 3 2" xfId="735"/>
    <cellStyle name="Commentaire 2 11 2 4" xfId="314"/>
    <cellStyle name="Commentaire 2 11 2 4 2" xfId="609"/>
    <cellStyle name="Commentaire 2 11 3" xfId="363"/>
    <cellStyle name="Commentaire 2 11 3 2" xfId="655"/>
    <cellStyle name="Commentaire 2 11 4" xfId="234"/>
    <cellStyle name="Commentaire 2 11 4 2" xfId="529"/>
    <cellStyle name="Commentaire 2 12" xfId="115"/>
    <cellStyle name="Commentaire 2 12 2" xfId="140"/>
    <cellStyle name="Commentaire 2 12 2 2" xfId="196"/>
    <cellStyle name="Commentaire 2 12 2 2 2" xfId="459"/>
    <cellStyle name="Commentaire 2 12 2 2 2 2" xfId="751"/>
    <cellStyle name="Commentaire 2 12 2 2 3" xfId="331"/>
    <cellStyle name="Commentaire 2 12 2 2 3 2" xfId="625"/>
    <cellStyle name="Commentaire 2 12 2 3" xfId="454"/>
    <cellStyle name="Commentaire 2 12 2 3 2" xfId="746"/>
    <cellStyle name="Commentaire 2 12 2 4" xfId="325"/>
    <cellStyle name="Commentaire 2 12 2 4 2" xfId="620"/>
    <cellStyle name="Commentaire 2 12 3" xfId="418"/>
    <cellStyle name="Commentaire 2 12 3 2" xfId="710"/>
    <cellStyle name="Commentaire 2 12 4" xfId="289"/>
    <cellStyle name="Commentaire 2 12 4 2" xfId="584"/>
    <cellStyle name="Commentaire 2 13" xfId="73"/>
    <cellStyle name="Commentaire 2 13 2" xfId="141"/>
    <cellStyle name="Commentaire 2 13 2 2" xfId="197"/>
    <cellStyle name="Commentaire 2 13 2 2 2" xfId="460"/>
    <cellStyle name="Commentaire 2 13 2 2 2 2" xfId="752"/>
    <cellStyle name="Commentaire 2 13 2 2 3" xfId="332"/>
    <cellStyle name="Commentaire 2 13 2 2 3 2" xfId="626"/>
    <cellStyle name="Commentaire 2 13 2 3" xfId="448"/>
    <cellStyle name="Commentaire 2 13 2 3 2" xfId="740"/>
    <cellStyle name="Commentaire 2 13 2 4" xfId="319"/>
    <cellStyle name="Commentaire 2 13 2 4 2" xfId="614"/>
    <cellStyle name="Commentaire 2 13 3" xfId="377"/>
    <cellStyle name="Commentaire 2 13 3 2" xfId="669"/>
    <cellStyle name="Commentaire 2 13 4" xfId="248"/>
    <cellStyle name="Commentaire 2 13 4 2" xfId="543"/>
    <cellStyle name="Commentaire 2 14" xfId="130"/>
    <cellStyle name="Commentaire 2 14 2" xfId="142"/>
    <cellStyle name="Commentaire 2 14 2 2" xfId="198"/>
    <cellStyle name="Commentaire 2 14 2 2 2" xfId="461"/>
    <cellStyle name="Commentaire 2 14 2 2 2 2" xfId="753"/>
    <cellStyle name="Commentaire 2 14 2 2 3" xfId="333"/>
    <cellStyle name="Commentaire 2 14 2 2 3 2" xfId="627"/>
    <cellStyle name="Commentaire 2 14 2 3" xfId="456"/>
    <cellStyle name="Commentaire 2 14 2 3 2" xfId="748"/>
    <cellStyle name="Commentaire 2 14 2 4" xfId="327"/>
    <cellStyle name="Commentaire 2 14 2 4 2" xfId="622"/>
    <cellStyle name="Commentaire 2 14 3" xfId="433"/>
    <cellStyle name="Commentaire 2 14 3 2" xfId="725"/>
    <cellStyle name="Commentaire 2 14 4" xfId="304"/>
    <cellStyle name="Commentaire 2 14 4 2" xfId="599"/>
    <cellStyle name="Commentaire 2 15" xfId="75"/>
    <cellStyle name="Commentaire 2 15 2" xfId="143"/>
    <cellStyle name="Commentaire 2 15 2 2" xfId="199"/>
    <cellStyle name="Commentaire 2 15 2 2 2" xfId="462"/>
    <cellStyle name="Commentaire 2 15 2 2 2 2" xfId="754"/>
    <cellStyle name="Commentaire 2 15 2 2 3" xfId="334"/>
    <cellStyle name="Commentaire 2 15 2 2 3 2" xfId="628"/>
    <cellStyle name="Commentaire 2 15 2 3" xfId="449"/>
    <cellStyle name="Commentaire 2 15 2 3 2" xfId="741"/>
    <cellStyle name="Commentaire 2 15 2 4" xfId="320"/>
    <cellStyle name="Commentaire 2 15 2 4 2" xfId="615"/>
    <cellStyle name="Commentaire 2 15 3" xfId="379"/>
    <cellStyle name="Commentaire 2 15 3 2" xfId="671"/>
    <cellStyle name="Commentaire 2 15 4" xfId="250"/>
    <cellStyle name="Commentaire 2 15 4 2" xfId="545"/>
    <cellStyle name="Commentaire 2 16" xfId="65"/>
    <cellStyle name="Commentaire 2 16 2" xfId="144"/>
    <cellStyle name="Commentaire 2 16 2 2" xfId="200"/>
    <cellStyle name="Commentaire 2 16 2 2 2" xfId="463"/>
    <cellStyle name="Commentaire 2 16 2 2 2 2" xfId="755"/>
    <cellStyle name="Commentaire 2 16 2 2 3" xfId="335"/>
    <cellStyle name="Commentaire 2 16 2 2 3 2" xfId="629"/>
    <cellStyle name="Commentaire 2 16 2 3" xfId="445"/>
    <cellStyle name="Commentaire 2 16 2 3 2" xfId="737"/>
    <cellStyle name="Commentaire 2 16 2 4" xfId="316"/>
    <cellStyle name="Commentaire 2 16 2 4 2" xfId="611"/>
    <cellStyle name="Commentaire 2 16 3" xfId="369"/>
    <cellStyle name="Commentaire 2 16 3 2" xfId="661"/>
    <cellStyle name="Commentaire 2 16 4" xfId="240"/>
    <cellStyle name="Commentaire 2 16 4 2" xfId="535"/>
    <cellStyle name="Commentaire 2 17" xfId="126"/>
    <cellStyle name="Commentaire 2 17 2" xfId="145"/>
    <cellStyle name="Commentaire 2 17 2 2" xfId="201"/>
    <cellStyle name="Commentaire 2 17 2 2 2" xfId="464"/>
    <cellStyle name="Commentaire 2 17 2 2 2 2" xfId="756"/>
    <cellStyle name="Commentaire 2 17 2 2 3" xfId="336"/>
    <cellStyle name="Commentaire 2 17 2 2 3 2" xfId="630"/>
    <cellStyle name="Commentaire 2 17 2 3" xfId="455"/>
    <cellStyle name="Commentaire 2 17 2 3 2" xfId="747"/>
    <cellStyle name="Commentaire 2 17 2 4" xfId="326"/>
    <cellStyle name="Commentaire 2 17 2 4 2" xfId="621"/>
    <cellStyle name="Commentaire 2 17 3" xfId="429"/>
    <cellStyle name="Commentaire 2 17 3 2" xfId="721"/>
    <cellStyle name="Commentaire 2 17 4" xfId="300"/>
    <cellStyle name="Commentaire 2 17 4 2" xfId="595"/>
    <cellStyle name="Commentaire 2 18" xfId="51"/>
    <cellStyle name="Commentaire 2 18 2" xfId="146"/>
    <cellStyle name="Commentaire 2 18 2 2" xfId="202"/>
    <cellStyle name="Commentaire 2 18 2 2 2" xfId="465"/>
    <cellStyle name="Commentaire 2 18 2 2 2 2" xfId="757"/>
    <cellStyle name="Commentaire 2 18 2 2 3" xfId="337"/>
    <cellStyle name="Commentaire 2 18 2 2 3 2" xfId="631"/>
    <cellStyle name="Commentaire 2 18 2 3" xfId="440"/>
    <cellStyle name="Commentaire 2 18 2 3 2" xfId="732"/>
    <cellStyle name="Commentaire 2 18 2 4" xfId="311"/>
    <cellStyle name="Commentaire 2 18 2 4 2" xfId="606"/>
    <cellStyle name="Commentaire 2 18 3" xfId="356"/>
    <cellStyle name="Commentaire 2 18 3 2" xfId="648"/>
    <cellStyle name="Commentaire 2 18 4" xfId="227"/>
    <cellStyle name="Commentaire 2 18 4 2" xfId="522"/>
    <cellStyle name="Commentaire 2 19" xfId="351"/>
    <cellStyle name="Commentaire 2 19 2" xfId="643"/>
    <cellStyle name="Commentaire 2 2" xfId="86"/>
    <cellStyle name="Commentaire 2 2 2" xfId="147"/>
    <cellStyle name="Commentaire 2 2 2 2" xfId="203"/>
    <cellStyle name="Commentaire 2 2 2 2 2" xfId="466"/>
    <cellStyle name="Commentaire 2 2 2 2 2 2" xfId="758"/>
    <cellStyle name="Commentaire 2 2 2 2 3" xfId="338"/>
    <cellStyle name="Commentaire 2 2 2 2 3 2" xfId="632"/>
    <cellStyle name="Commentaire 2 2 2 3" xfId="452"/>
    <cellStyle name="Commentaire 2 2 2 3 2" xfId="744"/>
    <cellStyle name="Commentaire 2 2 2 4" xfId="323"/>
    <cellStyle name="Commentaire 2 2 2 4 2" xfId="618"/>
    <cellStyle name="Commentaire 2 2 3" xfId="390"/>
    <cellStyle name="Commentaire 2 2 3 2" xfId="682"/>
    <cellStyle name="Commentaire 2 2 4" xfId="261"/>
    <cellStyle name="Commentaire 2 2 4 2" xfId="556"/>
    <cellStyle name="Commentaire 2 20" xfId="222"/>
    <cellStyle name="Commentaire 2 20 2" xfId="517"/>
    <cellStyle name="Commentaire 2 21" xfId="478"/>
    <cellStyle name="Commentaire 2 21 2" xfId="509"/>
    <cellStyle name="Commentaire 2 21 2 2" xfId="800"/>
    <cellStyle name="Commentaire 2 21 3" xfId="780"/>
    <cellStyle name="Commentaire 2 3" xfId="69"/>
    <cellStyle name="Commentaire 2 3 2" xfId="148"/>
    <cellStyle name="Commentaire 2 3 2 2" xfId="204"/>
    <cellStyle name="Commentaire 2 3 2 2 2" xfId="467"/>
    <cellStyle name="Commentaire 2 3 2 2 2 2" xfId="759"/>
    <cellStyle name="Commentaire 2 3 2 2 3" xfId="339"/>
    <cellStyle name="Commentaire 2 3 2 2 3 2" xfId="633"/>
    <cellStyle name="Commentaire 2 3 2 3" xfId="447"/>
    <cellStyle name="Commentaire 2 3 2 3 2" xfId="739"/>
    <cellStyle name="Commentaire 2 3 2 4" xfId="318"/>
    <cellStyle name="Commentaire 2 3 2 4 2" xfId="613"/>
    <cellStyle name="Commentaire 2 3 3" xfId="373"/>
    <cellStyle name="Commentaire 2 3 3 2" xfId="665"/>
    <cellStyle name="Commentaire 2 3 4" xfId="244"/>
    <cellStyle name="Commentaire 2 3 4 2" xfId="539"/>
    <cellStyle name="Commentaire 2 4" xfId="57"/>
    <cellStyle name="Commentaire 2 4 2" xfId="149"/>
    <cellStyle name="Commentaire 2 4 2 2" xfId="205"/>
    <cellStyle name="Commentaire 2 4 2 2 2" xfId="468"/>
    <cellStyle name="Commentaire 2 4 2 2 2 2" xfId="760"/>
    <cellStyle name="Commentaire 2 4 2 2 3" xfId="340"/>
    <cellStyle name="Commentaire 2 4 2 2 3 2" xfId="634"/>
    <cellStyle name="Commentaire 2 4 2 3" xfId="441"/>
    <cellStyle name="Commentaire 2 4 2 3 2" xfId="733"/>
    <cellStyle name="Commentaire 2 4 2 4" xfId="312"/>
    <cellStyle name="Commentaire 2 4 2 4 2" xfId="607"/>
    <cellStyle name="Commentaire 2 4 3" xfId="361"/>
    <cellStyle name="Commentaire 2 4 3 2" xfId="653"/>
    <cellStyle name="Commentaire 2 4 4" xfId="232"/>
    <cellStyle name="Commentaire 2 4 4 2" xfId="527"/>
    <cellStyle name="Commentaire 2 5" xfId="67"/>
    <cellStyle name="Commentaire 2 5 2" xfId="150"/>
    <cellStyle name="Commentaire 2 5 2 2" xfId="206"/>
    <cellStyle name="Commentaire 2 5 2 2 2" xfId="469"/>
    <cellStyle name="Commentaire 2 5 2 2 2 2" xfId="761"/>
    <cellStyle name="Commentaire 2 5 2 2 3" xfId="341"/>
    <cellStyle name="Commentaire 2 5 2 2 3 2" xfId="635"/>
    <cellStyle name="Commentaire 2 5 2 3" xfId="446"/>
    <cellStyle name="Commentaire 2 5 2 3 2" xfId="738"/>
    <cellStyle name="Commentaire 2 5 2 4" xfId="317"/>
    <cellStyle name="Commentaire 2 5 2 4 2" xfId="612"/>
    <cellStyle name="Commentaire 2 5 3" xfId="371"/>
    <cellStyle name="Commentaire 2 5 3 2" xfId="663"/>
    <cellStyle name="Commentaire 2 5 4" xfId="242"/>
    <cellStyle name="Commentaire 2 5 4 2" xfId="537"/>
    <cellStyle name="Commentaire 2 6" xfId="58"/>
    <cellStyle name="Commentaire 2 6 2" xfId="151"/>
    <cellStyle name="Commentaire 2 6 2 2" xfId="207"/>
    <cellStyle name="Commentaire 2 6 2 2 2" xfId="470"/>
    <cellStyle name="Commentaire 2 6 2 2 2 2" xfId="762"/>
    <cellStyle name="Commentaire 2 6 2 2 3" xfId="342"/>
    <cellStyle name="Commentaire 2 6 2 2 3 2" xfId="636"/>
    <cellStyle name="Commentaire 2 6 2 3" xfId="442"/>
    <cellStyle name="Commentaire 2 6 2 3 2" xfId="734"/>
    <cellStyle name="Commentaire 2 6 2 4" xfId="313"/>
    <cellStyle name="Commentaire 2 6 2 4 2" xfId="608"/>
    <cellStyle name="Commentaire 2 6 3" xfId="362"/>
    <cellStyle name="Commentaire 2 6 3 2" xfId="654"/>
    <cellStyle name="Commentaire 2 6 4" xfId="233"/>
    <cellStyle name="Commentaire 2 6 4 2" xfId="528"/>
    <cellStyle name="Commentaire 2 7" xfId="92"/>
    <cellStyle name="Commentaire 2 7 2" xfId="152"/>
    <cellStyle name="Commentaire 2 7 2 2" xfId="208"/>
    <cellStyle name="Commentaire 2 7 2 2 2" xfId="471"/>
    <cellStyle name="Commentaire 2 7 2 2 2 2" xfId="763"/>
    <cellStyle name="Commentaire 2 7 2 2 3" xfId="343"/>
    <cellStyle name="Commentaire 2 7 2 2 3 2" xfId="637"/>
    <cellStyle name="Commentaire 2 7 2 3" xfId="453"/>
    <cellStyle name="Commentaire 2 7 2 3 2" xfId="745"/>
    <cellStyle name="Commentaire 2 7 2 4" xfId="324"/>
    <cellStyle name="Commentaire 2 7 2 4 2" xfId="619"/>
    <cellStyle name="Commentaire 2 7 3" xfId="396"/>
    <cellStyle name="Commentaire 2 7 3 2" xfId="688"/>
    <cellStyle name="Commentaire 2 7 4" xfId="267"/>
    <cellStyle name="Commentaire 2 7 4 2" xfId="562"/>
    <cellStyle name="Commentaire 2 8" xfId="78"/>
    <cellStyle name="Commentaire 2 8 2" xfId="153"/>
    <cellStyle name="Commentaire 2 8 2 2" xfId="209"/>
    <cellStyle name="Commentaire 2 8 2 2 2" xfId="472"/>
    <cellStyle name="Commentaire 2 8 2 2 2 2" xfId="764"/>
    <cellStyle name="Commentaire 2 8 2 2 3" xfId="344"/>
    <cellStyle name="Commentaire 2 8 2 2 3 2" xfId="638"/>
    <cellStyle name="Commentaire 2 8 2 3" xfId="450"/>
    <cellStyle name="Commentaire 2 8 2 3 2" xfId="742"/>
    <cellStyle name="Commentaire 2 8 2 4" xfId="321"/>
    <cellStyle name="Commentaire 2 8 2 4 2" xfId="616"/>
    <cellStyle name="Commentaire 2 8 3" xfId="382"/>
    <cellStyle name="Commentaire 2 8 3 2" xfId="674"/>
    <cellStyle name="Commentaire 2 8 4" xfId="253"/>
    <cellStyle name="Commentaire 2 8 4 2" xfId="548"/>
    <cellStyle name="Commentaire 2 9" xfId="62"/>
    <cellStyle name="Commentaire 2 9 2" xfId="154"/>
    <cellStyle name="Commentaire 2 9 2 2" xfId="210"/>
    <cellStyle name="Commentaire 2 9 2 2 2" xfId="473"/>
    <cellStyle name="Commentaire 2 9 2 2 2 2" xfId="765"/>
    <cellStyle name="Commentaire 2 9 2 2 3" xfId="345"/>
    <cellStyle name="Commentaire 2 9 2 2 3 2" xfId="639"/>
    <cellStyle name="Commentaire 2 9 2 3" xfId="444"/>
    <cellStyle name="Commentaire 2 9 2 3 2" xfId="736"/>
    <cellStyle name="Commentaire 2 9 2 4" xfId="315"/>
    <cellStyle name="Commentaire 2 9 2 4 2" xfId="610"/>
    <cellStyle name="Commentaire 2 9 3" xfId="366"/>
    <cellStyle name="Commentaire 2 9 3 2" xfId="658"/>
    <cellStyle name="Commentaire 2 9 4" xfId="237"/>
    <cellStyle name="Commentaire 2 9 4 2" xfId="532"/>
    <cellStyle name="Entrée" xfId="162" builtinId="20" customBuiltin="1"/>
    <cellStyle name="Entrée 2" xfId="35"/>
    <cellStyle name="Entrée 2 10" xfId="81"/>
    <cellStyle name="Entrée 2 10 2" xfId="385"/>
    <cellStyle name="Entrée 2 10 2 2" xfId="677"/>
    <cellStyle name="Entrée 2 10 3" xfId="256"/>
    <cellStyle name="Entrée 2 10 3 2" xfId="551"/>
    <cellStyle name="Entrée 2 11" xfId="110"/>
    <cellStyle name="Entrée 2 11 2" xfId="413"/>
    <cellStyle name="Entrée 2 11 2 2" xfId="705"/>
    <cellStyle name="Entrée 2 11 3" xfId="284"/>
    <cellStyle name="Entrée 2 11 3 2" xfId="579"/>
    <cellStyle name="Entrée 2 12" xfId="82"/>
    <cellStyle name="Entrée 2 12 2" xfId="386"/>
    <cellStyle name="Entrée 2 12 2 2" xfId="678"/>
    <cellStyle name="Entrée 2 12 3" xfId="257"/>
    <cellStyle name="Entrée 2 12 3 2" xfId="552"/>
    <cellStyle name="Entrée 2 13" xfId="74"/>
    <cellStyle name="Entrée 2 13 2" xfId="378"/>
    <cellStyle name="Entrée 2 13 2 2" xfId="670"/>
    <cellStyle name="Entrée 2 13 3" xfId="249"/>
    <cellStyle name="Entrée 2 13 3 2" xfId="544"/>
    <cellStyle name="Entrée 2 14" xfId="113"/>
    <cellStyle name="Entrée 2 14 2" xfId="416"/>
    <cellStyle name="Entrée 2 14 2 2" xfId="708"/>
    <cellStyle name="Entrée 2 14 3" xfId="287"/>
    <cellStyle name="Entrée 2 14 3 2" xfId="582"/>
    <cellStyle name="Entrée 2 15" xfId="123"/>
    <cellStyle name="Entrée 2 15 2" xfId="426"/>
    <cellStyle name="Entrée 2 15 2 2" xfId="718"/>
    <cellStyle name="Entrée 2 15 3" xfId="297"/>
    <cellStyle name="Entrée 2 15 3 2" xfId="592"/>
    <cellStyle name="Entrée 2 16" xfId="94"/>
    <cellStyle name="Entrée 2 16 2" xfId="398"/>
    <cellStyle name="Entrée 2 16 2 2" xfId="690"/>
    <cellStyle name="Entrée 2 16 3" xfId="269"/>
    <cellStyle name="Entrée 2 16 3 2" xfId="564"/>
    <cellStyle name="Entrée 2 17" xfId="119"/>
    <cellStyle name="Entrée 2 17 2" xfId="422"/>
    <cellStyle name="Entrée 2 17 2 2" xfId="714"/>
    <cellStyle name="Entrée 2 17 3" xfId="293"/>
    <cellStyle name="Entrée 2 17 3 2" xfId="588"/>
    <cellStyle name="Entrée 2 18" xfId="52"/>
    <cellStyle name="Entrée 2 18 2" xfId="357"/>
    <cellStyle name="Entrée 2 18 2 2" xfId="649"/>
    <cellStyle name="Entrée 2 18 3" xfId="228"/>
    <cellStyle name="Entrée 2 18 3 2" xfId="523"/>
    <cellStyle name="Entrée 2 19" xfId="352"/>
    <cellStyle name="Entrée 2 19 2" xfId="644"/>
    <cellStyle name="Entrée 2 2" xfId="87"/>
    <cellStyle name="Entrée 2 2 2" xfId="391"/>
    <cellStyle name="Entrée 2 2 2 2" xfId="683"/>
    <cellStyle name="Entrée 2 2 3" xfId="262"/>
    <cellStyle name="Entrée 2 2 3 2" xfId="557"/>
    <cellStyle name="Entrée 2 20" xfId="223"/>
    <cellStyle name="Entrée 2 20 2" xfId="518"/>
    <cellStyle name="Entrée 2 3" xfId="68"/>
    <cellStyle name="Entrée 2 3 2" xfId="372"/>
    <cellStyle name="Entrée 2 3 2 2" xfId="664"/>
    <cellStyle name="Entrée 2 3 3" xfId="243"/>
    <cellStyle name="Entrée 2 3 3 2" xfId="538"/>
    <cellStyle name="Entrée 2 4" xfId="88"/>
    <cellStyle name="Entrée 2 4 2" xfId="392"/>
    <cellStyle name="Entrée 2 4 2 2" xfId="684"/>
    <cellStyle name="Entrée 2 4 3" xfId="263"/>
    <cellStyle name="Entrée 2 4 3 2" xfId="558"/>
    <cellStyle name="Entrée 2 5" xfId="66"/>
    <cellStyle name="Entrée 2 5 2" xfId="370"/>
    <cellStyle name="Entrée 2 5 2 2" xfId="662"/>
    <cellStyle name="Entrée 2 5 3" xfId="241"/>
    <cellStyle name="Entrée 2 5 3 2" xfId="536"/>
    <cellStyle name="Entrée 2 6" xfId="99"/>
    <cellStyle name="Entrée 2 6 2" xfId="402"/>
    <cellStyle name="Entrée 2 6 2 2" xfId="694"/>
    <cellStyle name="Entrée 2 6 3" xfId="273"/>
    <cellStyle name="Entrée 2 6 3 2" xfId="568"/>
    <cellStyle name="Entrée 2 7" xfId="105"/>
    <cellStyle name="Entrée 2 7 2" xfId="408"/>
    <cellStyle name="Entrée 2 7 2 2" xfId="700"/>
    <cellStyle name="Entrée 2 7 3" xfId="279"/>
    <cellStyle name="Entrée 2 7 3 2" xfId="574"/>
    <cellStyle name="Entrée 2 8" xfId="79"/>
    <cellStyle name="Entrée 2 8 2" xfId="383"/>
    <cellStyle name="Entrée 2 8 2 2" xfId="675"/>
    <cellStyle name="Entrée 2 8 3" xfId="254"/>
    <cellStyle name="Entrée 2 8 3 2" xfId="549"/>
    <cellStyle name="Entrée 2 9" xfId="90"/>
    <cellStyle name="Entrée 2 9 2" xfId="394"/>
    <cellStyle name="Entrée 2 9 2 2" xfId="686"/>
    <cellStyle name="Entrée 2 9 3" xfId="265"/>
    <cellStyle name="Entrée 2 9 3 2" xfId="560"/>
    <cellStyle name="Euro" xfId="1"/>
    <cellStyle name="Euro 2" xfId="36"/>
    <cellStyle name="Euro 2 2" xfId="479"/>
    <cellStyle name="Euro 3" xfId="476"/>
    <cellStyle name="Insatisfaisant" xfId="160" builtinId="27" customBuiltin="1"/>
    <cellStyle name="Insatisfaisant 2" xfId="37"/>
    <cellStyle name="Lien hypertexte" xfId="2" builtinId="8"/>
    <cellStyle name="Lien hypertexte 2" xfId="38"/>
    <cellStyle name="Milliers 2" xfId="98"/>
    <cellStyle name="Milliers 2 2" xfId="484"/>
    <cellStyle name="Milliers 2 2 2" xfId="511"/>
    <cellStyle name="Milliers 2 3" xfId="487"/>
    <cellStyle name="Milliers 3" xfId="55"/>
    <cellStyle name="Milliers 3 2" xfId="213"/>
    <cellStyle name="Milliers 3 3" xfId="486"/>
    <cellStyle name="Milliers 4" xfId="211"/>
    <cellStyle name="Milliers 5" xfId="217"/>
    <cellStyle name="Milliers 5 2" xfId="348"/>
    <cellStyle name="Milliers 6" xfId="218"/>
    <cellStyle name="Milliers 6 2" xfId="349"/>
    <cellStyle name="Milliers 7" xfId="328"/>
    <cellStyle name="Milliers 7 2" xfId="492"/>
    <cellStyle name="Milliers 8" xfId="483"/>
    <cellStyle name="Milliers 8 2" xfId="510"/>
    <cellStyle name="Milliers 9" xfId="488"/>
    <cellStyle name="Neutre" xfId="161" builtinId="28" customBuiltin="1"/>
    <cellStyle name="Neutre 2" xfId="39"/>
    <cellStyle name="Normal" xfId="0" builtinId="0"/>
    <cellStyle name="Normal 12" xfId="801"/>
    <cellStyle name="Normal 2" xfId="6"/>
    <cellStyle name="Normal 2 2" xfId="137"/>
    <cellStyle name="Normal 2 2 2" xfId="481"/>
    <cellStyle name="Normal 2 3" xfId="480"/>
    <cellStyle name="Normal 3" xfId="5"/>
    <cellStyle name="Normal 3 2" xfId="482"/>
    <cellStyle name="Normal 4" xfId="214"/>
    <cellStyle name="Normal 4 2" xfId="215"/>
    <cellStyle name="Normal 4 2 2" xfId="346"/>
    <cellStyle name="Normal 4 2 2 2" xfId="493"/>
    <cellStyle name="Normal 4 2 2 2 2" xfId="784"/>
    <cellStyle name="Normal 4 2 2 3" xfId="640"/>
    <cellStyle name="Normal 4 2 3" xfId="489"/>
    <cellStyle name="Normal 4 2 3 2" xfId="781"/>
    <cellStyle name="Normal 4 2 4" xfId="513"/>
    <cellStyle name="Normal 4 3" xfId="216"/>
    <cellStyle name="Normal 4 3 2" xfId="347"/>
    <cellStyle name="Normal 4 3 2 2" xfId="494"/>
    <cellStyle name="Normal 4 3 2 2 2" xfId="785"/>
    <cellStyle name="Normal 4 3 2 3" xfId="641"/>
    <cellStyle name="Normal 4 3 3" xfId="490"/>
    <cellStyle name="Normal 4 3 3 2" xfId="782"/>
    <cellStyle name="Normal 4 3 4" xfId="514"/>
    <cellStyle name="Normal 4 4" xfId="477"/>
    <cellStyle name="Normal 4 4 2" xfId="508"/>
    <cellStyle name="Normal 4 4 2 2" xfId="799"/>
    <cellStyle name="Normal 4 4 3" xfId="779"/>
    <cellStyle name="Normal 5" xfId="220"/>
    <cellStyle name="Normal 6" xfId="219"/>
    <cellStyle name="Normal 6 2" xfId="491"/>
    <cellStyle name="Normal 6 2 2" xfId="783"/>
    <cellStyle name="Normal 6 3" xfId="515"/>
    <cellStyle name="Normal 7" xfId="474"/>
    <cellStyle name="Normal 7 2" xfId="507"/>
    <cellStyle name="Normal 7 2 2" xfId="798"/>
    <cellStyle name="Normal 7 3" xfId="778"/>
    <cellStyle name="Normal_SUIVI RC V3 publi" xfId="3"/>
    <cellStyle name="Pourcentage 2" xfId="212"/>
    <cellStyle name="Pourcentage 2 2" xfId="485"/>
    <cellStyle name="Pourcentage 2 2 2" xfId="512"/>
    <cellStyle name="Satisfaisant" xfId="159" builtinId="26" customBuiltin="1"/>
    <cellStyle name="Satisfaisant 2" xfId="40"/>
    <cellStyle name="Sortie" xfId="163" builtinId="21" customBuiltin="1"/>
    <cellStyle name="Sortie 2" xfId="41"/>
    <cellStyle name="Sortie 2 10" xfId="85"/>
    <cellStyle name="Sortie 2 10 2" xfId="389"/>
    <cellStyle name="Sortie 2 10 2 2" xfId="681"/>
    <cellStyle name="Sortie 2 10 3" xfId="260"/>
    <cellStyle name="Sortie 2 10 3 2" xfId="555"/>
    <cellStyle name="Sortie 2 11" xfId="56"/>
    <cellStyle name="Sortie 2 11 2" xfId="360"/>
    <cellStyle name="Sortie 2 11 2 2" xfId="652"/>
    <cellStyle name="Sortie 2 11 3" xfId="231"/>
    <cellStyle name="Sortie 2 11 3 2" xfId="526"/>
    <cellStyle name="Sortie 2 12" xfId="114"/>
    <cellStyle name="Sortie 2 12 2" xfId="417"/>
    <cellStyle name="Sortie 2 12 2 2" xfId="709"/>
    <cellStyle name="Sortie 2 12 3" xfId="288"/>
    <cellStyle name="Sortie 2 12 3 2" xfId="583"/>
    <cellStyle name="Sortie 2 13" xfId="128"/>
    <cellStyle name="Sortie 2 13 2" xfId="431"/>
    <cellStyle name="Sortie 2 13 2 2" xfId="723"/>
    <cellStyle name="Sortie 2 13 3" xfId="302"/>
    <cellStyle name="Sortie 2 13 3 2" xfId="597"/>
    <cellStyle name="Sortie 2 14" xfId="121"/>
    <cellStyle name="Sortie 2 14 2" xfId="424"/>
    <cellStyle name="Sortie 2 14 2 2" xfId="716"/>
    <cellStyle name="Sortie 2 14 3" xfId="295"/>
    <cellStyle name="Sortie 2 14 3 2" xfId="590"/>
    <cellStyle name="Sortie 2 15" xfId="122"/>
    <cellStyle name="Sortie 2 15 2" xfId="425"/>
    <cellStyle name="Sortie 2 15 2 2" xfId="717"/>
    <cellStyle name="Sortie 2 15 3" xfId="296"/>
    <cellStyle name="Sortie 2 15 3 2" xfId="591"/>
    <cellStyle name="Sortie 2 16" xfId="132"/>
    <cellStyle name="Sortie 2 16 2" xfId="435"/>
    <cellStyle name="Sortie 2 16 2 2" xfId="727"/>
    <cellStyle name="Sortie 2 16 3" xfId="306"/>
    <cellStyle name="Sortie 2 16 3 2" xfId="601"/>
    <cellStyle name="Sortie 2 17" xfId="136"/>
    <cellStyle name="Sortie 2 17 2" xfId="439"/>
    <cellStyle name="Sortie 2 17 2 2" xfId="731"/>
    <cellStyle name="Sortie 2 17 3" xfId="310"/>
    <cellStyle name="Sortie 2 17 3 2" xfId="605"/>
    <cellStyle name="Sortie 2 18" xfId="53"/>
    <cellStyle name="Sortie 2 18 2" xfId="358"/>
    <cellStyle name="Sortie 2 18 2 2" xfId="650"/>
    <cellStyle name="Sortie 2 18 3" xfId="229"/>
    <cellStyle name="Sortie 2 18 3 2" xfId="524"/>
    <cellStyle name="Sortie 2 19" xfId="353"/>
    <cellStyle name="Sortie 2 19 2" xfId="645"/>
    <cellStyle name="Sortie 2 2" xfId="91"/>
    <cellStyle name="Sortie 2 2 2" xfId="395"/>
    <cellStyle name="Sortie 2 2 2 2" xfId="687"/>
    <cellStyle name="Sortie 2 2 3" xfId="266"/>
    <cellStyle name="Sortie 2 2 3 2" xfId="561"/>
    <cellStyle name="Sortie 2 20" xfId="224"/>
    <cellStyle name="Sortie 2 20 2" xfId="519"/>
    <cellStyle name="Sortie 2 3" xfId="63"/>
    <cellStyle name="Sortie 2 3 2" xfId="367"/>
    <cellStyle name="Sortie 2 3 2 2" xfId="659"/>
    <cellStyle name="Sortie 2 3 3" xfId="238"/>
    <cellStyle name="Sortie 2 3 3 2" xfId="533"/>
    <cellStyle name="Sortie 2 4" xfId="89"/>
    <cellStyle name="Sortie 2 4 2" xfId="393"/>
    <cellStyle name="Sortie 2 4 2 2" xfId="685"/>
    <cellStyle name="Sortie 2 4 3" xfId="264"/>
    <cellStyle name="Sortie 2 4 3 2" xfId="559"/>
    <cellStyle name="Sortie 2 5" xfId="64"/>
    <cellStyle name="Sortie 2 5 2" xfId="368"/>
    <cellStyle name="Sortie 2 5 2 2" xfId="660"/>
    <cellStyle name="Sortie 2 5 3" xfId="239"/>
    <cellStyle name="Sortie 2 5 3 2" xfId="534"/>
    <cellStyle name="Sortie 2 6" xfId="102"/>
    <cellStyle name="Sortie 2 6 2" xfId="405"/>
    <cellStyle name="Sortie 2 6 2 2" xfId="697"/>
    <cellStyle name="Sortie 2 6 3" xfId="276"/>
    <cellStyle name="Sortie 2 6 3 2" xfId="571"/>
    <cellStyle name="Sortie 2 7" xfId="112"/>
    <cellStyle name="Sortie 2 7 2" xfId="415"/>
    <cellStyle name="Sortie 2 7 2 2" xfId="707"/>
    <cellStyle name="Sortie 2 7 3" xfId="286"/>
    <cellStyle name="Sortie 2 7 3 2" xfId="581"/>
    <cellStyle name="Sortie 2 8" xfId="106"/>
    <cellStyle name="Sortie 2 8 2" xfId="409"/>
    <cellStyle name="Sortie 2 8 2 2" xfId="701"/>
    <cellStyle name="Sortie 2 8 3" xfId="280"/>
    <cellStyle name="Sortie 2 8 3 2" xfId="575"/>
    <cellStyle name="Sortie 2 9" xfId="111"/>
    <cellStyle name="Sortie 2 9 2" xfId="414"/>
    <cellStyle name="Sortie 2 9 2 2" xfId="706"/>
    <cellStyle name="Sortie 2 9 3" xfId="285"/>
    <cellStyle name="Sortie 2 9 3 2" xfId="580"/>
    <cellStyle name="Style 1" xfId="4"/>
    <cellStyle name="Texte explicatif" xfId="168" builtinId="53" customBuiltin="1"/>
    <cellStyle name="Texte explicatif 2" xfId="42"/>
    <cellStyle name="Titre 2" xfId="43"/>
    <cellStyle name="Titre 3" xfId="475"/>
    <cellStyle name="Titre 1" xfId="155" builtinId="16" customBuiltin="1"/>
    <cellStyle name="Titre 1 2" xfId="44"/>
    <cellStyle name="Titre 2" xfId="156" builtinId="17" customBuiltin="1"/>
    <cellStyle name="Titre 2 2" xfId="45"/>
    <cellStyle name="Titre 3" xfId="157" builtinId="18" customBuiltin="1"/>
    <cellStyle name="Titre 3 2" xfId="46"/>
    <cellStyle name="Titre 4" xfId="158" builtinId="19" customBuiltin="1"/>
    <cellStyle name="Titre 4 2" xfId="47"/>
    <cellStyle name="Total" xfId="169" builtinId="25" customBuiltin="1"/>
    <cellStyle name="Total 2" xfId="48"/>
    <cellStyle name="Total 2 10" xfId="127"/>
    <cellStyle name="Total 2 10 2" xfId="430"/>
    <cellStyle name="Total 2 10 2 2" xfId="722"/>
    <cellStyle name="Total 2 10 3" xfId="301"/>
    <cellStyle name="Total 2 10 3 2" xfId="596"/>
    <cellStyle name="Total 2 11" xfId="129"/>
    <cellStyle name="Total 2 11 2" xfId="432"/>
    <cellStyle name="Total 2 11 2 2" xfId="724"/>
    <cellStyle name="Total 2 11 3" xfId="303"/>
    <cellStyle name="Total 2 11 3 2" xfId="598"/>
    <cellStyle name="Total 2 12" xfId="131"/>
    <cellStyle name="Total 2 12 2" xfId="434"/>
    <cellStyle name="Total 2 12 2 2" xfId="726"/>
    <cellStyle name="Total 2 12 3" xfId="305"/>
    <cellStyle name="Total 2 12 3 2" xfId="600"/>
    <cellStyle name="Total 2 13" xfId="118"/>
    <cellStyle name="Total 2 13 2" xfId="421"/>
    <cellStyle name="Total 2 13 2 2" xfId="713"/>
    <cellStyle name="Total 2 13 3" xfId="292"/>
    <cellStyle name="Total 2 13 3 2" xfId="587"/>
    <cellStyle name="Total 2 14" xfId="133"/>
    <cellStyle name="Total 2 14 2" xfId="436"/>
    <cellStyle name="Total 2 14 2 2" xfId="728"/>
    <cellStyle name="Total 2 14 3" xfId="307"/>
    <cellStyle name="Total 2 14 3 2" xfId="602"/>
    <cellStyle name="Total 2 15" xfId="135"/>
    <cellStyle name="Total 2 15 2" xfId="438"/>
    <cellStyle name="Total 2 15 2 2" xfId="730"/>
    <cellStyle name="Total 2 15 3" xfId="309"/>
    <cellStyle name="Total 2 15 3 2" xfId="604"/>
    <cellStyle name="Total 2 16" xfId="61"/>
    <cellStyle name="Total 2 16 2" xfId="365"/>
    <cellStyle name="Total 2 16 2 2" xfId="657"/>
    <cellStyle name="Total 2 16 3" xfId="236"/>
    <cellStyle name="Total 2 16 3 2" xfId="531"/>
    <cellStyle name="Total 2 17" xfId="134"/>
    <cellStyle name="Total 2 17 2" xfId="437"/>
    <cellStyle name="Total 2 17 2 2" xfId="729"/>
    <cellStyle name="Total 2 17 3" xfId="308"/>
    <cellStyle name="Total 2 17 3 2" xfId="603"/>
    <cellStyle name="Total 2 18" xfId="54"/>
    <cellStyle name="Total 2 18 2" xfId="359"/>
    <cellStyle name="Total 2 18 2 2" xfId="651"/>
    <cellStyle name="Total 2 18 3" xfId="230"/>
    <cellStyle name="Total 2 18 3 2" xfId="525"/>
    <cellStyle name="Total 2 19" xfId="354"/>
    <cellStyle name="Total 2 19 2" xfId="646"/>
    <cellStyle name="Total 2 2" xfId="96"/>
    <cellStyle name="Total 2 2 2" xfId="400"/>
    <cellStyle name="Total 2 2 2 2" xfId="692"/>
    <cellStyle name="Total 2 2 3" xfId="271"/>
    <cellStyle name="Total 2 2 3 2" xfId="566"/>
    <cellStyle name="Total 2 20" xfId="225"/>
    <cellStyle name="Total 2 20 2" xfId="520"/>
    <cellStyle name="Total 2 3" xfId="101"/>
    <cellStyle name="Total 2 3 2" xfId="404"/>
    <cellStyle name="Total 2 3 2 2" xfId="696"/>
    <cellStyle name="Total 2 3 3" xfId="275"/>
    <cellStyle name="Total 2 3 3 2" xfId="570"/>
    <cellStyle name="Total 2 4" xfId="104"/>
    <cellStyle name="Total 2 4 2" xfId="407"/>
    <cellStyle name="Total 2 4 2 2" xfId="699"/>
    <cellStyle name="Total 2 4 3" xfId="278"/>
    <cellStyle name="Total 2 4 3 2" xfId="573"/>
    <cellStyle name="Total 2 5" xfId="107"/>
    <cellStyle name="Total 2 5 2" xfId="410"/>
    <cellStyle name="Total 2 5 2 2" xfId="702"/>
    <cellStyle name="Total 2 5 3" xfId="281"/>
    <cellStyle name="Total 2 5 3 2" xfId="576"/>
    <cellStyle name="Total 2 6" xfId="109"/>
    <cellStyle name="Total 2 6 2" xfId="412"/>
    <cellStyle name="Total 2 6 2 2" xfId="704"/>
    <cellStyle name="Total 2 6 3" xfId="283"/>
    <cellStyle name="Total 2 6 3 2" xfId="578"/>
    <cellStyle name="Total 2 7" xfId="117"/>
    <cellStyle name="Total 2 7 2" xfId="420"/>
    <cellStyle name="Total 2 7 2 2" xfId="712"/>
    <cellStyle name="Total 2 7 3" xfId="291"/>
    <cellStyle name="Total 2 7 3 2" xfId="586"/>
    <cellStyle name="Total 2 8" xfId="120"/>
    <cellStyle name="Total 2 8 2" xfId="423"/>
    <cellStyle name="Total 2 8 2 2" xfId="715"/>
    <cellStyle name="Total 2 8 3" xfId="294"/>
    <cellStyle name="Total 2 8 3 2" xfId="589"/>
    <cellStyle name="Total 2 9" xfId="124"/>
    <cellStyle name="Total 2 9 2" xfId="427"/>
    <cellStyle name="Total 2 9 2 2" xfId="719"/>
    <cellStyle name="Total 2 9 3" xfId="298"/>
    <cellStyle name="Total 2 9 3 2" xfId="593"/>
    <cellStyle name="Vérification" xfId="166" builtinId="23" customBuiltin="1"/>
    <cellStyle name="Vérification 2" xfId="49"/>
  </cellStyles>
  <dxfs count="57">
    <dxf>
      <font>
        <b/>
        <i val="0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996633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</font>
      <fill>
        <patternFill>
          <bgColor rgb="FF99FF66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9966FF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933FF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  <color theme="0"/>
      </font>
      <fill>
        <patternFill>
          <bgColor rgb="FF996633"/>
        </patternFill>
      </fill>
    </dxf>
    <dxf>
      <font>
        <b/>
        <i val="0"/>
      </font>
      <fill>
        <patternFill>
          <bgColor rgb="FF66FFFF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3399FF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FFCC66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</font>
      <fill>
        <patternFill>
          <bgColor rgb="FF99FF33"/>
        </patternFill>
      </fill>
    </dxf>
    <dxf>
      <font>
        <b/>
        <i val="0"/>
      </font>
      <fill>
        <patternFill>
          <bgColor rgb="FFFF99FF"/>
        </patternFill>
      </fill>
    </dxf>
    <dxf>
      <font>
        <b/>
        <i val="0"/>
      </font>
      <fill>
        <patternFill>
          <bgColor rgb="FF99FF33"/>
        </patternFill>
      </fill>
    </dxf>
    <dxf>
      <fill>
        <patternFill patternType="lightDown"/>
      </fill>
    </dxf>
    <dxf>
      <font>
        <color theme="0"/>
      </font>
      <fill>
        <gradientFill degree="270">
          <stop position="0">
            <color theme="3" tint="0.40000610370189521"/>
          </stop>
          <stop position="1">
            <color rgb="FF002060"/>
          </stop>
        </gradientFill>
      </fill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53"/>
      </font>
    </dxf>
    <dxf>
      <font>
        <b/>
        <i val="0"/>
        <condense val="0"/>
        <extend val="0"/>
        <color indexed="12"/>
      </font>
    </dxf>
  </dxfs>
  <tableStyles count="0" defaultTableStyle="TableStyleMedium2" defaultPivotStyle="PivotStyleLight16"/>
  <colors>
    <mruColors>
      <color rgb="FF0000FF"/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28575</xdr:rowOff>
        </xdr:from>
        <xdr:to>
          <xdr:col>3</xdr:col>
          <xdr:colOff>457200</xdr:colOff>
          <xdr:row>2</xdr:row>
          <xdr:rowOff>19050</xdr:rowOff>
        </xdr:to>
        <xdr:sp macro="" textlink="">
          <xdr:nvSpPr>
            <xdr:cNvPr id="78849" name="Button 1" hidden="1">
              <a:extLst>
                <a:ext uri="{63B3BB69-23CF-44E3-9099-C40C66FF867C}">
                  <a14:compatExt spid="_x0000_s78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38100</xdr:rowOff>
        </xdr:from>
        <xdr:to>
          <xdr:col>3</xdr:col>
          <xdr:colOff>457200</xdr:colOff>
          <xdr:row>3</xdr:row>
          <xdr:rowOff>28575</xdr:rowOff>
        </xdr:to>
        <xdr:sp macro="" textlink="">
          <xdr:nvSpPr>
            <xdr:cNvPr id="78850" name="Button 2" hidden="1">
              <a:extLst>
                <a:ext uri="{63B3BB69-23CF-44E3-9099-C40C66FF867C}">
                  <a14:compatExt spid="_x0000_s78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Dates Demandes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0</xdr:colOff>
          <xdr:row>0</xdr:row>
          <xdr:rowOff>0</xdr:rowOff>
        </xdr:from>
        <xdr:to>
          <xdr:col>37</xdr:col>
          <xdr:colOff>0</xdr:colOff>
          <xdr:row>1</xdr:row>
          <xdr:rowOff>0</xdr:rowOff>
        </xdr:to>
        <xdr:sp macro="" textlink="">
          <xdr:nvSpPr>
            <xdr:cNvPr id="78851" name="Button 3" hidden="1">
              <a:extLst>
                <a:ext uri="{63B3BB69-23CF-44E3-9099-C40C66FF867C}">
                  <a14:compatExt spid="_x0000_s78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28575</xdr:colOff>
          <xdr:row>1</xdr:row>
          <xdr:rowOff>9525</xdr:rowOff>
        </xdr:from>
        <xdr:to>
          <xdr:col>68</xdr:col>
          <xdr:colOff>171450</xdr:colOff>
          <xdr:row>2</xdr:row>
          <xdr:rowOff>9525</xdr:rowOff>
        </xdr:to>
        <xdr:sp macro="" textlink="">
          <xdr:nvSpPr>
            <xdr:cNvPr id="78852" name="Button 4" hidden="1">
              <a:extLst>
                <a:ext uri="{63B3BB69-23CF-44E3-9099-C40C66FF867C}">
                  <a14:compatExt spid="_x0000_s78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19050</xdr:rowOff>
        </xdr:from>
        <xdr:to>
          <xdr:col>3</xdr:col>
          <xdr:colOff>457200</xdr:colOff>
          <xdr:row>1</xdr:row>
          <xdr:rowOff>9525</xdr:rowOff>
        </xdr:to>
        <xdr:sp macro="" textlink="">
          <xdr:nvSpPr>
            <xdr:cNvPr id="78853" name="Button 5" hidden="1">
              <a:extLst>
                <a:ext uri="{63B3BB69-23CF-44E3-9099-C40C66FF867C}">
                  <a14:compatExt spid="_x0000_s78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DPV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38100</xdr:rowOff>
        </xdr:from>
        <xdr:to>
          <xdr:col>3</xdr:col>
          <xdr:colOff>457200</xdr:colOff>
          <xdr:row>4</xdr:row>
          <xdr:rowOff>28575</xdr:rowOff>
        </xdr:to>
        <xdr:sp macro="" textlink="">
          <xdr:nvSpPr>
            <xdr:cNvPr id="78854" name="Button 6" hidden="1">
              <a:extLst>
                <a:ext uri="{63B3BB69-23CF-44E3-9099-C40C66FF867C}">
                  <a14:compatExt spid="_x0000_s78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Dates Récept.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</xdr:col>
          <xdr:colOff>28575</xdr:colOff>
          <xdr:row>1</xdr:row>
          <xdr:rowOff>9525</xdr:rowOff>
        </xdr:from>
        <xdr:to>
          <xdr:col>93</xdr:col>
          <xdr:colOff>171450</xdr:colOff>
          <xdr:row>2</xdr:row>
          <xdr:rowOff>9525</xdr:rowOff>
        </xdr:to>
        <xdr:sp macro="" textlink="">
          <xdr:nvSpPr>
            <xdr:cNvPr id="78855" name="Button 7" hidden="1">
              <a:extLst>
                <a:ext uri="{63B3BB69-23CF-44E3-9099-C40C66FF867C}">
                  <a14:compatExt spid="_x0000_s78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38100</xdr:rowOff>
        </xdr:from>
        <xdr:to>
          <xdr:col>3</xdr:col>
          <xdr:colOff>457200</xdr:colOff>
          <xdr:row>5</xdr:row>
          <xdr:rowOff>28575</xdr:rowOff>
        </xdr:to>
        <xdr:sp macro="" textlink="">
          <xdr:nvSpPr>
            <xdr:cNvPr id="78856" name="Button 8" hidden="1">
              <a:extLst>
                <a:ext uri="{63B3BB69-23CF-44E3-9099-C40C66FF867C}">
                  <a14:compatExt spid="_x0000_s78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118</xdr:col>
          <xdr:colOff>28575</xdr:colOff>
          <xdr:row>1</xdr:row>
          <xdr:rowOff>9525</xdr:rowOff>
        </xdr:from>
        <xdr:to>
          <xdr:col>119</xdr:col>
          <xdr:colOff>171450</xdr:colOff>
          <xdr:row>2</xdr:row>
          <xdr:rowOff>9525</xdr:rowOff>
        </xdr:to>
        <xdr:sp macro="" textlink="">
          <xdr:nvSpPr>
            <xdr:cNvPr id="78857" name="Button 9" hidden="1">
              <a:extLst>
                <a:ext uri="{63B3BB69-23CF-44E3-9099-C40C66FF867C}">
                  <a14:compatExt spid="_x0000_s78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0</xdr:colOff>
          <xdr:row>0</xdr:row>
          <xdr:rowOff>0</xdr:rowOff>
        </xdr:from>
        <xdr:to>
          <xdr:col>33</xdr:col>
          <xdr:colOff>0</xdr:colOff>
          <xdr:row>1</xdr:row>
          <xdr:rowOff>0</xdr:rowOff>
        </xdr:to>
        <xdr:sp macro="" textlink="">
          <xdr:nvSpPr>
            <xdr:cNvPr id="78858" name="Button 10" hidden="1">
              <a:extLst>
                <a:ext uri="{63B3BB69-23CF-44E3-9099-C40C66FF867C}">
                  <a14:compatExt spid="_x0000_s78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1</xdr:row>
          <xdr:rowOff>171450</xdr:rowOff>
        </xdr:from>
        <xdr:to>
          <xdr:col>7</xdr:col>
          <xdr:colOff>142875</xdr:colOff>
          <xdr:row>2</xdr:row>
          <xdr:rowOff>200025</xdr:rowOff>
        </xdr:to>
        <xdr:sp macro="" textlink="">
          <xdr:nvSpPr>
            <xdr:cNvPr id="78860" name="CommandButton1" hidden="1">
              <a:extLst>
                <a:ext uri="{63B3BB69-23CF-44E3-9099-C40C66FF867C}">
                  <a14:compatExt spid="_x0000_s788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</xdr:row>
          <xdr:rowOff>9525</xdr:rowOff>
        </xdr:from>
        <xdr:to>
          <xdr:col>7</xdr:col>
          <xdr:colOff>133350</xdr:colOff>
          <xdr:row>4</xdr:row>
          <xdr:rowOff>104775</xdr:rowOff>
        </xdr:to>
        <xdr:sp macro="" textlink="">
          <xdr:nvSpPr>
            <xdr:cNvPr id="78861" name="CommandButton2" hidden="1">
              <a:extLst>
                <a:ext uri="{63B3BB69-23CF-44E3-9099-C40C66FF867C}">
                  <a14:compatExt spid="_x0000_s788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466725</xdr:colOff>
          <xdr:row>1</xdr:row>
          <xdr:rowOff>285750</xdr:rowOff>
        </xdr:from>
        <xdr:to>
          <xdr:col>7</xdr:col>
          <xdr:colOff>228600</xdr:colOff>
          <xdr:row>3</xdr:row>
          <xdr:rowOff>28575</xdr:rowOff>
        </xdr:to>
        <xdr:sp macro="" textlink="">
          <xdr:nvSpPr>
            <xdr:cNvPr id="79873" name="CommandButton1" hidden="1">
              <a:extLst>
                <a:ext uri="{63B3BB69-23CF-44E3-9099-C40C66FF867C}">
                  <a14:compatExt spid="_x0000_s798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3</xdr:row>
          <xdr:rowOff>47625</xdr:rowOff>
        </xdr:from>
        <xdr:to>
          <xdr:col>7</xdr:col>
          <xdr:colOff>238125</xdr:colOff>
          <xdr:row>4</xdr:row>
          <xdr:rowOff>95250</xdr:rowOff>
        </xdr:to>
        <xdr:sp macro="" textlink="">
          <xdr:nvSpPr>
            <xdr:cNvPr id="79874" name="CommandButton2" hidden="1">
              <a:extLst>
                <a:ext uri="{63B3BB69-23CF-44E3-9099-C40C66FF867C}">
                  <a14:compatExt spid="_x0000_s798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4</xdr:col>
          <xdr:colOff>9525</xdr:colOff>
          <xdr:row>1</xdr:row>
          <xdr:rowOff>0</xdr:rowOff>
        </xdr:to>
        <xdr:sp macro="" textlink="">
          <xdr:nvSpPr>
            <xdr:cNvPr id="79875" name="Button 3" hidden="1">
              <a:extLst>
                <a:ext uri="{63B3BB69-23CF-44E3-9099-C40C66FF867C}">
                  <a14:compatExt spid="_x0000_s798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DPV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0</xdr:rowOff>
        </xdr:from>
        <xdr:to>
          <xdr:col>4</xdr:col>
          <xdr:colOff>9525</xdr:colOff>
          <xdr:row>2</xdr:row>
          <xdr:rowOff>0</xdr:rowOff>
        </xdr:to>
        <xdr:sp macro="" textlink="">
          <xdr:nvSpPr>
            <xdr:cNvPr id="79876" name="Button 4" hidden="1">
              <a:extLst>
                <a:ext uri="{63B3BB69-23CF-44E3-9099-C40C66FF867C}">
                  <a14:compatExt spid="_x0000_s798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</xdr:row>
          <xdr:rowOff>0</xdr:rowOff>
        </xdr:from>
        <xdr:to>
          <xdr:col>4</xdr:col>
          <xdr:colOff>9525</xdr:colOff>
          <xdr:row>3</xdr:row>
          <xdr:rowOff>0</xdr:rowOff>
        </xdr:to>
        <xdr:sp macro="" textlink="">
          <xdr:nvSpPr>
            <xdr:cNvPr id="79877" name="Button 5" hidden="1">
              <a:extLst>
                <a:ext uri="{63B3BB69-23CF-44E3-9099-C40C66FF867C}">
                  <a14:compatExt spid="_x0000_s798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Dates Demandes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4</xdr:col>
          <xdr:colOff>9525</xdr:colOff>
          <xdr:row>4</xdr:row>
          <xdr:rowOff>0</xdr:rowOff>
        </xdr:to>
        <xdr:sp macro="" textlink="">
          <xdr:nvSpPr>
            <xdr:cNvPr id="79878" name="Button 6" hidden="1">
              <a:extLst>
                <a:ext uri="{63B3BB69-23CF-44E3-9099-C40C66FF867C}">
                  <a14:compatExt spid="_x0000_s798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Dates Récept.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</xdr:row>
          <xdr:rowOff>0</xdr:rowOff>
        </xdr:from>
        <xdr:to>
          <xdr:col>4</xdr:col>
          <xdr:colOff>9525</xdr:colOff>
          <xdr:row>5</xdr:row>
          <xdr:rowOff>0</xdr:rowOff>
        </xdr:to>
        <xdr:sp macro="" textlink="">
          <xdr:nvSpPr>
            <xdr:cNvPr id="79879" name="Button 7" hidden="1">
              <a:extLst>
                <a:ext uri="{63B3BB69-23CF-44E3-9099-C40C66FF867C}">
                  <a14:compatExt spid="_x0000_s798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Achats Masse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92</xdr:col>
          <xdr:colOff>0</xdr:colOff>
          <xdr:row>1</xdr:row>
          <xdr:rowOff>0</xdr:rowOff>
        </xdr:from>
        <xdr:to>
          <xdr:col>93</xdr:col>
          <xdr:colOff>0</xdr:colOff>
          <xdr:row>2</xdr:row>
          <xdr:rowOff>0</xdr:rowOff>
        </xdr:to>
        <xdr:sp macro="" textlink="">
          <xdr:nvSpPr>
            <xdr:cNvPr id="79880" name="Button 8" hidden="1">
              <a:extLst>
                <a:ext uri="{63B3BB69-23CF-44E3-9099-C40C66FF867C}">
                  <a14:compatExt spid="_x0000_s798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67</xdr:col>
          <xdr:colOff>0</xdr:colOff>
          <xdr:row>1</xdr:row>
          <xdr:rowOff>0</xdr:rowOff>
        </xdr:from>
        <xdr:to>
          <xdr:col>68</xdr:col>
          <xdr:colOff>0</xdr:colOff>
          <xdr:row>2</xdr:row>
          <xdr:rowOff>0</xdr:rowOff>
        </xdr:to>
        <xdr:sp macro="" textlink="">
          <xdr:nvSpPr>
            <xdr:cNvPr id="79881" name="Button 9" hidden="1">
              <a:extLst>
                <a:ext uri="{63B3BB69-23CF-44E3-9099-C40C66FF867C}">
                  <a14:compatExt spid="_x0000_s798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0</xdr:colOff>
          <xdr:row>1</xdr:row>
          <xdr:rowOff>0</xdr:rowOff>
        </xdr:from>
        <xdr:to>
          <xdr:col>51</xdr:col>
          <xdr:colOff>0</xdr:colOff>
          <xdr:row>2</xdr:row>
          <xdr:rowOff>0</xdr:rowOff>
        </xdr:to>
        <xdr:sp macro="" textlink="">
          <xdr:nvSpPr>
            <xdr:cNvPr id="79882" name="Button 10" hidden="1">
              <a:extLst>
                <a:ext uri="{63B3BB69-23CF-44E3-9099-C40C66FF867C}">
                  <a14:compatExt spid="_x0000_s798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0</xdr:colOff>
          <xdr:row>0</xdr:row>
          <xdr:rowOff>0</xdr:rowOff>
        </xdr:from>
        <xdr:to>
          <xdr:col>25</xdr:col>
          <xdr:colOff>9525</xdr:colOff>
          <xdr:row>1</xdr:row>
          <xdr:rowOff>0</xdr:rowOff>
        </xdr:to>
        <xdr:sp macro="" textlink="">
          <xdr:nvSpPr>
            <xdr:cNvPr id="79883" name="Button 11" hidden="1">
              <a:extLst>
                <a:ext uri="{63B3BB69-23CF-44E3-9099-C40C66FF867C}">
                  <a14:compatExt spid="_x0000_s798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0</xdr:colOff>
          <xdr:row>0</xdr:row>
          <xdr:rowOff>0</xdr:rowOff>
        </xdr:from>
        <xdr:to>
          <xdr:col>29</xdr:col>
          <xdr:colOff>238125</xdr:colOff>
          <xdr:row>1</xdr:row>
          <xdr:rowOff>0</xdr:rowOff>
        </xdr:to>
        <xdr:sp macro="" textlink="">
          <xdr:nvSpPr>
            <xdr:cNvPr id="79884" name="Button 12" hidden="1">
              <a:extLst>
                <a:ext uri="{63B3BB69-23CF-44E3-9099-C40C66FF867C}">
                  <a14:compatExt spid="_x0000_s798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</xdr:row>
          <xdr:rowOff>0</xdr:rowOff>
        </xdr:from>
        <xdr:to>
          <xdr:col>4</xdr:col>
          <xdr:colOff>9525</xdr:colOff>
          <xdr:row>6</xdr:row>
          <xdr:rowOff>0</xdr:rowOff>
        </xdr:to>
        <xdr:sp macro="" textlink="">
          <xdr:nvSpPr>
            <xdr:cNvPr id="79885" name="Button 13" hidden="1">
              <a:extLst>
                <a:ext uri="{63B3BB69-23CF-44E3-9099-C40C66FF867C}">
                  <a14:compatExt spid="_x0000_s798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Vérifications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111</xdr:col>
          <xdr:colOff>0</xdr:colOff>
          <xdr:row>0</xdr:row>
          <xdr:rowOff>0</xdr:rowOff>
        </xdr:from>
        <xdr:to>
          <xdr:col>111</xdr:col>
          <xdr:colOff>1152525</xdr:colOff>
          <xdr:row>1</xdr:row>
          <xdr:rowOff>0</xdr:rowOff>
        </xdr:to>
        <xdr:sp macro="" textlink="">
          <xdr:nvSpPr>
            <xdr:cNvPr id="79886" name="Button 14" hidden="1">
              <a:extLst>
                <a:ext uri="{63B3BB69-23CF-44E3-9099-C40C66FF867C}">
                  <a14:compatExt spid="_x0000_s798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RC%20V8%20BRF%20-%20Finale%20(le%20bon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Dates clés"/>
      <sheetName val="Forfait"/>
      <sheetName val="Publipostage Forfait"/>
      <sheetName val="BC"/>
      <sheetName val="Publipostage BC"/>
      <sheetName val="Achat en masse"/>
      <sheetName val="Publipostage AM"/>
      <sheetName val="OS"/>
      <sheetName val="Ref Achat en masse"/>
      <sheetName val="AAG"/>
      <sheetName val="Publipostage OS - AAG"/>
      <sheetName val="Suivi Conso"/>
    </sheetNames>
    <definedNames>
      <definedName name="AM_MENU"/>
      <definedName name="AM_VERIFICATIONS"/>
      <definedName name="AM_VERS_ACHATS_MASSE"/>
      <definedName name="AM_VERS_DATES_DEMANDES"/>
      <definedName name="AM_VERS_DATES_RECEPTIONS"/>
      <definedName name="AM_VERS_DPV"/>
      <definedName name="AM_VERS_DR"/>
    </definedNames>
    <sheetDataSet>
      <sheetData sheetId="0">
        <row r="63">
          <cell r="B63" t="str">
            <v>Jacques Chevalier</v>
          </cell>
          <cell r="C63" t="str">
            <v>?</v>
          </cell>
          <cell r="D63" t="str">
            <v>?</v>
          </cell>
        </row>
        <row r="95">
          <cell r="A95" t="str">
            <v>Solde</v>
          </cell>
          <cell r="C95" t="str">
            <v>DR</v>
          </cell>
        </row>
        <row r="96">
          <cell r="A96" t="str">
            <v>LR</v>
          </cell>
          <cell r="C96" t="str">
            <v>DRP</v>
          </cell>
        </row>
        <row r="97">
          <cell r="A97" t="str">
            <v>ACPT</v>
          </cell>
          <cell r="C97" t="str">
            <v>DLR</v>
          </cell>
        </row>
        <row r="98">
          <cell r="A98" t="str">
            <v>Avance</v>
          </cell>
          <cell r="C98" t="str">
            <v>DAJ</v>
          </cell>
        </row>
        <row r="99">
          <cell r="A99" t="str">
            <v>PPD</v>
          </cell>
          <cell r="C99" t="str">
            <v>D Rejet</v>
          </cell>
        </row>
        <row r="100">
          <cell r="C100" t="str">
            <v>PVCA</v>
          </cell>
        </row>
        <row r="101">
          <cell r="C101" t="str">
            <v>OS</v>
          </cell>
        </row>
        <row r="105">
          <cell r="C105" t="str">
            <v>Etude</v>
          </cell>
          <cell r="D105" t="str">
            <v>ATM</v>
          </cell>
          <cell r="E105" t="str">
            <v>Corr.</v>
          </cell>
          <cell r="F105">
            <v>20</v>
          </cell>
        </row>
        <row r="106">
          <cell r="C106" t="str">
            <v>Notifié</v>
          </cell>
          <cell r="D106" t="str">
            <v>ATI</v>
          </cell>
          <cell r="E106" t="str">
            <v>Prev.</v>
          </cell>
        </row>
        <row r="107">
          <cell r="C107" t="str">
            <v>Ajourné</v>
          </cell>
          <cell r="D107" t="str">
            <v>Hors AT</v>
          </cell>
          <cell r="E107" t="str">
            <v>OM</v>
          </cell>
        </row>
        <row r="108">
          <cell r="C108" t="str">
            <v>Sans suite</v>
          </cell>
          <cell r="E108" t="str">
            <v>Evol</v>
          </cell>
        </row>
        <row r="109">
          <cell r="C109" t="str">
            <v>Soldé</v>
          </cell>
          <cell r="E109" t="str">
            <v>Obs</v>
          </cell>
        </row>
        <row r="110">
          <cell r="C110" t="str">
            <v>Annulé</v>
          </cell>
          <cell r="E110" t="str">
            <v>Autres</v>
          </cell>
        </row>
        <row r="111">
          <cell r="C111" t="str">
            <v>Visas</v>
          </cell>
        </row>
      </sheetData>
      <sheetData sheetId="1"/>
      <sheetData sheetId="2">
        <row r="11">
          <cell r="AB11" t="str">
            <v>PVCA</v>
          </cell>
        </row>
        <row r="12">
          <cell r="AB12" t="str">
            <v>PVCA</v>
          </cell>
        </row>
        <row r="13">
          <cell r="AB13" t="str">
            <v>PVCA</v>
          </cell>
        </row>
        <row r="14">
          <cell r="AB14" t="str">
            <v>PVCA</v>
          </cell>
        </row>
        <row r="15">
          <cell r="AB15" t="str">
            <v>PVCA</v>
          </cell>
        </row>
        <row r="16">
          <cell r="AB16" t="str">
            <v>PVCA</v>
          </cell>
        </row>
        <row r="17">
          <cell r="AB17" t="str">
            <v>PVCA</v>
          </cell>
        </row>
        <row r="18">
          <cell r="AB18" t="str">
            <v>PVCA</v>
          </cell>
        </row>
        <row r="19">
          <cell r="AB19" t="str">
            <v>PVCA</v>
          </cell>
        </row>
        <row r="20">
          <cell r="AB20" t="str">
            <v>PVCA</v>
          </cell>
        </row>
        <row r="21">
          <cell r="AB21" t="str">
            <v>PVCA</v>
          </cell>
        </row>
        <row r="22">
          <cell r="AB22" t="str">
            <v>PVCA</v>
          </cell>
        </row>
        <row r="23">
          <cell r="AB23" t="str">
            <v>PVCA</v>
          </cell>
        </row>
        <row r="24">
          <cell r="AB24" t="str">
            <v>PVCA</v>
          </cell>
        </row>
        <row r="25">
          <cell r="AB25" t="str">
            <v>PVCA</v>
          </cell>
        </row>
        <row r="26">
          <cell r="AB26" t="str">
            <v>PVCA</v>
          </cell>
        </row>
        <row r="27">
          <cell r="AB27" t="str">
            <v>PVCA</v>
          </cell>
        </row>
        <row r="28">
          <cell r="AB28" t="str">
            <v>PVCA</v>
          </cell>
        </row>
        <row r="29">
          <cell r="AB29" t="str">
            <v>PVCA</v>
          </cell>
        </row>
        <row r="30">
          <cell r="AB30" t="str">
            <v>PVCA</v>
          </cell>
        </row>
        <row r="31">
          <cell r="AB31" t="str">
            <v>PVCA</v>
          </cell>
        </row>
        <row r="32">
          <cell r="AB32" t="str">
            <v>PVCA</v>
          </cell>
        </row>
        <row r="33">
          <cell r="AB33" t="str">
            <v>PVCA</v>
          </cell>
        </row>
        <row r="34">
          <cell r="AB34" t="str">
            <v>DR</v>
          </cell>
        </row>
        <row r="35">
          <cell r="AB35" t="str">
            <v>PVCA</v>
          </cell>
        </row>
        <row r="36">
          <cell r="AB36" t="str">
            <v>PVCA</v>
          </cell>
        </row>
        <row r="37">
          <cell r="AB37" t="str">
            <v>PVCA</v>
          </cell>
        </row>
        <row r="38">
          <cell r="AB38" t="str">
            <v>DR</v>
          </cell>
        </row>
        <row r="39">
          <cell r="AB39" t="str">
            <v>PVCA</v>
          </cell>
        </row>
        <row r="40">
          <cell r="AB40" t="str">
            <v>PVCA</v>
          </cell>
        </row>
        <row r="41">
          <cell r="AB41" t="str">
            <v>PVCA</v>
          </cell>
        </row>
        <row r="42">
          <cell r="AB42" t="str">
            <v>PVCA</v>
          </cell>
        </row>
        <row r="43">
          <cell r="AB43" t="str">
            <v>PVCA</v>
          </cell>
        </row>
        <row r="44">
          <cell r="AB44" t="str">
            <v>PVCA</v>
          </cell>
        </row>
        <row r="45">
          <cell r="AB45" t="str">
            <v>PVCA</v>
          </cell>
        </row>
        <row r="46">
          <cell r="AB46" t="str">
            <v>PVCA</v>
          </cell>
        </row>
        <row r="47">
          <cell r="AB47" t="str">
            <v>PVCA</v>
          </cell>
        </row>
        <row r="48">
          <cell r="AB48" t="str">
            <v>PVCA</v>
          </cell>
        </row>
        <row r="49">
          <cell r="AB49" t="str">
            <v>PVCA</v>
          </cell>
        </row>
        <row r="50">
          <cell r="AB50" t="str">
            <v>PVCA</v>
          </cell>
        </row>
        <row r="51">
          <cell r="AB51" t="str">
            <v>PVCA</v>
          </cell>
        </row>
        <row r="52">
          <cell r="AB52" t="str">
            <v>PVCA</v>
          </cell>
        </row>
        <row r="53">
          <cell r="AB53" t="str">
            <v>PVCA</v>
          </cell>
        </row>
        <row r="54">
          <cell r="AB54" t="str">
            <v>PVCA</v>
          </cell>
        </row>
        <row r="55">
          <cell r="AB55" t="str">
            <v>PVCA</v>
          </cell>
        </row>
        <row r="56">
          <cell r="AB56" t="str">
            <v>PVCA</v>
          </cell>
        </row>
        <row r="57">
          <cell r="AB57" t="str">
            <v>PVCA</v>
          </cell>
        </row>
        <row r="58">
          <cell r="AB58" t="str">
            <v>PVCA</v>
          </cell>
        </row>
        <row r="59">
          <cell r="AB59" t="str">
            <v>PVCA</v>
          </cell>
        </row>
        <row r="60">
          <cell r="AB60" t="str">
            <v>PVCA</v>
          </cell>
        </row>
        <row r="61">
          <cell r="AB61" t="str">
            <v>PVCA</v>
          </cell>
        </row>
        <row r="62">
          <cell r="AB62" t="str">
            <v>DR</v>
          </cell>
        </row>
        <row r="63">
          <cell r="AB63" t="str">
            <v>DR</v>
          </cell>
        </row>
        <row r="64">
          <cell r="AB64" t="str">
            <v>DR</v>
          </cell>
        </row>
        <row r="65">
          <cell r="AB65" t="str">
            <v>DR</v>
          </cell>
        </row>
        <row r="66">
          <cell r="AB66" t="str">
            <v>DR</v>
          </cell>
        </row>
        <row r="67">
          <cell r="AB67" t="str">
            <v>DR</v>
          </cell>
        </row>
        <row r="68">
          <cell r="AB68" t="str">
            <v>PVCA</v>
          </cell>
        </row>
        <row r="69">
          <cell r="AB69" t="str">
            <v>PVCA</v>
          </cell>
        </row>
        <row r="70">
          <cell r="AB70" t="str">
            <v>PVCA</v>
          </cell>
        </row>
        <row r="71">
          <cell r="AB71" t="str">
            <v>PVCA</v>
          </cell>
        </row>
        <row r="72">
          <cell r="AB72" t="str">
            <v>PVCA</v>
          </cell>
        </row>
        <row r="73">
          <cell r="AB73" t="str">
            <v>PVCA</v>
          </cell>
        </row>
        <row r="74">
          <cell r="AB74" t="str">
            <v>PVCA</v>
          </cell>
        </row>
        <row r="75">
          <cell r="AB75" t="str">
            <v>PVCA</v>
          </cell>
        </row>
        <row r="76">
          <cell r="AB76" t="str">
            <v>PVCA</v>
          </cell>
        </row>
        <row r="77">
          <cell r="AB77" t="str">
            <v>PVCA</v>
          </cell>
        </row>
        <row r="78">
          <cell r="AB78" t="str">
            <v>PVCA</v>
          </cell>
        </row>
        <row r="79">
          <cell r="AB79" t="str">
            <v>PVCA</v>
          </cell>
        </row>
        <row r="80">
          <cell r="AB80" t="str">
            <v>PVCA</v>
          </cell>
        </row>
        <row r="81">
          <cell r="AB81" t="str">
            <v>PVCA</v>
          </cell>
        </row>
        <row r="82">
          <cell r="AB82" t="str">
            <v>DR</v>
          </cell>
        </row>
        <row r="83">
          <cell r="AB83" t="str">
            <v>PVCA</v>
          </cell>
        </row>
        <row r="84">
          <cell r="AB84" t="str">
            <v>PVCA</v>
          </cell>
        </row>
        <row r="85">
          <cell r="AB85" t="str">
            <v>PVCA</v>
          </cell>
        </row>
        <row r="86">
          <cell r="AB86" t="str">
            <v>PVCA</v>
          </cell>
        </row>
        <row r="87">
          <cell r="AB87" t="str">
            <v>PVCA</v>
          </cell>
        </row>
        <row r="88">
          <cell r="AB88" t="str">
            <v>PVCA</v>
          </cell>
        </row>
        <row r="89">
          <cell r="AB89" t="str">
            <v>PVCA</v>
          </cell>
        </row>
        <row r="90">
          <cell r="AB90" t="str">
            <v>PVCA</v>
          </cell>
        </row>
        <row r="91">
          <cell r="AB91" t="str">
            <v>PVCA</v>
          </cell>
        </row>
        <row r="92">
          <cell r="AB92" t="str">
            <v>PVCA</v>
          </cell>
        </row>
        <row r="93">
          <cell r="AB93" t="str">
            <v>PVCA</v>
          </cell>
        </row>
        <row r="94">
          <cell r="AB94" t="str">
            <v>PVCA</v>
          </cell>
        </row>
        <row r="95">
          <cell r="AB95" t="str">
            <v>PVCA</v>
          </cell>
        </row>
        <row r="96">
          <cell r="AB96" t="str">
            <v>DR</v>
          </cell>
        </row>
        <row r="97">
          <cell r="AB97" t="str">
            <v>DR</v>
          </cell>
        </row>
        <row r="98">
          <cell r="AB98" t="str">
            <v>DR</v>
          </cell>
        </row>
        <row r="99">
          <cell r="AB99" t="str">
            <v>DR</v>
          </cell>
        </row>
        <row r="100">
          <cell r="AB100" t="str">
            <v>PVCA</v>
          </cell>
        </row>
        <row r="101">
          <cell r="AB101" t="str">
            <v>PVCA</v>
          </cell>
        </row>
        <row r="102">
          <cell r="AB102" t="str">
            <v>PVCA</v>
          </cell>
        </row>
        <row r="103">
          <cell r="AB103" t="str">
            <v>PVCA</v>
          </cell>
        </row>
        <row r="104">
          <cell r="AB104" t="str">
            <v>PVCA</v>
          </cell>
        </row>
        <row r="105">
          <cell r="AB105" t="str">
            <v>PVCA</v>
          </cell>
        </row>
        <row r="106">
          <cell r="AB106" t="str">
            <v>DR</v>
          </cell>
        </row>
        <row r="107">
          <cell r="AB107" t="str">
            <v>PVCA</v>
          </cell>
        </row>
        <row r="108">
          <cell r="AB108" t="str">
            <v>PVCA</v>
          </cell>
        </row>
        <row r="109">
          <cell r="AB109" t="str">
            <v>PVCA</v>
          </cell>
        </row>
        <row r="110">
          <cell r="AB110" t="str">
            <v>PVCA</v>
          </cell>
        </row>
        <row r="111">
          <cell r="AB111" t="str">
            <v>PVCA</v>
          </cell>
        </row>
        <row r="112">
          <cell r="AB112" t="str">
            <v>DR</v>
          </cell>
        </row>
      </sheetData>
      <sheetData sheetId="3"/>
      <sheetData sheetId="4"/>
      <sheetData sheetId="5"/>
      <sheetData sheetId="6"/>
      <sheetData sheetId="7"/>
      <sheetData sheetId="8">
        <row r="10">
          <cell r="H10">
            <v>1</v>
          </cell>
        </row>
      </sheetData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4.emf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omments" Target="../comments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14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18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</sheetPr>
  <dimension ref="A1:AQ115"/>
  <sheetViews>
    <sheetView workbookViewId="0">
      <selection activeCell="A97" sqref="A97"/>
    </sheetView>
  </sheetViews>
  <sheetFormatPr baseColWidth="10" defaultColWidth="11.42578125" defaultRowHeight="12.75" x14ac:dyDescent="0.2"/>
  <cols>
    <col min="1" max="1" width="27.140625" style="12" customWidth="1"/>
    <col min="2" max="2" width="23.85546875" style="12" bestFit="1" customWidth="1"/>
    <col min="3" max="4" width="26.7109375" style="12" customWidth="1"/>
    <col min="5" max="5" width="21.28515625" style="12" customWidth="1"/>
    <col min="6" max="6" width="16.5703125" style="12" customWidth="1"/>
    <col min="7" max="7" width="11.42578125" style="12"/>
    <col min="8" max="11" width="15.7109375" style="12" customWidth="1"/>
    <col min="12" max="12" width="8" style="12" customWidth="1"/>
    <col min="13" max="13" width="6" style="12" bestFit="1" customWidth="1"/>
    <col min="14" max="14" width="15.7109375" style="12" customWidth="1"/>
    <col min="15" max="15" width="8.28515625" style="12" customWidth="1"/>
    <col min="16" max="16" width="6" style="12" bestFit="1" customWidth="1"/>
    <col min="17" max="17" width="15.28515625" style="12" bestFit="1" customWidth="1"/>
    <col min="18" max="19" width="11.42578125" style="12"/>
    <col min="20" max="20" width="15.28515625" style="12" bestFit="1" customWidth="1"/>
    <col min="21" max="22" width="11.42578125" style="12"/>
    <col min="23" max="23" width="15.28515625" style="12" bestFit="1" customWidth="1"/>
    <col min="24" max="16384" width="11.42578125" style="12"/>
  </cols>
  <sheetData>
    <row r="1" spans="1:43" ht="15.75" x14ac:dyDescent="0.25">
      <c r="A1" s="4"/>
      <c r="B1" s="20"/>
      <c r="C1" s="501"/>
      <c r="D1" s="501"/>
      <c r="E1" s="81"/>
      <c r="F1" s="15"/>
      <c r="G1" s="16"/>
    </row>
    <row r="2" spans="1:43" ht="15.75" x14ac:dyDescent="0.25">
      <c r="A2" s="4"/>
      <c r="B2" s="20"/>
      <c r="C2" s="502"/>
      <c r="D2" s="502"/>
      <c r="E2" s="75"/>
      <c r="G2" s="39"/>
    </row>
    <row r="3" spans="1:43" ht="15.75" x14ac:dyDescent="0.25">
      <c r="A3" s="4"/>
      <c r="B3" s="20"/>
      <c r="C3" s="40"/>
      <c r="D3" s="41"/>
      <c r="E3" s="75"/>
      <c r="F3" s="15"/>
      <c r="G3" s="39"/>
    </row>
    <row r="4" spans="1:43" ht="15.75" x14ac:dyDescent="0.25">
      <c r="A4" s="4"/>
      <c r="B4" s="20"/>
      <c r="C4" s="40"/>
      <c r="D4" s="41"/>
      <c r="E4" s="42"/>
      <c r="F4" s="15"/>
      <c r="G4" s="39"/>
    </row>
    <row r="5" spans="1:43" x14ac:dyDescent="0.2">
      <c r="A5" s="4"/>
      <c r="B5" s="90"/>
    </row>
    <row r="6" spans="1:43" x14ac:dyDescent="0.2">
      <c r="A6" s="4"/>
      <c r="B6" s="91"/>
    </row>
    <row r="7" spans="1:43" s="39" customFormat="1" x14ac:dyDescent="0.2">
      <c r="A7" s="92"/>
      <c r="B7" s="21"/>
      <c r="C7" s="92"/>
      <c r="D7" s="76"/>
      <c r="AQ7" s="43"/>
    </row>
    <row r="8" spans="1:43" s="39" customFormat="1" x14ac:dyDescent="0.2">
      <c r="A8" s="4"/>
      <c r="B8" s="22"/>
      <c r="AQ8" s="43"/>
    </row>
    <row r="9" spans="1:43" x14ac:dyDescent="0.2">
      <c r="A9" s="5"/>
      <c r="B9" s="21"/>
    </row>
    <row r="10" spans="1:43" s="39" customFormat="1" x14ac:dyDescent="0.2">
      <c r="A10" s="4"/>
      <c r="B10" s="21"/>
      <c r="C10" s="4"/>
      <c r="D10" s="2"/>
      <c r="E10" s="4"/>
      <c r="F10" s="2"/>
      <c r="AQ10" s="43"/>
    </row>
    <row r="11" spans="1:43" s="39" customFormat="1" x14ac:dyDescent="0.2">
      <c r="A11" s="4"/>
      <c r="B11" s="21"/>
      <c r="C11" s="4"/>
      <c r="D11" s="44"/>
      <c r="E11" s="4"/>
      <c r="F11" s="44"/>
      <c r="AP11" s="45" t="s">
        <v>27</v>
      </c>
      <c r="AQ11" s="43" t="s">
        <v>28</v>
      </c>
    </row>
    <row r="12" spans="1:43" s="39" customFormat="1" x14ac:dyDescent="0.2">
      <c r="A12" s="4"/>
      <c r="B12" s="77"/>
      <c r="C12" s="4"/>
      <c r="D12" s="2"/>
      <c r="E12" s="4"/>
      <c r="F12" s="2"/>
      <c r="AQ12" s="43"/>
    </row>
    <row r="13" spans="1:43" x14ac:dyDescent="0.2">
      <c r="A13" s="4"/>
      <c r="B13" s="21"/>
      <c r="C13" s="4"/>
      <c r="D13" s="3"/>
      <c r="E13" s="4"/>
      <c r="F13" s="3"/>
    </row>
    <row r="14" spans="1:43" x14ac:dyDescent="0.2">
      <c r="A14" s="4"/>
      <c r="B14" s="86"/>
      <c r="C14" s="4"/>
      <c r="D14" s="3"/>
      <c r="E14" s="4"/>
      <c r="F14" s="3"/>
    </row>
    <row r="15" spans="1:43" x14ac:dyDescent="0.2">
      <c r="A15" s="4"/>
      <c r="B15" s="85"/>
      <c r="C15" s="4"/>
      <c r="D15" s="3"/>
      <c r="E15" s="4"/>
      <c r="F15" s="3"/>
    </row>
    <row r="16" spans="1:43" s="39" customFormat="1" x14ac:dyDescent="0.2">
      <c r="A16" s="6"/>
      <c r="B16" s="84"/>
      <c r="C16" s="4"/>
      <c r="D16" s="2"/>
      <c r="E16" s="4"/>
      <c r="F16" s="2"/>
      <c r="AQ16" s="43"/>
    </row>
    <row r="17" spans="1:43" s="39" customFormat="1" x14ac:dyDescent="0.2">
      <c r="A17" s="6"/>
      <c r="B17" s="84"/>
      <c r="C17" s="4"/>
      <c r="D17" s="2"/>
      <c r="E17" s="4"/>
      <c r="F17" s="2"/>
      <c r="AP17" s="45" t="s">
        <v>27</v>
      </c>
      <c r="AQ17" s="43" t="s">
        <v>28</v>
      </c>
    </row>
    <row r="18" spans="1:43" s="39" customFormat="1" x14ac:dyDescent="0.2">
      <c r="A18" s="6"/>
      <c r="B18" s="84"/>
      <c r="C18" s="4"/>
      <c r="D18" s="2"/>
      <c r="E18" s="4"/>
      <c r="F18" s="2"/>
      <c r="AQ18" s="43"/>
    </row>
    <row r="19" spans="1:43" x14ac:dyDescent="0.2">
      <c r="A19" s="6"/>
      <c r="B19" s="84"/>
      <c r="C19" s="4"/>
      <c r="D19" s="3"/>
      <c r="E19" s="4"/>
      <c r="F19" s="3"/>
      <c r="G19" s="4"/>
      <c r="H19" s="39"/>
    </row>
    <row r="20" spans="1:43" x14ac:dyDescent="0.2">
      <c r="A20" s="4"/>
      <c r="B20" s="86"/>
    </row>
    <row r="21" spans="1:43" x14ac:dyDescent="0.2">
      <c r="A21" s="4"/>
      <c r="B21" s="86"/>
    </row>
    <row r="22" spans="1:43" x14ac:dyDescent="0.2">
      <c r="A22" s="4"/>
      <c r="B22" s="86"/>
    </row>
    <row r="23" spans="1:43" x14ac:dyDescent="0.2">
      <c r="A23" s="4"/>
      <c r="B23" s="23"/>
    </row>
    <row r="24" spans="1:43" x14ac:dyDescent="0.2">
      <c r="A24" s="29"/>
      <c r="B24" s="8"/>
      <c r="C24" s="4"/>
      <c r="D24" s="4"/>
      <c r="E24" s="4"/>
      <c r="F24" s="32"/>
      <c r="G24" s="33"/>
    </row>
    <row r="25" spans="1:43" x14ac:dyDescent="0.2">
      <c r="A25" s="5"/>
      <c r="B25" s="80"/>
      <c r="C25" s="81"/>
      <c r="D25" s="82"/>
      <c r="E25" s="82"/>
      <c r="F25" s="67"/>
      <c r="G25" s="68"/>
    </row>
    <row r="26" spans="1:43" x14ac:dyDescent="0.2">
      <c r="A26" s="5"/>
      <c r="B26" s="79"/>
      <c r="C26" s="81"/>
      <c r="D26" s="83"/>
      <c r="E26" s="82"/>
      <c r="F26" s="67"/>
      <c r="G26" s="68"/>
    </row>
    <row r="27" spans="1:43" x14ac:dyDescent="0.2">
      <c r="A27" s="7"/>
      <c r="B27" s="78"/>
      <c r="C27" s="81"/>
      <c r="D27" s="83"/>
      <c r="E27" s="82"/>
      <c r="F27" s="38"/>
      <c r="G27" s="34"/>
    </row>
    <row r="28" spans="1:43" x14ac:dyDescent="0.2">
      <c r="A28" s="7"/>
      <c r="B28" s="24"/>
      <c r="C28" s="25"/>
      <c r="D28" s="26"/>
      <c r="E28" s="27"/>
      <c r="F28" s="38"/>
      <c r="G28" s="35"/>
    </row>
    <row r="29" spans="1:43" x14ac:dyDescent="0.2">
      <c r="A29" s="13"/>
    </row>
    <row r="30" spans="1:43" x14ac:dyDescent="0.2">
      <c r="A30" s="497"/>
      <c r="B30" s="497"/>
      <c r="C30" s="497"/>
      <c r="D30" s="497"/>
      <c r="E30" s="497"/>
    </row>
    <row r="31" spans="1:43" x14ac:dyDescent="0.2">
      <c r="A31" s="4"/>
    </row>
    <row r="32" spans="1:43" x14ac:dyDescent="0.2">
      <c r="A32" s="9"/>
      <c r="B32" s="499"/>
      <c r="C32" s="499"/>
      <c r="D32" s="499"/>
    </row>
    <row r="33" spans="1:5" x14ac:dyDescent="0.2">
      <c r="A33" s="9"/>
      <c r="B33" s="500"/>
      <c r="C33" s="500"/>
      <c r="D33" s="500"/>
    </row>
    <row r="34" spans="1:5" x14ac:dyDescent="0.2">
      <c r="A34" s="4"/>
    </row>
    <row r="35" spans="1:5" x14ac:dyDescent="0.2">
      <c r="A35" s="9"/>
      <c r="B35" s="499"/>
      <c r="C35" s="499"/>
      <c r="D35" s="499"/>
      <c r="E35" s="499"/>
    </row>
    <row r="36" spans="1:5" ht="42" customHeight="1" x14ac:dyDescent="0.2">
      <c r="A36" s="9"/>
      <c r="B36" s="503"/>
      <c r="C36" s="500"/>
      <c r="D36" s="500"/>
      <c r="E36" s="500"/>
    </row>
    <row r="37" spans="1:5" x14ac:dyDescent="0.2">
      <c r="A37" s="9"/>
      <c r="B37" s="499"/>
      <c r="C37" s="499"/>
      <c r="D37" s="499"/>
      <c r="E37" s="499"/>
    </row>
    <row r="38" spans="1:5" x14ac:dyDescent="0.2">
      <c r="A38" s="9"/>
      <c r="B38" s="499"/>
      <c r="C38" s="499"/>
      <c r="D38" s="499"/>
      <c r="E38" s="499"/>
    </row>
    <row r="39" spans="1:5" x14ac:dyDescent="0.2">
      <c r="A39" s="9"/>
      <c r="B39" s="504"/>
      <c r="C39" s="504"/>
      <c r="D39" s="504"/>
      <c r="E39" s="504"/>
    </row>
    <row r="40" spans="1:5" x14ac:dyDescent="0.2">
      <c r="A40" s="9"/>
      <c r="B40" s="499"/>
      <c r="C40" s="499"/>
      <c r="D40" s="499"/>
      <c r="E40" s="499"/>
    </row>
    <row r="41" spans="1:5" x14ac:dyDescent="0.2">
      <c r="A41" s="10"/>
      <c r="B41" s="500"/>
      <c r="C41" s="499"/>
      <c r="D41" s="499"/>
      <c r="E41" s="499"/>
    </row>
    <row r="43" spans="1:5" x14ac:dyDescent="0.2">
      <c r="A43" s="497"/>
      <c r="B43" s="497"/>
      <c r="C43" s="497"/>
      <c r="D43" s="497"/>
      <c r="E43" s="497"/>
    </row>
    <row r="44" spans="1:5" x14ac:dyDescent="0.2">
      <c r="A44" s="10"/>
      <c r="B44" s="498"/>
      <c r="C44" s="498"/>
      <c r="D44" s="498"/>
      <c r="E44" s="498"/>
    </row>
    <row r="45" spans="1:5" x14ac:dyDescent="0.2">
      <c r="A45" s="10"/>
      <c r="B45" s="498"/>
      <c r="C45" s="498"/>
      <c r="D45" s="498"/>
      <c r="E45" s="498"/>
    </row>
    <row r="46" spans="1:5" x14ac:dyDescent="0.2">
      <c r="A46" s="10"/>
      <c r="B46" s="498"/>
      <c r="C46" s="498"/>
      <c r="D46" s="498"/>
      <c r="E46" s="498"/>
    </row>
    <row r="47" spans="1:5" x14ac:dyDescent="0.2">
      <c r="A47" s="10"/>
      <c r="B47" s="498"/>
      <c r="C47" s="498"/>
      <c r="D47" s="498"/>
      <c r="E47" s="498"/>
    </row>
    <row r="50" spans="1:10" ht="13.5" thickBot="1" x14ac:dyDescent="0.25">
      <c r="A50" s="11" t="s">
        <v>36</v>
      </c>
      <c r="B50" s="3">
        <v>30</v>
      </c>
      <c r="F50" s="495"/>
      <c r="G50" s="495"/>
      <c r="H50" s="495"/>
      <c r="I50" s="495"/>
      <c r="J50" s="495"/>
    </row>
    <row r="51" spans="1:10" x14ac:dyDescent="0.2">
      <c r="A51" s="11" t="s">
        <v>37</v>
      </c>
      <c r="B51" s="3">
        <v>45</v>
      </c>
      <c r="G51" s="46"/>
      <c r="H51" s="47"/>
      <c r="I51" s="47"/>
      <c r="J51" s="48"/>
    </row>
    <row r="52" spans="1:10" x14ac:dyDescent="0.2">
      <c r="G52" s="73" t="s">
        <v>56</v>
      </c>
      <c r="H52" s="70"/>
      <c r="I52" s="70"/>
      <c r="J52" s="70"/>
    </row>
    <row r="53" spans="1:10" x14ac:dyDescent="0.2">
      <c r="A53" s="4" t="s">
        <v>38</v>
      </c>
      <c r="G53" s="73" t="s">
        <v>45</v>
      </c>
      <c r="H53" s="70"/>
      <c r="I53" s="70"/>
      <c r="J53" s="74"/>
    </row>
    <row r="54" spans="1:10" x14ac:dyDescent="0.2">
      <c r="A54" s="10" t="s">
        <v>39</v>
      </c>
      <c r="B54" s="14"/>
      <c r="G54" s="73" t="s">
        <v>49</v>
      </c>
      <c r="H54" s="70"/>
      <c r="I54" s="70"/>
      <c r="J54" s="74"/>
    </row>
    <row r="55" spans="1:10" x14ac:dyDescent="0.2">
      <c r="A55" s="10" t="s">
        <v>43</v>
      </c>
      <c r="B55" s="14"/>
      <c r="G55" s="73" t="s">
        <v>50</v>
      </c>
      <c r="H55" s="70"/>
      <c r="I55" s="70"/>
      <c r="J55" s="74"/>
    </row>
    <row r="56" spans="1:10" x14ac:dyDescent="0.2">
      <c r="A56" s="10" t="s">
        <v>44</v>
      </c>
      <c r="B56" s="14"/>
      <c r="G56" s="64"/>
      <c r="H56" s="65"/>
      <c r="I56" s="65"/>
      <c r="J56" s="66"/>
    </row>
    <row r="57" spans="1:10" x14ac:dyDescent="0.2">
      <c r="A57" s="10" t="s">
        <v>41</v>
      </c>
      <c r="B57" s="14"/>
      <c r="G57" s="64"/>
      <c r="H57" s="65"/>
      <c r="I57" s="65"/>
      <c r="J57" s="66"/>
    </row>
    <row r="58" spans="1:10" x14ac:dyDescent="0.2">
      <c r="A58" s="17" t="s">
        <v>42</v>
      </c>
      <c r="B58" s="18"/>
      <c r="G58" s="64"/>
      <c r="H58" s="65"/>
      <c r="I58" s="65"/>
      <c r="J58" s="66"/>
    </row>
    <row r="59" spans="1:10" x14ac:dyDescent="0.2">
      <c r="A59" s="17" t="s">
        <v>46</v>
      </c>
      <c r="B59" s="18"/>
      <c r="G59" s="64"/>
      <c r="H59" s="65"/>
      <c r="I59" s="65"/>
      <c r="J59" s="66"/>
    </row>
    <row r="60" spans="1:10" x14ac:dyDescent="0.2">
      <c r="G60" s="64"/>
      <c r="H60" s="65"/>
      <c r="I60" s="65"/>
      <c r="J60" s="66"/>
    </row>
    <row r="62" spans="1:10" x14ac:dyDescent="0.2">
      <c r="A62" s="11"/>
      <c r="B62" s="49"/>
      <c r="C62" s="49" t="s">
        <v>47</v>
      </c>
      <c r="D62" s="49" t="s">
        <v>48</v>
      </c>
      <c r="E62" s="49" t="s">
        <v>51</v>
      </c>
    </row>
    <row r="63" spans="1:10" x14ac:dyDescent="0.2">
      <c r="B63" s="36"/>
      <c r="C63" s="87" t="s">
        <v>57</v>
      </c>
      <c r="D63" s="88" t="s">
        <v>57</v>
      </c>
      <c r="E63" s="89" t="s">
        <v>57</v>
      </c>
    </row>
    <row r="64" spans="1:10" ht="13.5" thickBot="1" x14ac:dyDescent="0.25">
      <c r="B64" s="69"/>
      <c r="C64" s="69"/>
      <c r="D64" s="65"/>
      <c r="E64" s="70"/>
      <c r="F64" s="496"/>
      <c r="G64" s="495"/>
      <c r="H64" s="495"/>
      <c r="I64" s="495"/>
      <c r="J64" s="495"/>
    </row>
    <row r="65" spans="2:23" x14ac:dyDescent="0.2">
      <c r="B65" s="69"/>
      <c r="C65" s="69"/>
      <c r="D65" s="65"/>
      <c r="E65" s="70"/>
      <c r="F65" s="10" t="s">
        <v>26</v>
      </c>
      <c r="G65" s="46" t="s">
        <v>1</v>
      </c>
      <c r="H65" s="48" t="s">
        <v>54</v>
      </c>
      <c r="I65" s="10" t="s">
        <v>45</v>
      </c>
      <c r="J65" s="46" t="s">
        <v>1</v>
      </c>
      <c r="K65" s="48" t="s">
        <v>54</v>
      </c>
      <c r="L65" s="10" t="s">
        <v>49</v>
      </c>
      <c r="M65" s="46" t="s">
        <v>1</v>
      </c>
      <c r="N65" s="48" t="s">
        <v>54</v>
      </c>
      <c r="O65" s="10" t="s">
        <v>50</v>
      </c>
      <c r="P65" s="46" t="s">
        <v>1</v>
      </c>
      <c r="Q65" s="48" t="s">
        <v>54</v>
      </c>
      <c r="R65" s="10" t="s">
        <v>52</v>
      </c>
      <c r="S65" s="46" t="s">
        <v>1</v>
      </c>
      <c r="T65" s="48" t="s">
        <v>54</v>
      </c>
      <c r="U65" s="10" t="s">
        <v>53</v>
      </c>
      <c r="V65" s="46" t="s">
        <v>1</v>
      </c>
      <c r="W65" s="48" t="s">
        <v>54</v>
      </c>
    </row>
    <row r="66" spans="2:23" x14ac:dyDescent="0.2">
      <c r="B66" s="69"/>
      <c r="C66" s="69"/>
      <c r="D66" s="65"/>
      <c r="E66" s="70"/>
      <c r="G66" s="64"/>
      <c r="H66" s="66"/>
      <c r="J66" s="64"/>
      <c r="K66" s="66"/>
      <c r="M66" s="64"/>
      <c r="N66" s="66"/>
      <c r="P66" s="64"/>
      <c r="Q66" s="66"/>
      <c r="S66" s="64"/>
      <c r="T66" s="66"/>
      <c r="V66" s="64"/>
      <c r="W66" s="66"/>
    </row>
    <row r="67" spans="2:23" x14ac:dyDescent="0.2">
      <c r="B67" s="36"/>
      <c r="C67" s="36"/>
      <c r="D67" s="65"/>
      <c r="E67" s="70"/>
      <c r="G67" s="64"/>
      <c r="H67" s="66"/>
      <c r="J67" s="64"/>
      <c r="K67" s="66"/>
      <c r="M67" s="64"/>
      <c r="N67" s="66"/>
      <c r="P67" s="64"/>
      <c r="Q67" s="66"/>
      <c r="S67" s="64"/>
      <c r="T67" s="66"/>
      <c r="V67" s="64"/>
      <c r="W67" s="66"/>
    </row>
    <row r="68" spans="2:23" x14ac:dyDescent="0.2">
      <c r="B68" s="36"/>
      <c r="C68" s="36"/>
      <c r="D68" s="65"/>
      <c r="E68" s="71"/>
      <c r="G68" s="64"/>
      <c r="H68" s="66"/>
      <c r="J68" s="64"/>
      <c r="K68" s="66"/>
      <c r="M68" s="64"/>
      <c r="N68" s="66"/>
      <c r="P68" s="64"/>
      <c r="Q68" s="66"/>
      <c r="S68" s="64"/>
      <c r="T68" s="66"/>
      <c r="V68" s="64"/>
      <c r="W68" s="66"/>
    </row>
    <row r="69" spans="2:23" x14ac:dyDescent="0.2">
      <c r="B69" s="36"/>
      <c r="C69" s="36"/>
      <c r="D69" s="65"/>
      <c r="E69" s="71"/>
      <c r="G69" s="64"/>
      <c r="H69" s="66"/>
      <c r="J69" s="64"/>
      <c r="K69" s="66"/>
      <c r="M69" s="64"/>
      <c r="N69" s="66"/>
      <c r="P69" s="64"/>
      <c r="Q69" s="66"/>
      <c r="S69" s="64"/>
      <c r="T69" s="66"/>
      <c r="V69" s="64"/>
      <c r="W69" s="66"/>
    </row>
    <row r="70" spans="2:23" x14ac:dyDescent="0.2">
      <c r="B70" s="36"/>
      <c r="C70" s="36"/>
      <c r="D70" s="65"/>
      <c r="E70" s="72"/>
      <c r="G70" s="64"/>
      <c r="H70" s="66"/>
      <c r="J70" s="64"/>
      <c r="K70" s="66"/>
      <c r="M70" s="64"/>
      <c r="N70" s="66"/>
      <c r="P70" s="64"/>
      <c r="Q70" s="66"/>
      <c r="S70" s="64"/>
      <c r="T70" s="66"/>
      <c r="V70" s="64"/>
      <c r="W70" s="66"/>
    </row>
    <row r="71" spans="2:23" x14ac:dyDescent="0.2">
      <c r="B71" s="36"/>
      <c r="C71" s="36"/>
      <c r="D71" s="65"/>
      <c r="E71" s="72"/>
      <c r="G71" s="64"/>
      <c r="H71" s="66"/>
      <c r="J71" s="64"/>
      <c r="K71" s="66"/>
      <c r="M71" s="64"/>
      <c r="N71" s="66"/>
      <c r="P71" s="64"/>
      <c r="Q71" s="66"/>
      <c r="S71" s="64"/>
      <c r="T71" s="66"/>
      <c r="V71" s="64"/>
      <c r="W71" s="66"/>
    </row>
    <row r="72" spans="2:23" x14ac:dyDescent="0.2">
      <c r="B72" s="28"/>
      <c r="C72" s="28"/>
      <c r="D72" s="19"/>
      <c r="E72" s="19"/>
      <c r="G72" s="64"/>
      <c r="H72" s="66"/>
      <c r="J72" s="64"/>
      <c r="K72" s="66"/>
      <c r="M72" s="64"/>
      <c r="N72" s="66"/>
      <c r="P72" s="64"/>
      <c r="Q72" s="66"/>
      <c r="S72" s="64"/>
      <c r="T72" s="66"/>
      <c r="V72" s="64"/>
      <c r="W72" s="66"/>
    </row>
    <row r="73" spans="2:23" x14ac:dyDescent="0.2">
      <c r="B73" s="28"/>
      <c r="C73" s="37"/>
      <c r="D73" s="19"/>
      <c r="E73" s="19"/>
      <c r="G73" s="64"/>
      <c r="H73" s="66"/>
      <c r="J73" s="64"/>
      <c r="K73" s="66"/>
      <c r="M73" s="64"/>
      <c r="N73" s="66"/>
      <c r="P73" s="64"/>
      <c r="Q73" s="66"/>
      <c r="S73" s="64"/>
      <c r="T73" s="66"/>
      <c r="V73" s="64"/>
      <c r="W73" s="66"/>
    </row>
    <row r="74" spans="2:23" x14ac:dyDescent="0.2">
      <c r="B74" s="28"/>
      <c r="C74" s="28"/>
      <c r="D74" s="19"/>
      <c r="E74" s="19"/>
      <c r="G74" s="64"/>
      <c r="H74" s="66"/>
      <c r="J74" s="64"/>
      <c r="K74" s="66"/>
      <c r="M74" s="64"/>
      <c r="N74" s="66"/>
      <c r="P74" s="64"/>
      <c r="Q74" s="66"/>
      <c r="S74" s="64"/>
      <c r="T74" s="66"/>
      <c r="V74" s="64"/>
      <c r="W74" s="66"/>
    </row>
    <row r="75" spans="2:23" x14ac:dyDescent="0.2">
      <c r="B75" s="28"/>
      <c r="C75" s="28"/>
      <c r="D75" s="19"/>
      <c r="E75" s="19"/>
      <c r="G75" s="64"/>
      <c r="H75" s="66"/>
      <c r="J75" s="64"/>
      <c r="K75" s="66"/>
      <c r="M75" s="64"/>
      <c r="N75" s="66"/>
      <c r="P75" s="64"/>
      <c r="Q75" s="66"/>
      <c r="S75" s="64"/>
      <c r="T75" s="66"/>
      <c r="V75" s="64"/>
      <c r="W75" s="66"/>
    </row>
    <row r="76" spans="2:23" x14ac:dyDescent="0.2">
      <c r="B76" s="28"/>
      <c r="C76" s="28"/>
      <c r="D76" s="19"/>
      <c r="E76" s="19"/>
      <c r="G76" s="64"/>
      <c r="H76" s="66"/>
      <c r="J76" s="64"/>
      <c r="K76" s="66"/>
      <c r="M76" s="64"/>
      <c r="N76" s="66"/>
      <c r="P76" s="64"/>
      <c r="Q76" s="66"/>
      <c r="S76" s="64"/>
      <c r="T76" s="66"/>
      <c r="V76" s="64"/>
      <c r="W76" s="66"/>
    </row>
    <row r="77" spans="2:23" x14ac:dyDescent="0.2">
      <c r="B77" s="28"/>
      <c r="C77" s="28"/>
      <c r="D77" s="19"/>
      <c r="E77" s="19"/>
      <c r="G77" s="64"/>
      <c r="H77" s="66"/>
      <c r="J77" s="64"/>
      <c r="K77" s="66"/>
      <c r="M77" s="64"/>
      <c r="N77" s="66"/>
      <c r="P77" s="64"/>
      <c r="Q77" s="66"/>
      <c r="S77" s="64"/>
      <c r="T77" s="66"/>
      <c r="V77" s="64"/>
      <c r="W77" s="66"/>
    </row>
    <row r="78" spans="2:23" x14ac:dyDescent="0.2">
      <c r="B78" s="28"/>
      <c r="C78" s="28"/>
      <c r="D78" s="19"/>
      <c r="E78" s="19"/>
      <c r="G78" s="64"/>
      <c r="H78" s="66"/>
      <c r="J78" s="64"/>
      <c r="K78" s="66"/>
      <c r="M78" s="64"/>
      <c r="N78" s="66"/>
      <c r="P78" s="64"/>
      <c r="Q78" s="66"/>
      <c r="S78" s="64"/>
      <c r="T78" s="66"/>
      <c r="V78" s="64"/>
      <c r="W78" s="66"/>
    </row>
    <row r="79" spans="2:23" x14ac:dyDescent="0.2">
      <c r="B79" s="28"/>
      <c r="C79" s="28"/>
      <c r="D79" s="19"/>
      <c r="E79" s="19"/>
      <c r="G79" s="64"/>
      <c r="H79" s="66"/>
      <c r="J79" s="64"/>
      <c r="K79" s="66"/>
      <c r="M79" s="64"/>
      <c r="N79" s="66"/>
      <c r="P79" s="64"/>
      <c r="Q79" s="66"/>
      <c r="S79" s="64"/>
      <c r="T79" s="66"/>
      <c r="V79" s="64"/>
      <c r="W79" s="66"/>
    </row>
    <row r="80" spans="2:23" x14ac:dyDescent="0.2">
      <c r="B80" s="28"/>
      <c r="C80" s="28"/>
      <c r="D80" s="19"/>
      <c r="E80" s="19"/>
      <c r="G80" s="64"/>
      <c r="H80" s="66"/>
      <c r="J80" s="64"/>
      <c r="K80" s="66"/>
      <c r="M80" s="64"/>
      <c r="N80" s="66"/>
      <c r="P80" s="64"/>
      <c r="Q80" s="66"/>
      <c r="S80" s="64"/>
      <c r="T80" s="66"/>
      <c r="V80" s="64"/>
      <c r="W80" s="66"/>
    </row>
    <row r="81" spans="2:23" x14ac:dyDescent="0.2">
      <c r="B81" s="28"/>
      <c r="C81" s="28"/>
      <c r="D81" s="19"/>
      <c r="E81" s="19"/>
      <c r="G81" s="64"/>
      <c r="H81" s="66"/>
      <c r="J81" s="64"/>
      <c r="K81" s="66"/>
      <c r="M81" s="64"/>
      <c r="N81" s="66"/>
      <c r="P81" s="64"/>
      <c r="Q81" s="66"/>
      <c r="S81" s="64"/>
      <c r="T81" s="66"/>
      <c r="V81" s="64"/>
      <c r="W81" s="66"/>
    </row>
    <row r="82" spans="2:23" x14ac:dyDescent="0.2">
      <c r="B82" s="28"/>
      <c r="C82" s="28"/>
      <c r="D82" s="19"/>
      <c r="E82" s="19"/>
      <c r="G82" s="64"/>
      <c r="H82" s="66"/>
      <c r="J82" s="64"/>
      <c r="K82" s="66"/>
      <c r="M82" s="64"/>
      <c r="N82" s="66"/>
      <c r="P82" s="64"/>
      <c r="Q82" s="66"/>
      <c r="S82" s="64"/>
      <c r="T82" s="66"/>
      <c r="V82" s="64"/>
      <c r="W82" s="66"/>
    </row>
    <row r="83" spans="2:23" x14ac:dyDescent="0.2">
      <c r="B83" s="28"/>
      <c r="C83" s="28"/>
      <c r="D83" s="19"/>
      <c r="E83" s="19"/>
      <c r="G83" s="64"/>
      <c r="H83" s="66"/>
      <c r="J83" s="64"/>
      <c r="K83" s="66"/>
      <c r="M83" s="64"/>
      <c r="N83" s="66"/>
      <c r="P83" s="64"/>
      <c r="Q83" s="66"/>
      <c r="S83" s="64"/>
      <c r="T83" s="66"/>
      <c r="V83" s="64"/>
      <c r="W83" s="66"/>
    </row>
    <row r="84" spans="2:23" x14ac:dyDescent="0.2">
      <c r="B84" s="28"/>
      <c r="C84" s="28"/>
      <c r="D84" s="19"/>
      <c r="E84" s="19"/>
      <c r="G84" s="64"/>
      <c r="H84" s="66"/>
      <c r="J84" s="64"/>
      <c r="K84" s="66"/>
      <c r="M84" s="64"/>
      <c r="N84" s="66"/>
      <c r="P84" s="64"/>
      <c r="Q84" s="66"/>
      <c r="S84" s="64"/>
      <c r="T84" s="66"/>
      <c r="V84" s="64"/>
      <c r="W84" s="66"/>
    </row>
    <row r="85" spans="2:23" x14ac:dyDescent="0.2">
      <c r="B85" s="28"/>
      <c r="C85" s="28"/>
      <c r="D85" s="19"/>
      <c r="E85" s="19"/>
      <c r="G85" s="64"/>
      <c r="H85" s="66"/>
      <c r="J85" s="64"/>
      <c r="K85" s="66"/>
      <c r="M85" s="64"/>
      <c r="N85" s="66"/>
      <c r="P85" s="64"/>
      <c r="Q85" s="66"/>
      <c r="S85" s="64"/>
      <c r="T85" s="66"/>
      <c r="V85" s="64"/>
      <c r="W85" s="66"/>
    </row>
    <row r="86" spans="2:23" x14ac:dyDescent="0.2">
      <c r="B86" s="28"/>
      <c r="C86" s="28"/>
      <c r="D86" s="19"/>
      <c r="E86" s="19"/>
      <c r="G86" s="64"/>
      <c r="H86" s="66"/>
      <c r="J86" s="64"/>
      <c r="K86" s="66"/>
      <c r="M86" s="64"/>
      <c r="N86" s="66"/>
      <c r="P86" s="64"/>
      <c r="Q86" s="66"/>
      <c r="S86" s="64"/>
      <c r="T86" s="66"/>
      <c r="V86" s="64"/>
      <c r="W86" s="66"/>
    </row>
    <row r="87" spans="2:23" x14ac:dyDescent="0.2">
      <c r="B87" s="28"/>
      <c r="C87" s="28"/>
      <c r="D87" s="19"/>
      <c r="E87" s="19"/>
      <c r="G87" s="64"/>
      <c r="H87" s="66"/>
      <c r="J87" s="64"/>
      <c r="K87" s="66"/>
      <c r="M87" s="64"/>
      <c r="N87" s="66"/>
      <c r="P87" s="64"/>
      <c r="Q87" s="66"/>
      <c r="S87" s="64"/>
      <c r="T87" s="66"/>
      <c r="V87" s="64"/>
      <c r="W87" s="66"/>
    </row>
    <row r="88" spans="2:23" x14ac:dyDescent="0.2">
      <c r="B88" s="28"/>
      <c r="C88" s="28"/>
      <c r="D88" s="19"/>
      <c r="E88" s="19"/>
      <c r="G88" s="64"/>
      <c r="H88" s="66"/>
      <c r="J88" s="64"/>
      <c r="K88" s="66"/>
      <c r="M88" s="64"/>
      <c r="N88" s="66"/>
      <c r="P88" s="64"/>
      <c r="Q88" s="66"/>
      <c r="S88" s="64"/>
      <c r="T88" s="66"/>
      <c r="V88" s="64"/>
      <c r="W88" s="66"/>
    </row>
    <row r="89" spans="2:23" x14ac:dyDescent="0.2">
      <c r="B89" s="28"/>
      <c r="C89" s="28"/>
      <c r="D89" s="19"/>
      <c r="E89" s="19"/>
      <c r="G89" s="64"/>
      <c r="H89" s="66"/>
      <c r="J89" s="64"/>
      <c r="K89" s="66"/>
      <c r="M89" s="64"/>
      <c r="N89" s="66"/>
      <c r="P89" s="64"/>
      <c r="Q89" s="66"/>
      <c r="S89" s="64"/>
      <c r="T89" s="66"/>
      <c r="V89" s="64"/>
      <c r="W89" s="66"/>
    </row>
    <row r="100" spans="1:11" x14ac:dyDescent="0.2">
      <c r="A100" s="50"/>
      <c r="B100" s="51"/>
      <c r="C100" s="50"/>
      <c r="D100" s="52"/>
      <c r="E100" s="50"/>
      <c r="F100" s="53"/>
      <c r="G100" s="53"/>
      <c r="H100" s="53"/>
      <c r="I100" s="53"/>
      <c r="J100" s="54"/>
      <c r="K100" s="55"/>
    </row>
    <row r="101" spans="1:11" x14ac:dyDescent="0.2">
      <c r="A101" s="56"/>
      <c r="B101" s="57"/>
      <c r="C101" s="56"/>
      <c r="D101" s="57"/>
      <c r="E101" s="56"/>
      <c r="F101" s="56"/>
      <c r="G101" s="56"/>
      <c r="H101" s="56"/>
      <c r="I101" s="58"/>
      <c r="J101" s="56"/>
      <c r="K101" s="55"/>
    </row>
    <row r="102" spans="1:11" x14ac:dyDescent="0.2">
      <c r="A102" s="56"/>
      <c r="B102" s="57"/>
      <c r="C102" s="56"/>
      <c r="D102" s="57"/>
      <c r="E102" s="56"/>
      <c r="F102" s="56"/>
      <c r="G102" s="56"/>
      <c r="H102" s="56"/>
      <c r="J102" s="56"/>
      <c r="K102" s="55"/>
    </row>
    <row r="103" spans="1:11" x14ac:dyDescent="0.2">
      <c r="A103" s="59"/>
      <c r="B103" s="57"/>
      <c r="C103" s="56"/>
      <c r="D103" s="57"/>
      <c r="E103" s="56"/>
      <c r="F103" s="56"/>
      <c r="G103" s="56"/>
      <c r="H103" s="56"/>
      <c r="J103" s="56"/>
      <c r="K103" s="55"/>
    </row>
    <row r="104" spans="1:11" x14ac:dyDescent="0.2">
      <c r="A104" s="60"/>
      <c r="B104" s="61"/>
      <c r="C104" s="56"/>
      <c r="D104" s="57"/>
      <c r="E104" s="56"/>
      <c r="F104" s="56"/>
      <c r="G104" s="56"/>
      <c r="H104" s="56"/>
      <c r="J104" s="62"/>
      <c r="K104" s="55"/>
    </row>
    <row r="105" spans="1:11" x14ac:dyDescent="0.2">
      <c r="A105" s="56"/>
      <c r="B105" s="57"/>
      <c r="C105" s="56"/>
      <c r="D105" s="57"/>
      <c r="E105" s="56"/>
      <c r="F105" s="56"/>
      <c r="G105" s="56"/>
      <c r="H105" s="56"/>
      <c r="J105" s="54"/>
      <c r="K105" s="55"/>
    </row>
    <row r="106" spans="1:11" x14ac:dyDescent="0.2">
      <c r="A106" s="56"/>
      <c r="C106" s="56"/>
      <c r="D106" s="57"/>
      <c r="E106" s="56"/>
      <c r="F106" s="56"/>
      <c r="G106" s="56"/>
      <c r="H106" s="56"/>
    </row>
    <row r="107" spans="1:11" x14ac:dyDescent="0.2">
      <c r="A107" s="56"/>
      <c r="C107" s="56"/>
      <c r="D107" s="57"/>
      <c r="E107" s="56"/>
      <c r="F107" s="56"/>
      <c r="G107" s="56"/>
      <c r="H107" s="56"/>
    </row>
    <row r="108" spans="1:11" x14ac:dyDescent="0.2">
      <c r="A108" s="56"/>
      <c r="C108" s="56"/>
      <c r="D108" s="57"/>
      <c r="E108" s="56"/>
      <c r="F108" s="56"/>
      <c r="G108" s="56"/>
      <c r="H108" s="56"/>
    </row>
    <row r="109" spans="1:11" x14ac:dyDescent="0.2">
      <c r="A109" s="56"/>
      <c r="C109" s="56"/>
      <c r="D109" s="57"/>
      <c r="E109" s="56"/>
      <c r="F109" s="56"/>
      <c r="G109" s="56"/>
      <c r="H109" s="56"/>
      <c r="J109" s="54"/>
      <c r="K109" s="55"/>
    </row>
    <row r="110" spans="1:11" x14ac:dyDescent="0.2">
      <c r="A110" s="56"/>
      <c r="C110" s="56"/>
      <c r="E110" s="56"/>
      <c r="F110" s="56"/>
      <c r="G110" s="56"/>
      <c r="H110" s="56"/>
      <c r="J110" s="54"/>
      <c r="K110" s="55"/>
    </row>
    <row r="111" spans="1:11" x14ac:dyDescent="0.2">
      <c r="A111" s="56"/>
      <c r="C111" s="56"/>
      <c r="E111" s="56"/>
      <c r="F111" s="56"/>
      <c r="G111" s="56"/>
      <c r="H111" s="56"/>
      <c r="J111" s="54"/>
      <c r="K111" s="55"/>
    </row>
    <row r="112" spans="1:11" x14ac:dyDescent="0.2">
      <c r="A112" s="56"/>
      <c r="C112" s="56"/>
      <c r="E112" s="56"/>
      <c r="F112" s="56"/>
      <c r="G112" s="56"/>
      <c r="H112" s="56"/>
      <c r="J112" s="54"/>
      <c r="K112" s="55"/>
    </row>
    <row r="113" spans="1:11" x14ac:dyDescent="0.2">
      <c r="A113" s="56"/>
      <c r="C113" s="56"/>
      <c r="E113" s="56"/>
      <c r="F113" s="56"/>
      <c r="G113" s="56"/>
      <c r="H113" s="56"/>
      <c r="J113" s="50"/>
      <c r="K113" s="63"/>
    </row>
    <row r="114" spans="1:11" x14ac:dyDescent="0.2">
      <c r="A114" s="56"/>
      <c r="C114" s="56"/>
      <c r="E114" s="56"/>
      <c r="F114" s="56"/>
      <c r="G114" s="56"/>
      <c r="H114" s="56"/>
      <c r="J114" s="56"/>
      <c r="K114" s="55"/>
    </row>
    <row r="115" spans="1:11" x14ac:dyDescent="0.2">
      <c r="A115" s="56"/>
      <c r="C115" s="56"/>
      <c r="E115" s="56"/>
      <c r="F115" s="56"/>
      <c r="G115" s="56"/>
      <c r="H115" s="56"/>
      <c r="J115" s="56"/>
      <c r="K115" s="55"/>
    </row>
  </sheetData>
  <sheetProtection formatCells="0" formatColumns="0" formatRows="0" insertHyperlinks="0" sort="0" autoFilter="0" pivotTables="0"/>
  <dataConsolidate/>
  <mergeCells count="19">
    <mergeCell ref="B40:E40"/>
    <mergeCell ref="B41:E41"/>
    <mergeCell ref="C1:D1"/>
    <mergeCell ref="C2:D2"/>
    <mergeCell ref="B36:E36"/>
    <mergeCell ref="B37:E37"/>
    <mergeCell ref="B35:E35"/>
    <mergeCell ref="B32:D32"/>
    <mergeCell ref="B33:D33"/>
    <mergeCell ref="B38:E38"/>
    <mergeCell ref="A30:E30"/>
    <mergeCell ref="B39:E39"/>
    <mergeCell ref="F50:J50"/>
    <mergeCell ref="F64:J64"/>
    <mergeCell ref="A43:E43"/>
    <mergeCell ref="B44:E44"/>
    <mergeCell ref="B45:E45"/>
    <mergeCell ref="B46:E46"/>
    <mergeCell ref="B47:E47"/>
  </mergeCells>
  <phoneticPr fontId="3" type="noConversion"/>
  <conditionalFormatting sqref="F1 C1">
    <cfRule type="cellIs" dxfId="56" priority="9" stopIfTrue="1" operator="equal">
      <formula>"TF"</formula>
    </cfRule>
    <cfRule type="cellIs" dxfId="55" priority="10" stopIfTrue="1" operator="equal">
      <formula>"TC1"</formula>
    </cfRule>
  </conditionalFormatting>
  <conditionalFormatting sqref="B1">
    <cfRule type="cellIs" dxfId="54" priority="5" stopIfTrue="1" operator="equal">
      <formula>"TF"</formula>
    </cfRule>
    <cfRule type="cellIs" dxfId="53" priority="6" stopIfTrue="1" operator="equal">
      <formula>"TC1"</formula>
    </cfRule>
  </conditionalFormatting>
  <conditionalFormatting sqref="E1">
    <cfRule type="cellIs" dxfId="52" priority="3" stopIfTrue="1" operator="equal">
      <formula>"TF"</formula>
    </cfRule>
    <cfRule type="cellIs" dxfId="51" priority="4" stopIfTrue="1" operator="equal">
      <formula>"TC1"</formula>
    </cfRule>
  </conditionalFormatting>
  <dataValidations count="2">
    <dataValidation type="list" allowBlank="1" showInputMessage="1" showErrorMessage="1" sqref="B7">
      <formula1>"National,Local"</formula1>
    </dataValidation>
    <dataValidation type="list" allowBlank="1" showInputMessage="1" showErrorMessage="1" sqref="D7">
      <formula1>"D SSFT, DA SSFT,,-"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V10"/>
  <sheetViews>
    <sheetView workbookViewId="0">
      <pane xSplit="8" ySplit="9" topLeftCell="I10" activePane="bottomRight" state="frozen"/>
      <selection pane="topRight" activeCell="I1" sqref="I1"/>
      <selection pane="bottomLeft" activeCell="A10" sqref="A10"/>
      <selection pane="bottomRight" activeCell="C20" sqref="C20"/>
    </sheetView>
  </sheetViews>
  <sheetFormatPr baseColWidth="10" defaultColWidth="11.42578125" defaultRowHeight="12.75" x14ac:dyDescent="0.2"/>
  <cols>
    <col min="1" max="1" width="20.7109375" style="1" bestFit="1" customWidth="1"/>
    <col min="2" max="3" width="11.42578125" style="1"/>
    <col min="4" max="4" width="11.7109375" style="1" customWidth="1"/>
    <col min="5" max="5" width="12.7109375" style="1" customWidth="1"/>
    <col min="6" max="6" width="5.28515625" style="1" customWidth="1"/>
    <col min="7" max="7" width="3" style="1" customWidth="1"/>
    <col min="8" max="8" width="11.42578125" style="1"/>
    <col min="9" max="9" width="55" style="1" customWidth="1"/>
    <col min="10" max="10" width="16.7109375" style="1" customWidth="1"/>
    <col min="11" max="11" width="6.5703125" style="1" customWidth="1"/>
    <col min="12" max="12" width="16.7109375" style="1" customWidth="1"/>
    <col min="13" max="13" width="10" style="1" customWidth="1"/>
    <col min="14" max="14" width="7.7109375" style="1" customWidth="1"/>
    <col min="15" max="15" width="6.85546875" style="1" customWidth="1"/>
    <col min="16" max="16" width="9.7109375" style="108" customWidth="1"/>
    <col min="17" max="17" width="8.42578125" style="1" customWidth="1"/>
    <col min="18" max="18" width="11.42578125" style="1"/>
    <col min="19" max="21" width="15.7109375" style="1" customWidth="1"/>
    <col min="22" max="22" width="15.7109375" style="1" customWidth="1" collapsed="1"/>
    <col min="23" max="24" width="15.7109375" style="1" customWidth="1"/>
    <col min="25" max="25" width="11.42578125" style="1"/>
    <col min="26" max="28" width="13.7109375" style="1" customWidth="1"/>
    <col min="29" max="32" width="11.42578125" style="1"/>
    <col min="33" max="33" width="13.7109375" style="1" customWidth="1" collapsed="1"/>
    <col min="34" max="34" width="13.7109375" style="1" customWidth="1"/>
    <col min="35" max="35" width="66.5703125" style="1" customWidth="1"/>
    <col min="36" max="37" width="13.7109375" style="1" customWidth="1"/>
    <col min="38" max="38" width="11.42578125" style="1"/>
    <col min="39" max="39" width="13.7109375" style="1" customWidth="1"/>
    <col min="40" max="41" width="11.42578125" style="1"/>
    <col min="42" max="43" width="13.7109375" style="1" customWidth="1"/>
    <col min="44" max="48" width="11.42578125" style="1"/>
    <col min="49" max="49" width="13.140625" style="1" customWidth="1"/>
    <col min="50" max="50" width="21.140625" style="1" customWidth="1"/>
    <col min="51" max="51" width="11.42578125" style="1"/>
    <col min="52" max="52" width="13.7109375" style="1" customWidth="1"/>
    <col min="53" max="53" width="11.42578125" style="108"/>
    <col min="54" max="57" width="13.7109375" style="1" customWidth="1"/>
    <col min="58" max="59" width="11.42578125" style="1"/>
    <col min="60" max="62" width="13.7109375" style="1" customWidth="1"/>
    <col min="63" max="63" width="13.28515625" style="1" customWidth="1"/>
    <col min="64" max="64" width="11.42578125" style="1"/>
    <col min="65" max="66" width="13.7109375" style="1" customWidth="1"/>
    <col min="67" max="114" width="11.42578125" style="1"/>
    <col min="115" max="115" width="11.42578125" style="112"/>
    <col min="116" max="16384" width="11.42578125" style="1"/>
  </cols>
  <sheetData>
    <row r="1" spans="1:152" ht="27" thickTop="1" thickBot="1" x14ac:dyDescent="0.25">
      <c r="A1" s="93">
        <f ca="1">TODAY()</f>
        <v>44685</v>
      </c>
      <c r="E1" s="94"/>
      <c r="G1" s="95" t="s">
        <v>58</v>
      </c>
      <c r="H1" s="96">
        <f>MAX(IF(ISNUMBER(-H10:H10),--H10:H10,0))+1</f>
        <v>2</v>
      </c>
      <c r="K1" s="97">
        <f>COUNTIF($E$10:$E$10,"*"&amp;$CH$7&amp;"*")</f>
        <v>0</v>
      </c>
      <c r="L1" s="98" t="s">
        <v>59</v>
      </c>
      <c r="M1" s="99"/>
      <c r="N1" s="100" t="s">
        <v>60</v>
      </c>
      <c r="O1" s="101">
        <f ca="1">COUNTIF($ET$10:$ET$10,"1")</f>
        <v>1</v>
      </c>
      <c r="P1" s="102" t="s">
        <v>61</v>
      </c>
      <c r="S1" s="103" t="s">
        <v>62</v>
      </c>
      <c r="T1" s="104" t="s">
        <v>26</v>
      </c>
      <c r="U1" s="104" t="s">
        <v>63</v>
      </c>
      <c r="V1" s="104" t="s">
        <v>64</v>
      </c>
      <c r="W1" s="105" t="s">
        <v>65</v>
      </c>
      <c r="Z1" s="106"/>
      <c r="AA1" s="107"/>
      <c r="AB1" s="108"/>
      <c r="AC1" s="108"/>
      <c r="AD1" s="108"/>
      <c r="AE1" s="108"/>
      <c r="AF1" s="108"/>
      <c r="AG1" s="108"/>
      <c r="AN1" s="95" t="s">
        <v>66</v>
      </c>
      <c r="AO1" s="109">
        <f>COUNTIFS($AN$10:$AN$10,"PVC",$AQ$10:$AQ$10,"")</f>
        <v>0</v>
      </c>
      <c r="AR1" s="95" t="s">
        <v>67</v>
      </c>
      <c r="AS1" s="109">
        <f>COUNTIF(EQ10:EQ10,"Il reste seulement")</f>
        <v>0</v>
      </c>
      <c r="AT1" s="110" t="s">
        <v>68</v>
      </c>
      <c r="BB1" s="111"/>
      <c r="BC1" s="111"/>
      <c r="BP1" s="523" t="s">
        <v>69</v>
      </c>
      <c r="BQ1" s="524"/>
      <c r="BR1" s="524"/>
      <c r="BS1" s="524"/>
      <c r="BT1" s="524"/>
      <c r="BU1" s="524"/>
      <c r="BV1" s="524"/>
      <c r="BW1" s="524"/>
      <c r="BX1" s="524"/>
      <c r="BY1" s="524"/>
      <c r="BZ1" s="524"/>
      <c r="CA1" s="524"/>
      <c r="CB1" s="524"/>
      <c r="CC1" s="524"/>
      <c r="CD1" s="524"/>
      <c r="CE1" s="524"/>
      <c r="CF1" s="524"/>
      <c r="CG1" s="524"/>
      <c r="CH1" s="524"/>
      <c r="CI1" s="524"/>
      <c r="CJ1" s="524"/>
      <c r="CK1" s="524"/>
      <c r="CL1" s="524"/>
      <c r="CM1" s="524"/>
      <c r="CN1" s="525"/>
      <c r="CO1" s="526" t="s">
        <v>70</v>
      </c>
      <c r="CP1" s="527"/>
      <c r="CQ1" s="527"/>
      <c r="CR1" s="527"/>
      <c r="CS1" s="527"/>
      <c r="CT1" s="527"/>
      <c r="CU1" s="527"/>
      <c r="CV1" s="527"/>
      <c r="CW1" s="527"/>
      <c r="CX1" s="527"/>
      <c r="CY1" s="527"/>
      <c r="CZ1" s="527"/>
      <c r="DA1" s="527"/>
      <c r="DB1" s="527"/>
      <c r="DC1" s="527"/>
      <c r="DD1" s="527"/>
      <c r="DE1" s="527"/>
      <c r="DF1" s="527"/>
      <c r="DG1" s="527"/>
      <c r="DH1" s="527"/>
      <c r="DI1" s="527"/>
      <c r="DJ1" s="528"/>
      <c r="DO1" s="529" t="s">
        <v>71</v>
      </c>
      <c r="DP1" s="530"/>
      <c r="DQ1" s="530"/>
      <c r="DR1" s="530"/>
      <c r="DS1" s="530"/>
      <c r="DT1" s="530"/>
      <c r="DU1" s="530"/>
      <c r="DV1" s="530"/>
      <c r="DW1" s="530"/>
      <c r="DX1" s="530"/>
      <c r="DY1" s="530"/>
      <c r="DZ1" s="530"/>
      <c r="EA1" s="530"/>
      <c r="EB1" s="530"/>
      <c r="EC1" s="530"/>
      <c r="ED1" s="530"/>
      <c r="EE1" s="530"/>
      <c r="EF1" s="530"/>
      <c r="EG1" s="530"/>
      <c r="EH1" s="530"/>
      <c r="EI1" s="530"/>
      <c r="EJ1" s="531"/>
      <c r="EK1" s="532" t="s">
        <v>72</v>
      </c>
      <c r="EL1" s="532"/>
      <c r="EM1" s="532"/>
      <c r="EN1" s="532"/>
      <c r="EO1" s="532"/>
      <c r="EP1" s="533" t="s">
        <v>73</v>
      </c>
      <c r="EQ1" s="532"/>
      <c r="ER1" s="532"/>
      <c r="ES1" s="532"/>
      <c r="ET1" s="532"/>
      <c r="EU1" s="532"/>
      <c r="EV1" s="534"/>
    </row>
    <row r="2" spans="1:152" ht="26.25" thickBot="1" x14ac:dyDescent="0.25">
      <c r="E2" s="94"/>
      <c r="K2" s="97">
        <f>COUNTIF($E$10:$E$10,"*"&amp;BU7&amp;"*")</f>
        <v>0</v>
      </c>
      <c r="L2" s="113" t="s">
        <v>74</v>
      </c>
      <c r="M2" s="99"/>
      <c r="N2" s="99"/>
      <c r="O2" s="99"/>
      <c r="P2" s="114"/>
      <c r="S2" s="115" t="s">
        <v>54</v>
      </c>
      <c r="T2" s="116"/>
      <c r="U2" s="116"/>
      <c r="V2" s="116"/>
      <c r="W2" s="117"/>
      <c r="Z2" s="106"/>
      <c r="AA2" s="107"/>
      <c r="AB2" s="108"/>
      <c r="AC2" s="108"/>
      <c r="AD2" s="108"/>
      <c r="AE2" s="108"/>
      <c r="AF2" s="108"/>
      <c r="AG2" s="108"/>
      <c r="AK2" s="118" t="s">
        <v>41</v>
      </c>
      <c r="AL2" s="281"/>
      <c r="AN2" s="95" t="s">
        <v>75</v>
      </c>
      <c r="AO2" s="109">
        <f>COUNTIFS($AN$10:$AN$10,"DR",$AQ$10:$AQ$10,"")</f>
        <v>0</v>
      </c>
      <c r="AR2" s="95" t="s">
        <v>76</v>
      </c>
      <c r="AS2" s="109">
        <f>COUNTIF(EQ10:EQ10,"DR en retard")</f>
        <v>0</v>
      </c>
      <c r="AT2" s="120" t="s">
        <v>77</v>
      </c>
      <c r="BB2" s="111"/>
      <c r="BC2" s="111"/>
      <c r="BP2" s="121"/>
      <c r="CO2" s="122"/>
      <c r="DO2" s="123"/>
      <c r="DV2" s="124"/>
      <c r="DZ2" s="124"/>
      <c r="ED2" s="124"/>
      <c r="EK2" s="123"/>
      <c r="EP2" s="123"/>
      <c r="EU2" s="125"/>
      <c r="EV2" s="126"/>
    </row>
    <row r="3" spans="1:152" ht="26.25" thickBot="1" x14ac:dyDescent="0.25">
      <c r="A3" s="127" t="s">
        <v>78</v>
      </c>
      <c r="B3" s="128">
        <f>COUNTIF($E$10:$E$10,"*"&amp;BP6&amp;"*")</f>
        <v>0</v>
      </c>
      <c r="E3" s="94"/>
      <c r="K3" s="129" t="s">
        <v>68</v>
      </c>
      <c r="L3" s="113" t="s">
        <v>79</v>
      </c>
      <c r="M3" s="99"/>
      <c r="N3" s="99"/>
      <c r="O3" s="99"/>
      <c r="P3" s="114"/>
      <c r="S3" s="130" t="s">
        <v>80</v>
      </c>
      <c r="T3" s="131">
        <f>SUMPRODUCT(($F$10:$F$10="TF")*($S$10:$T$10))</f>
        <v>0</v>
      </c>
      <c r="U3" s="131">
        <f>SUMPRODUCT(($F$10:$F$10="TOP1")*($S$10:$T$10))</f>
        <v>0</v>
      </c>
      <c r="V3" s="131">
        <f>SUMPRODUCT(($F$10:$F$10="TOP2")*($S$10:$T$10))</f>
        <v>0</v>
      </c>
      <c r="W3" s="132">
        <f>SUMPRODUCT(($F$10:$F$10="TOP3")*($S$10:$T$10))</f>
        <v>0</v>
      </c>
      <c r="Y3" s="133"/>
      <c r="Z3" s="106"/>
      <c r="AA3" s="107"/>
      <c r="AB3" s="108"/>
      <c r="AC3" s="108"/>
      <c r="AD3" s="108"/>
      <c r="AE3" s="108"/>
      <c r="AF3" s="108"/>
      <c r="AG3" s="108"/>
      <c r="AK3" s="118" t="s">
        <v>39</v>
      </c>
      <c r="AL3" s="119"/>
      <c r="AN3" s="95" t="s">
        <v>81</v>
      </c>
      <c r="AO3" s="109">
        <f>COUNTIFS($AN$10:$AN$10,"DLR",$AQ$10:$AQ$10,"")</f>
        <v>0</v>
      </c>
      <c r="BB3" s="111"/>
      <c r="BC3" s="111"/>
      <c r="BP3" s="121"/>
      <c r="CO3" s="122"/>
      <c r="DO3" s="123"/>
      <c r="DV3" s="124"/>
      <c r="DZ3" s="124"/>
      <c r="ED3" s="124"/>
      <c r="EK3" s="123"/>
      <c r="EP3" s="123"/>
      <c r="EU3" s="125"/>
      <c r="EV3" s="126"/>
    </row>
    <row r="4" spans="1:152" ht="26.25" thickBot="1" x14ac:dyDescent="0.25">
      <c r="A4" s="127" t="s">
        <v>82</v>
      </c>
      <c r="B4" s="128">
        <f>COUNTIF($E$10:$E$10,"*"&amp;BQ6&amp;"*")</f>
        <v>0</v>
      </c>
      <c r="E4" s="94"/>
      <c r="K4" s="134" t="s">
        <v>77</v>
      </c>
      <c r="L4" s="113" t="s">
        <v>83</v>
      </c>
      <c r="M4" s="99"/>
      <c r="N4" s="99"/>
      <c r="O4" s="99"/>
      <c r="P4" s="114"/>
      <c r="S4" s="135" t="s">
        <v>84</v>
      </c>
      <c r="T4" s="31"/>
      <c r="U4" s="31"/>
      <c r="V4" s="31"/>
      <c r="W4" s="136"/>
      <c r="Z4" s="106"/>
      <c r="AA4" s="107"/>
      <c r="AB4" s="108"/>
      <c r="AC4" s="108"/>
      <c r="AD4" s="108"/>
      <c r="AE4" s="108"/>
      <c r="AF4" s="108"/>
      <c r="AG4" s="108"/>
      <c r="AK4" s="118" t="s">
        <v>40</v>
      </c>
      <c r="AL4" s="119"/>
      <c r="AN4" s="95" t="s">
        <v>85</v>
      </c>
      <c r="AO4" s="109">
        <f>COUNTIFS($AN$10:$AN$10,"DRP",$AQ$10:$AQ$10,"")</f>
        <v>0</v>
      </c>
      <c r="BB4" s="111"/>
      <c r="BC4" s="111"/>
      <c r="BP4" s="121"/>
      <c r="CO4" s="122"/>
      <c r="DO4" s="123"/>
      <c r="DV4" s="124"/>
      <c r="DZ4" s="124"/>
      <c r="ED4" s="124"/>
      <c r="EK4" s="123"/>
      <c r="EP4" s="123"/>
      <c r="EU4" s="125"/>
      <c r="EV4" s="126"/>
    </row>
    <row r="5" spans="1:152" ht="15.75" thickBot="1" x14ac:dyDescent="0.25">
      <c r="A5" s="127" t="s">
        <v>86</v>
      </c>
      <c r="B5" s="128">
        <f>COUNTIF($E$10:$E$10,"SMQ/IRB")</f>
        <v>0</v>
      </c>
      <c r="E5" s="94"/>
      <c r="G5" s="94"/>
      <c r="S5" s="137" t="s">
        <v>87</v>
      </c>
      <c r="T5" s="138">
        <f>T2-T3</f>
        <v>0</v>
      </c>
      <c r="U5" s="138">
        <f>U2-U3</f>
        <v>0</v>
      </c>
      <c r="V5" s="138">
        <f>V2-V3</f>
        <v>0</v>
      </c>
      <c r="W5" s="139">
        <f>W2-W3</f>
        <v>0</v>
      </c>
      <c r="Z5" s="106"/>
      <c r="AA5" s="107"/>
      <c r="AB5" s="108"/>
      <c r="AC5" s="108"/>
      <c r="AD5" s="108"/>
      <c r="AE5" s="108"/>
      <c r="AF5" s="108"/>
      <c r="AG5" s="108"/>
      <c r="AN5" s="95" t="s">
        <v>88</v>
      </c>
      <c r="AO5" s="109">
        <f>COUNTIFS($AN$10:$AN$10,"DAJ",$AQ$10:$AQ$10,"")</f>
        <v>0</v>
      </c>
      <c r="BB5" s="111"/>
      <c r="BC5" s="111"/>
      <c r="BP5" s="121"/>
      <c r="CO5" s="122"/>
      <c r="DO5" s="123"/>
      <c r="DV5" s="124"/>
      <c r="DZ5" s="124"/>
      <c r="ED5" s="124"/>
      <c r="EK5" s="123"/>
      <c r="EP5" s="123"/>
      <c r="EU5" s="125"/>
      <c r="EV5" s="126"/>
    </row>
    <row r="6" spans="1:152" ht="13.5" thickBot="1" x14ac:dyDescent="0.25">
      <c r="A6" s="127" t="s">
        <v>89</v>
      </c>
      <c r="B6" s="128">
        <f>COUNTIF($E$10:$E$10,"RO")</f>
        <v>0</v>
      </c>
      <c r="E6" s="94"/>
      <c r="Z6" s="106"/>
      <c r="AA6" s="107"/>
      <c r="AB6" s="108"/>
      <c r="AC6" s="108"/>
      <c r="AD6" s="108"/>
      <c r="AE6" s="108"/>
      <c r="AF6" s="108"/>
      <c r="AG6" s="108"/>
      <c r="AK6" s="140" t="s">
        <v>90</v>
      </c>
      <c r="AL6" s="141"/>
      <c r="BB6" s="111"/>
      <c r="BC6" s="111"/>
      <c r="BH6" s="142"/>
      <c r="BI6" s="142"/>
      <c r="BJ6" s="142"/>
      <c r="BK6" s="142"/>
      <c r="BL6" s="142"/>
      <c r="BM6" s="142"/>
      <c r="BN6" s="142"/>
      <c r="BO6" s="142"/>
      <c r="BP6" s="143" t="s">
        <v>32</v>
      </c>
      <c r="BQ6" s="144" t="s">
        <v>31</v>
      </c>
      <c r="CG6" s="145" t="s">
        <v>23</v>
      </c>
      <c r="CO6" s="122"/>
      <c r="DO6" s="123"/>
      <c r="DV6" s="124"/>
      <c r="DZ6" s="124"/>
      <c r="ED6" s="124"/>
      <c r="EK6" s="123"/>
      <c r="EP6" s="123"/>
      <c r="EU6" s="125"/>
      <c r="EV6" s="126"/>
    </row>
    <row r="7" spans="1:152" ht="23.25" thickBot="1" x14ac:dyDescent="0.25">
      <c r="A7" s="127" t="s">
        <v>91</v>
      </c>
      <c r="B7" s="128">
        <f>COUNTIF($E$10:$E$10,"C/SDFC")+COUNTIF($E$10:$E$10,"P.A.")</f>
        <v>0</v>
      </c>
      <c r="D7" s="29"/>
      <c r="E7" s="146"/>
      <c r="F7" s="505" t="s">
        <v>3</v>
      </c>
      <c r="G7" s="506"/>
      <c r="H7" s="506"/>
      <c r="I7" s="506"/>
      <c r="J7" s="506"/>
      <c r="K7" s="506"/>
      <c r="L7" s="506"/>
      <c r="M7" s="506"/>
      <c r="N7" s="506"/>
      <c r="O7" s="506"/>
      <c r="P7" s="507"/>
      <c r="Q7" s="511" t="s">
        <v>14</v>
      </c>
      <c r="R7" s="511"/>
      <c r="S7" s="512"/>
      <c r="T7" s="512"/>
      <c r="U7" s="512"/>
      <c r="V7" s="512"/>
      <c r="W7" s="512"/>
      <c r="X7" s="512"/>
      <c r="Y7" s="512"/>
      <c r="Z7" s="511"/>
      <c r="AA7" s="511"/>
      <c r="AB7" s="511"/>
      <c r="AC7" s="513"/>
      <c r="AD7" s="514" t="s">
        <v>18</v>
      </c>
      <c r="AE7" s="514"/>
      <c r="AF7" s="514"/>
      <c r="AG7" s="516" t="s">
        <v>4</v>
      </c>
      <c r="AH7" s="517"/>
      <c r="AI7" s="518"/>
      <c r="AJ7" s="519"/>
      <c r="AK7" s="520" t="s">
        <v>6</v>
      </c>
      <c r="AL7" s="521"/>
      <c r="AM7" s="521"/>
      <c r="AN7" s="521"/>
      <c r="AO7" s="521"/>
      <c r="AP7" s="521"/>
      <c r="AQ7" s="521"/>
      <c r="AR7" s="521"/>
      <c r="AS7" s="521"/>
      <c r="AT7" s="521"/>
      <c r="AU7" s="521"/>
      <c r="AV7" s="521"/>
      <c r="AW7" s="521"/>
      <c r="AX7" s="521"/>
      <c r="AY7" s="522"/>
      <c r="AZ7" s="535" t="s">
        <v>12</v>
      </c>
      <c r="BA7" s="536"/>
      <c r="BB7" s="536"/>
      <c r="BC7" s="536"/>
      <c r="BD7" s="536"/>
      <c r="BE7" s="536"/>
      <c r="BF7" s="537"/>
      <c r="BG7" s="538" t="s">
        <v>22</v>
      </c>
      <c r="BH7" s="539"/>
      <c r="BI7" s="539"/>
      <c r="BJ7" s="539"/>
      <c r="BK7" s="539"/>
      <c r="BL7" s="539"/>
      <c r="BM7" s="539"/>
      <c r="BN7" s="539"/>
      <c r="BO7" s="540"/>
      <c r="BP7" s="147" t="s">
        <v>32</v>
      </c>
      <c r="BQ7" s="148" t="s">
        <v>92</v>
      </c>
      <c r="BR7" s="149" t="s">
        <v>32</v>
      </c>
      <c r="BS7" s="150" t="s">
        <v>93</v>
      </c>
      <c r="BT7" s="149" t="s">
        <v>94</v>
      </c>
      <c r="BU7" s="151" t="s">
        <v>95</v>
      </c>
      <c r="BV7" s="152" t="s">
        <v>13</v>
      </c>
      <c r="BW7" s="148" t="s">
        <v>96</v>
      </c>
      <c r="BX7" s="148" t="s">
        <v>97</v>
      </c>
      <c r="BY7" s="153" t="s">
        <v>98</v>
      </c>
      <c r="BZ7" s="149" t="s">
        <v>99</v>
      </c>
      <c r="CA7" s="154" t="s">
        <v>100</v>
      </c>
      <c r="CB7" s="148" t="s">
        <v>101</v>
      </c>
      <c r="CC7" s="154" t="s">
        <v>102</v>
      </c>
      <c r="CD7" s="154" t="s">
        <v>103</v>
      </c>
      <c r="CE7" s="155" t="s">
        <v>104</v>
      </c>
      <c r="CF7" s="156" t="s">
        <v>105</v>
      </c>
      <c r="CG7" s="155" t="s">
        <v>106</v>
      </c>
      <c r="CH7" s="156" t="s">
        <v>107</v>
      </c>
      <c r="CO7" s="147" t="s">
        <v>108</v>
      </c>
      <c r="CP7" s="157" t="s">
        <v>109</v>
      </c>
      <c r="CQ7" s="149" t="s">
        <v>110</v>
      </c>
      <c r="CR7" s="152" t="s">
        <v>111</v>
      </c>
      <c r="CS7" s="148" t="s">
        <v>112</v>
      </c>
      <c r="CT7" s="150" t="s">
        <v>93</v>
      </c>
      <c r="CU7" s="149" t="s">
        <v>94</v>
      </c>
      <c r="CV7" s="153" t="s">
        <v>98</v>
      </c>
      <c r="CW7" s="149" t="s">
        <v>99</v>
      </c>
      <c r="CX7" s="154" t="s">
        <v>113</v>
      </c>
      <c r="CY7" s="148" t="s">
        <v>101</v>
      </c>
      <c r="CZ7" s="154" t="s">
        <v>102</v>
      </c>
      <c r="DA7" s="149" t="s">
        <v>114</v>
      </c>
      <c r="DB7" s="158" t="s">
        <v>104</v>
      </c>
      <c r="DC7" s="150" t="s">
        <v>105</v>
      </c>
      <c r="DD7" s="155" t="s">
        <v>106</v>
      </c>
      <c r="DE7" s="159" t="s">
        <v>115</v>
      </c>
      <c r="DF7" s="160"/>
      <c r="DO7" s="123"/>
      <c r="DV7" s="124"/>
      <c r="DZ7" s="124"/>
      <c r="ED7" s="124"/>
      <c r="EK7" s="161" t="s">
        <v>116</v>
      </c>
      <c r="EL7" s="162" t="s">
        <v>117</v>
      </c>
      <c r="EM7" s="163" t="s">
        <v>118</v>
      </c>
      <c r="EO7" s="164" t="s">
        <v>119</v>
      </c>
      <c r="EP7" s="30"/>
      <c r="EU7" s="125"/>
      <c r="EV7" s="126"/>
    </row>
    <row r="8" spans="1:152" ht="24" thickBot="1" x14ac:dyDescent="0.25">
      <c r="A8" s="127" t="s">
        <v>120</v>
      </c>
      <c r="B8" s="128">
        <f>COUNTIF($E$10:$E$10,"DOMA-1")+COUNTIF($E$10:$E$10,"DOMA-2")</f>
        <v>0</v>
      </c>
      <c r="D8" s="29"/>
      <c r="E8" s="146"/>
      <c r="F8" s="508"/>
      <c r="G8" s="509"/>
      <c r="H8" s="509"/>
      <c r="I8" s="509"/>
      <c r="J8" s="509"/>
      <c r="K8" s="509"/>
      <c r="L8" s="509"/>
      <c r="M8" s="509"/>
      <c r="N8" s="509"/>
      <c r="O8" s="509"/>
      <c r="P8" s="510"/>
      <c r="Q8" s="541"/>
      <c r="R8" s="542"/>
      <c r="S8" s="543" t="s">
        <v>121</v>
      </c>
      <c r="T8" s="544"/>
      <c r="U8" s="545"/>
      <c r="V8" s="546" t="s">
        <v>122</v>
      </c>
      <c r="W8" s="547"/>
      <c r="X8" s="548"/>
      <c r="Y8" s="165"/>
      <c r="Z8" s="549" t="s">
        <v>123</v>
      </c>
      <c r="AA8" s="550"/>
      <c r="AB8" s="551"/>
      <c r="AC8" s="166"/>
      <c r="AD8" s="515"/>
      <c r="AE8" s="515"/>
      <c r="AF8" s="515"/>
      <c r="AG8" s="552" t="s">
        <v>123</v>
      </c>
      <c r="AH8" s="553"/>
      <c r="AI8" s="167"/>
      <c r="AJ8" s="168" t="s">
        <v>123</v>
      </c>
      <c r="AK8" s="169" t="s">
        <v>123</v>
      </c>
      <c r="AL8" s="169" t="s">
        <v>124</v>
      </c>
      <c r="AM8" s="169" t="s">
        <v>123</v>
      </c>
      <c r="AN8" s="170"/>
      <c r="AO8" s="169" t="s">
        <v>124</v>
      </c>
      <c r="AP8" s="554" t="s">
        <v>123</v>
      </c>
      <c r="AQ8" s="555"/>
      <c r="AR8" s="556" t="s">
        <v>121</v>
      </c>
      <c r="AS8" s="557"/>
      <c r="AT8" s="557"/>
      <c r="AU8" s="557"/>
      <c r="AV8" s="558"/>
      <c r="AW8" s="171" t="s">
        <v>122</v>
      </c>
      <c r="AX8" s="172"/>
      <c r="AY8" s="173"/>
      <c r="AZ8" s="174" t="s">
        <v>123</v>
      </c>
      <c r="BA8" s="174" t="s">
        <v>125</v>
      </c>
      <c r="BB8" s="559" t="s">
        <v>123</v>
      </c>
      <c r="BC8" s="560"/>
      <c r="BD8" s="560"/>
      <c r="BE8" s="561"/>
      <c r="BF8" s="175" t="s">
        <v>122</v>
      </c>
      <c r="BG8" s="176"/>
      <c r="BH8" s="177" t="s">
        <v>121</v>
      </c>
      <c r="BI8" s="564" t="s">
        <v>126</v>
      </c>
      <c r="BJ8" s="565"/>
      <c r="BK8" s="566" t="s">
        <v>125</v>
      </c>
      <c r="BL8" s="567"/>
      <c r="BM8" s="178" t="s">
        <v>127</v>
      </c>
      <c r="BN8" s="178" t="s">
        <v>123</v>
      </c>
      <c r="BO8" s="179"/>
      <c r="BP8" s="568" t="s">
        <v>128</v>
      </c>
      <c r="BQ8" s="569"/>
      <c r="BR8" s="569"/>
      <c r="BS8" s="569"/>
      <c r="BT8" s="569"/>
      <c r="BU8" s="569"/>
      <c r="BV8" s="569"/>
      <c r="BW8" s="569"/>
      <c r="BX8" s="569"/>
      <c r="BY8" s="569"/>
      <c r="BZ8" s="570"/>
      <c r="CA8" s="569" t="s">
        <v>129</v>
      </c>
      <c r="CB8" s="569"/>
      <c r="CC8" s="569"/>
      <c r="CD8" s="569"/>
      <c r="CE8" s="569"/>
      <c r="CF8" s="569"/>
      <c r="CG8" s="569"/>
      <c r="CH8" s="570"/>
      <c r="CI8" s="180"/>
      <c r="CJ8" s="180"/>
      <c r="CK8" s="180"/>
      <c r="CL8" s="571" t="s">
        <v>130</v>
      </c>
      <c r="CM8" s="572"/>
      <c r="CN8" s="573"/>
      <c r="CO8" s="568" t="s">
        <v>128</v>
      </c>
      <c r="CP8" s="569"/>
      <c r="CQ8" s="569"/>
      <c r="CR8" s="569"/>
      <c r="CS8" s="569"/>
      <c r="CT8" s="569"/>
      <c r="CU8" s="569"/>
      <c r="CV8" s="569"/>
      <c r="CW8" s="569"/>
      <c r="CX8" s="568" t="s">
        <v>129</v>
      </c>
      <c r="CY8" s="569"/>
      <c r="CZ8" s="569"/>
      <c r="DA8" s="569"/>
      <c r="DB8" s="569"/>
      <c r="DC8" s="569"/>
      <c r="DD8" s="569"/>
      <c r="DE8" s="570"/>
      <c r="DG8" s="571" t="s">
        <v>130</v>
      </c>
      <c r="DH8" s="572"/>
      <c r="DI8" s="573"/>
      <c r="DO8" s="574" t="s">
        <v>121</v>
      </c>
      <c r="DP8" s="575"/>
      <c r="DQ8" s="575"/>
      <c r="DR8" s="575"/>
      <c r="DS8" s="575"/>
      <c r="DT8" s="575"/>
      <c r="DU8" s="575"/>
      <c r="DV8" s="575"/>
      <c r="DW8" s="575"/>
      <c r="DX8" s="575"/>
      <c r="DY8" s="575"/>
      <c r="DZ8" s="575"/>
      <c r="EA8" s="575"/>
      <c r="EB8" s="575"/>
      <c r="EC8" s="576"/>
      <c r="ED8" s="124"/>
      <c r="EE8" s="181" t="s">
        <v>121</v>
      </c>
      <c r="EF8" s="182" t="s">
        <v>122</v>
      </c>
      <c r="EG8" s="183" t="s">
        <v>121</v>
      </c>
      <c r="EH8" s="182" t="s">
        <v>122</v>
      </c>
      <c r="EI8" s="183" t="s">
        <v>121</v>
      </c>
      <c r="EJ8" s="184" t="s">
        <v>122</v>
      </c>
      <c r="EK8" s="30"/>
      <c r="EP8" s="123"/>
      <c r="EU8" s="125"/>
      <c r="EV8" s="126"/>
    </row>
    <row r="9" spans="1:152" ht="92.25" thickBot="1" x14ac:dyDescent="0.25">
      <c r="A9" s="185" t="s">
        <v>131</v>
      </c>
      <c r="B9" s="185" t="s">
        <v>34</v>
      </c>
      <c r="C9" s="186" t="s">
        <v>132</v>
      </c>
      <c r="D9" s="185" t="s">
        <v>0</v>
      </c>
      <c r="E9" s="186" t="s">
        <v>15</v>
      </c>
      <c r="F9" s="187" t="s">
        <v>17</v>
      </c>
      <c r="G9" s="187" t="s">
        <v>1</v>
      </c>
      <c r="H9" s="188" t="s">
        <v>8</v>
      </c>
      <c r="I9" s="189" t="s">
        <v>9</v>
      </c>
      <c r="J9" s="189" t="s">
        <v>33</v>
      </c>
      <c r="K9" s="189" t="s">
        <v>55</v>
      </c>
      <c r="L9" s="189" t="s">
        <v>133</v>
      </c>
      <c r="M9" s="188" t="s">
        <v>10</v>
      </c>
      <c r="N9" s="188" t="s">
        <v>25</v>
      </c>
      <c r="O9" s="190" t="s">
        <v>24</v>
      </c>
      <c r="P9" s="191" t="s">
        <v>134</v>
      </c>
      <c r="Q9" s="187" t="s">
        <v>2</v>
      </c>
      <c r="R9" s="187" t="s">
        <v>16</v>
      </c>
      <c r="S9" s="192" t="s">
        <v>135</v>
      </c>
      <c r="T9" s="193" t="s">
        <v>136</v>
      </c>
      <c r="U9" s="194" t="s">
        <v>137</v>
      </c>
      <c r="V9" s="195" t="s">
        <v>135</v>
      </c>
      <c r="W9" s="196" t="s">
        <v>136</v>
      </c>
      <c r="X9" s="197" t="s">
        <v>137</v>
      </c>
      <c r="Y9" s="198" t="s">
        <v>138</v>
      </c>
      <c r="Z9" s="199" t="s">
        <v>139</v>
      </c>
      <c r="AA9" s="200" t="s">
        <v>140</v>
      </c>
      <c r="AB9" s="201" t="s">
        <v>141</v>
      </c>
      <c r="AC9" s="201" t="s">
        <v>35</v>
      </c>
      <c r="AD9" s="201" t="s">
        <v>11</v>
      </c>
      <c r="AE9" s="201" t="s">
        <v>29</v>
      </c>
      <c r="AF9" s="201" t="s">
        <v>19</v>
      </c>
      <c r="AG9" s="202" t="s">
        <v>142</v>
      </c>
      <c r="AH9" s="202" t="s">
        <v>143</v>
      </c>
      <c r="AI9" s="202" t="s">
        <v>144</v>
      </c>
      <c r="AJ9" s="203" t="s">
        <v>145</v>
      </c>
      <c r="AK9" s="202" t="s">
        <v>146</v>
      </c>
      <c r="AL9" s="202" t="s">
        <v>147</v>
      </c>
      <c r="AM9" s="203" t="s">
        <v>148</v>
      </c>
      <c r="AN9" s="202" t="s">
        <v>5</v>
      </c>
      <c r="AO9" s="202" t="s">
        <v>149</v>
      </c>
      <c r="AP9" s="203" t="s">
        <v>150</v>
      </c>
      <c r="AQ9" s="201" t="s">
        <v>30</v>
      </c>
      <c r="AR9" s="204" t="s">
        <v>151</v>
      </c>
      <c r="AS9" s="205" t="s">
        <v>152</v>
      </c>
      <c r="AT9" s="206" t="s">
        <v>153</v>
      </c>
      <c r="AU9" s="207" t="s">
        <v>154</v>
      </c>
      <c r="AV9" s="208" t="s">
        <v>155</v>
      </c>
      <c r="AW9" s="209" t="s">
        <v>156</v>
      </c>
      <c r="AX9" s="201" t="s">
        <v>7</v>
      </c>
      <c r="AY9" s="201" t="s">
        <v>20</v>
      </c>
      <c r="AZ9" s="201" t="s">
        <v>157</v>
      </c>
      <c r="BA9" s="201" t="s">
        <v>157</v>
      </c>
      <c r="BB9" s="201" t="s">
        <v>158</v>
      </c>
      <c r="BC9" s="201" t="s">
        <v>159</v>
      </c>
      <c r="BD9" s="201" t="s">
        <v>160</v>
      </c>
      <c r="BE9" s="201" t="s">
        <v>161</v>
      </c>
      <c r="BF9" s="201" t="s">
        <v>162</v>
      </c>
      <c r="BG9" s="201" t="s">
        <v>21</v>
      </c>
      <c r="BH9" s="201" t="s">
        <v>163</v>
      </c>
      <c r="BI9" s="201" t="s">
        <v>164</v>
      </c>
      <c r="BJ9" s="201" t="s">
        <v>165</v>
      </c>
      <c r="BK9" s="201" t="s">
        <v>166</v>
      </c>
      <c r="BL9" s="201" t="s">
        <v>167</v>
      </c>
      <c r="BM9" s="201" t="s">
        <v>168</v>
      </c>
      <c r="BN9" s="201" t="s">
        <v>168</v>
      </c>
      <c r="BO9" s="201" t="s">
        <v>169</v>
      </c>
      <c r="BP9" s="210" t="s">
        <v>170</v>
      </c>
      <c r="BQ9" s="211" t="s">
        <v>171</v>
      </c>
      <c r="BR9" s="211" t="s">
        <v>172</v>
      </c>
      <c r="BS9" s="211" t="s">
        <v>173</v>
      </c>
      <c r="BT9" s="211" t="s">
        <v>174</v>
      </c>
      <c r="BU9" s="212" t="s">
        <v>175</v>
      </c>
      <c r="BV9" s="212" t="s">
        <v>176</v>
      </c>
      <c r="BW9" s="212" t="s">
        <v>177</v>
      </c>
      <c r="BX9" s="212" t="s">
        <v>178</v>
      </c>
      <c r="BY9" s="213" t="s">
        <v>179</v>
      </c>
      <c r="BZ9" s="213" t="s">
        <v>180</v>
      </c>
      <c r="CA9" s="214" t="s">
        <v>181</v>
      </c>
      <c r="CB9" s="212" t="s">
        <v>182</v>
      </c>
      <c r="CC9" s="215" t="s">
        <v>183</v>
      </c>
      <c r="CD9" s="215" t="s">
        <v>184</v>
      </c>
      <c r="CE9" s="215" t="s">
        <v>185</v>
      </c>
      <c r="CF9" s="215" t="s">
        <v>186</v>
      </c>
      <c r="CG9" s="216" t="s">
        <v>187</v>
      </c>
      <c r="CH9" s="217" t="s">
        <v>188</v>
      </c>
      <c r="CI9" s="217" t="s">
        <v>189</v>
      </c>
      <c r="CJ9" s="217" t="s">
        <v>167</v>
      </c>
      <c r="CK9" s="217" t="s">
        <v>190</v>
      </c>
      <c r="CL9" s="218" t="s">
        <v>191</v>
      </c>
      <c r="CM9" s="219" t="s">
        <v>192</v>
      </c>
      <c r="CN9" s="220" t="s">
        <v>193</v>
      </c>
      <c r="CO9" s="221" t="s">
        <v>194</v>
      </c>
      <c r="CP9" s="222" t="s">
        <v>195</v>
      </c>
      <c r="CQ9" s="222" t="s">
        <v>196</v>
      </c>
      <c r="CR9" s="223" t="s">
        <v>197</v>
      </c>
      <c r="CS9" s="212" t="s">
        <v>198</v>
      </c>
      <c r="CT9" s="211" t="s">
        <v>199</v>
      </c>
      <c r="CU9" s="211" t="s">
        <v>200</v>
      </c>
      <c r="CV9" s="213" t="s">
        <v>201</v>
      </c>
      <c r="CW9" s="213" t="s">
        <v>202</v>
      </c>
      <c r="CX9" s="214" t="s">
        <v>203</v>
      </c>
      <c r="CY9" s="212" t="s">
        <v>204</v>
      </c>
      <c r="CZ9" s="215" t="s">
        <v>205</v>
      </c>
      <c r="DA9" s="217" t="s">
        <v>206</v>
      </c>
      <c r="DB9" s="224" t="s">
        <v>207</v>
      </c>
      <c r="DC9" s="215" t="s">
        <v>186</v>
      </c>
      <c r="DD9" s="225" t="s">
        <v>208</v>
      </c>
      <c r="DE9" s="217" t="s">
        <v>188</v>
      </c>
      <c r="DF9" s="226" t="s">
        <v>209</v>
      </c>
      <c r="DG9" s="218" t="s">
        <v>210</v>
      </c>
      <c r="DH9" s="219" t="s">
        <v>211</v>
      </c>
      <c r="DI9" s="220" t="s">
        <v>212</v>
      </c>
      <c r="DJ9" s="226" t="s">
        <v>213</v>
      </c>
      <c r="DK9" s="227" t="s">
        <v>214</v>
      </c>
      <c r="DL9" s="228" t="s">
        <v>215</v>
      </c>
      <c r="DM9" s="229" t="s">
        <v>216</v>
      </c>
      <c r="DN9" s="229" t="s">
        <v>217</v>
      </c>
      <c r="DO9" s="230" t="s">
        <v>218</v>
      </c>
      <c r="DP9" s="231" t="s">
        <v>219</v>
      </c>
      <c r="DQ9" s="231" t="s">
        <v>220</v>
      </c>
      <c r="DR9" s="231" t="s">
        <v>221</v>
      </c>
      <c r="DS9" s="232" t="s">
        <v>222</v>
      </c>
      <c r="DT9" s="233" t="s">
        <v>223</v>
      </c>
      <c r="DU9" s="233" t="s">
        <v>224</v>
      </c>
      <c r="DV9" s="234"/>
      <c r="DW9" s="235" t="s">
        <v>225</v>
      </c>
      <c r="DX9" s="236" t="s">
        <v>226</v>
      </c>
      <c r="DY9" s="236" t="s">
        <v>227</v>
      </c>
      <c r="DZ9" s="234"/>
      <c r="EA9" s="237" t="s">
        <v>228</v>
      </c>
      <c r="EB9" s="238" t="s">
        <v>229</v>
      </c>
      <c r="EC9" s="238" t="s">
        <v>230</v>
      </c>
      <c r="ED9" s="234"/>
      <c r="EE9" s="577" t="s">
        <v>231</v>
      </c>
      <c r="EF9" s="578"/>
      <c r="EG9" s="562" t="s">
        <v>232</v>
      </c>
      <c r="EH9" s="578"/>
      <c r="EI9" s="562" t="s">
        <v>233</v>
      </c>
      <c r="EJ9" s="563"/>
      <c r="EK9" s="239" t="s">
        <v>234</v>
      </c>
      <c r="EL9" s="240" t="s">
        <v>235</v>
      </c>
      <c r="EM9" s="240" t="s">
        <v>236</v>
      </c>
      <c r="EN9" s="240" t="s">
        <v>237</v>
      </c>
      <c r="EO9" s="240" t="s">
        <v>238</v>
      </c>
      <c r="EP9" s="241" t="s">
        <v>214</v>
      </c>
      <c r="EQ9" s="240" t="s">
        <v>237</v>
      </c>
      <c r="ER9" s="240" t="s">
        <v>239</v>
      </c>
      <c r="ES9" s="240" t="s">
        <v>240</v>
      </c>
      <c r="ET9" s="240" t="s">
        <v>244</v>
      </c>
      <c r="EU9" s="242" t="s">
        <v>241</v>
      </c>
      <c r="EV9" s="243" t="s">
        <v>242</v>
      </c>
    </row>
    <row r="10" spans="1:152" ht="30" customHeight="1" thickTop="1" x14ac:dyDescent="0.2">
      <c r="A10" s="244"/>
      <c r="B10" s="244"/>
      <c r="C10" s="244"/>
      <c r="D10" s="244" t="str">
        <f>IF(F10="","",IF(BY10="","Etude",IF(CG10&lt;&gt;"","Notifié",IF(OR(AN10="DAJ",AN10="DRP"),"Ajourné",IF(AND(OR(AN10="DLR",AND(AN10="DR",AT10="",AU10="")),AQ10&lt;&gt;""),"Soldé",IF(AND(Z10&lt;&gt;"",S10="",T10=""),"Annulé",IF(AND(C10&lt;&gt;"",Z10="",S10="",T10=""),"Sans suite",IF(AND(OR(S10="",T10=""),I10&lt;&gt;"",Z10="",BZ10=""),Visas,""))))))))</f>
        <v/>
      </c>
      <c r="E10" s="245" t="str">
        <f t="shared" ref="E10" si="0">IF(EO10="ERREUR",$EO$7,IF(EM10&lt;&gt;"",$EM$7,IF(EL10&lt;&gt;"",$EL$7,IF(EK10&lt;&gt;"",$EK$7,IF(DE10&lt;&gt;"",$DE$7,IF(DD10&lt;&gt;"",$DD$7,IF(DC10&lt;&gt;"",$DC$7,IF(DB10&lt;&gt;"",$DB$7,IF(DA10&lt;&gt;"",$DA$7,IF(CZ10&lt;&gt;"",$CZ$7,IF(CY10&lt;&gt;"",$CY$7,IF(CX10&lt;&gt;"",$CX$7,IF(CW10&lt;&gt;"",$CW$7,IF(CV10&lt;&gt;"",$CV$7,IF(CU10&lt;&gt;"",$CU$7,IF(CT10&lt;&gt;"",$CT$7,IF(CS10&lt;&gt;"",$CS$7,IF(CQ10&lt;&gt;"",$CQ$7,IF(CP10&lt;&gt;"",$CP$7,IF(CO10&lt;&gt;"",$CO$7,IF(CH10&lt;&gt;"",$CH$7,IF(CG10&lt;&gt;"",$CG$7,IF(CF10&lt;&gt;"",$CF$7,IF(CE10&lt;&gt;"",$CE$7,IF(CD10&lt;&gt;"",$CD$7,IF(CC10&lt;&gt;"",$CC$7,IF(CB10&lt;&gt;"",$CB$7,IF(CA10&lt;&gt;"",$CA$7,IF(BZ10&lt;&gt;"",$BZ$7,IF(BY10&lt;&gt;"",$BY$7,IF(BX10&lt;&gt;"",$BX$7,IF(BW10&lt;&gt;"",$BW$7,IF(BU10&lt;&gt;"",$BU$7,IF(BT10&lt;&gt;"",$BT$7,IF(BS10&lt;&gt;"",$BS$7,IF(BR10&lt;&gt;"",$BR$7,IF(BQ10&lt;&gt;"",$BQ$7,IF(BP10&lt;&gt;"",$BP$7,""))))))))))))))))))))))))))))))))))))))</f>
        <v>Facture</v>
      </c>
      <c r="F10" s="246"/>
      <c r="G10" s="244"/>
      <c r="H10" s="244">
        <v>1</v>
      </c>
      <c r="I10" s="244"/>
      <c r="J10" s="247"/>
      <c r="K10" s="244"/>
      <c r="L10" s="244"/>
      <c r="M10" s="244"/>
      <c r="N10" s="244"/>
      <c r="O10" s="244"/>
      <c r="P10" s="244" t="str">
        <f t="shared" ref="P10" si="1">IF(M10&lt;&gt;"",IF(M10="ATM","F","G"),"")</f>
        <v/>
      </c>
      <c r="Q10" s="244"/>
      <c r="R10" s="244"/>
      <c r="S10" s="248">
        <v>100</v>
      </c>
      <c r="T10" s="249">
        <v>200</v>
      </c>
      <c r="U10" s="250">
        <f>IF(AND(ISBLANK(S10),ISBLANK(T10)),X10/(1+Général!$F$101/100),S10+T10)</f>
        <v>300</v>
      </c>
      <c r="V10" s="282">
        <f>S10*(1+Général!$I$101/100)</f>
        <v>100</v>
      </c>
      <c r="W10" s="251">
        <f>T10*(1+Général!$I$101/100)</f>
        <v>200</v>
      </c>
      <c r="X10" s="252">
        <f>IF(AND(ISBLANK(V10),ISBLANK(W10)),(S10+T10)*(1+Général!$F$101/100),V10+W10)</f>
        <v>300</v>
      </c>
      <c r="Y10" s="253"/>
      <c r="Z10" s="254" t="str">
        <f t="shared" ref="Z10" si="2">IF(CG10="","",CG10)</f>
        <v/>
      </c>
      <c r="AA10" s="255"/>
      <c r="AB10" s="256" t="str">
        <f t="shared" ref="AB10" si="3">IF(AA10="","",AA10)</f>
        <v/>
      </c>
      <c r="AC10" s="257"/>
      <c r="AD10" s="244"/>
      <c r="AE10" s="258"/>
      <c r="AF10" s="249"/>
      <c r="AG10" s="258" t="str">
        <f ca="1">IFERROR(date_ouvrable(AB10),"")</f>
        <v/>
      </c>
      <c r="AH10" s="258"/>
      <c r="AI10" s="244"/>
      <c r="AJ10" s="258"/>
      <c r="AK10" s="256" t="str">
        <f t="shared" ref="AK10" ca="1" si="4">IFERROR(IF(ISBLANK(AH10),IF(ISBLANK(AG10),IF(AB10="","",AB10+$AL$6),AG10+$AL$6),AH10+$AL$6),"")</f>
        <v/>
      </c>
      <c r="AL10" s="259"/>
      <c r="AM10" s="258">
        <f t="shared" ref="AM10" si="5">IF(CQ10="","",CQ10)</f>
        <v>44671</v>
      </c>
      <c r="AN10" s="244"/>
      <c r="AO10" s="260"/>
      <c r="AP10" s="258" t="str">
        <f t="shared" ref="AP10" si="6">IF(FE10="","",FE10)</f>
        <v/>
      </c>
      <c r="AQ10" s="258"/>
      <c r="AR10" s="248"/>
      <c r="AS10" s="249"/>
      <c r="AT10" s="248"/>
      <c r="AU10" s="249"/>
      <c r="AV10" s="248"/>
      <c r="AW10" s="250">
        <f>X10-((AR10+AS10+AU10+AT10+AV10)*(1+Général!$F$101/100))</f>
        <v>300</v>
      </c>
      <c r="AX10" s="257"/>
      <c r="AY10" s="261" t="str">
        <f t="shared" ref="AY10" ca="1" si="7">IFERROR(MAX(0,U10*(AH10-AG10)/1000),"")</f>
        <v/>
      </c>
      <c r="AZ10" s="258"/>
      <c r="BA10" s="244"/>
      <c r="BB10" s="258"/>
      <c r="BC10" s="256" t="str">
        <f>IF(BB10="","",IF(ISBLANK(AQ10),IF(AK10="","",AK10+Général!$B$51),AQ10+Général!$B$51))</f>
        <v/>
      </c>
      <c r="BD10" s="262"/>
      <c r="BE10" s="258"/>
      <c r="BF10" s="249"/>
      <c r="BG10" s="263"/>
      <c r="BH10" s="250">
        <f>AW10/(1+Général!$F$101/100)</f>
        <v>300</v>
      </c>
      <c r="BI10" s="250">
        <f>V10-((AR10+AT10)*(1+Général!$F$101/100))</f>
        <v>100</v>
      </c>
      <c r="BJ10" s="250">
        <f>W10-((AS10+AU10+AV10)*(1+Général!$F$101/100))</f>
        <v>200</v>
      </c>
      <c r="BK10" s="264" t="str">
        <f t="shared" ref="BK10" si="8">IF(DF10="","",DF10)</f>
        <v/>
      </c>
      <c r="BL10" s="265" t="str">
        <f t="shared" ref="BL10" si="9">IF(CJ10="","",CJ10)</f>
        <v/>
      </c>
      <c r="BM10" s="244" t="str">
        <f t="shared" ref="BM10" si="10">IF(CI10="","",CI10)</f>
        <v/>
      </c>
      <c r="BN10" s="244"/>
      <c r="BO10" s="266" t="str">
        <f t="shared" ref="BO10" si="11">IF(AH10="","",AH10-AB10)</f>
        <v/>
      </c>
      <c r="BP10" s="267"/>
      <c r="BQ10" s="268"/>
      <c r="BR10" s="268"/>
      <c r="BS10" s="268"/>
      <c r="BT10" s="268"/>
      <c r="BU10" s="268"/>
      <c r="BV10" s="268"/>
      <c r="BW10" s="268"/>
      <c r="BX10" s="268"/>
      <c r="BY10" s="268"/>
      <c r="BZ10" s="268"/>
      <c r="CA10" s="268"/>
      <c r="CB10" s="268"/>
      <c r="CC10" s="268"/>
      <c r="CD10" s="268"/>
      <c r="CE10" s="268"/>
      <c r="CF10" s="268"/>
      <c r="CG10" s="268"/>
      <c r="CH10" s="268"/>
      <c r="CI10" s="268"/>
      <c r="CJ10" s="268"/>
      <c r="CK10" s="268"/>
      <c r="CL10" s="269"/>
      <c r="CM10" s="269"/>
      <c r="CN10" s="269"/>
      <c r="CO10" s="268">
        <v>44671</v>
      </c>
      <c r="CP10" s="268">
        <v>44671</v>
      </c>
      <c r="CQ10" s="268">
        <v>44671</v>
      </c>
      <c r="CR10" s="268">
        <v>44671</v>
      </c>
      <c r="CS10" s="268">
        <v>44671</v>
      </c>
      <c r="CT10" s="268">
        <v>44671</v>
      </c>
      <c r="CU10" s="268">
        <v>44671</v>
      </c>
      <c r="CV10" s="268">
        <v>44672</v>
      </c>
      <c r="CW10" s="268">
        <v>44672</v>
      </c>
      <c r="CX10" s="268"/>
      <c r="CY10" s="268"/>
      <c r="CZ10" s="268"/>
      <c r="DA10" s="268"/>
      <c r="DB10" s="268">
        <v>44676</v>
      </c>
      <c r="DC10" s="268">
        <v>44676</v>
      </c>
      <c r="DD10" s="268">
        <v>44676</v>
      </c>
      <c r="DE10" s="268">
        <v>44676</v>
      </c>
      <c r="DF10" s="269"/>
      <c r="DG10" s="269"/>
      <c r="DH10" s="268"/>
      <c r="DI10" s="268"/>
      <c r="DJ10" s="269"/>
      <c r="DK10" s="270" t="s">
        <v>243</v>
      </c>
      <c r="DL10" s="269" t="str">
        <f t="shared" ref="DL10" si="12">IF(OR(DM10="",DN10=""),"",MAX(DM10,DN10))</f>
        <v/>
      </c>
      <c r="DM10" s="269" t="str">
        <f t="shared" ref="DM10" si="13">IF(AH10="","",DATE(YEAR(AH10),MONTH(AH10),DAY(AH10)+45))</f>
        <v/>
      </c>
      <c r="DN10" s="269" t="str">
        <f t="shared" ref="DN10" si="14">IF(AA10="","",DATE(YEAR(AA10),MONTH(AA10),DAY(AA10)+45))</f>
        <v/>
      </c>
      <c r="DO10" s="271">
        <f t="shared" ref="DO10" si="15">S10</f>
        <v>100</v>
      </c>
      <c r="DP10" s="272">
        <f t="shared" ref="DP10" si="16">T10</f>
        <v>200</v>
      </c>
      <c r="DQ10" s="273">
        <f t="shared" ref="DQ10" si="17">DO10+DP10</f>
        <v>300</v>
      </c>
      <c r="DR10" s="273">
        <f t="shared" ref="DR10" si="18">AV10</f>
        <v>0</v>
      </c>
      <c r="DS10" s="274"/>
      <c r="DT10" s="272"/>
      <c r="DU10" s="273">
        <f t="shared" ref="DU10" si="19">DS10+DT10</f>
        <v>0</v>
      </c>
      <c r="DV10" s="275"/>
      <c r="DW10" s="274"/>
      <c r="DX10" s="272"/>
      <c r="DY10" s="273">
        <f t="shared" ref="DY10" si="20">DW10+DX10</f>
        <v>0</v>
      </c>
      <c r="DZ10" s="275"/>
      <c r="EA10" s="274"/>
      <c r="EB10" s="272"/>
      <c r="EC10" s="273">
        <f t="shared" ref="EC10" si="21">EA10+EB10</f>
        <v>0</v>
      </c>
      <c r="ED10" s="275"/>
      <c r="EE10" s="273">
        <f t="shared" ref="EE10" si="22">DO10-DS10-DW10-EA10</f>
        <v>100</v>
      </c>
      <c r="EF10" s="273">
        <f t="shared" ref="EF10" si="23">EE10*1.2</f>
        <v>120</v>
      </c>
      <c r="EG10" s="273">
        <f t="shared" ref="EG10" si="24">DP10-DT10-DX10-EB10</f>
        <v>200</v>
      </c>
      <c r="EH10" s="273">
        <f t="shared" ref="EH10" si="25">EG10*1.2</f>
        <v>240</v>
      </c>
      <c r="EI10" s="273">
        <f t="shared" ref="EI10" si="26">EE10+EG10-DR10</f>
        <v>300</v>
      </c>
      <c r="EJ10" s="273">
        <f t="shared" ref="EJ10" si="27">EI10*1.2</f>
        <v>360</v>
      </c>
      <c r="EK10" s="276" t="str">
        <f t="shared" ref="EK10" si="28">IF(BB10="","",BB10)</f>
        <v/>
      </c>
      <c r="EL10" s="277" t="str">
        <f t="shared" ref="EL10" si="29">IF(BD10="","",BD10)</f>
        <v/>
      </c>
      <c r="EM10" s="277" t="str">
        <f t="shared" ref="EM10" si="30">IF(BE10="","",BE10)</f>
        <v/>
      </c>
      <c r="EN10" s="278" t="str">
        <f t="shared" ref="EN10" si="31">IF(AND(AQ10&lt;&gt;"",BE10&lt;&gt;""),$EM$7,"")</f>
        <v/>
      </c>
      <c r="EO10" s="269" t="str">
        <f t="shared" ref="EO10" si="32">IF(AND(AQ10="",BE10&lt;&gt;""),$EO$7,"")</f>
        <v/>
      </c>
      <c r="EP10" s="279" t="str">
        <f t="shared" ref="EP10" si="33">IF(DK10="","",DK10)</f>
        <v>1</v>
      </c>
      <c r="EQ10" s="278" t="str">
        <f t="shared" ref="EQ10" si="34">IF(AH10="","",IF(AQ10&lt;&gt;"","CLOS",IF(14&lt;ER10,"Il reste",IF(0&lt;ER10&lt;=14,"Il reste seulement",IF(ER10&lt;=0,"DR en retard","Il reste seulement")))))</f>
        <v/>
      </c>
      <c r="ER10" s="278" t="str">
        <f t="shared" ref="ER10" ca="1" si="35">IFERROR(IF(AQ10&lt;&gt;"","",IF(DL10="","",DL10-TODAY())),"")</f>
        <v/>
      </c>
      <c r="ES10" s="278" t="str">
        <f t="shared" ref="ES10" si="36">IF(AO10="","",AO10)</f>
        <v/>
      </c>
      <c r="ET10" s="278" t="str">
        <f t="shared" ref="ET10" ca="1" si="37">IFERROR(IF(H10="","",IF(AH10="",IF(AA10-$A$1&gt;=0,"0","1"),"")),"")</f>
        <v>1</v>
      </c>
      <c r="EU10" s="277" t="str">
        <f t="shared" ref="EU10" ca="1" si="38">IF(AND(E10="Attente DPV",ET10&lt;&gt;""),AA10,"")</f>
        <v/>
      </c>
      <c r="EV10" s="280" t="str">
        <f t="shared" ref="EV10" ca="1" si="39">IF(EU10&lt;$A$1,"En retard","")</f>
        <v/>
      </c>
    </row>
  </sheetData>
  <mergeCells count="32">
    <mergeCell ref="EI9:EJ9"/>
    <mergeCell ref="BI8:BJ8"/>
    <mergeCell ref="BK8:BL8"/>
    <mergeCell ref="BP8:BZ8"/>
    <mergeCell ref="CA8:CH8"/>
    <mergeCell ref="CL8:CN8"/>
    <mergeCell ref="CO8:CW8"/>
    <mergeCell ref="CX8:DE8"/>
    <mergeCell ref="DG8:DI8"/>
    <mergeCell ref="DO8:EC8"/>
    <mergeCell ref="EE9:EF9"/>
    <mergeCell ref="EG9:EH9"/>
    <mergeCell ref="AZ7:BF7"/>
    <mergeCell ref="BG7:BO7"/>
    <mergeCell ref="Q8:R8"/>
    <mergeCell ref="S8:U8"/>
    <mergeCell ref="V8:X8"/>
    <mergeCell ref="Z8:AB8"/>
    <mergeCell ref="AG8:AH8"/>
    <mergeCell ref="AP8:AQ8"/>
    <mergeCell ref="AR8:AV8"/>
    <mergeCell ref="BB8:BE8"/>
    <mergeCell ref="BP1:CN1"/>
    <mergeCell ref="CO1:DJ1"/>
    <mergeCell ref="DO1:EJ1"/>
    <mergeCell ref="EK1:EO1"/>
    <mergeCell ref="EP1:EV1"/>
    <mergeCell ref="F7:P8"/>
    <mergeCell ref="Q7:AC7"/>
    <mergeCell ref="AD7:AF8"/>
    <mergeCell ref="AG7:AJ7"/>
    <mergeCell ref="AK7:AY7"/>
  </mergeCells>
  <conditionalFormatting sqref="AG10">
    <cfRule type="cellIs" dxfId="50" priority="20" operator="notEqual">
      <formula>$AB10</formula>
    </cfRule>
  </conditionalFormatting>
  <conditionalFormatting sqref="D10">
    <cfRule type="containsBlanks" dxfId="49" priority="2">
      <formula>LEN(TRIM(D10))=0</formula>
    </cfRule>
  </conditionalFormatting>
  <dataValidations count="4">
    <dataValidation type="list" allowBlank="1" showInputMessage="1" showErrorMessage="1" sqref="M10">
      <formula1>PERIODE</formula1>
    </dataValidation>
    <dataValidation type="list" allowBlank="1" showInputMessage="1" showErrorMessage="1" sqref="O10">
      <formula1>TYPE_TVX</formula1>
    </dataValidation>
    <dataValidation type="list" allowBlank="1" showInputMessage="1" showErrorMessage="1" sqref="Q10">
      <formula1>TYPE_PAIEMENT</formula1>
    </dataValidation>
    <dataValidation type="list" allowBlank="1" showInputMessage="1" showErrorMessage="1" sqref="AN10">
      <formula1>TYPE_ACTE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8861" r:id="rId4" name="CommandButton2">
          <controlPr defaultSize="0" autoLine="0" r:id="rId5">
            <anchor moveWithCells="1">
              <from>
                <xdr:col>4</xdr:col>
                <xdr:colOff>209550</xdr:colOff>
                <xdr:row>3</xdr:row>
                <xdr:rowOff>9525</xdr:rowOff>
              </from>
              <to>
                <xdr:col>7</xdr:col>
                <xdr:colOff>133350</xdr:colOff>
                <xdr:row>4</xdr:row>
                <xdr:rowOff>104775</xdr:rowOff>
              </to>
            </anchor>
          </controlPr>
        </control>
      </mc:Choice>
      <mc:Fallback>
        <control shapeId="78861" r:id="rId4" name="CommandButton2"/>
      </mc:Fallback>
    </mc:AlternateContent>
    <mc:AlternateContent xmlns:mc="http://schemas.openxmlformats.org/markup-compatibility/2006">
      <mc:Choice Requires="x14">
        <control shapeId="78860" r:id="rId6" name="CommandButton1">
          <controlPr defaultSize="0" autoLine="0" r:id="rId7">
            <anchor moveWithCells="1">
              <from>
                <xdr:col>4</xdr:col>
                <xdr:colOff>190500</xdr:colOff>
                <xdr:row>1</xdr:row>
                <xdr:rowOff>171450</xdr:rowOff>
              </from>
              <to>
                <xdr:col>7</xdr:col>
                <xdr:colOff>142875</xdr:colOff>
                <xdr:row>2</xdr:row>
                <xdr:rowOff>200025</xdr:rowOff>
              </to>
            </anchor>
          </controlPr>
        </control>
      </mc:Choice>
      <mc:Fallback>
        <control shapeId="78860" r:id="rId6" name="CommandButton1"/>
      </mc:Fallback>
    </mc:AlternateContent>
    <mc:AlternateContent xmlns:mc="http://schemas.openxmlformats.org/markup-compatibility/2006">
      <mc:Choice Requires="x14">
        <control shapeId="78849" r:id="rId8" name="Button 1">
          <controlPr defaultSize="0" print="0" autoFill="0" autoPict="0" macro="[0]!BC_VERS_DR">
            <anchor moveWithCells="1" sizeWithCells="1">
              <from>
                <xdr:col>2</xdr:col>
                <xdr:colOff>0</xdr:colOff>
                <xdr:row>1</xdr:row>
                <xdr:rowOff>28575</xdr:rowOff>
              </from>
              <to>
                <xdr:col>3</xdr:col>
                <xdr:colOff>457200</xdr:colOff>
                <xdr:row>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0" r:id="rId9" name="Button 2">
          <controlPr defaultSize="0" print="0" autoFill="0" autoPict="0" macro="[0]!BC_VERS_DATE_DEMANDES">
            <anchor moveWithCells="1" sizeWithCells="1">
              <from>
                <xdr:col>2</xdr:col>
                <xdr:colOff>0</xdr:colOff>
                <xdr:row>2</xdr:row>
                <xdr:rowOff>38100</xdr:rowOff>
              </from>
              <to>
                <xdr:col>3</xdr:col>
                <xdr:colOff>457200</xdr:colOff>
                <xdr:row>3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1" r:id="rId10" name="Button 3">
          <controlPr defaultSize="0" print="0" autoFill="0" autoPict="0" macro="[0]!BC_MENU">
            <anchor moveWithCells="1" sizeWithCells="1">
              <from>
                <xdr:col>36</xdr:col>
                <xdr:colOff>0</xdr:colOff>
                <xdr:row>0</xdr:row>
                <xdr:rowOff>0</xdr:rowOff>
              </from>
              <to>
                <xdr:col>37</xdr:col>
                <xdr:colOff>0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2" r:id="rId11" name="Button 4">
          <controlPr defaultSize="0" print="0" autoFill="0" autoPict="0" macro="[0]!BC_MENU">
            <anchor moveWithCells="1" sizeWithCells="1">
              <from>
                <xdr:col>67</xdr:col>
                <xdr:colOff>28575</xdr:colOff>
                <xdr:row>1</xdr:row>
                <xdr:rowOff>9525</xdr:rowOff>
              </from>
              <to>
                <xdr:col>68</xdr:col>
                <xdr:colOff>171450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3" r:id="rId12" name="Button 5">
          <controlPr defaultSize="0" print="0" autoFill="0" autoPict="0" macro="[0]!BC_VERS_DPV">
            <anchor moveWithCells="1" sizeWithCells="1">
              <from>
                <xdr:col>2</xdr:col>
                <xdr:colOff>0</xdr:colOff>
                <xdr:row>0</xdr:row>
                <xdr:rowOff>19050</xdr:rowOff>
              </from>
              <to>
                <xdr:col>3</xdr:col>
                <xdr:colOff>457200</xdr:colOff>
                <xdr:row>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4" r:id="rId13" name="Button 6">
          <controlPr defaultSize="0" print="0" autoFill="0" autoPict="0" macro="[0]!BC_VERS_DATES_RECEPTION">
            <anchor moveWithCells="1" sizeWithCells="1">
              <from>
                <xdr:col>2</xdr:col>
                <xdr:colOff>0</xdr:colOff>
                <xdr:row>3</xdr:row>
                <xdr:rowOff>38100</xdr:rowOff>
              </from>
              <to>
                <xdr:col>3</xdr:col>
                <xdr:colOff>457200</xdr:colOff>
                <xdr:row>4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5" r:id="rId14" name="Button 7">
          <controlPr defaultSize="0" print="0" autoFill="0" autoPict="0" macro="[0]!BC_MENU">
            <anchor moveWithCells="1" sizeWithCells="1">
              <from>
                <xdr:col>92</xdr:col>
                <xdr:colOff>28575</xdr:colOff>
                <xdr:row>1</xdr:row>
                <xdr:rowOff>9525</xdr:rowOff>
              </from>
              <to>
                <xdr:col>93</xdr:col>
                <xdr:colOff>171450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6" r:id="rId15" name="Button 8">
          <controlPr defaultSize="0" print="0" autoFill="0" autoPict="0" macro="[0]!BC_VERIFICATIONS">
            <anchor moveWithCells="1" sizeWithCells="1">
              <from>
                <xdr:col>2</xdr:col>
                <xdr:colOff>0</xdr:colOff>
                <xdr:row>4</xdr:row>
                <xdr:rowOff>38100</xdr:rowOff>
              </from>
              <to>
                <xdr:col>3</xdr:col>
                <xdr:colOff>457200</xdr:colOff>
                <xdr:row>5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7" r:id="rId16" name="Button 9">
          <controlPr defaultSize="0" print="0" autoFill="0" autoPict="0" macro="[0]!BC_MENU">
            <anchor moveWithCells="1" sizeWithCells="1">
              <from>
                <xdr:col>118</xdr:col>
                <xdr:colOff>28575</xdr:colOff>
                <xdr:row>1</xdr:row>
                <xdr:rowOff>9525</xdr:rowOff>
              </from>
              <to>
                <xdr:col>119</xdr:col>
                <xdr:colOff>171450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8858" r:id="rId17" name="Button 10">
          <controlPr defaultSize="0" print="0" autoFill="0" autoPict="0" macro="[0]!BC_MENU">
            <anchor moveWithCells="1" sizeWithCells="1">
              <from>
                <xdr:col>32</xdr:col>
                <xdr:colOff>0</xdr:colOff>
                <xdr:row>0</xdr:row>
                <xdr:rowOff>0</xdr:rowOff>
              </from>
              <to>
                <xdr:col>33</xdr:col>
                <xdr:colOff>0</xdr:colOff>
                <xdr:row>1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2DC1F5A-4F8E-494E-B7A4-48FBEFBFD3EA}">
            <xm:f>NOT(ISERROR(SEARCH($CH$7,E10)))</xm:f>
            <xm:f>$CH$7</xm:f>
            <x14:dxf>
              <font>
                <b/>
                <i val="0"/>
              </font>
              <fill>
                <patternFill>
                  <bgColor rgb="FF99FF33"/>
                </patternFill>
              </fill>
            </x14:dxf>
          </x14:cfRule>
          <x14:cfRule type="containsText" priority="4" operator="containsText" id="{A60EC307-A7D9-4743-B6F7-5427153BE3FE}">
            <xm:f>NOT(ISERROR(SEARCH($CG$7,E10)))</xm:f>
            <xm:f>$CG$7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containsText" priority="5" operator="containsText" id="{14C1E658-5096-4FAB-A8FE-219A6653F776}">
            <xm:f>NOT(ISERROR(SEARCH($CF$7,E10)))</xm:f>
            <xm:f>$CF$7</xm:f>
            <x14:dxf>
              <font>
                <b/>
                <i val="0"/>
              </font>
              <fill>
                <patternFill>
                  <bgColor rgb="FF99FF33"/>
                </patternFill>
              </fill>
            </x14:dxf>
          </x14:cfRule>
          <x14:cfRule type="containsText" priority="6" operator="containsText" id="{E6AA578A-2BCE-4671-8C85-5599644F1532}">
            <xm:f>NOT(ISERROR(SEARCH($CE$7,E10)))</xm:f>
            <xm:f>$CE$7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containsText" priority="7" operator="containsText" id="{DDC7F9F9-4CB9-423D-8DB8-E1EA93A000B7}">
            <xm:f>NOT(ISERROR(SEARCH($CD$7,E10)))</xm:f>
            <xm:f>$CD$7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8" operator="containsText" id="{55FAC173-1AAB-4001-9124-995A87AE6295}">
            <xm:f>NOT(ISERROR(SEARCH($CC$7,E10)))</xm:f>
            <xm:f>$CC$7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9" operator="containsText" id="{DA67C81A-CBBD-4435-9AC7-E0898BB652BA}">
            <xm:f>NOT(ISERROR(SEARCH($CB$7,E10)))</xm:f>
            <xm:f>$CB$7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10" operator="containsText" id="{88A336DA-3520-4D76-ABFF-F9A372ABCA16}">
            <xm:f>NOT(ISERROR(SEARCH($CA$7,E10)))</xm:f>
            <xm:f>$CA$7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11" operator="containsText" id="{C10B89D9-1B8C-40C4-83E7-A5FD4E7CAD2C}">
            <xm:f>NOT(ISERROR(SEARCH($BZ$7,E10)))</xm:f>
            <xm:f>$BZ$7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14:cfRule type="containsText" priority="12" operator="containsText" id="{96271F28-4509-4B3B-A38A-3CE8E9FB1215}">
            <xm:f>NOT(ISERROR(SEARCH($BY$7,E10)))</xm:f>
            <xm:f>$BY$7</xm:f>
            <x14:dxf>
              <font>
                <b/>
                <i val="0"/>
                <color theme="0"/>
              </font>
              <fill>
                <patternFill>
                  <bgColor rgb="FF996633"/>
                </patternFill>
              </fill>
            </x14:dxf>
          </x14:cfRule>
          <x14:cfRule type="containsText" priority="13" operator="containsText" id="{9AB6BDE6-2D41-4753-8E10-38A7B0344FDB}">
            <xm:f>NOT(ISERROR(SEARCH($BX$7,E10)))</xm:f>
            <xm:f>$BX$7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14" operator="containsText" id="{2AAAF8AC-5C94-497D-B4C9-E26DF2887EB3}">
            <xm:f>NOT(ISERROR(SEARCH($BW$7,E10)))</xm:f>
            <xm:f>$BW$7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15" operator="containsText" id="{1D722EE8-D48C-4BE7-9345-5A8F9B886C83}">
            <xm:f>NOT(ISERROR(SEARCH($BU$7,E10)))</xm:f>
            <xm:f>$BU$7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containsText" priority="16" operator="containsText" id="{98E2388C-4697-4E6D-9EA8-491166962B52}">
            <xm:f>NOT(ISERROR(SEARCH($BT$7,E10)))</xm:f>
            <xm:f>$BT$7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14:cfRule type="containsText" priority="17" operator="containsText" id="{2C584072-249D-45AD-A245-A50E1F787426}">
            <xm:f>NOT(ISERROR(SEARCH($BS$7,E10)))</xm:f>
            <xm:f>$BS$7</xm:f>
            <x14:dxf>
              <font>
                <b/>
                <i val="0"/>
              </font>
              <fill>
                <patternFill>
                  <bgColor rgb="FF99FF33"/>
                </patternFill>
              </fill>
            </x14:dxf>
          </x14:cfRule>
          <x14:cfRule type="containsText" priority="18" operator="containsText" id="{7730FAF7-9D65-497B-9C76-830EFEF3A111}">
            <xm:f>NOT(ISERROR(SEARCH($BQ$7,E10)))</xm:f>
            <xm:f>$BQ$7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19" operator="containsText" id="{734BE1A4-1AD5-4E57-9D16-AE058B204F0D}">
            <xm:f>NOT(ISERROR(SEARCH($BP$7,E10)))</xm:f>
            <xm:f>$BP$7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ontainsText" priority="1" operator="containsText" id="{2A8E0C8E-AE4E-4E8B-8B77-A9782702FBCA}">
            <xm:f>NOT(ISERROR(SEARCH($CG$6,D10)))</xm:f>
            <xm:f>$CG$6</xm:f>
            <x14:dxf>
              <font>
                <b/>
                <i val="0"/>
              </font>
              <fill>
                <patternFill>
                  <bgColor rgb="FF00FF00"/>
                </patternFill>
              </fill>
            </x14:dxf>
          </x14:cfRule>
          <xm:sqref>D10</xm:sqref>
        </x14:conditionalFormatting>
        <x14:conditionalFormatting xmlns:xm="http://schemas.microsoft.com/office/excel/2006/main">
          <x14:cfRule type="containsText" priority="21" operator="containsText" id="{E7FE3AE4-9D4B-4933-BDEF-14C23C10911A}">
            <xm:f>NOT(ISERROR(SEARCH($EO$7,E10)))</xm:f>
            <xm:f>$EO$7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22" operator="containsText" id="{D9A884E7-7E2D-4F94-A0F6-1F50FE74B90E}">
            <xm:f>NOT(ISERROR(SEARCH($EM$7,E10)))</xm:f>
            <xm:f>$EM$7</xm:f>
            <x14:dxf>
              <font>
                <b/>
                <i val="0"/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23" operator="containsText" id="{B5258D51-86EC-4DFA-B15C-C567D5279F2A}">
            <xm:f>NOT(ISERROR(SEARCH($EL$7,E10)))</xm:f>
            <xm:f>$EL$7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24" operator="containsText" id="{B3DF40FB-2307-4681-9BA2-EE5B1F840B6A}">
            <xm:f>NOT(ISERROR(SEARCH($EK$7,E10)))</xm:f>
            <xm:f>$EK$7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5" operator="containsText" id="{445DEAE6-8CE2-4CF7-BF14-47ADB179AC96}">
            <xm:f>NOT(ISERROR(SEARCH($DE$7,E10)))</xm:f>
            <xm:f>$DE$7</xm:f>
            <x14:dxf>
              <font>
                <b/>
                <i val="0"/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containsText" priority="26" operator="containsText" id="{426E829A-4E02-4F9C-8799-8BF093703A40}">
            <xm:f>NOT(ISERROR(SEARCH($CX$7,E10)))</xm:f>
            <xm:f>$CX$7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27" operator="containsText" id="{503A27D0-70AC-4609-84E7-C41F553DE717}">
            <xm:f>NOT(ISERROR(SEARCH($CS$7,E10)))</xm:f>
            <xm:f>$CS$7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28" operator="containsText" id="{54FCDEBB-728F-49A5-8A3E-82573DDFA9F3}">
            <xm:f>NOT(ISERROR(SEARCH($CP$7,E10)))</xm:f>
            <xm:f>$CP$7</xm:f>
            <x14:dxf>
              <font>
                <b/>
                <i val="0"/>
                <color theme="0"/>
              </font>
              <fill>
                <patternFill>
                  <bgColor rgb="FF9933FF"/>
                </patternFill>
              </fill>
            </x14:dxf>
          </x14:cfRule>
          <xm:sqref>E10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9" tint="-0.249977111117893"/>
  </sheetPr>
  <dimension ref="A1:GL12"/>
  <sheetViews>
    <sheetView tabSelected="1" zoomScale="85" zoomScaleNormal="85" workbookViewId="0">
      <pane xSplit="8" ySplit="9" topLeftCell="BA10" activePane="bottomRight" state="frozen"/>
      <selection pane="topRight" activeCell="I1" sqref="I1"/>
      <selection pane="bottomLeft" activeCell="A10" sqref="A10"/>
      <selection pane="bottomRight" activeCell="BL26" sqref="BL26"/>
    </sheetView>
  </sheetViews>
  <sheetFormatPr baseColWidth="10" defaultRowHeight="12.75" outlineLevelCol="1" x14ac:dyDescent="0.2"/>
  <cols>
    <col min="1" max="1" width="26.7109375" style="284" customWidth="1"/>
    <col min="2" max="2" width="14" style="284" customWidth="1"/>
    <col min="3" max="3" width="11.85546875" style="285" bestFit="1" customWidth="1"/>
    <col min="4" max="4" width="8.5703125" style="284" customWidth="1"/>
    <col min="5" max="5" width="13.7109375" style="286" bestFit="1" customWidth="1"/>
    <col min="6" max="6" width="5.7109375" style="284" bestFit="1" customWidth="1"/>
    <col min="7" max="7" width="3.7109375" style="284" bestFit="1" customWidth="1"/>
    <col min="8" max="8" width="6.28515625" style="302" bestFit="1" customWidth="1"/>
    <col min="9" max="9" width="55.5703125" style="284" customWidth="1"/>
    <col min="10" max="10" width="16.42578125" style="284" customWidth="1"/>
    <col min="11" max="11" width="8" style="284" customWidth="1"/>
    <col min="12" max="12" width="16.140625" style="284" bestFit="1" customWidth="1"/>
    <col min="13" max="13" width="9.42578125" style="284" customWidth="1"/>
    <col min="14" max="14" width="9" style="284" customWidth="1"/>
    <col min="15" max="15" width="5.140625" style="284" customWidth="1"/>
    <col min="16" max="16" width="12" style="284" customWidth="1"/>
    <col min="17" max="17" width="7" style="284" customWidth="1"/>
    <col min="18" max="18" width="13.28515625" style="284" customWidth="1"/>
    <col min="19" max="23" width="15.7109375" style="284" customWidth="1"/>
    <col min="24" max="24" width="14" style="284" hidden="1" customWidth="1" outlineLevel="1"/>
    <col min="25" max="25" width="15.7109375" style="284" customWidth="1" collapsed="1"/>
    <col min="26" max="26" width="15.7109375" style="284" customWidth="1"/>
    <col min="27" max="27" width="61.85546875" style="284" customWidth="1"/>
    <col min="28" max="29" width="15.7109375" style="284" customWidth="1"/>
    <col min="30" max="30" width="6.28515625" style="284" customWidth="1"/>
    <col min="31" max="31" width="15.7109375" style="284" customWidth="1"/>
    <col min="32" max="32" width="8.5703125" style="284" bestFit="1" customWidth="1"/>
    <col min="33" max="33" width="6.28515625" style="284" customWidth="1"/>
    <col min="34" max="35" width="15.7109375" style="284" customWidth="1"/>
    <col min="36" max="36" width="9.85546875" style="284" customWidth="1"/>
    <col min="37" max="37" width="10.140625" style="284" customWidth="1"/>
    <col min="38" max="38" width="10.42578125" style="284" customWidth="1"/>
    <col min="39" max="39" width="13" style="284" customWidth="1"/>
    <col min="40" max="40" width="25" style="284" customWidth="1"/>
    <col min="41" max="41" width="18" style="284" customWidth="1"/>
    <col min="42" max="46" width="15.7109375" style="284" customWidth="1"/>
    <col min="47" max="47" width="13.28515625" style="284" customWidth="1"/>
    <col min="48" max="50" width="14.7109375" style="284" customWidth="1"/>
    <col min="51" max="51" width="15.7109375" style="306" customWidth="1"/>
    <col min="52" max="67" width="15.7109375" style="284" customWidth="1"/>
    <col min="68" max="68" width="15.7109375" style="306" customWidth="1"/>
    <col min="69" max="89" width="15.7109375" style="284" customWidth="1"/>
    <col min="90" max="92" width="15.7109375" style="295" customWidth="1"/>
    <col min="93" max="93" width="15.7109375" style="307" customWidth="1"/>
    <col min="94" max="100" width="15.7109375" style="284" customWidth="1"/>
    <col min="101" max="101" width="15.7109375" style="308" customWidth="1"/>
    <col min="102" max="102" width="15.7109375" style="284" customWidth="1"/>
    <col min="103" max="103" width="15.7109375" style="307" customWidth="1" outlineLevel="1"/>
    <col min="104" max="107" width="15.7109375" style="284" customWidth="1" outlineLevel="1"/>
    <col min="108" max="108" width="15.7109375" style="298" customWidth="1" outlineLevel="1"/>
    <col min="109" max="110" width="15.7109375" style="284" customWidth="1" outlineLevel="1"/>
    <col min="111" max="111" width="17.42578125" style="284" customWidth="1" outlineLevel="1"/>
    <col min="112" max="112" width="17.42578125" style="332" customWidth="1"/>
    <col min="113" max="113" width="9.5703125" style="333" customWidth="1"/>
    <col min="114" max="194" width="9.5703125" style="286" customWidth="1"/>
    <col min="195" max="16384" width="11.42578125" style="284"/>
  </cols>
  <sheetData>
    <row r="1" spans="1:194" ht="24" customHeight="1" thickTop="1" thickBot="1" x14ac:dyDescent="0.25">
      <c r="A1" s="283">
        <f ca="1">TODAY()</f>
        <v>44685</v>
      </c>
      <c r="G1" s="287" t="s">
        <v>245</v>
      </c>
      <c r="H1" s="288">
        <f t="array" ref="H1">MAX(MAX('Achat en masse'!H10:H11),MAX([1]OS!H10:H1500))+1</f>
        <v>3</v>
      </c>
      <c r="K1" s="289">
        <f>COUNTIF($E$10:$E$11,"*"&amp;$BI$7&amp;"*")</f>
        <v>1</v>
      </c>
      <c r="L1" s="290" t="s">
        <v>59</v>
      </c>
      <c r="M1" s="291"/>
      <c r="N1" s="292" t="s">
        <v>60</v>
      </c>
      <c r="O1" s="293">
        <f ca="1">COUNTIF($DG$10:$DG$11,"1")</f>
        <v>2</v>
      </c>
      <c r="P1" s="294" t="s">
        <v>61</v>
      </c>
      <c r="AY1" s="612" t="s">
        <v>69</v>
      </c>
      <c r="AZ1" s="613"/>
      <c r="BA1" s="613"/>
      <c r="BB1" s="613"/>
      <c r="BC1" s="613"/>
      <c r="BD1" s="613"/>
      <c r="BE1" s="613"/>
      <c r="BF1" s="613"/>
      <c r="BG1" s="613"/>
      <c r="BH1" s="613"/>
      <c r="BI1" s="613"/>
      <c r="BJ1" s="613"/>
      <c r="BK1" s="613"/>
      <c r="BL1" s="613"/>
      <c r="BM1" s="613"/>
      <c r="BN1" s="613"/>
      <c r="BO1" s="613"/>
      <c r="BP1" s="614" t="s">
        <v>70</v>
      </c>
      <c r="BQ1" s="615"/>
      <c r="BR1" s="615"/>
      <c r="BS1" s="615"/>
      <c r="BT1" s="615"/>
      <c r="BU1" s="615"/>
      <c r="BV1" s="615"/>
      <c r="BW1" s="615"/>
      <c r="BX1" s="615"/>
      <c r="BY1" s="615"/>
      <c r="BZ1" s="615"/>
      <c r="CA1" s="615"/>
      <c r="CB1" s="615"/>
      <c r="CC1" s="615"/>
      <c r="CD1" s="615"/>
      <c r="CE1" s="615"/>
      <c r="CF1" s="615"/>
      <c r="CG1" s="615"/>
      <c r="CH1" s="615"/>
      <c r="CI1" s="615"/>
      <c r="CJ1" s="616"/>
      <c r="CO1" s="617" t="s">
        <v>71</v>
      </c>
      <c r="CP1" s="618"/>
      <c r="CQ1" s="618"/>
      <c r="CR1" s="618"/>
      <c r="CS1" s="618"/>
      <c r="CT1" s="618"/>
      <c r="CU1" s="618"/>
      <c r="CV1" s="618"/>
      <c r="CW1" s="618"/>
      <c r="CX1" s="619"/>
      <c r="CY1" s="296"/>
      <c r="CZ1" s="297"/>
      <c r="DA1" s="297"/>
      <c r="DB1" s="297"/>
      <c r="DC1" s="297"/>
      <c r="DE1" s="299"/>
      <c r="DF1" s="299"/>
      <c r="DG1" s="299"/>
      <c r="DH1" s="300"/>
      <c r="DI1" s="620" t="s">
        <v>246</v>
      </c>
      <c r="DJ1" s="621"/>
      <c r="DK1" s="621"/>
      <c r="DL1" s="621"/>
      <c r="DM1" s="621"/>
      <c r="DN1" s="621"/>
      <c r="DO1" s="622"/>
      <c r="DP1" s="622"/>
      <c r="DQ1" s="622"/>
      <c r="DR1" s="622"/>
      <c r="DS1" s="622"/>
      <c r="DT1" s="622"/>
      <c r="DU1" s="622"/>
      <c r="DV1" s="622"/>
      <c r="DW1" s="622"/>
      <c r="DX1" s="622"/>
      <c r="DY1" s="622"/>
      <c r="DZ1" s="622"/>
      <c r="EA1" s="622"/>
      <c r="EB1" s="622"/>
      <c r="EC1" s="622"/>
      <c r="ED1" s="622"/>
      <c r="EE1" s="622"/>
      <c r="EF1" s="622"/>
      <c r="EG1" s="622"/>
      <c r="EH1" s="622"/>
      <c r="EI1" s="622"/>
      <c r="EJ1" s="622"/>
      <c r="EK1" s="622"/>
      <c r="EL1" s="622"/>
      <c r="EM1" s="622"/>
      <c r="EN1" s="622"/>
      <c r="EO1" s="622"/>
      <c r="EP1" s="622"/>
      <c r="EQ1" s="622"/>
      <c r="ER1" s="622"/>
      <c r="ES1" s="622"/>
      <c r="ET1" s="622"/>
      <c r="EU1" s="622"/>
      <c r="EV1" s="622"/>
      <c r="EW1" s="622"/>
      <c r="EX1" s="622"/>
      <c r="EY1" s="622"/>
      <c r="EZ1" s="622"/>
      <c r="FA1" s="622"/>
      <c r="FB1" s="622"/>
      <c r="FC1" s="622"/>
      <c r="FD1" s="622"/>
      <c r="FE1" s="622"/>
      <c r="FF1" s="622"/>
      <c r="FG1" s="622"/>
      <c r="FH1" s="622"/>
      <c r="FI1" s="622"/>
      <c r="FJ1" s="622"/>
      <c r="FK1" s="622"/>
      <c r="FL1" s="622"/>
      <c r="FM1" s="622"/>
      <c r="FN1" s="622"/>
      <c r="FO1" s="622"/>
      <c r="FP1" s="622"/>
      <c r="FQ1" s="622"/>
      <c r="FR1" s="622"/>
      <c r="FS1" s="622"/>
      <c r="FT1" s="622"/>
      <c r="FU1" s="622"/>
      <c r="FV1" s="622"/>
      <c r="FW1" s="622"/>
      <c r="FX1" s="622"/>
      <c r="FY1" s="622"/>
      <c r="FZ1" s="622"/>
      <c r="GA1" s="622"/>
      <c r="GB1" s="622"/>
      <c r="GC1" s="622"/>
      <c r="GD1" s="622"/>
      <c r="GE1" s="622"/>
      <c r="GF1" s="622"/>
      <c r="GG1" s="622"/>
      <c r="GH1" s="622"/>
      <c r="GI1" s="622"/>
      <c r="GJ1" s="622"/>
      <c r="GK1" s="622"/>
      <c r="GL1" s="623"/>
    </row>
    <row r="2" spans="1:194" ht="24" customHeight="1" thickBot="1" x14ac:dyDescent="0.25">
      <c r="D2" s="301"/>
      <c r="K2" s="303" t="s">
        <v>68</v>
      </c>
      <c r="L2" s="304" t="s">
        <v>79</v>
      </c>
      <c r="M2" s="291"/>
      <c r="N2" s="291"/>
      <c r="O2" s="291"/>
      <c r="P2" s="305"/>
      <c r="BJ2" s="284" t="s">
        <v>381</v>
      </c>
      <c r="DG2" s="309"/>
      <c r="DH2" s="310" t="s">
        <v>247</v>
      </c>
      <c r="DI2" s="311"/>
      <c r="DJ2" s="312"/>
      <c r="DK2" s="312"/>
      <c r="DL2" s="312"/>
      <c r="DM2" s="312"/>
      <c r="DN2" s="312"/>
      <c r="DO2" s="312"/>
      <c r="DP2" s="312"/>
      <c r="DQ2" s="312"/>
      <c r="DR2" s="312"/>
      <c r="DS2" s="312"/>
      <c r="DT2" s="312"/>
      <c r="DU2" s="312"/>
      <c r="DV2" s="312"/>
      <c r="DW2" s="312"/>
      <c r="DX2" s="312"/>
      <c r="DY2" s="312"/>
      <c r="DZ2" s="312"/>
      <c r="EA2" s="312"/>
      <c r="EB2" s="312"/>
      <c r="EC2" s="312"/>
      <c r="ED2" s="312"/>
      <c r="EE2" s="312"/>
      <c r="EF2" s="312"/>
      <c r="EG2" s="312"/>
      <c r="EH2" s="312"/>
      <c r="EI2" s="312"/>
      <c r="EJ2" s="312"/>
      <c r="EK2" s="312"/>
      <c r="EL2" s="312"/>
      <c r="EM2" s="312"/>
      <c r="EN2" s="312"/>
      <c r="EO2" s="312"/>
      <c r="EP2" s="312"/>
      <c r="EQ2" s="312"/>
      <c r="ER2" s="312"/>
      <c r="ES2" s="312"/>
      <c r="ET2" s="312"/>
      <c r="EU2" s="312"/>
      <c r="EV2" s="312"/>
      <c r="EW2" s="312"/>
      <c r="EX2" s="312"/>
      <c r="EY2" s="312"/>
      <c r="EZ2" s="312"/>
      <c r="FA2" s="312"/>
      <c r="FB2" s="312"/>
      <c r="FC2" s="312"/>
      <c r="FD2" s="312"/>
      <c r="FE2" s="312"/>
      <c r="FF2" s="312"/>
      <c r="FG2" s="312"/>
      <c r="FH2" s="312"/>
      <c r="FI2" s="312"/>
      <c r="FJ2" s="312"/>
      <c r="FK2" s="312"/>
      <c r="FL2" s="312"/>
      <c r="FM2" s="312"/>
      <c r="FN2" s="312"/>
      <c r="FO2" s="312"/>
      <c r="FP2" s="312"/>
      <c r="FQ2" s="312"/>
      <c r="FR2" s="312"/>
      <c r="FS2" s="312"/>
      <c r="FT2" s="312"/>
      <c r="FU2" s="312"/>
      <c r="FV2" s="312"/>
      <c r="FW2" s="312"/>
      <c r="FX2" s="312"/>
      <c r="FY2" s="312"/>
      <c r="FZ2" s="312"/>
      <c r="GA2" s="312"/>
      <c r="GB2" s="312"/>
      <c r="GC2" s="312"/>
      <c r="GD2" s="312"/>
      <c r="GE2" s="312"/>
      <c r="GF2" s="312"/>
      <c r="GG2" s="312"/>
      <c r="GH2" s="312"/>
      <c r="GI2" s="312"/>
      <c r="GJ2" s="312"/>
      <c r="GK2" s="312"/>
      <c r="GL2" s="313"/>
    </row>
    <row r="3" spans="1:194" ht="24" customHeight="1" thickBot="1" x14ac:dyDescent="0.25">
      <c r="A3" s="314" t="s">
        <v>78</v>
      </c>
      <c r="B3" s="315">
        <f>COUNTIF($E$10:$E$11,"*"&amp;AY6&amp;"*")</f>
        <v>0</v>
      </c>
      <c r="D3" s="301"/>
      <c r="K3" s="316" t="s">
        <v>77</v>
      </c>
      <c r="L3" s="304" t="s">
        <v>83</v>
      </c>
      <c r="M3" s="291"/>
      <c r="N3" s="291"/>
      <c r="O3" s="291"/>
      <c r="P3" s="305"/>
      <c r="AC3" s="317" t="s">
        <v>38</v>
      </c>
      <c r="AD3" s="318"/>
      <c r="AE3" s="318"/>
      <c r="AF3" s="318"/>
      <c r="AV3" s="297"/>
      <c r="AW3" s="297"/>
      <c r="AX3" s="297"/>
      <c r="AY3" s="319"/>
      <c r="AZ3" s="297"/>
      <c r="BA3" s="297"/>
      <c r="BB3" s="297"/>
      <c r="BC3" s="297"/>
      <c r="BD3" s="297"/>
      <c r="BE3" s="297"/>
      <c r="BF3" s="297"/>
      <c r="BG3" s="297"/>
      <c r="BH3" s="297"/>
      <c r="BI3" s="297"/>
      <c r="BJ3" s="284" t="s">
        <v>377</v>
      </c>
      <c r="BK3" s="297"/>
      <c r="BL3" s="297"/>
      <c r="BM3" s="297"/>
      <c r="BN3" s="297"/>
      <c r="BO3" s="297"/>
      <c r="BP3" s="319"/>
      <c r="BQ3" s="297"/>
      <c r="BR3" s="297"/>
      <c r="BS3" s="297"/>
      <c r="BT3" s="297"/>
      <c r="BU3" s="297"/>
      <c r="BV3" s="297"/>
      <c r="BW3" s="297"/>
      <c r="BX3" s="297"/>
      <c r="BY3" s="297"/>
      <c r="BZ3" s="297"/>
      <c r="CA3" s="297"/>
      <c r="CB3" s="297"/>
      <c r="CC3" s="297"/>
      <c r="CD3" s="297"/>
      <c r="CE3" s="297"/>
      <c r="CF3" s="297"/>
      <c r="CG3" s="297"/>
      <c r="CH3" s="297"/>
      <c r="CI3" s="297"/>
      <c r="CJ3" s="297"/>
      <c r="CK3" s="297"/>
      <c r="CO3" s="296"/>
      <c r="CP3" s="297"/>
      <c r="CQ3" s="297"/>
      <c r="CR3" s="297"/>
      <c r="CS3" s="297"/>
      <c r="CT3" s="297"/>
      <c r="CU3" s="297"/>
      <c r="CV3" s="297"/>
      <c r="CW3" s="320"/>
      <c r="CX3" s="297"/>
      <c r="CY3" s="296"/>
      <c r="CZ3" s="297"/>
      <c r="DA3" s="297"/>
      <c r="DB3" s="297"/>
      <c r="DC3" s="297"/>
      <c r="DD3" s="321"/>
      <c r="DE3" s="297"/>
      <c r="DF3" s="297"/>
      <c r="DG3" s="309"/>
      <c r="DH3" s="310" t="s">
        <v>248</v>
      </c>
      <c r="DI3" s="322">
        <f>SUM($DI$10:$DI$11)</f>
        <v>0</v>
      </c>
      <c r="DJ3" s="323">
        <f t="shared" ref="DJ3:EO3" si="0">SUM(DJ$10:DJ$11)</f>
        <v>0</v>
      </c>
      <c r="DK3" s="323">
        <f t="shared" si="0"/>
        <v>0</v>
      </c>
      <c r="DL3" s="323">
        <f t="shared" si="0"/>
        <v>0</v>
      </c>
      <c r="DM3" s="323">
        <f t="shared" si="0"/>
        <v>0</v>
      </c>
      <c r="DN3" s="323">
        <f t="shared" si="0"/>
        <v>0</v>
      </c>
      <c r="DO3" s="323">
        <f t="shared" si="0"/>
        <v>0</v>
      </c>
      <c r="DP3" s="323">
        <f t="shared" si="0"/>
        <v>0</v>
      </c>
      <c r="DQ3" s="323">
        <f t="shared" si="0"/>
        <v>0</v>
      </c>
      <c r="DR3" s="323">
        <f t="shared" si="0"/>
        <v>0</v>
      </c>
      <c r="DS3" s="323">
        <f t="shared" si="0"/>
        <v>0</v>
      </c>
      <c r="DT3" s="323">
        <f t="shared" si="0"/>
        <v>0</v>
      </c>
      <c r="DU3" s="323">
        <f t="shared" si="0"/>
        <v>0</v>
      </c>
      <c r="DV3" s="323">
        <f t="shared" si="0"/>
        <v>0</v>
      </c>
      <c r="DW3" s="323">
        <f t="shared" si="0"/>
        <v>0</v>
      </c>
      <c r="DX3" s="323">
        <f t="shared" si="0"/>
        <v>0</v>
      </c>
      <c r="DY3" s="323">
        <f t="shared" si="0"/>
        <v>0</v>
      </c>
      <c r="DZ3" s="323">
        <f t="shared" si="0"/>
        <v>0</v>
      </c>
      <c r="EA3" s="323">
        <f t="shared" si="0"/>
        <v>0</v>
      </c>
      <c r="EB3" s="323">
        <f t="shared" si="0"/>
        <v>0</v>
      </c>
      <c r="EC3" s="323">
        <f t="shared" si="0"/>
        <v>0</v>
      </c>
      <c r="ED3" s="323">
        <f t="shared" si="0"/>
        <v>0</v>
      </c>
      <c r="EE3" s="323">
        <f t="shared" si="0"/>
        <v>0</v>
      </c>
      <c r="EF3" s="323">
        <f t="shared" si="0"/>
        <v>0</v>
      </c>
      <c r="EG3" s="323">
        <f t="shared" si="0"/>
        <v>0</v>
      </c>
      <c r="EH3" s="323">
        <f t="shared" si="0"/>
        <v>0</v>
      </c>
      <c r="EI3" s="323">
        <f t="shared" si="0"/>
        <v>0</v>
      </c>
      <c r="EJ3" s="323">
        <f t="shared" si="0"/>
        <v>0</v>
      </c>
      <c r="EK3" s="323">
        <f t="shared" si="0"/>
        <v>0</v>
      </c>
      <c r="EL3" s="323">
        <f t="shared" si="0"/>
        <v>0</v>
      </c>
      <c r="EM3" s="323">
        <f t="shared" si="0"/>
        <v>0</v>
      </c>
      <c r="EN3" s="323">
        <f t="shared" si="0"/>
        <v>0</v>
      </c>
      <c r="EO3" s="323">
        <f t="shared" si="0"/>
        <v>0</v>
      </c>
      <c r="EP3" s="323">
        <f t="shared" ref="EP3:FU3" si="1">SUM(EP$10:EP$11)</f>
        <v>0</v>
      </c>
      <c r="EQ3" s="323">
        <f t="shared" si="1"/>
        <v>0</v>
      </c>
      <c r="ER3" s="323">
        <f t="shared" si="1"/>
        <v>0</v>
      </c>
      <c r="ES3" s="323">
        <f t="shared" si="1"/>
        <v>0</v>
      </c>
      <c r="ET3" s="323">
        <f t="shared" si="1"/>
        <v>0</v>
      </c>
      <c r="EU3" s="323">
        <f t="shared" si="1"/>
        <v>0</v>
      </c>
      <c r="EV3" s="323">
        <f t="shared" si="1"/>
        <v>0</v>
      </c>
      <c r="EW3" s="323">
        <f t="shared" si="1"/>
        <v>0</v>
      </c>
      <c r="EX3" s="323">
        <f t="shared" si="1"/>
        <v>0</v>
      </c>
      <c r="EY3" s="323">
        <f t="shared" si="1"/>
        <v>0</v>
      </c>
      <c r="EZ3" s="323">
        <f t="shared" si="1"/>
        <v>0</v>
      </c>
      <c r="FA3" s="323">
        <f t="shared" si="1"/>
        <v>0</v>
      </c>
      <c r="FB3" s="323">
        <f t="shared" si="1"/>
        <v>0</v>
      </c>
      <c r="FC3" s="323">
        <f t="shared" si="1"/>
        <v>0</v>
      </c>
      <c r="FD3" s="323">
        <f t="shared" si="1"/>
        <v>0</v>
      </c>
      <c r="FE3" s="323">
        <f t="shared" si="1"/>
        <v>0</v>
      </c>
      <c r="FF3" s="323">
        <f t="shared" si="1"/>
        <v>0</v>
      </c>
      <c r="FG3" s="323">
        <f t="shared" si="1"/>
        <v>0</v>
      </c>
      <c r="FH3" s="323">
        <f t="shared" si="1"/>
        <v>0</v>
      </c>
      <c r="FI3" s="323">
        <f t="shared" si="1"/>
        <v>0</v>
      </c>
      <c r="FJ3" s="323">
        <f t="shared" si="1"/>
        <v>0</v>
      </c>
      <c r="FK3" s="323">
        <f t="shared" si="1"/>
        <v>0</v>
      </c>
      <c r="FL3" s="323">
        <f t="shared" si="1"/>
        <v>0</v>
      </c>
      <c r="FM3" s="323">
        <f t="shared" si="1"/>
        <v>0</v>
      </c>
      <c r="FN3" s="323">
        <f t="shared" si="1"/>
        <v>0</v>
      </c>
      <c r="FO3" s="323">
        <f t="shared" si="1"/>
        <v>0</v>
      </c>
      <c r="FP3" s="323">
        <f t="shared" si="1"/>
        <v>0</v>
      </c>
      <c r="FQ3" s="323">
        <f t="shared" si="1"/>
        <v>0</v>
      </c>
      <c r="FR3" s="323">
        <f t="shared" si="1"/>
        <v>0</v>
      </c>
      <c r="FS3" s="323">
        <f t="shared" si="1"/>
        <v>0</v>
      </c>
      <c r="FT3" s="323">
        <f t="shared" si="1"/>
        <v>0</v>
      </c>
      <c r="FU3" s="323">
        <f t="shared" si="1"/>
        <v>0</v>
      </c>
      <c r="FV3" s="323">
        <f t="shared" ref="FV3:GL3" si="2">SUM(FV$10:FV$11)</f>
        <v>0</v>
      </c>
      <c r="FW3" s="323">
        <f t="shared" si="2"/>
        <v>0</v>
      </c>
      <c r="FX3" s="323">
        <f t="shared" si="2"/>
        <v>0</v>
      </c>
      <c r="FY3" s="323">
        <f t="shared" si="2"/>
        <v>0</v>
      </c>
      <c r="FZ3" s="323">
        <f t="shared" si="2"/>
        <v>0</v>
      </c>
      <c r="GA3" s="323">
        <f t="shared" si="2"/>
        <v>0</v>
      </c>
      <c r="GB3" s="323">
        <f t="shared" si="2"/>
        <v>0</v>
      </c>
      <c r="GC3" s="323">
        <f t="shared" si="2"/>
        <v>0</v>
      </c>
      <c r="GD3" s="323">
        <f t="shared" si="2"/>
        <v>0</v>
      </c>
      <c r="GE3" s="323">
        <f t="shared" si="2"/>
        <v>0</v>
      </c>
      <c r="GF3" s="323">
        <f t="shared" si="2"/>
        <v>0</v>
      </c>
      <c r="GG3" s="323">
        <f t="shared" si="2"/>
        <v>0</v>
      </c>
      <c r="GH3" s="323">
        <f t="shared" si="2"/>
        <v>0</v>
      </c>
      <c r="GI3" s="323">
        <f t="shared" si="2"/>
        <v>0</v>
      </c>
      <c r="GJ3" s="323">
        <f t="shared" si="2"/>
        <v>0</v>
      </c>
      <c r="GK3" s="323">
        <f t="shared" si="2"/>
        <v>0</v>
      </c>
      <c r="GL3" s="324">
        <f t="shared" si="2"/>
        <v>0</v>
      </c>
    </row>
    <row r="4" spans="1:194" ht="24" customHeight="1" x14ac:dyDescent="0.2">
      <c r="A4" s="314" t="s">
        <v>82</v>
      </c>
      <c r="B4" s="315">
        <f>COUNTIF($E$10:$E$11,"*"&amp;AZ6&amp;"*")</f>
        <v>0</v>
      </c>
      <c r="D4" s="301"/>
      <c r="AC4" s="325"/>
      <c r="AD4" s="326" t="s">
        <v>39</v>
      </c>
      <c r="AE4" s="326"/>
      <c r="AF4" s="327">
        <f t="array" ref="AF4">MAX(MAX(IF(([1]Forfait!AB10:AB1500&lt;&gt;"PVCA"),[1]Forfait!AC10:AC1500)),MAX(IF(([1]BC!AN10:AN10&lt;&gt;"PVCA"),[1]BC!AO10:AO10)),MAX(AG10:AG11))+1</f>
        <v>1</v>
      </c>
      <c r="AV4" s="297"/>
      <c r="AW4" s="297"/>
      <c r="AX4" s="297"/>
      <c r="AY4" s="319"/>
      <c r="AZ4" s="297"/>
      <c r="BA4" s="297"/>
      <c r="BB4" s="297"/>
      <c r="BC4" s="297"/>
      <c r="BD4" s="297"/>
      <c r="BE4" s="297"/>
      <c r="BF4" s="297"/>
      <c r="BG4" s="297"/>
      <c r="BH4" s="297"/>
      <c r="BI4" s="297"/>
      <c r="BJ4" s="297" t="s">
        <v>378</v>
      </c>
      <c r="BK4" s="297"/>
      <c r="BL4" s="297"/>
      <c r="BM4" s="297"/>
      <c r="BN4" s="297"/>
      <c r="BO4" s="297"/>
      <c r="BP4" s="319"/>
      <c r="BQ4" s="297"/>
      <c r="BR4" s="297"/>
      <c r="BS4" s="297"/>
      <c r="BT4" s="297"/>
      <c r="BU4" s="297"/>
      <c r="BV4" s="297"/>
      <c r="BW4" s="297"/>
      <c r="BX4" s="297"/>
      <c r="BY4" s="297"/>
      <c r="BZ4" s="297"/>
      <c r="CA4" s="297"/>
      <c r="CB4" s="297"/>
      <c r="CC4" s="297"/>
      <c r="CD4" s="297"/>
      <c r="CE4" s="297"/>
      <c r="CF4" s="297"/>
      <c r="CG4" s="297"/>
      <c r="CH4" s="297"/>
      <c r="CI4" s="297"/>
      <c r="CJ4" s="297"/>
      <c r="CK4" s="297"/>
      <c r="CO4" s="296"/>
      <c r="CP4" s="297"/>
      <c r="CQ4" s="297"/>
      <c r="CR4" s="297"/>
      <c r="CS4" s="297"/>
      <c r="CT4" s="297"/>
      <c r="CU4" s="297"/>
      <c r="CV4" s="297"/>
      <c r="CW4" s="320"/>
      <c r="CX4" s="297"/>
      <c r="CY4" s="296"/>
      <c r="CZ4" s="297"/>
      <c r="DA4" s="297"/>
      <c r="DB4" s="297"/>
      <c r="DC4" s="297"/>
      <c r="DD4" s="321"/>
      <c r="DE4" s="297"/>
      <c r="DF4" s="297"/>
      <c r="DG4" s="309"/>
      <c r="DH4" s="310" t="s">
        <v>249</v>
      </c>
      <c r="DI4" s="328">
        <f>DI2-DI3</f>
        <v>0</v>
      </c>
      <c r="DJ4" s="329">
        <f>DJ2-DJ3</f>
        <v>0</v>
      </c>
      <c r="DK4" s="329">
        <f t="shared" ref="DK4:FV4" si="3">DK2-DK3</f>
        <v>0</v>
      </c>
      <c r="DL4" s="329">
        <f t="shared" si="3"/>
        <v>0</v>
      </c>
      <c r="DM4" s="329">
        <f t="shared" si="3"/>
        <v>0</v>
      </c>
      <c r="DN4" s="329">
        <f t="shared" si="3"/>
        <v>0</v>
      </c>
      <c r="DO4" s="329">
        <f t="shared" si="3"/>
        <v>0</v>
      </c>
      <c r="DP4" s="329">
        <f t="shared" si="3"/>
        <v>0</v>
      </c>
      <c r="DQ4" s="329">
        <f t="shared" si="3"/>
        <v>0</v>
      </c>
      <c r="DR4" s="329">
        <f t="shared" si="3"/>
        <v>0</v>
      </c>
      <c r="DS4" s="329">
        <f t="shared" si="3"/>
        <v>0</v>
      </c>
      <c r="DT4" s="329">
        <f t="shared" si="3"/>
        <v>0</v>
      </c>
      <c r="DU4" s="329">
        <f t="shared" si="3"/>
        <v>0</v>
      </c>
      <c r="DV4" s="329">
        <f t="shared" si="3"/>
        <v>0</v>
      </c>
      <c r="DW4" s="329">
        <f t="shared" si="3"/>
        <v>0</v>
      </c>
      <c r="DX4" s="329">
        <f t="shared" si="3"/>
        <v>0</v>
      </c>
      <c r="DY4" s="329">
        <f t="shared" si="3"/>
        <v>0</v>
      </c>
      <c r="DZ4" s="329">
        <f t="shared" si="3"/>
        <v>0</v>
      </c>
      <c r="EA4" s="329">
        <f t="shared" si="3"/>
        <v>0</v>
      </c>
      <c r="EB4" s="329">
        <f t="shared" si="3"/>
        <v>0</v>
      </c>
      <c r="EC4" s="329">
        <f t="shared" si="3"/>
        <v>0</v>
      </c>
      <c r="ED4" s="329">
        <f t="shared" si="3"/>
        <v>0</v>
      </c>
      <c r="EE4" s="329">
        <f t="shared" si="3"/>
        <v>0</v>
      </c>
      <c r="EF4" s="329">
        <f t="shared" si="3"/>
        <v>0</v>
      </c>
      <c r="EG4" s="329">
        <f t="shared" si="3"/>
        <v>0</v>
      </c>
      <c r="EH4" s="329">
        <f t="shared" si="3"/>
        <v>0</v>
      </c>
      <c r="EI4" s="329">
        <f t="shared" si="3"/>
        <v>0</v>
      </c>
      <c r="EJ4" s="329">
        <f t="shared" si="3"/>
        <v>0</v>
      </c>
      <c r="EK4" s="329">
        <f t="shared" si="3"/>
        <v>0</v>
      </c>
      <c r="EL4" s="329">
        <f t="shared" si="3"/>
        <v>0</v>
      </c>
      <c r="EM4" s="329">
        <f t="shared" si="3"/>
        <v>0</v>
      </c>
      <c r="EN4" s="329">
        <f t="shared" si="3"/>
        <v>0</v>
      </c>
      <c r="EO4" s="329">
        <f t="shared" si="3"/>
        <v>0</v>
      </c>
      <c r="EP4" s="329">
        <f t="shared" si="3"/>
        <v>0</v>
      </c>
      <c r="EQ4" s="329">
        <f t="shared" si="3"/>
        <v>0</v>
      </c>
      <c r="ER4" s="329">
        <f t="shared" si="3"/>
        <v>0</v>
      </c>
      <c r="ES4" s="329">
        <f t="shared" si="3"/>
        <v>0</v>
      </c>
      <c r="ET4" s="329">
        <f t="shared" si="3"/>
        <v>0</v>
      </c>
      <c r="EU4" s="329">
        <f t="shared" si="3"/>
        <v>0</v>
      </c>
      <c r="EV4" s="329">
        <f t="shared" si="3"/>
        <v>0</v>
      </c>
      <c r="EW4" s="329">
        <f t="shared" si="3"/>
        <v>0</v>
      </c>
      <c r="EX4" s="329">
        <f t="shared" si="3"/>
        <v>0</v>
      </c>
      <c r="EY4" s="329">
        <f t="shared" si="3"/>
        <v>0</v>
      </c>
      <c r="EZ4" s="329">
        <f t="shared" si="3"/>
        <v>0</v>
      </c>
      <c r="FA4" s="329">
        <f t="shared" si="3"/>
        <v>0</v>
      </c>
      <c r="FB4" s="329">
        <f t="shared" si="3"/>
        <v>0</v>
      </c>
      <c r="FC4" s="329">
        <f t="shared" si="3"/>
        <v>0</v>
      </c>
      <c r="FD4" s="329">
        <f t="shared" si="3"/>
        <v>0</v>
      </c>
      <c r="FE4" s="329">
        <f t="shared" si="3"/>
        <v>0</v>
      </c>
      <c r="FF4" s="329">
        <f t="shared" si="3"/>
        <v>0</v>
      </c>
      <c r="FG4" s="329">
        <f t="shared" si="3"/>
        <v>0</v>
      </c>
      <c r="FH4" s="329">
        <f t="shared" si="3"/>
        <v>0</v>
      </c>
      <c r="FI4" s="329">
        <f t="shared" si="3"/>
        <v>0</v>
      </c>
      <c r="FJ4" s="329">
        <f t="shared" si="3"/>
        <v>0</v>
      </c>
      <c r="FK4" s="329">
        <f t="shared" si="3"/>
        <v>0</v>
      </c>
      <c r="FL4" s="329">
        <f t="shared" si="3"/>
        <v>0</v>
      </c>
      <c r="FM4" s="329">
        <f t="shared" si="3"/>
        <v>0</v>
      </c>
      <c r="FN4" s="329">
        <f t="shared" si="3"/>
        <v>0</v>
      </c>
      <c r="FO4" s="329">
        <f t="shared" si="3"/>
        <v>0</v>
      </c>
      <c r="FP4" s="329">
        <f t="shared" si="3"/>
        <v>0</v>
      </c>
      <c r="FQ4" s="329">
        <f t="shared" si="3"/>
        <v>0</v>
      </c>
      <c r="FR4" s="329">
        <f t="shared" si="3"/>
        <v>0</v>
      </c>
      <c r="FS4" s="329">
        <f t="shared" si="3"/>
        <v>0</v>
      </c>
      <c r="FT4" s="329">
        <f t="shared" si="3"/>
        <v>0</v>
      </c>
      <c r="FU4" s="329">
        <f t="shared" si="3"/>
        <v>0</v>
      </c>
      <c r="FV4" s="329">
        <f t="shared" si="3"/>
        <v>0</v>
      </c>
      <c r="FW4" s="329">
        <f t="shared" ref="FW4:GL4" si="4">FW2-FW3</f>
        <v>0</v>
      </c>
      <c r="FX4" s="329">
        <f t="shared" si="4"/>
        <v>0</v>
      </c>
      <c r="FY4" s="329">
        <f t="shared" si="4"/>
        <v>0</v>
      </c>
      <c r="FZ4" s="329">
        <f t="shared" si="4"/>
        <v>0</v>
      </c>
      <c r="GA4" s="329">
        <f t="shared" si="4"/>
        <v>0</v>
      </c>
      <c r="GB4" s="329">
        <f t="shared" si="4"/>
        <v>0</v>
      </c>
      <c r="GC4" s="329">
        <f t="shared" si="4"/>
        <v>0</v>
      </c>
      <c r="GD4" s="329">
        <f t="shared" si="4"/>
        <v>0</v>
      </c>
      <c r="GE4" s="329">
        <f t="shared" si="4"/>
        <v>0</v>
      </c>
      <c r="GF4" s="329">
        <f t="shared" si="4"/>
        <v>0</v>
      </c>
      <c r="GG4" s="329">
        <f t="shared" si="4"/>
        <v>0</v>
      </c>
      <c r="GH4" s="329">
        <f t="shared" si="4"/>
        <v>0</v>
      </c>
      <c r="GI4" s="329">
        <f t="shared" si="4"/>
        <v>0</v>
      </c>
      <c r="GJ4" s="329">
        <f t="shared" si="4"/>
        <v>0</v>
      </c>
      <c r="GK4" s="329">
        <f t="shared" si="4"/>
        <v>0</v>
      </c>
      <c r="GL4" s="330">
        <f t="shared" si="4"/>
        <v>0</v>
      </c>
    </row>
    <row r="5" spans="1:194" ht="24" customHeight="1" x14ac:dyDescent="0.2">
      <c r="A5" s="314" t="s">
        <v>86</v>
      </c>
      <c r="B5" s="315">
        <f>COUNTIF($E$10:$E$11,"SMQ/IRB")</f>
        <v>0</v>
      </c>
      <c r="AC5" s="325"/>
      <c r="AD5" s="326" t="s">
        <v>41</v>
      </c>
      <c r="AE5" s="326"/>
      <c r="AF5" s="331">
        <f t="array" ref="AF5">MAX(MAX([1]Forfait!Z10:Z1500),MAX([1]BC!AL10:AL10),MAX('Achat en masse'!AD10:AD11))+1</f>
        <v>1</v>
      </c>
      <c r="AV5" s="297"/>
      <c r="AW5" s="297"/>
      <c r="AX5" s="297"/>
      <c r="AY5" s="319"/>
      <c r="AZ5" s="297"/>
      <c r="BA5" s="297"/>
      <c r="BB5" s="297"/>
      <c r="BC5" s="297"/>
      <c r="BD5" s="297"/>
      <c r="BE5" s="297"/>
      <c r="BF5" s="297"/>
      <c r="BG5" s="297"/>
      <c r="BH5" s="297"/>
      <c r="BI5" s="297"/>
      <c r="BJ5" s="297" t="s">
        <v>379</v>
      </c>
      <c r="BK5" s="297"/>
      <c r="BL5" s="297"/>
      <c r="BM5" s="297"/>
      <c r="BN5" s="297"/>
      <c r="BO5" s="297"/>
      <c r="BP5" s="319"/>
      <c r="BQ5" s="297"/>
      <c r="BR5" s="297"/>
      <c r="BS5" s="297"/>
      <c r="BT5" s="297"/>
      <c r="BU5" s="297"/>
      <c r="BV5" s="297"/>
      <c r="BW5" s="297"/>
      <c r="BX5" s="297"/>
      <c r="BY5" s="297"/>
      <c r="BZ5" s="297"/>
      <c r="CA5" s="297"/>
      <c r="CB5" s="297"/>
      <c r="CC5" s="297"/>
      <c r="CD5" s="297"/>
      <c r="CE5" s="297"/>
      <c r="CF5" s="297"/>
      <c r="CG5" s="297"/>
      <c r="CH5" s="297"/>
      <c r="CI5" s="297"/>
      <c r="CJ5" s="297"/>
      <c r="CK5" s="297"/>
      <c r="CO5" s="296"/>
      <c r="CP5" s="297"/>
      <c r="CQ5" s="297"/>
      <c r="CR5" s="297"/>
      <c r="CS5" s="297"/>
      <c r="CT5" s="297"/>
      <c r="CU5" s="297"/>
      <c r="CV5" s="297"/>
      <c r="CW5" s="320"/>
      <c r="CX5" s="297"/>
      <c r="CY5" s="296"/>
      <c r="CZ5" s="297"/>
      <c r="DA5" s="297"/>
      <c r="DB5" s="297"/>
      <c r="DC5" s="297"/>
      <c r="DD5" s="321"/>
      <c r="DE5" s="297"/>
      <c r="DF5" s="297"/>
      <c r="DJ5" s="334"/>
      <c r="DK5" s="334"/>
      <c r="DL5" s="334"/>
      <c r="DM5" s="334"/>
      <c r="DN5" s="334"/>
      <c r="DO5" s="334"/>
      <c r="DP5" s="334"/>
      <c r="DQ5" s="334"/>
      <c r="DR5" s="334"/>
      <c r="DS5" s="334"/>
      <c r="DT5" s="334"/>
      <c r="DU5" s="334"/>
      <c r="DV5" s="334"/>
      <c r="DW5" s="334"/>
      <c r="DX5" s="334"/>
      <c r="DY5" s="334"/>
      <c r="DZ5" s="334"/>
      <c r="EA5" s="334"/>
      <c r="EB5" s="334"/>
      <c r="EC5" s="334"/>
      <c r="ED5" s="334"/>
      <c r="EE5" s="334"/>
      <c r="EF5" s="334"/>
      <c r="EG5" s="334"/>
      <c r="EH5" s="334"/>
      <c r="EI5" s="334"/>
      <c r="EJ5" s="334"/>
      <c r="EK5" s="334"/>
      <c r="EL5" s="334"/>
      <c r="EM5" s="334"/>
      <c r="EN5" s="334"/>
      <c r="EO5" s="334"/>
      <c r="EP5" s="334"/>
      <c r="EQ5" s="334"/>
      <c r="ER5" s="334"/>
      <c r="ES5" s="334"/>
      <c r="ET5" s="334"/>
      <c r="EU5" s="334"/>
      <c r="EV5" s="334"/>
      <c r="EW5" s="334"/>
      <c r="EX5" s="334"/>
      <c r="EY5" s="334"/>
      <c r="EZ5" s="334"/>
      <c r="FA5" s="334"/>
      <c r="FB5" s="334"/>
      <c r="FC5" s="334"/>
      <c r="FD5" s="334"/>
      <c r="FE5" s="334"/>
      <c r="FF5" s="334"/>
      <c r="FG5" s="334"/>
      <c r="FH5" s="334"/>
      <c r="FI5" s="334"/>
      <c r="FJ5" s="334"/>
      <c r="FK5" s="334"/>
      <c r="FL5" s="334"/>
      <c r="FM5" s="334"/>
      <c r="FN5" s="334"/>
      <c r="FO5" s="334"/>
      <c r="FP5" s="334"/>
      <c r="FQ5" s="334"/>
      <c r="FR5" s="334"/>
      <c r="FS5" s="334"/>
      <c r="FT5" s="334"/>
      <c r="FU5" s="334"/>
      <c r="FV5" s="334"/>
      <c r="FW5" s="334"/>
      <c r="FX5" s="334"/>
      <c r="FY5" s="334"/>
      <c r="FZ5" s="334"/>
      <c r="GA5" s="334"/>
      <c r="GB5" s="334"/>
      <c r="GC5" s="334"/>
      <c r="GD5" s="334"/>
      <c r="GE5" s="334"/>
      <c r="GF5" s="334"/>
      <c r="GG5" s="334"/>
      <c r="GH5" s="334"/>
      <c r="GI5" s="334"/>
      <c r="GJ5" s="334"/>
      <c r="GK5" s="334"/>
      <c r="GL5" s="335"/>
    </row>
    <row r="6" spans="1:194" ht="24" customHeight="1" thickBot="1" x14ac:dyDescent="0.25">
      <c r="A6" s="314" t="s">
        <v>89</v>
      </c>
      <c r="B6" s="315">
        <f>COUNTIF($E$10:$E$11,"RO")</f>
        <v>0</v>
      </c>
      <c r="AC6" s="336" t="s">
        <v>250</v>
      </c>
      <c r="AD6" s="336">
        <v>30</v>
      </c>
      <c r="AE6" s="336"/>
      <c r="AP6" s="337" t="s">
        <v>251</v>
      </c>
      <c r="AQ6" s="337" t="s">
        <v>252</v>
      </c>
      <c r="AV6" s="297"/>
      <c r="AW6" s="297"/>
      <c r="AX6" s="297"/>
      <c r="AY6" s="338" t="s">
        <v>32</v>
      </c>
      <c r="AZ6" s="339" t="s">
        <v>31</v>
      </c>
      <c r="BA6" s="297"/>
      <c r="BB6" s="297"/>
      <c r="BC6" s="297"/>
      <c r="BD6" s="297"/>
      <c r="BE6" s="297"/>
      <c r="BF6" s="297"/>
      <c r="BG6" s="297"/>
      <c r="BH6" s="340" t="s">
        <v>23</v>
      </c>
      <c r="BI6" s="297"/>
      <c r="BJ6" s="297" t="s">
        <v>380</v>
      </c>
      <c r="BK6" s="297"/>
      <c r="BL6" s="297"/>
      <c r="BM6" s="297"/>
      <c r="BN6" s="297"/>
      <c r="BO6" s="297"/>
      <c r="BP6" s="319"/>
      <c r="BQ6" s="297"/>
      <c r="BR6" s="297"/>
      <c r="BS6" s="297"/>
      <c r="BT6" s="297"/>
      <c r="BU6" s="297"/>
      <c r="BV6" s="297"/>
      <c r="BW6" s="297"/>
      <c r="BX6" s="297"/>
      <c r="BY6" s="297"/>
      <c r="BZ6" s="297"/>
      <c r="CA6" s="297"/>
      <c r="CB6" s="297"/>
      <c r="CC6" s="297"/>
      <c r="CD6" s="297"/>
      <c r="CE6" s="297"/>
      <c r="CF6" s="297"/>
      <c r="CG6" s="297"/>
      <c r="CH6" s="297"/>
      <c r="CI6" s="297"/>
      <c r="CJ6" s="297"/>
      <c r="CK6" s="297"/>
      <c r="CO6" s="296"/>
      <c r="CP6" s="297"/>
      <c r="CQ6" s="297"/>
      <c r="CR6" s="297"/>
      <c r="CS6" s="297"/>
      <c r="CT6" s="297"/>
      <c r="CU6" s="297"/>
      <c r="CV6" s="297"/>
      <c r="CW6" s="320"/>
      <c r="CX6" s="297"/>
      <c r="CY6" s="296"/>
      <c r="CZ6" s="297"/>
      <c r="DA6" s="297"/>
      <c r="DB6" s="297"/>
      <c r="DC6" s="297"/>
      <c r="DD6" s="321"/>
      <c r="DE6" s="297"/>
      <c r="DF6" s="297"/>
      <c r="DG6" s="297"/>
      <c r="DH6" s="341"/>
      <c r="DJ6" s="334"/>
      <c r="DK6" s="334"/>
      <c r="DL6" s="334"/>
      <c r="DM6" s="334"/>
      <c r="DN6" s="334"/>
      <c r="DO6" s="334"/>
      <c r="DP6" s="334"/>
      <c r="DQ6" s="334"/>
      <c r="DR6" s="334"/>
      <c r="DS6" s="334"/>
      <c r="DT6" s="334"/>
      <c r="DU6" s="334"/>
      <c r="DV6" s="334"/>
      <c r="DW6" s="334"/>
      <c r="DX6" s="334"/>
      <c r="DY6" s="334"/>
      <c r="DZ6" s="334"/>
      <c r="EA6" s="334"/>
      <c r="EB6" s="334"/>
      <c r="EC6" s="334"/>
      <c r="ED6" s="334"/>
      <c r="EE6" s="334"/>
      <c r="EF6" s="334"/>
      <c r="EG6" s="334"/>
      <c r="EH6" s="334"/>
      <c r="EI6" s="334"/>
      <c r="EJ6" s="334"/>
      <c r="EK6" s="334"/>
      <c r="EL6" s="334"/>
      <c r="EM6" s="334"/>
      <c r="EN6" s="334"/>
      <c r="EO6" s="334"/>
      <c r="EP6" s="334"/>
      <c r="EQ6" s="334"/>
      <c r="ER6" s="334"/>
      <c r="ES6" s="334"/>
      <c r="ET6" s="334"/>
      <c r="EU6" s="334"/>
      <c r="EV6" s="334"/>
      <c r="EW6" s="334"/>
      <c r="EX6" s="334"/>
      <c r="EY6" s="334"/>
      <c r="EZ6" s="334"/>
      <c r="FA6" s="334"/>
      <c r="FB6" s="334"/>
      <c r="FC6" s="334"/>
      <c r="FD6" s="334"/>
      <c r="FE6" s="334"/>
      <c r="FF6" s="334"/>
      <c r="FG6" s="334"/>
      <c r="FH6" s="334"/>
      <c r="FI6" s="334"/>
      <c r="FJ6" s="334"/>
      <c r="FK6" s="334"/>
      <c r="FL6" s="334"/>
      <c r="FM6" s="334"/>
      <c r="FN6" s="334"/>
      <c r="FO6" s="334"/>
      <c r="FP6" s="334"/>
      <c r="FQ6" s="334"/>
      <c r="FR6" s="334"/>
      <c r="FS6" s="334"/>
      <c r="FT6" s="334"/>
      <c r="FU6" s="334"/>
      <c r="FV6" s="334"/>
      <c r="FW6" s="334"/>
      <c r="FX6" s="334"/>
      <c r="FY6" s="334"/>
      <c r="FZ6" s="334"/>
      <c r="GA6" s="334"/>
      <c r="GB6" s="334"/>
      <c r="GC6" s="334"/>
      <c r="GD6" s="334"/>
      <c r="GE6" s="334"/>
      <c r="GF6" s="334"/>
      <c r="GG6" s="334"/>
      <c r="GH6" s="334"/>
      <c r="GI6" s="334"/>
      <c r="GJ6" s="334"/>
      <c r="GK6" s="334"/>
      <c r="GL6" s="335"/>
    </row>
    <row r="7" spans="1:194" ht="24" customHeight="1" thickBot="1" x14ac:dyDescent="0.25">
      <c r="A7" s="314" t="s">
        <v>253</v>
      </c>
      <c r="B7" s="315">
        <f>COUNTIF($E$10:$E$11,"D.E.C.")+COUNTIF($E$10:$E$11,"P.A.")</f>
        <v>0</v>
      </c>
      <c r="F7" s="624" t="s">
        <v>3</v>
      </c>
      <c r="G7" s="625"/>
      <c r="H7" s="625"/>
      <c r="I7" s="625"/>
      <c r="J7" s="625"/>
      <c r="K7" s="625"/>
      <c r="L7" s="625"/>
      <c r="M7" s="625"/>
      <c r="N7" s="625"/>
      <c r="O7" s="625"/>
      <c r="P7" s="626"/>
      <c r="Q7" s="630" t="s">
        <v>14</v>
      </c>
      <c r="R7" s="631"/>
      <c r="S7" s="631"/>
      <c r="T7" s="631"/>
      <c r="U7" s="631"/>
      <c r="V7" s="631"/>
      <c r="W7" s="631"/>
      <c r="X7" s="632"/>
      <c r="Y7" s="633" t="s">
        <v>4</v>
      </c>
      <c r="Z7" s="633"/>
      <c r="AA7" s="634"/>
      <c r="AB7" s="633"/>
      <c r="AC7" s="635" t="s">
        <v>6</v>
      </c>
      <c r="AD7" s="636"/>
      <c r="AE7" s="636"/>
      <c r="AF7" s="637"/>
      <c r="AG7" s="636"/>
      <c r="AH7" s="636"/>
      <c r="AI7" s="636"/>
      <c r="AJ7" s="636"/>
      <c r="AK7" s="636"/>
      <c r="AL7" s="636"/>
      <c r="AM7" s="636"/>
      <c r="AN7" s="637"/>
      <c r="AO7" s="638"/>
      <c r="AP7" s="639" t="s">
        <v>12</v>
      </c>
      <c r="AQ7" s="640"/>
      <c r="AR7" s="640"/>
      <c r="AS7" s="640"/>
      <c r="AT7" s="641"/>
      <c r="AU7" s="642" t="s">
        <v>22</v>
      </c>
      <c r="AV7" s="643"/>
      <c r="AW7" s="643"/>
      <c r="AX7" s="644"/>
      <c r="AY7" s="342" t="s">
        <v>32</v>
      </c>
      <c r="AZ7" s="343" t="s">
        <v>92</v>
      </c>
      <c r="BA7" s="344" t="s">
        <v>32</v>
      </c>
      <c r="BB7" s="345" t="s">
        <v>93</v>
      </c>
      <c r="BC7" s="344" t="s">
        <v>94</v>
      </c>
      <c r="BD7" s="346" t="s">
        <v>98</v>
      </c>
      <c r="BE7" s="344" t="s">
        <v>99</v>
      </c>
      <c r="BF7" s="347" t="s">
        <v>104</v>
      </c>
      <c r="BG7" s="348" t="s">
        <v>105</v>
      </c>
      <c r="BH7" s="347" t="s">
        <v>106</v>
      </c>
      <c r="BI7" s="348" t="s">
        <v>107</v>
      </c>
      <c r="BJ7" s="297"/>
      <c r="BK7" s="297"/>
      <c r="BL7" s="297"/>
      <c r="BM7" s="297"/>
      <c r="BN7" s="297"/>
      <c r="BO7" s="297"/>
      <c r="BP7" s="342" t="s">
        <v>108</v>
      </c>
      <c r="BQ7" s="349" t="s">
        <v>109</v>
      </c>
      <c r="BR7" s="344" t="s">
        <v>254</v>
      </c>
      <c r="BS7" s="350" t="s">
        <v>111</v>
      </c>
      <c r="BT7" s="343" t="s">
        <v>112</v>
      </c>
      <c r="BU7" s="345" t="s">
        <v>93</v>
      </c>
      <c r="BV7" s="344" t="s">
        <v>94</v>
      </c>
      <c r="BW7" s="346" t="s">
        <v>98</v>
      </c>
      <c r="BX7" s="344" t="s">
        <v>99</v>
      </c>
      <c r="BY7" s="351" t="s">
        <v>113</v>
      </c>
      <c r="BZ7" s="343" t="s">
        <v>101</v>
      </c>
      <c r="CA7" s="351" t="s">
        <v>102</v>
      </c>
      <c r="CB7" s="344" t="s">
        <v>114</v>
      </c>
      <c r="CC7" s="352" t="s">
        <v>104</v>
      </c>
      <c r="CD7" s="345" t="s">
        <v>105</v>
      </c>
      <c r="CE7" s="347" t="s">
        <v>106</v>
      </c>
      <c r="CF7" s="353" t="s">
        <v>115</v>
      </c>
      <c r="CG7" s="354"/>
      <c r="CH7" s="301"/>
      <c r="CI7" s="301"/>
      <c r="CJ7" s="301"/>
      <c r="CK7" s="301"/>
      <c r="CO7" s="296"/>
      <c r="CP7" s="297"/>
      <c r="CQ7" s="297"/>
      <c r="CR7" s="297"/>
      <c r="CS7" s="297"/>
      <c r="CT7" s="297"/>
      <c r="CU7" s="297"/>
      <c r="CV7" s="297"/>
      <c r="CW7" s="320"/>
      <c r="CX7" s="297"/>
      <c r="CY7" s="355" t="s">
        <v>116</v>
      </c>
      <c r="CZ7" s="356" t="s">
        <v>117</v>
      </c>
      <c r="DA7" s="357" t="s">
        <v>118</v>
      </c>
      <c r="DB7" s="297"/>
      <c r="DC7" s="358" t="s">
        <v>119</v>
      </c>
      <c r="DD7" s="321"/>
      <c r="DE7" s="297"/>
      <c r="DF7" s="297"/>
      <c r="DG7" s="297"/>
      <c r="DH7" s="341"/>
      <c r="DJ7" s="334"/>
      <c r="DK7" s="334"/>
      <c r="DL7" s="334"/>
      <c r="DM7" s="334"/>
      <c r="DN7" s="334"/>
      <c r="DO7" s="334"/>
      <c r="DP7" s="334"/>
      <c r="DQ7" s="334"/>
      <c r="DR7" s="334"/>
      <c r="DS7" s="334"/>
      <c r="DT7" s="334"/>
      <c r="DU7" s="334"/>
      <c r="DV7" s="334"/>
      <c r="DW7" s="334"/>
      <c r="DX7" s="334"/>
      <c r="DY7" s="334"/>
      <c r="DZ7" s="334"/>
      <c r="EA7" s="334"/>
      <c r="EB7" s="334"/>
      <c r="EC7" s="334"/>
      <c r="ED7" s="334"/>
      <c r="EE7" s="334"/>
      <c r="EF7" s="334"/>
      <c r="EG7" s="334"/>
      <c r="EH7" s="334"/>
      <c r="EI7" s="334"/>
      <c r="EJ7" s="334"/>
      <c r="EK7" s="334"/>
      <c r="EL7" s="334"/>
      <c r="EM7" s="334"/>
      <c r="EN7" s="334"/>
      <c r="EO7" s="334"/>
      <c r="EP7" s="334"/>
      <c r="EQ7" s="334"/>
      <c r="ER7" s="334"/>
      <c r="ES7" s="334"/>
      <c r="ET7" s="334"/>
      <c r="EU7" s="334"/>
      <c r="EV7" s="334"/>
      <c r="EW7" s="334"/>
      <c r="EX7" s="334"/>
      <c r="EY7" s="334"/>
      <c r="EZ7" s="334"/>
      <c r="FA7" s="334"/>
      <c r="FB7" s="334"/>
      <c r="FC7" s="334"/>
      <c r="FD7" s="334"/>
      <c r="FE7" s="334"/>
      <c r="FF7" s="334"/>
      <c r="FG7" s="334"/>
      <c r="FH7" s="334"/>
      <c r="FI7" s="334"/>
      <c r="FJ7" s="334"/>
      <c r="FK7" s="334"/>
      <c r="FL7" s="334"/>
      <c r="FM7" s="334"/>
      <c r="FN7" s="334"/>
      <c r="FO7" s="334"/>
      <c r="FP7" s="334"/>
      <c r="FQ7" s="334"/>
      <c r="FR7" s="334"/>
      <c r="FS7" s="334"/>
      <c r="FT7" s="334"/>
      <c r="FU7" s="334"/>
      <c r="FV7" s="334"/>
      <c r="FW7" s="334"/>
      <c r="FX7" s="334"/>
      <c r="FY7" s="334"/>
      <c r="FZ7" s="334"/>
      <c r="GA7" s="334"/>
      <c r="GB7" s="334"/>
      <c r="GC7" s="334"/>
      <c r="GD7" s="334"/>
      <c r="GE7" s="334"/>
      <c r="GF7" s="334"/>
      <c r="GG7" s="334"/>
      <c r="GH7" s="334"/>
      <c r="GI7" s="334"/>
      <c r="GJ7" s="334"/>
      <c r="GK7" s="334"/>
      <c r="GL7" s="335"/>
    </row>
    <row r="8" spans="1:194" ht="24" customHeight="1" thickBot="1" x14ac:dyDescent="0.25">
      <c r="A8" s="314" t="s">
        <v>120</v>
      </c>
      <c r="B8" s="315">
        <f>COUNTIF($E$10:$E$11,"DOMA-1")+COUNTIF($E$10:$E$11,"DOMA-2")</f>
        <v>0</v>
      </c>
      <c r="F8" s="627"/>
      <c r="G8" s="628"/>
      <c r="H8" s="628"/>
      <c r="I8" s="628"/>
      <c r="J8" s="628"/>
      <c r="K8" s="628"/>
      <c r="L8" s="628"/>
      <c r="M8" s="628"/>
      <c r="N8" s="628"/>
      <c r="O8" s="628"/>
      <c r="P8" s="629"/>
      <c r="Q8" s="598"/>
      <c r="R8" s="599"/>
      <c r="S8" s="359" t="s">
        <v>121</v>
      </c>
      <c r="T8" s="360" t="s">
        <v>122</v>
      </c>
      <c r="U8" s="600" t="s">
        <v>123</v>
      </c>
      <c r="V8" s="601"/>
      <c r="W8" s="602"/>
      <c r="X8" s="361"/>
      <c r="Y8" s="603" t="s">
        <v>123</v>
      </c>
      <c r="Z8" s="604"/>
      <c r="AA8" s="362"/>
      <c r="AB8" s="363" t="s">
        <v>123</v>
      </c>
      <c r="AC8" s="364" t="s">
        <v>123</v>
      </c>
      <c r="AD8" s="365" t="s">
        <v>124</v>
      </c>
      <c r="AE8" s="365" t="s">
        <v>123</v>
      </c>
      <c r="AF8" s="366"/>
      <c r="AG8" s="365" t="s">
        <v>124</v>
      </c>
      <c r="AH8" s="605" t="s">
        <v>123</v>
      </c>
      <c r="AI8" s="606"/>
      <c r="AJ8" s="607" t="s">
        <v>121</v>
      </c>
      <c r="AK8" s="608"/>
      <c r="AL8" s="609"/>
      <c r="AM8" s="367" t="s">
        <v>122</v>
      </c>
      <c r="AN8" s="610"/>
      <c r="AO8" s="611"/>
      <c r="AP8" s="586" t="s">
        <v>123</v>
      </c>
      <c r="AQ8" s="587"/>
      <c r="AR8" s="587"/>
      <c r="AS8" s="588"/>
      <c r="AT8" s="368" t="s">
        <v>122</v>
      </c>
      <c r="AU8" s="369"/>
      <c r="AV8" s="370" t="s">
        <v>121</v>
      </c>
      <c r="AW8" s="371" t="s">
        <v>125</v>
      </c>
      <c r="AX8" s="372"/>
      <c r="AY8" s="589" t="s">
        <v>128</v>
      </c>
      <c r="AZ8" s="589"/>
      <c r="BA8" s="589"/>
      <c r="BB8" s="589"/>
      <c r="BC8" s="589"/>
      <c r="BD8" s="589"/>
      <c r="BE8" s="589"/>
      <c r="BF8" s="590"/>
      <c r="BG8" s="591" t="s">
        <v>255</v>
      </c>
      <c r="BH8" s="589"/>
      <c r="BI8" s="590"/>
      <c r="BJ8" s="373"/>
      <c r="BK8" s="374"/>
      <c r="BL8" s="375"/>
      <c r="BM8" s="592" t="s">
        <v>256</v>
      </c>
      <c r="BN8" s="593"/>
      <c r="BO8" s="594"/>
      <c r="BP8" s="595" t="s">
        <v>128</v>
      </c>
      <c r="BQ8" s="596"/>
      <c r="BR8" s="596"/>
      <c r="BS8" s="596"/>
      <c r="BT8" s="596"/>
      <c r="BU8" s="596"/>
      <c r="BV8" s="596"/>
      <c r="BW8" s="596"/>
      <c r="BX8" s="596"/>
      <c r="BY8" s="595" t="s">
        <v>129</v>
      </c>
      <c r="BZ8" s="596"/>
      <c r="CA8" s="596"/>
      <c r="CB8" s="596"/>
      <c r="CC8" s="596"/>
      <c r="CD8" s="596"/>
      <c r="CE8" s="596"/>
      <c r="CF8" s="597"/>
      <c r="CG8" s="376"/>
      <c r="CH8" s="579" t="s">
        <v>130</v>
      </c>
      <c r="CI8" s="580"/>
      <c r="CJ8" s="581"/>
      <c r="CK8" s="301"/>
      <c r="CO8" s="582" t="s">
        <v>121</v>
      </c>
      <c r="CP8" s="583"/>
      <c r="CQ8" s="583"/>
      <c r="CR8" s="584"/>
      <c r="CS8" s="297"/>
      <c r="CT8" s="377" t="s">
        <v>121</v>
      </c>
      <c r="CU8" s="378" t="s">
        <v>122</v>
      </c>
      <c r="CV8" s="297"/>
      <c r="CW8" s="320"/>
      <c r="CX8" s="377" t="s">
        <v>121</v>
      </c>
      <c r="CY8" s="379"/>
      <c r="CZ8" s="380"/>
      <c r="DA8" s="380"/>
      <c r="DB8" s="380"/>
      <c r="DC8" s="380"/>
      <c r="DD8" s="381"/>
      <c r="DE8" s="380"/>
      <c r="DF8" s="380"/>
      <c r="DG8" s="380"/>
      <c r="DH8" s="382"/>
      <c r="DJ8" s="334"/>
      <c r="DK8" s="334"/>
      <c r="DL8" s="334"/>
      <c r="DM8" s="334"/>
      <c r="DN8" s="334"/>
      <c r="DO8" s="334"/>
      <c r="DP8" s="334"/>
      <c r="DQ8" s="334"/>
      <c r="DR8" s="334"/>
      <c r="DS8" s="334"/>
      <c r="DT8" s="334"/>
      <c r="DU8" s="334"/>
      <c r="DV8" s="334"/>
      <c r="DW8" s="334"/>
      <c r="DX8" s="334"/>
      <c r="DY8" s="334"/>
      <c r="DZ8" s="334"/>
      <c r="EA8" s="334"/>
      <c r="EB8" s="334"/>
      <c r="EC8" s="334"/>
      <c r="ED8" s="334"/>
      <c r="EE8" s="334"/>
      <c r="EF8" s="334"/>
      <c r="EG8" s="334"/>
      <c r="EH8" s="334"/>
      <c r="EI8" s="334"/>
      <c r="EJ8" s="334"/>
      <c r="EK8" s="334"/>
      <c r="EL8" s="334"/>
      <c r="EM8" s="334"/>
      <c r="EN8" s="334"/>
      <c r="EO8" s="334"/>
      <c r="EP8" s="334"/>
      <c r="EQ8" s="334"/>
      <c r="ER8" s="334"/>
      <c r="ES8" s="334"/>
      <c r="ET8" s="334"/>
      <c r="EU8" s="334"/>
      <c r="EV8" s="334"/>
      <c r="EW8" s="334"/>
      <c r="EX8" s="334"/>
      <c r="EY8" s="334"/>
      <c r="EZ8" s="334"/>
      <c r="FA8" s="334"/>
      <c r="FB8" s="334"/>
      <c r="FC8" s="334"/>
      <c r="FD8" s="334"/>
      <c r="FE8" s="334"/>
      <c r="FF8" s="334"/>
      <c r="FG8" s="334"/>
      <c r="FH8" s="334"/>
      <c r="FI8" s="334"/>
      <c r="FJ8" s="334"/>
      <c r="FK8" s="334"/>
      <c r="FL8" s="334"/>
      <c r="FM8" s="334"/>
      <c r="FN8" s="334"/>
      <c r="FO8" s="334"/>
      <c r="FP8" s="334"/>
      <c r="FQ8" s="334"/>
      <c r="FR8" s="334"/>
      <c r="FS8" s="334"/>
      <c r="FT8" s="334"/>
      <c r="FU8" s="334"/>
      <c r="FV8" s="334"/>
      <c r="FW8" s="334"/>
      <c r="FX8" s="334"/>
      <c r="FY8" s="334"/>
      <c r="FZ8" s="334"/>
      <c r="GA8" s="334"/>
      <c r="GB8" s="334"/>
      <c r="GC8" s="334"/>
      <c r="GD8" s="334"/>
      <c r="GE8" s="334"/>
      <c r="GF8" s="334"/>
      <c r="GG8" s="334"/>
      <c r="GH8" s="334"/>
      <c r="GI8" s="334"/>
      <c r="GJ8" s="334"/>
      <c r="GK8" s="334"/>
      <c r="GL8" s="335"/>
    </row>
    <row r="9" spans="1:194" ht="57.75" customHeight="1" thickTop="1" thickBot="1" x14ac:dyDescent="0.25">
      <c r="A9" s="383" t="s">
        <v>131</v>
      </c>
      <c r="B9" s="383" t="s">
        <v>34</v>
      </c>
      <c r="C9" s="384" t="s">
        <v>257</v>
      </c>
      <c r="D9" s="383" t="s">
        <v>0</v>
      </c>
      <c r="E9" s="383" t="s">
        <v>15</v>
      </c>
      <c r="F9" s="385" t="s">
        <v>17</v>
      </c>
      <c r="G9" s="385" t="s">
        <v>1</v>
      </c>
      <c r="H9" s="383" t="s">
        <v>258</v>
      </c>
      <c r="I9" s="383" t="s">
        <v>259</v>
      </c>
      <c r="J9" s="383" t="s">
        <v>33</v>
      </c>
      <c r="K9" s="383" t="s">
        <v>55</v>
      </c>
      <c r="L9" s="383" t="s">
        <v>260</v>
      </c>
      <c r="M9" s="383" t="s">
        <v>10</v>
      </c>
      <c r="N9" s="383" t="s">
        <v>25</v>
      </c>
      <c r="O9" s="386" t="s">
        <v>24</v>
      </c>
      <c r="P9" s="387" t="s">
        <v>134</v>
      </c>
      <c r="Q9" s="388" t="s">
        <v>2</v>
      </c>
      <c r="R9" s="389" t="s">
        <v>16</v>
      </c>
      <c r="S9" s="390" t="s">
        <v>261</v>
      </c>
      <c r="T9" s="391" t="s">
        <v>262</v>
      </c>
      <c r="U9" s="392" t="s">
        <v>139</v>
      </c>
      <c r="V9" s="393" t="s">
        <v>140</v>
      </c>
      <c r="W9" s="394" t="s">
        <v>141</v>
      </c>
      <c r="X9" s="394" t="s">
        <v>263</v>
      </c>
      <c r="Y9" s="395" t="s">
        <v>142</v>
      </c>
      <c r="Z9" s="395" t="s">
        <v>143</v>
      </c>
      <c r="AA9" s="395" t="s">
        <v>144</v>
      </c>
      <c r="AB9" s="396" t="s">
        <v>145</v>
      </c>
      <c r="AC9" s="397" t="s">
        <v>146</v>
      </c>
      <c r="AD9" s="397" t="s">
        <v>147</v>
      </c>
      <c r="AE9" s="398" t="s">
        <v>148</v>
      </c>
      <c r="AF9" s="397" t="s">
        <v>5</v>
      </c>
      <c r="AG9" s="397" t="s">
        <v>149</v>
      </c>
      <c r="AH9" s="398" t="s">
        <v>150</v>
      </c>
      <c r="AI9" s="394" t="s">
        <v>30</v>
      </c>
      <c r="AJ9" s="399" t="s">
        <v>264</v>
      </c>
      <c r="AK9" s="400" t="s">
        <v>265</v>
      </c>
      <c r="AL9" s="401" t="s">
        <v>155</v>
      </c>
      <c r="AM9" s="402" t="s">
        <v>156</v>
      </c>
      <c r="AN9" s="394" t="s">
        <v>7</v>
      </c>
      <c r="AO9" s="394" t="s">
        <v>20</v>
      </c>
      <c r="AP9" s="403" t="s">
        <v>158</v>
      </c>
      <c r="AQ9" s="403" t="s">
        <v>159</v>
      </c>
      <c r="AR9" s="403" t="s">
        <v>160</v>
      </c>
      <c r="AS9" s="403" t="s">
        <v>161</v>
      </c>
      <c r="AT9" s="403" t="s">
        <v>162</v>
      </c>
      <c r="AU9" s="394" t="s">
        <v>21</v>
      </c>
      <c r="AV9" s="394" t="s">
        <v>163</v>
      </c>
      <c r="AW9" s="394" t="s">
        <v>166</v>
      </c>
      <c r="AX9" s="394" t="s">
        <v>169</v>
      </c>
      <c r="AY9" s="404" t="s">
        <v>266</v>
      </c>
      <c r="AZ9" s="405" t="s">
        <v>267</v>
      </c>
      <c r="BA9" s="405" t="s">
        <v>268</v>
      </c>
      <c r="BB9" s="406" t="s">
        <v>173</v>
      </c>
      <c r="BC9" s="406" t="s">
        <v>174</v>
      </c>
      <c r="BD9" s="407" t="s">
        <v>269</v>
      </c>
      <c r="BE9" s="407" t="s">
        <v>270</v>
      </c>
      <c r="BF9" s="405" t="s">
        <v>271</v>
      </c>
      <c r="BG9" s="405" t="s">
        <v>272</v>
      </c>
      <c r="BH9" s="216" t="s">
        <v>273</v>
      </c>
      <c r="BI9" s="405" t="s">
        <v>274</v>
      </c>
      <c r="BJ9" s="408" t="s">
        <v>189</v>
      </c>
      <c r="BK9" s="408" t="s">
        <v>167</v>
      </c>
      <c r="BL9" s="408" t="s">
        <v>190</v>
      </c>
      <c r="BM9" s="409" t="s">
        <v>192</v>
      </c>
      <c r="BN9" s="410" t="s">
        <v>275</v>
      </c>
      <c r="BO9" s="411" t="s">
        <v>276</v>
      </c>
      <c r="BP9" s="412" t="s">
        <v>194</v>
      </c>
      <c r="BQ9" s="413" t="s">
        <v>195</v>
      </c>
      <c r="BR9" s="413" t="s">
        <v>196</v>
      </c>
      <c r="BS9" s="414" t="s">
        <v>197</v>
      </c>
      <c r="BT9" s="415" t="s">
        <v>198</v>
      </c>
      <c r="BU9" s="416" t="s">
        <v>173</v>
      </c>
      <c r="BV9" s="416" t="s">
        <v>174</v>
      </c>
      <c r="BW9" s="407" t="s">
        <v>201</v>
      </c>
      <c r="BX9" s="407" t="s">
        <v>202</v>
      </c>
      <c r="BY9" s="417" t="s">
        <v>203</v>
      </c>
      <c r="BZ9" s="415" t="s">
        <v>204</v>
      </c>
      <c r="CA9" s="418" t="s">
        <v>205</v>
      </c>
      <c r="CB9" s="408" t="s">
        <v>206</v>
      </c>
      <c r="CC9" s="419" t="s">
        <v>207</v>
      </c>
      <c r="CD9" s="418" t="s">
        <v>186</v>
      </c>
      <c r="CE9" s="225" t="s">
        <v>208</v>
      </c>
      <c r="CF9" s="408" t="s">
        <v>188</v>
      </c>
      <c r="CG9" s="420" t="s">
        <v>209</v>
      </c>
      <c r="CH9" s="409" t="s">
        <v>210</v>
      </c>
      <c r="CI9" s="410" t="s">
        <v>211</v>
      </c>
      <c r="CJ9" s="411" t="s">
        <v>212</v>
      </c>
      <c r="CK9" s="421" t="s">
        <v>213</v>
      </c>
      <c r="CL9" s="422" t="s">
        <v>215</v>
      </c>
      <c r="CM9" s="423" t="s">
        <v>216</v>
      </c>
      <c r="CN9" s="423" t="s">
        <v>217</v>
      </c>
      <c r="CO9" s="424" t="s">
        <v>277</v>
      </c>
      <c r="CP9" s="425" t="s">
        <v>278</v>
      </c>
      <c r="CQ9" s="426" t="s">
        <v>279</v>
      </c>
      <c r="CR9" s="427" t="s">
        <v>280</v>
      </c>
      <c r="CS9" s="428" t="s">
        <v>221</v>
      </c>
      <c r="CT9" s="585" t="s">
        <v>281</v>
      </c>
      <c r="CU9" s="585"/>
      <c r="CV9" s="428" t="s">
        <v>282</v>
      </c>
      <c r="CW9" s="428" t="s">
        <v>283</v>
      </c>
      <c r="CX9" s="429" t="s">
        <v>284</v>
      </c>
      <c r="CY9" s="430" t="s">
        <v>234</v>
      </c>
      <c r="CZ9" s="431" t="s">
        <v>235</v>
      </c>
      <c r="DA9" s="431" t="s">
        <v>236</v>
      </c>
      <c r="DB9" s="431" t="s">
        <v>237</v>
      </c>
      <c r="DC9" s="431" t="s">
        <v>238</v>
      </c>
      <c r="DD9" s="432" t="s">
        <v>258</v>
      </c>
      <c r="DE9" s="433" t="s">
        <v>285</v>
      </c>
      <c r="DF9" s="433" t="s">
        <v>286</v>
      </c>
      <c r="DG9" s="434" t="s">
        <v>244</v>
      </c>
      <c r="DH9" s="435"/>
      <c r="DI9" s="436" t="s">
        <v>287</v>
      </c>
      <c r="DJ9" s="437" t="s">
        <v>288</v>
      </c>
      <c r="DK9" s="437" t="s">
        <v>289</v>
      </c>
      <c r="DL9" s="437" t="s">
        <v>290</v>
      </c>
      <c r="DM9" s="437" t="s">
        <v>291</v>
      </c>
      <c r="DN9" s="438" t="s">
        <v>292</v>
      </c>
      <c r="DO9" s="438" t="s">
        <v>293</v>
      </c>
      <c r="DP9" s="438" t="s">
        <v>294</v>
      </c>
      <c r="DQ9" s="438" t="s">
        <v>295</v>
      </c>
      <c r="DR9" s="438" t="s">
        <v>296</v>
      </c>
      <c r="DS9" s="438" t="s">
        <v>297</v>
      </c>
      <c r="DT9" s="438" t="s">
        <v>298</v>
      </c>
      <c r="DU9" s="438" t="s">
        <v>299</v>
      </c>
      <c r="DV9" s="438" t="s">
        <v>300</v>
      </c>
      <c r="DW9" s="438" t="s">
        <v>301</v>
      </c>
      <c r="DX9" s="438" t="s">
        <v>302</v>
      </c>
      <c r="DY9" s="438" t="s">
        <v>303</v>
      </c>
      <c r="DZ9" s="438" t="s">
        <v>304</v>
      </c>
      <c r="EA9" s="438" t="s">
        <v>305</v>
      </c>
      <c r="EB9" s="438" t="s">
        <v>306</v>
      </c>
      <c r="EC9" s="438" t="s">
        <v>307</v>
      </c>
      <c r="ED9" s="438" t="s">
        <v>308</v>
      </c>
      <c r="EE9" s="438" t="s">
        <v>309</v>
      </c>
      <c r="EF9" s="438" t="s">
        <v>310</v>
      </c>
      <c r="EG9" s="438" t="s">
        <v>311</v>
      </c>
      <c r="EH9" s="438" t="s">
        <v>312</v>
      </c>
      <c r="EI9" s="438" t="s">
        <v>313</v>
      </c>
      <c r="EJ9" s="438" t="s">
        <v>314</v>
      </c>
      <c r="EK9" s="438" t="s">
        <v>315</v>
      </c>
      <c r="EL9" s="438" t="s">
        <v>316</v>
      </c>
      <c r="EM9" s="438" t="s">
        <v>317</v>
      </c>
      <c r="EN9" s="438" t="s">
        <v>318</v>
      </c>
      <c r="EO9" s="438" t="s">
        <v>319</v>
      </c>
      <c r="EP9" s="438" t="s">
        <v>320</v>
      </c>
      <c r="EQ9" s="438" t="s">
        <v>321</v>
      </c>
      <c r="ER9" s="438" t="s">
        <v>322</v>
      </c>
      <c r="ES9" s="438" t="s">
        <v>323</v>
      </c>
      <c r="ET9" s="438" t="s">
        <v>324</v>
      </c>
      <c r="EU9" s="438" t="s">
        <v>325</v>
      </c>
      <c r="EV9" s="438" t="s">
        <v>326</v>
      </c>
      <c r="EW9" s="438" t="s">
        <v>327</v>
      </c>
      <c r="EX9" s="438" t="s">
        <v>328</v>
      </c>
      <c r="EY9" s="438" t="s">
        <v>329</v>
      </c>
      <c r="EZ9" s="438" t="s">
        <v>330</v>
      </c>
      <c r="FA9" s="438" t="s">
        <v>331</v>
      </c>
      <c r="FB9" s="438" t="s">
        <v>332</v>
      </c>
      <c r="FC9" s="438" t="s">
        <v>333</v>
      </c>
      <c r="FD9" s="438" t="s">
        <v>334</v>
      </c>
      <c r="FE9" s="438" t="s">
        <v>335</v>
      </c>
      <c r="FF9" s="438" t="s">
        <v>336</v>
      </c>
      <c r="FG9" s="438" t="s">
        <v>337</v>
      </c>
      <c r="FH9" s="438" t="s">
        <v>338</v>
      </c>
      <c r="FI9" s="438" t="s">
        <v>339</v>
      </c>
      <c r="FJ9" s="438" t="s">
        <v>340</v>
      </c>
      <c r="FK9" s="438" t="s">
        <v>341</v>
      </c>
      <c r="FL9" s="438" t="s">
        <v>342</v>
      </c>
      <c r="FM9" s="438" t="s">
        <v>343</v>
      </c>
      <c r="FN9" s="438" t="s">
        <v>344</v>
      </c>
      <c r="FO9" s="438" t="s">
        <v>345</v>
      </c>
      <c r="FP9" s="438" t="s">
        <v>346</v>
      </c>
      <c r="FQ9" s="438" t="s">
        <v>347</v>
      </c>
      <c r="FR9" s="438" t="s">
        <v>348</v>
      </c>
      <c r="FS9" s="438" t="s">
        <v>349</v>
      </c>
      <c r="FT9" s="438" t="s">
        <v>350</v>
      </c>
      <c r="FU9" s="438" t="s">
        <v>351</v>
      </c>
      <c r="FV9" s="438" t="s">
        <v>352</v>
      </c>
      <c r="FW9" s="438" t="s">
        <v>353</v>
      </c>
      <c r="FX9" s="438" t="s">
        <v>354</v>
      </c>
      <c r="FY9" s="438" t="s">
        <v>355</v>
      </c>
      <c r="FZ9" s="438" t="s">
        <v>356</v>
      </c>
      <c r="GA9" s="438" t="s">
        <v>357</v>
      </c>
      <c r="GB9" s="438" t="s">
        <v>358</v>
      </c>
      <c r="GC9" s="438" t="s">
        <v>359</v>
      </c>
      <c r="GD9" s="438" t="s">
        <v>360</v>
      </c>
      <c r="GE9" s="438" t="s">
        <v>361</v>
      </c>
      <c r="GF9" s="438" t="s">
        <v>362</v>
      </c>
      <c r="GG9" s="438" t="s">
        <v>363</v>
      </c>
      <c r="GH9" s="438" t="s">
        <v>364</v>
      </c>
      <c r="GI9" s="438" t="s">
        <v>365</v>
      </c>
      <c r="GJ9" s="438" t="s">
        <v>366</v>
      </c>
      <c r="GK9" s="438" t="s">
        <v>367</v>
      </c>
      <c r="GL9" s="439" t="s">
        <v>368</v>
      </c>
    </row>
    <row r="10" spans="1:194" s="475" customFormat="1" ht="30" customHeight="1" thickTop="1" thickBot="1" x14ac:dyDescent="0.25">
      <c r="A10" s="440"/>
      <c r="B10" s="440"/>
      <c r="C10" s="440"/>
      <c r="D10" s="440"/>
      <c r="E10" s="441" t="str">
        <f t="shared" ref="E10:E11" si="5">IF(DC10="ERREUR",$DC$7,IF(DA10&lt;&gt;"",$DA$7,IF(CZ10&lt;&gt;"",$CZ$7,IF(CY10&lt;&gt;"",$CY$7,IF(CF10&lt;&gt;"",$CF$7,IF(CE10&lt;&gt;"",$CE$7,IF(CD10&lt;&gt;"",$CD$7,IF(CC10&lt;&gt;"",$CC$7,IF(CB10&lt;&gt;"",$CB$7,IF(CA10&lt;&gt;"",$CA$7,IF(BZ10&lt;&gt;"",$BZ$7,IF(BY10&lt;&gt;"",$BY$7,IF(BX10&lt;&gt;"",$BX$7,IF(BW10&lt;&gt;"",$BW$7,IF(BV10&lt;&gt;"",$BV$7,IF(BU10&lt;&gt;"",$BU$7,IF(BT10&lt;&gt;"",$BT$7,IF(BR10&lt;&gt;"",$BR$7,IF(BQ10&lt;&gt;"",$BQ$7,IF(BP10&lt;&gt;"",$BP$7,IF(BI10&lt;&gt;"",$BI$7,IF(BH10&lt;&gt;"",$BH$7,IF(BG10&lt;&gt;"",$BG$7,IF(BF10&lt;&gt;"",$BF$7,IF(BE10&lt;&gt;"",$BE$7,IF(BD10&lt;&gt;"",$BD$7,IF(BC10&lt;&gt;"",$BC$7,IF(BB10&lt;&gt;"",$BB$7,IF(BA10&lt;&gt;"",$BA$7,IF(AZ10&lt;&gt;"",$AZ$7,IF(AY10&lt;&gt;"",$AY$7,"")))))))))))))))))))))))))))))))</f>
        <v>Attente DPV</v>
      </c>
      <c r="F10" s="440" t="s">
        <v>26</v>
      </c>
      <c r="G10" s="440">
        <v>6</v>
      </c>
      <c r="H10" s="442">
        <v>1</v>
      </c>
      <c r="I10" s="440" t="s">
        <v>370</v>
      </c>
      <c r="J10" s="440" t="s">
        <v>371</v>
      </c>
      <c r="K10" s="443" t="str">
        <f>IF($K$6="OUI",IF(J10&lt;&gt;"",COUNTIF($J$10:$J10,J10),""),"")</f>
        <v/>
      </c>
      <c r="L10" s="444" t="s">
        <v>372</v>
      </c>
      <c r="M10" s="444" t="s">
        <v>373</v>
      </c>
      <c r="N10" s="444"/>
      <c r="O10" s="440" t="s">
        <v>374</v>
      </c>
      <c r="P10" s="444"/>
      <c r="Q10" s="444"/>
      <c r="R10" s="445" t="s">
        <v>375</v>
      </c>
      <c r="S10" s="446">
        <v>200</v>
      </c>
      <c r="T10" s="447">
        <f>S10*(1+[1]Général!$F$105/100)</f>
        <v>240</v>
      </c>
      <c r="U10" s="448">
        <f>CE10</f>
        <v>0</v>
      </c>
      <c r="V10" s="449"/>
      <c r="W10" s="449">
        <f t="shared" ref="W10:W11" si="6">IF(ISBLANK(U10),"",V10)</f>
        <v>0</v>
      </c>
      <c r="X10" s="440"/>
      <c r="Y10" s="449"/>
      <c r="Z10" s="449"/>
      <c r="AA10" s="440"/>
      <c r="AB10" s="449"/>
      <c r="AC10" s="449">
        <f t="shared" ref="AC10:AC11" si="7">IF(ISBLANK(Z10),IF(ISBLANK(Y10),IF(W10="","",W10+$AD$6),Y10+$AD$6),Z10+$AD$6)</f>
        <v>30</v>
      </c>
      <c r="AD10" s="440"/>
      <c r="AE10" s="449"/>
      <c r="AF10" s="440"/>
      <c r="AG10" s="440"/>
      <c r="AH10" s="449"/>
      <c r="AI10" s="450"/>
      <c r="AJ10" s="451"/>
      <c r="AK10" s="451"/>
      <c r="AL10" s="452"/>
      <c r="AM10" s="453">
        <f>T10-((AJ10+AK10+AL10)*(1+[1]Général!$F$105/100))</f>
        <v>240</v>
      </c>
      <c r="AN10" s="440"/>
      <c r="AO10" s="453">
        <f>IFERROR(MAX(0,S10*(Z10-Y10)/1000),"")</f>
        <v>0</v>
      </c>
      <c r="AP10" s="454"/>
      <c r="AQ10" s="454"/>
      <c r="AR10" s="454"/>
      <c r="AS10" s="454"/>
      <c r="AT10" s="454"/>
      <c r="AU10" s="455" t="e">
        <f>IF(L10&lt;&gt;"",VLOOKUP(L10,[1]Général!$B$63:$D$72,2, FALSE),"")</f>
        <v>#N/A</v>
      </c>
      <c r="AV10" s="453">
        <f>AM10/(1+[1]Général!$F$105/100)</f>
        <v>200</v>
      </c>
      <c r="AW10" s="456"/>
      <c r="AX10" s="457">
        <f t="shared" ref="AX10:AX11" si="8">IF(AND(Z10&lt;&gt;"",W10&lt;&gt;""),Z10-W10,0)</f>
        <v>0</v>
      </c>
      <c r="AY10" s="458">
        <v>44682</v>
      </c>
      <c r="AZ10" s="449">
        <v>44682</v>
      </c>
      <c r="BA10" s="449">
        <v>44682</v>
      </c>
      <c r="BB10" s="449">
        <v>44683</v>
      </c>
      <c r="BC10" s="449">
        <v>44683</v>
      </c>
      <c r="BD10" s="449">
        <v>44684</v>
      </c>
      <c r="BE10" s="449">
        <v>44685</v>
      </c>
      <c r="BF10" s="449">
        <v>44685</v>
      </c>
      <c r="BG10" s="449">
        <v>44685</v>
      </c>
      <c r="BH10" s="449">
        <v>44685</v>
      </c>
      <c r="BI10" s="449">
        <v>44685</v>
      </c>
      <c r="BJ10" s="494" t="s">
        <v>369</v>
      </c>
      <c r="BK10" s="494" t="s">
        <v>369</v>
      </c>
      <c r="BL10" s="494" t="s">
        <v>369</v>
      </c>
      <c r="BM10" s="459">
        <f>IF(OR(AY10="",BF10=""),"",(BF10-AY10))</f>
        <v>3</v>
      </c>
      <c r="BN10" s="459">
        <f>IF(OR(BF10="",BH10=""),"",(BH10-BF10))</f>
        <v>0</v>
      </c>
      <c r="BO10" s="460">
        <f>IF(OR(AY10="",BH10=""),"",(BH10-AY10))</f>
        <v>3</v>
      </c>
      <c r="BP10" s="461" t="s">
        <v>369</v>
      </c>
      <c r="BQ10" s="449" t="s">
        <v>369</v>
      </c>
      <c r="BR10" s="449" t="s">
        <v>369</v>
      </c>
      <c r="BS10" s="449" t="s">
        <v>369</v>
      </c>
      <c r="BT10" s="449" t="s">
        <v>369</v>
      </c>
      <c r="BU10" s="449" t="s">
        <v>369</v>
      </c>
      <c r="BV10" s="449" t="s">
        <v>369</v>
      </c>
      <c r="BW10" s="449" t="s">
        <v>369</v>
      </c>
      <c r="BX10" s="449" t="s">
        <v>369</v>
      </c>
      <c r="BY10" s="449" t="s">
        <v>369</v>
      </c>
      <c r="BZ10" s="449" t="s">
        <v>369</v>
      </c>
      <c r="CA10" s="449" t="s">
        <v>369</v>
      </c>
      <c r="CB10" s="449" t="s">
        <v>369</v>
      </c>
      <c r="CC10" s="449" t="s">
        <v>369</v>
      </c>
      <c r="CD10" s="449" t="s">
        <v>369</v>
      </c>
      <c r="CE10" s="449"/>
      <c r="CF10" s="449"/>
      <c r="CG10" s="462"/>
      <c r="CH10" s="463" t="str">
        <f>IF(BR10="","",BR10-BQ10)</f>
        <v/>
      </c>
      <c r="CI10" s="463" t="str">
        <f>IF(CC10="","",CC10-BP10)</f>
        <v/>
      </c>
      <c r="CJ10" s="463" t="str">
        <f>IF(OR(Z10="",CE10=""),"",(CE10-Z10))</f>
        <v/>
      </c>
      <c r="CK10" s="463" t="str">
        <f>IF(Z10="","",IF(Z10&gt;V10,"OUI","NON"))</f>
        <v/>
      </c>
      <c r="CL10" s="464" t="str">
        <f>IF(OR(CM10="",CN10=""),"",MAX(CM10,CN10))</f>
        <v/>
      </c>
      <c r="CM10" s="464" t="str">
        <f t="shared" ref="CM10:CM11" si="9">IF(Z10="","",DATE(YEAR(Z10),MONTH(Z10),DAY(Z10)+45))</f>
        <v/>
      </c>
      <c r="CN10" s="464">
        <f t="shared" ref="CN10:CN11" si="10">IF(W10="","",DATE(YEAR(W10),MONTH(W10),DAY(W10)+45))</f>
        <v>45</v>
      </c>
      <c r="CO10" s="465">
        <f t="shared" ref="CO10:CO11" si="11">IF(S10="","",S10)</f>
        <v>200</v>
      </c>
      <c r="CP10" s="466"/>
      <c r="CQ10" s="466"/>
      <c r="CR10" s="466"/>
      <c r="CS10" s="453">
        <f t="shared" ref="CS10:CS11" si="12">IF(AO10="","",AO10)</f>
        <v>0</v>
      </c>
      <c r="CT10" s="453">
        <f>IF(CO10="","",CO10-SUM(CP10:CR10))</f>
        <v>200</v>
      </c>
      <c r="CU10" s="453">
        <f>IF(CO10="","",CT10*1.2)</f>
        <v>240</v>
      </c>
      <c r="CV10" s="463">
        <f t="shared" ref="CV10:CV11" si="13">IFERROR(100/S10*(AJ10+AK10+AL10),"")</f>
        <v>0</v>
      </c>
      <c r="CW10" s="463">
        <f t="shared" ref="CW10:CW11" si="14">MAX(0,AX10)</f>
        <v>0</v>
      </c>
      <c r="CX10" s="457">
        <f t="shared" ref="CX10:CX11" si="15">MAX(0,(AM10/1.2)*LN10/1000)</f>
        <v>0</v>
      </c>
      <c r="CY10" s="464" t="str">
        <f t="shared" ref="CY10:CY11" si="16">IF(AP10="","",AP10)</f>
        <v/>
      </c>
      <c r="CZ10" s="464" t="str">
        <f t="shared" ref="CZ10:DA11" si="17">IF(AR10="","",AR10)</f>
        <v/>
      </c>
      <c r="DA10" s="464" t="str">
        <f t="shared" si="17"/>
        <v/>
      </c>
      <c r="DB10" s="463" t="str">
        <f t="shared" ref="DB10:DB11" si="18">IF(AND(AI10&lt;&gt;"",AS10&lt;&gt;""),$DA$7,"")</f>
        <v/>
      </c>
      <c r="DC10" s="463" t="str">
        <f t="shared" ref="DC10:DC11" si="19">IF(AND(AI10="",AS10&lt;&gt;""),$DC$7,"")</f>
        <v/>
      </c>
      <c r="DD10" s="467" t="s">
        <v>243</v>
      </c>
      <c r="DE10" s="463" t="str">
        <f t="shared" ref="DE10:DE11" si="20">IF(CL10="","",IF(AI10&lt;&gt;"","CLOS",IF(14&lt;DF10,"Il reste",IF(0&lt;DF10&lt;=14,"Il reste seulement",IF(DF10&lt;=0,"DR en retard","Il reste seulement")))))</f>
        <v/>
      </c>
      <c r="DF10" s="463" t="str">
        <f t="shared" ref="DF10:DF11" ca="1" si="21">IF(AI10&lt;&gt;"","",IF(CL10="","",CL10-TODAY()))</f>
        <v/>
      </c>
      <c r="DG10" s="457" t="str">
        <f t="shared" ref="DG10:DG11" ca="1" si="22">IFERROR(IF(H10="","",IF(Z10="",IF(V10-$A$1&gt;=0,"0","1"),"")),"")</f>
        <v>1</v>
      </c>
      <c r="DH10" s="468"/>
      <c r="DI10" s="469"/>
      <c r="DJ10" s="470"/>
      <c r="DK10" s="470"/>
      <c r="DL10" s="470"/>
      <c r="DM10" s="470"/>
      <c r="DN10" s="470"/>
      <c r="DO10" s="470"/>
      <c r="DP10" s="470"/>
      <c r="DQ10" s="471"/>
      <c r="DR10" s="472"/>
      <c r="DS10" s="470"/>
      <c r="DT10" s="470"/>
      <c r="DU10" s="470"/>
      <c r="DV10" s="470"/>
      <c r="DW10" s="471"/>
      <c r="DX10" s="473"/>
      <c r="DY10" s="470"/>
      <c r="DZ10" s="470"/>
      <c r="EA10" s="470"/>
      <c r="EB10" s="470"/>
      <c r="EC10" s="471"/>
      <c r="ED10" s="473"/>
      <c r="EE10" s="470"/>
      <c r="EF10" s="470"/>
      <c r="EG10" s="470"/>
      <c r="EH10" s="471"/>
      <c r="EI10" s="473"/>
      <c r="EJ10" s="471"/>
      <c r="EK10" s="473"/>
      <c r="EL10" s="470"/>
      <c r="EM10" s="471"/>
      <c r="EN10" s="474"/>
      <c r="EO10" s="473"/>
      <c r="EP10" s="470"/>
      <c r="EQ10" s="471"/>
      <c r="ER10" s="473"/>
      <c r="ES10" s="471"/>
      <c r="ET10" s="474"/>
      <c r="EU10" s="473"/>
      <c r="EV10" s="470"/>
      <c r="EW10" s="471"/>
      <c r="EX10" s="473"/>
      <c r="EY10" s="470"/>
      <c r="EZ10" s="470"/>
      <c r="FA10" s="470"/>
      <c r="FB10" s="470"/>
      <c r="FC10" s="470"/>
      <c r="FD10" s="471"/>
      <c r="FE10" s="473"/>
      <c r="FF10" s="470"/>
      <c r="FG10" s="470"/>
      <c r="FH10" s="470"/>
      <c r="FI10" s="471"/>
      <c r="FJ10" s="474"/>
      <c r="FK10" s="473"/>
      <c r="FL10" s="471"/>
      <c r="FM10" s="473"/>
      <c r="FN10" s="471"/>
      <c r="FO10" s="474"/>
      <c r="FP10" s="473"/>
      <c r="FQ10" s="470"/>
      <c r="FR10" s="470"/>
      <c r="FS10" s="470"/>
      <c r="FT10" s="470"/>
      <c r="FU10" s="470"/>
      <c r="FV10" s="470"/>
      <c r="FW10" s="470"/>
      <c r="FX10" s="470"/>
      <c r="FY10" s="470"/>
      <c r="FZ10" s="470"/>
      <c r="GA10" s="470"/>
      <c r="GB10" s="470"/>
      <c r="GC10" s="470"/>
      <c r="GD10" s="470"/>
      <c r="GE10" s="470"/>
      <c r="GF10" s="470"/>
      <c r="GG10" s="470"/>
      <c r="GH10" s="470"/>
      <c r="GI10" s="470"/>
      <c r="GJ10" s="471"/>
      <c r="GK10" s="473"/>
      <c r="GL10" s="471"/>
    </row>
    <row r="11" spans="1:194" s="475" customFormat="1" ht="30" customHeight="1" thickTop="1" thickBot="1" x14ac:dyDescent="0.25">
      <c r="A11" s="440"/>
      <c r="B11" s="440"/>
      <c r="C11" s="440"/>
      <c r="D11" s="440"/>
      <c r="E11" s="441" t="str">
        <f t="shared" si="5"/>
        <v/>
      </c>
      <c r="F11" s="440"/>
      <c r="G11" s="440"/>
      <c r="H11" s="442">
        <v>2</v>
      </c>
      <c r="I11" s="440"/>
      <c r="J11" s="440" t="str">
        <f t="shared" ref="J11" si="23">IF(ISBLANK(F11),"",CONCATENATE(F11,"P",TEXT(G11,"000"),"L",TEXT(H11,"000")))</f>
        <v/>
      </c>
      <c r="K11" s="443" t="str">
        <f>IF($K$6="OUI",IF(J11&lt;&gt;"",COUNTIF($J$10:$J11,J11),""),"")</f>
        <v/>
      </c>
      <c r="L11" s="444"/>
      <c r="M11" s="444"/>
      <c r="N11" s="444"/>
      <c r="O11" s="440"/>
      <c r="P11" s="444"/>
      <c r="Q11" s="444"/>
      <c r="R11" s="445"/>
      <c r="S11" s="446"/>
      <c r="T11" s="447">
        <f>S11*(1+[1]Général!$F$105/100)</f>
        <v>0</v>
      </c>
      <c r="U11" s="448"/>
      <c r="V11" s="449"/>
      <c r="W11" s="449" t="str">
        <f t="shared" si="6"/>
        <v/>
      </c>
      <c r="X11" s="440"/>
      <c r="Y11" s="449"/>
      <c r="Z11" s="449"/>
      <c r="AA11" s="440"/>
      <c r="AB11" s="449"/>
      <c r="AC11" s="449" t="str">
        <f t="shared" si="7"/>
        <v/>
      </c>
      <c r="AD11" s="440"/>
      <c r="AE11" s="449"/>
      <c r="AF11" s="440"/>
      <c r="AG11" s="440"/>
      <c r="AH11" s="449"/>
      <c r="AI11" s="449"/>
      <c r="AJ11" s="456"/>
      <c r="AK11" s="456"/>
      <c r="AL11" s="456"/>
      <c r="AM11" s="453">
        <f>T11-((AJ11+AK11+AL11)*(1+[1]Général!$F$105/100))</f>
        <v>0</v>
      </c>
      <c r="AN11" s="440"/>
      <c r="AO11" s="440"/>
      <c r="AP11" s="449"/>
      <c r="AQ11" s="449"/>
      <c r="AR11" s="476"/>
      <c r="AS11" s="476"/>
      <c r="AT11" s="476"/>
      <c r="AU11" s="440"/>
      <c r="AV11" s="453">
        <f>AM11/(1+[1]Général!$F$105/100)</f>
        <v>0</v>
      </c>
      <c r="AW11" s="456"/>
      <c r="AX11" s="457">
        <f t="shared" si="8"/>
        <v>0</v>
      </c>
      <c r="AY11" s="458"/>
      <c r="AZ11" s="449"/>
      <c r="BA11" s="449"/>
      <c r="BB11" s="449"/>
      <c r="BC11" s="449"/>
      <c r="BD11" s="449"/>
      <c r="BE11" s="449"/>
      <c r="BF11" s="449"/>
      <c r="BG11" s="449"/>
      <c r="BH11" s="449"/>
      <c r="BI11" s="449"/>
      <c r="BJ11" s="494"/>
      <c r="BK11" s="494"/>
      <c r="BL11" s="494"/>
      <c r="BM11" s="459"/>
      <c r="BN11" s="459"/>
      <c r="BO11" s="460"/>
      <c r="BP11" s="461"/>
      <c r="BQ11" s="449"/>
      <c r="BR11" s="449"/>
      <c r="BS11" s="449"/>
      <c r="BT11" s="449"/>
      <c r="BU11" s="449"/>
      <c r="BV11" s="449"/>
      <c r="BW11" s="449"/>
      <c r="BX11" s="449"/>
      <c r="BY11" s="449"/>
      <c r="BZ11" s="449"/>
      <c r="CA11" s="449"/>
      <c r="CB11" s="449"/>
      <c r="CC11" s="449"/>
      <c r="CD11" s="449"/>
      <c r="CE11" s="449"/>
      <c r="CF11" s="449"/>
      <c r="CG11" s="449"/>
      <c r="CH11" s="459"/>
      <c r="CI11" s="459"/>
      <c r="CJ11" s="459"/>
      <c r="CK11" s="459"/>
      <c r="CL11" s="477" t="str">
        <f t="shared" ref="CL11" si="24">IF(OR(CM11="",CN11=""),"",MAX(CM11,CN11))</f>
        <v/>
      </c>
      <c r="CM11" s="477" t="str">
        <f t="shared" si="9"/>
        <v/>
      </c>
      <c r="CN11" s="478" t="str">
        <f t="shared" si="10"/>
        <v/>
      </c>
      <c r="CO11" s="465" t="str">
        <f t="shared" si="11"/>
        <v/>
      </c>
      <c r="CP11" s="466"/>
      <c r="CQ11" s="466"/>
      <c r="CR11" s="466"/>
      <c r="CS11" s="479" t="str">
        <f t="shared" si="12"/>
        <v/>
      </c>
      <c r="CT11" s="479" t="str">
        <f t="shared" ref="CT11" si="25">IF(CO11="","",CO11-SUM(CP11:CR11))</f>
        <v/>
      </c>
      <c r="CU11" s="479" t="str">
        <f t="shared" ref="CU11" si="26">IF(CO11="","",CT11*1.2)</f>
        <v/>
      </c>
      <c r="CV11" s="480" t="str">
        <f t="shared" si="13"/>
        <v/>
      </c>
      <c r="CW11" s="480">
        <f t="shared" si="14"/>
        <v>0</v>
      </c>
      <c r="CX11" s="481">
        <f t="shared" si="15"/>
        <v>0</v>
      </c>
      <c r="CY11" s="482" t="str">
        <f t="shared" si="16"/>
        <v/>
      </c>
      <c r="CZ11" s="483" t="str">
        <f t="shared" si="17"/>
        <v/>
      </c>
      <c r="DA11" s="483" t="str">
        <f t="shared" si="17"/>
        <v/>
      </c>
      <c r="DB11" s="484" t="str">
        <f t="shared" si="18"/>
        <v/>
      </c>
      <c r="DC11" s="484" t="str">
        <f t="shared" si="19"/>
        <v/>
      </c>
      <c r="DD11" s="485" t="s">
        <v>376</v>
      </c>
      <c r="DE11" s="484" t="str">
        <f t="shared" si="20"/>
        <v/>
      </c>
      <c r="DF11" s="484" t="str">
        <f t="shared" ca="1" si="21"/>
        <v/>
      </c>
      <c r="DG11" s="486" t="str">
        <f t="shared" ca="1" si="22"/>
        <v>1</v>
      </c>
      <c r="DH11" s="468"/>
      <c r="DI11" s="487"/>
      <c r="DJ11" s="488"/>
      <c r="DK11" s="488"/>
      <c r="DL11" s="488"/>
      <c r="DM11" s="488"/>
      <c r="DN11" s="489"/>
      <c r="DO11" s="489"/>
      <c r="DP11" s="489"/>
      <c r="DQ11" s="490"/>
      <c r="DR11" s="491"/>
      <c r="DS11" s="489"/>
      <c r="DT11" s="489"/>
      <c r="DU11" s="489"/>
      <c r="DV11" s="489"/>
      <c r="DW11" s="490"/>
      <c r="DX11" s="492"/>
      <c r="DY11" s="489"/>
      <c r="DZ11" s="489"/>
      <c r="EA11" s="489"/>
      <c r="EB11" s="489"/>
      <c r="EC11" s="490"/>
      <c r="ED11" s="492"/>
      <c r="EE11" s="489"/>
      <c r="EF11" s="489"/>
      <c r="EG11" s="489"/>
      <c r="EH11" s="490"/>
      <c r="EI11" s="492"/>
      <c r="EJ11" s="490"/>
      <c r="EK11" s="492"/>
      <c r="EL11" s="489"/>
      <c r="EM11" s="490"/>
      <c r="EN11" s="493"/>
      <c r="EO11" s="492"/>
      <c r="EP11" s="489"/>
      <c r="EQ11" s="490"/>
      <c r="ER11" s="492"/>
      <c r="ES11" s="490"/>
      <c r="ET11" s="493"/>
      <c r="EU11" s="492"/>
      <c r="EV11" s="489"/>
      <c r="EW11" s="490"/>
      <c r="EX11" s="492"/>
      <c r="EY11" s="489"/>
      <c r="EZ11" s="489"/>
      <c r="FA11" s="489"/>
      <c r="FB11" s="489"/>
      <c r="FC11" s="489"/>
      <c r="FD11" s="490"/>
      <c r="FE11" s="492"/>
      <c r="FF11" s="489"/>
      <c r="FG11" s="489"/>
      <c r="FH11" s="489"/>
      <c r="FI11" s="490"/>
      <c r="FJ11" s="493"/>
      <c r="FK11" s="492"/>
      <c r="FL11" s="490"/>
      <c r="FM11" s="492"/>
      <c r="FN11" s="490"/>
      <c r="FO11" s="493"/>
      <c r="FP11" s="492"/>
      <c r="FQ11" s="489"/>
      <c r="FR11" s="489"/>
      <c r="FS11" s="489"/>
      <c r="FT11" s="489"/>
      <c r="FU11" s="489"/>
      <c r="FV11" s="489"/>
      <c r="FW11" s="489"/>
      <c r="FX11" s="489"/>
      <c r="FY11" s="489"/>
      <c r="FZ11" s="489"/>
      <c r="GA11" s="489"/>
      <c r="GB11" s="489"/>
      <c r="GC11" s="489"/>
      <c r="GD11" s="489"/>
      <c r="GE11" s="489"/>
      <c r="GF11" s="489"/>
      <c r="GG11" s="489"/>
      <c r="GH11" s="489"/>
      <c r="GI11" s="489"/>
      <c r="GJ11" s="490"/>
      <c r="GK11" s="492"/>
      <c r="GL11" s="490"/>
    </row>
    <row r="12" spans="1:194" ht="13.5" thickTop="1" x14ac:dyDescent="0.2"/>
  </sheetData>
  <mergeCells count="25">
    <mergeCell ref="F7:P8"/>
    <mergeCell ref="Q7:X7"/>
    <mergeCell ref="Y7:AB7"/>
    <mergeCell ref="AC7:AO7"/>
    <mergeCell ref="AP7:AT7"/>
    <mergeCell ref="AN8:AO8"/>
    <mergeCell ref="AY1:BO1"/>
    <mergeCell ref="BP1:CJ1"/>
    <mergeCell ref="CO1:CX1"/>
    <mergeCell ref="DI1:GL1"/>
    <mergeCell ref="AU7:AX7"/>
    <mergeCell ref="Q8:R8"/>
    <mergeCell ref="U8:W8"/>
    <mergeCell ref="Y8:Z8"/>
    <mergeCell ref="AH8:AI8"/>
    <mergeCell ref="AJ8:AL8"/>
    <mergeCell ref="CH8:CJ8"/>
    <mergeCell ref="CO8:CR8"/>
    <mergeCell ref="CT9:CU9"/>
    <mergeCell ref="AP8:AS8"/>
    <mergeCell ref="AY8:BF8"/>
    <mergeCell ref="BG8:BI8"/>
    <mergeCell ref="BM8:BO8"/>
    <mergeCell ref="BP8:BX8"/>
    <mergeCell ref="BY8:CF8"/>
  </mergeCells>
  <dataValidations count="5">
    <dataValidation type="list" allowBlank="1" showInputMessage="1" showErrorMessage="1" sqref="M10:M11">
      <formula1>PERIODE</formula1>
    </dataValidation>
    <dataValidation type="list" allowBlank="1" showInputMessage="1" showErrorMessage="1" sqref="AF10:AF11">
      <formula1>TYPE_ACTE</formula1>
    </dataValidation>
    <dataValidation type="list" allowBlank="1" showInputMessage="1" showErrorMessage="1" sqref="Q10:Q11">
      <formula1>TYPE_PAIEMENT</formula1>
    </dataValidation>
    <dataValidation type="list" allowBlank="1" showInputMessage="1" showErrorMessage="1" sqref="O10:O11">
      <formula1>TYPE_TVX</formula1>
    </dataValidation>
    <dataValidation type="list" allowBlank="1" showInputMessage="1" showErrorMessage="1" sqref="D10:D11">
      <formula1>ETAT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9873" r:id="rId4" name="CommandButton1">
          <controlPr defaultSize="0" autoLine="0" r:id="rId5">
            <anchor moveWithCells="1">
              <from>
                <xdr:col>4</xdr:col>
                <xdr:colOff>466725</xdr:colOff>
                <xdr:row>1</xdr:row>
                <xdr:rowOff>285750</xdr:rowOff>
              </from>
              <to>
                <xdr:col>7</xdr:col>
                <xdr:colOff>228600</xdr:colOff>
                <xdr:row>3</xdr:row>
                <xdr:rowOff>28575</xdr:rowOff>
              </to>
            </anchor>
          </controlPr>
        </control>
      </mc:Choice>
      <mc:Fallback>
        <control shapeId="79873" r:id="rId4" name="CommandButton1"/>
      </mc:Fallback>
    </mc:AlternateContent>
    <mc:AlternateContent xmlns:mc="http://schemas.openxmlformats.org/markup-compatibility/2006">
      <mc:Choice Requires="x14">
        <control shapeId="79874" r:id="rId6" name="CommandButton2">
          <controlPr defaultSize="0" autoLine="0" r:id="rId7">
            <anchor moveWithCells="1">
              <from>
                <xdr:col>4</xdr:col>
                <xdr:colOff>447675</xdr:colOff>
                <xdr:row>3</xdr:row>
                <xdr:rowOff>47625</xdr:rowOff>
              </from>
              <to>
                <xdr:col>7</xdr:col>
                <xdr:colOff>238125</xdr:colOff>
                <xdr:row>4</xdr:row>
                <xdr:rowOff>95250</xdr:rowOff>
              </to>
            </anchor>
          </controlPr>
        </control>
      </mc:Choice>
      <mc:Fallback>
        <control shapeId="79874" r:id="rId6" name="CommandButton2"/>
      </mc:Fallback>
    </mc:AlternateContent>
    <mc:AlternateContent xmlns:mc="http://schemas.openxmlformats.org/markup-compatibility/2006">
      <mc:Choice Requires="x14">
        <control shapeId="79875" r:id="rId8" name="Button 3">
          <controlPr defaultSize="0" print="0" autoFill="0" autoPict="0" macro="[1]!AM_VERS_DPV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4</xdr:col>
                <xdr:colOff>9525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76" r:id="rId9" name="Button 4">
          <controlPr defaultSize="0" print="0" autoFill="0" autoPict="0" macro="[1]!AM_VERS_DR">
            <anchor moveWithCells="1" sizeWithCells="1">
              <from>
                <xdr:col>2</xdr:col>
                <xdr:colOff>0</xdr:colOff>
                <xdr:row>1</xdr:row>
                <xdr:rowOff>0</xdr:rowOff>
              </from>
              <to>
                <xdr:col>4</xdr:col>
                <xdr:colOff>9525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77" r:id="rId10" name="Button 5">
          <controlPr defaultSize="0" print="0" autoFill="0" autoPict="0" macro="[1]!AM_VERS_DATES_DEMANDES">
            <anchor moveWithCells="1" sizeWithCells="1">
              <from>
                <xdr:col>2</xdr:col>
                <xdr:colOff>0</xdr:colOff>
                <xdr:row>2</xdr:row>
                <xdr:rowOff>0</xdr:rowOff>
              </from>
              <to>
                <xdr:col>4</xdr:col>
                <xdr:colOff>9525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78" r:id="rId11" name="Button 6">
          <controlPr defaultSize="0" print="0" autoFill="0" autoPict="0" macro="[1]!AM_VERS_DATES_RECEPTIONS">
            <anchor moveWithCells="1" sizeWithCells="1">
              <from>
                <xdr:col>2</xdr:col>
                <xdr:colOff>0</xdr:colOff>
                <xdr:row>3</xdr:row>
                <xdr:rowOff>0</xdr:rowOff>
              </from>
              <to>
                <xdr:col>4</xdr:col>
                <xdr:colOff>9525</xdr:colOff>
                <xdr:row>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79" r:id="rId12" name="Button 7">
          <controlPr defaultSize="0" print="0" autoFill="0" autoPict="0" macro="[1]!AM_VERS_ACHATS_MASSE">
            <anchor moveWithCells="1" sizeWithCells="1">
              <from>
                <xdr:col>2</xdr:col>
                <xdr:colOff>0</xdr:colOff>
                <xdr:row>4</xdr:row>
                <xdr:rowOff>0</xdr:rowOff>
              </from>
              <to>
                <xdr:col>4</xdr:col>
                <xdr:colOff>9525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80" r:id="rId13" name="Button 8">
          <controlPr defaultSize="0" print="0" autoFill="0" autoPict="0" macro="[1]!AM_MENU">
            <anchor moveWithCells="1" sizeWithCells="1">
              <from>
                <xdr:col>92</xdr:col>
                <xdr:colOff>0</xdr:colOff>
                <xdr:row>1</xdr:row>
                <xdr:rowOff>0</xdr:rowOff>
              </from>
              <to>
                <xdr:col>93</xdr:col>
                <xdr:colOff>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81" r:id="rId14" name="Button 9">
          <controlPr defaultSize="0" print="0" autoFill="0" autoPict="0" macro="[1]!AM_MENU">
            <anchor moveWithCells="1" sizeWithCells="1">
              <from>
                <xdr:col>67</xdr:col>
                <xdr:colOff>0</xdr:colOff>
                <xdr:row>1</xdr:row>
                <xdr:rowOff>0</xdr:rowOff>
              </from>
              <to>
                <xdr:col>68</xdr:col>
                <xdr:colOff>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82" r:id="rId15" name="Button 10">
          <controlPr defaultSize="0" print="0" autoFill="0" autoPict="0" macro="[1]!AM_MENU">
            <anchor moveWithCells="1" sizeWithCells="1">
              <from>
                <xdr:col>50</xdr:col>
                <xdr:colOff>0</xdr:colOff>
                <xdr:row>1</xdr:row>
                <xdr:rowOff>0</xdr:rowOff>
              </from>
              <to>
                <xdr:col>51</xdr:col>
                <xdr:colOff>0</xdr:colOff>
                <xdr:row>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83" r:id="rId16" name="Button 11">
          <controlPr defaultSize="0" print="0" autoFill="0" autoPict="0" macro="[1]!AM_MENU">
            <anchor moveWithCells="1" sizeWithCells="1">
              <from>
                <xdr:col>24</xdr:col>
                <xdr:colOff>0</xdr:colOff>
                <xdr:row>0</xdr:row>
                <xdr:rowOff>0</xdr:rowOff>
              </from>
              <to>
                <xdr:col>25</xdr:col>
                <xdr:colOff>9525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84" r:id="rId17" name="Button 12">
          <controlPr defaultSize="0" print="0" autoFill="0" autoPict="0" macro="[1]!AM_MENU">
            <anchor moveWithCells="1" sizeWithCells="1">
              <from>
                <xdr:col>28</xdr:col>
                <xdr:colOff>0</xdr:colOff>
                <xdr:row>0</xdr:row>
                <xdr:rowOff>0</xdr:rowOff>
              </from>
              <to>
                <xdr:col>29</xdr:col>
                <xdr:colOff>238125</xdr:colOff>
                <xdr:row>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85" r:id="rId18" name="Button 13">
          <controlPr defaultSize="0" print="0" autoFill="0" autoPict="0" macro="[1]!AM_VERIFICATIONS">
            <anchor moveWithCells="1" sizeWithCells="1">
              <from>
                <xdr:col>2</xdr:col>
                <xdr:colOff>0</xdr:colOff>
                <xdr:row>5</xdr:row>
                <xdr:rowOff>0</xdr:rowOff>
              </from>
              <to>
                <xdr:col>4</xdr:col>
                <xdr:colOff>9525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9886" r:id="rId19" name="Button 14">
          <controlPr defaultSize="0" print="0" autoFill="0" autoPict="0" macro="[1]!AM_MENU">
            <anchor moveWithCells="1" sizeWithCells="1">
              <from>
                <xdr:col>111</xdr:col>
                <xdr:colOff>0</xdr:colOff>
                <xdr:row>0</xdr:row>
                <xdr:rowOff>0</xdr:rowOff>
              </from>
              <to>
                <xdr:col>111</xdr:col>
                <xdr:colOff>1152525</xdr:colOff>
                <xdr:row>1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803D3AD5-E6A4-4C4A-ADE9-7F0E21B70CDA}">
            <xm:f>NOT(ISERROR(SEARCH($DC$7,E10)))</xm:f>
            <xm:f>$DC$7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2" operator="containsText" id="{360F8B09-4619-48AE-9E30-23B9A127B5BA}">
            <xm:f>NOT(ISERROR(SEARCH($DA$7,E10)))</xm:f>
            <xm:f>$DA$7</xm:f>
            <x14:dxf>
              <font>
                <b/>
                <i val="0"/>
                <color theme="0"/>
              </font>
              <fill>
                <patternFill>
                  <bgColor theme="5" tint="-0.24994659260841701"/>
                </patternFill>
              </fill>
            </x14:dxf>
          </x14:cfRule>
          <x14:cfRule type="containsText" priority="3" operator="containsText" id="{529762A8-3739-4630-ACCE-60980EA1D07D}">
            <xm:f>NOT(ISERROR(SEARCH($CZ$7,E10)))</xm:f>
            <xm:f>$CZ$7</xm:f>
            <x14:dxf>
              <font>
                <b/>
                <i val="0"/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ontainsText" priority="4" operator="containsText" id="{20B02F6F-D425-4986-9022-8C0FAC52C846}">
            <xm:f>NOT(ISERROR(SEARCH($CY$7,E10)))</xm:f>
            <xm:f>$CY$7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5" operator="containsText" id="{A3FAFEFF-C9A1-4CD0-943F-954B153E9138}">
            <xm:f>NOT(ISERROR(SEARCH($CF$7,E10)))</xm:f>
            <xm:f>$CF$7</xm:f>
            <x14:dxf>
              <font>
                <b/>
                <i val="0"/>
                <color theme="0"/>
              </font>
              <fill>
                <patternFill>
                  <bgColor rgb="FF002060"/>
                </patternFill>
              </fill>
            </x14:dxf>
          </x14:cfRule>
          <x14:cfRule type="containsText" priority="6" operator="containsText" id="{02809A5C-877A-4B81-8BB7-9A5565C875CE}">
            <xm:f>NOT(ISERROR(SEARCH($CB$7,E10)))</xm:f>
            <xm:f>$CB$7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14:cfRule type="containsText" priority="7" operator="containsText" id="{3503D47A-0EB4-48AB-89A1-4A1CDAA04574}">
            <xm:f>NOT(ISERROR(SEARCH($CA$7,E10)))</xm:f>
            <xm:f>$CA$7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8" operator="containsText" id="{93CE652E-5905-43F0-AE8E-ECD3F7C87EBB}">
            <xm:f>NOT(ISERROR(SEARCH($BZ$7,E10)))</xm:f>
            <xm:f>$BZ$7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9" operator="containsText" id="{1EBC8B4D-9506-4959-AD85-379E40468AB2}">
            <xm:f>NOT(ISERROR(SEARCH($BY$7,E10)))</xm:f>
            <xm:f>$BY$7</xm:f>
            <x14:dxf>
              <font>
                <b/>
                <i val="0"/>
              </font>
              <fill>
                <patternFill>
                  <bgColor rgb="FFFFCC66"/>
                </patternFill>
              </fill>
            </x14:dxf>
          </x14:cfRule>
          <x14:cfRule type="containsText" priority="10" operator="containsText" id="{1D1982D4-5AF0-46AC-B858-6341262A62E2}">
            <xm:f>NOT(ISERROR(SEARCH($BT$7,E10)))</xm:f>
            <xm:f>$BT$7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11" operator="containsText" id="{CE8E9BBF-7F59-46FC-8969-A3C468688ED0}">
            <xm:f>NOT(ISERROR(SEARCH($BR$7,E10)))</xm:f>
            <xm:f>$BR$7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14:cfRule type="containsText" priority="12" operator="containsText" id="{F4687409-96A7-495A-A2BE-53728C68D63F}">
            <xm:f>NOT(ISERROR(SEARCH($BQ$7,E10)))</xm:f>
            <xm:f>$BQ$7</xm:f>
            <x14:dxf>
              <font>
                <b/>
                <i val="0"/>
                <color theme="0"/>
              </font>
              <fill>
                <patternFill>
                  <bgColor rgb="FF9966FF"/>
                </patternFill>
              </fill>
            </x14:dxf>
          </x14:cfRule>
          <x14:cfRule type="containsText" priority="13" operator="containsText" id="{413A9F78-3854-4E0D-94BC-D5F8CB79F6AA}">
            <xm:f>NOT(ISERROR(SEARCH($BP$7,E10)))</xm:f>
            <xm:f>$BP$7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14:cfRule type="containsText" priority="14" operator="containsText" id="{0D0A05EF-BBED-4259-BDF9-7DD2981620D6}">
            <xm:f>NOT(ISERROR(SEARCH($BI$7,E10)))</xm:f>
            <xm:f>$BI$7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14:cfRule type="containsText" priority="15" operator="containsText" id="{DB5B2994-A3BF-4689-BC76-FB37EEFDB7BD}">
            <xm:f>NOT(ISERROR(SEARCH($BH$7,E10)))</xm:f>
            <xm:f>$BH$7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containsText" priority="16" operator="containsText" id="{FBC63D10-5CD5-4707-9414-911EF3D55CC3}">
            <xm:f>NOT(ISERROR(SEARCH($BG$7,E10)))</xm:f>
            <xm:f>$BG$7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14:cfRule type="containsText" priority="17" operator="containsText" id="{CBC7DFBB-37AE-43C3-88C0-277023B30A5C}">
            <xm:f>NOT(ISERROR(SEARCH($BF$7,E10)))</xm:f>
            <xm:f>$BF$7</xm:f>
            <x14:dxf>
              <font>
                <b/>
                <i val="0"/>
              </font>
              <fill>
                <patternFill>
                  <bgColor rgb="FFFF99FF"/>
                </patternFill>
              </fill>
            </x14:dxf>
          </x14:cfRule>
          <x14:cfRule type="containsText" priority="18" operator="containsText" id="{23EE0666-8BE5-4481-9134-C9C321EA619C}">
            <xm:f>NOT(ISERROR(SEARCH($BE$7,E10)))</xm:f>
            <xm:f>$BE$7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14:cfRule type="containsText" priority="19" operator="containsText" id="{4CBB5F18-54E5-4089-97FA-981283F05E6F}">
            <xm:f>NOT(ISERROR(SEARCH($BD$7,E10)))</xm:f>
            <xm:f>$BD$7</xm:f>
            <x14:dxf>
              <font>
                <b/>
                <i val="0"/>
                <color theme="0"/>
              </font>
              <fill>
                <patternFill>
                  <bgColor rgb="FF996633"/>
                </patternFill>
              </fill>
            </x14:dxf>
          </x14:cfRule>
          <x14:cfRule type="containsText" priority="20" operator="containsText" id="{6584BFD8-02AB-40CC-98C1-7387B9B3DE67}">
            <xm:f>NOT(ISERROR(SEARCH($BC$7,E10)))</xm:f>
            <xm:f>$BC$7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14:cfRule type="containsText" priority="21" operator="containsText" id="{ABE31DEC-92AB-4EE6-B357-A2E9F3A4D370}">
            <xm:f>NOT(ISERROR(SEARCH($BB$7,E10)))</xm:f>
            <xm:f>$BB$7</xm:f>
            <x14:dxf>
              <font>
                <b/>
                <i val="0"/>
              </font>
              <fill>
                <patternFill>
                  <bgColor rgb="FF99FF66"/>
                </patternFill>
              </fill>
            </x14:dxf>
          </x14:cfRule>
          <x14:cfRule type="containsText" priority="22" operator="containsText" id="{AB666971-3A97-4755-A175-DAAEB2275DEE}">
            <xm:f>NOT(ISERROR(SEARCH($AZ$7,E10)))</xm:f>
            <xm:f>$AZ$7</xm:f>
            <x14:dxf>
              <font>
                <b/>
                <i val="0"/>
                <color theme="0"/>
              </font>
              <fill>
                <patternFill>
                  <bgColor rgb="FF3399FF"/>
                </patternFill>
              </fill>
            </x14:dxf>
          </x14:cfRule>
          <x14:cfRule type="containsText" priority="23" operator="containsText" id="{5A880689-77A5-4BC4-9122-DDD774BFF6A9}">
            <xm:f>NOT(ISERROR(SEARCH($AY$7,E10)))</xm:f>
            <xm:f>$AY$7</xm:f>
            <x14:dxf>
              <font>
                <b/>
                <i val="0"/>
              </font>
              <fill>
                <patternFill>
                  <bgColor rgb="FF66FFFF"/>
                </patternFill>
              </fill>
            </x14:dxf>
          </x14:cfRule>
          <xm:sqref>E10:E11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Général</vt:lpstr>
      <vt:lpstr>BC</vt:lpstr>
      <vt:lpstr>Achat en masse</vt:lpstr>
      <vt:lpstr>'Achat en masse'!AM</vt:lpstr>
      <vt:lpstr>Général!AVANCEMENT</vt:lpstr>
      <vt:lpstr>Général!BATIMENTS</vt:lpstr>
      <vt:lpstr>Général!ETAT</vt:lpstr>
      <vt:lpstr>BC!PERIODE</vt:lpstr>
      <vt:lpstr>Général!PERIODE</vt:lpstr>
      <vt:lpstr>BC!TYPE_ACTE</vt:lpstr>
      <vt:lpstr>Général!TYPE_ACTE</vt:lpstr>
      <vt:lpstr>BC!TYPE_PAIEMENT</vt:lpstr>
      <vt:lpstr>Général!TYPE_PAIEMENT</vt:lpstr>
      <vt:lpstr>BC!TYPE_TVX</vt:lpstr>
      <vt:lpstr>Général!TYPE_TVX</vt:lpstr>
    </vt:vector>
  </TitlesOfParts>
  <Company>Marine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guegaing</dc:creator>
  <cp:lastModifiedBy>MONATTE Francois PM</cp:lastModifiedBy>
  <cp:lastPrinted>2014-01-17T15:27:38Z</cp:lastPrinted>
  <dcterms:created xsi:type="dcterms:W3CDTF">2013-07-12T13:25:14Z</dcterms:created>
  <dcterms:modified xsi:type="dcterms:W3CDTF">2022-05-04T11:38:46Z</dcterms:modified>
</cp:coreProperties>
</file>