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\\221.10.156.17\Data-SSF06\ERO_PS\Commun\14-BRF - FLOTLOG\"/>
    </mc:Choice>
  </mc:AlternateContent>
  <bookViews>
    <workbookView xWindow="0" yWindow="0" windowWidth="28800" windowHeight="10875" tabRatio="845" activeTab="1"/>
  </bookViews>
  <sheets>
    <sheet name="Général" sheetId="5" r:id="rId1"/>
    <sheet name="BC" sheetId="25" r:id="rId2"/>
  </sheets>
  <functionGroups builtInGroupCount="18"/>
  <externalReferences>
    <externalReference r:id="rId3"/>
  </externalReferences>
  <definedNames>
    <definedName name="AM">#REF!</definedName>
    <definedName name="AVANCEMENT" localSheetId="0">Général!$F$101:$F$104</definedName>
    <definedName name="BATIMENTS" localSheetId="0">Général!$B$63:$B$90</definedName>
    <definedName name="BDC">#REF!</definedName>
    <definedName name="ETAT" localSheetId="0">Général!$E$101:$E$107</definedName>
    <definedName name="PERIODE" localSheetId="1">Général!$D$105:$D$107</definedName>
    <definedName name="PERIODE" localSheetId="0">Général!$G$101:$G$103</definedName>
    <definedName name="TYPE_ACTE" localSheetId="1">Général!$C$95:$C$100</definedName>
    <definedName name="TYPE_ACTE" localSheetId="0">Général!$C$101:$C$106</definedName>
    <definedName name="TYPE_PAIEMENT" localSheetId="1">Général!$A$95:$A$99</definedName>
    <definedName name="TYPE_PAIEMENT" localSheetId="0">Général!$A$101:$A$105</definedName>
    <definedName name="TYPE_TVX" localSheetId="1">Général!$E$105:$E$110</definedName>
    <definedName name="TYPE_TVX" localSheetId="0">Général!$H$101:$H$106</definedName>
  </definedNames>
  <calcPr calcId="162913"/>
</workbook>
</file>

<file path=xl/calcChain.xml><?xml version="1.0" encoding="utf-8"?>
<calcChain xmlns="http://schemas.openxmlformats.org/spreadsheetml/2006/main">
  <c r="W10" i="25" l="1"/>
  <c r="V10" i="25"/>
  <c r="ET50" i="25"/>
  <c r="ES50" i="25"/>
  <c r="EQ50" i="25"/>
  <c r="EP50" i="25"/>
  <c r="EM50" i="25"/>
  <c r="EL50" i="25"/>
  <c r="EK50" i="25"/>
  <c r="EH50" i="25"/>
  <c r="EE50" i="25"/>
  <c r="EF50" i="25" s="1"/>
  <c r="EC50" i="25"/>
  <c r="DY50" i="25"/>
  <c r="DU50" i="25"/>
  <c r="DR50" i="25"/>
  <c r="DQ50" i="25"/>
  <c r="DP50" i="25"/>
  <c r="EG50" i="25" s="1"/>
  <c r="DO50" i="25"/>
  <c r="DN50" i="25"/>
  <c r="DM50" i="25"/>
  <c r="DL50" i="25"/>
  <c r="BO50" i="25"/>
  <c r="BM50" i="25"/>
  <c r="BL50" i="25"/>
  <c r="BK50" i="25"/>
  <c r="BC50" i="25"/>
  <c r="AQ50" i="25"/>
  <c r="EO50" i="25" s="1"/>
  <c r="E50" i="25" s="1"/>
  <c r="EU50" i="25" s="1"/>
  <c r="AP50" i="25"/>
  <c r="AM50" i="25"/>
  <c r="AB50" i="25"/>
  <c r="Z50" i="25"/>
  <c r="W50" i="25"/>
  <c r="BJ50" i="25" s="1"/>
  <c r="V50" i="25"/>
  <c r="BI50" i="25" s="1"/>
  <c r="P50" i="25"/>
  <c r="D50" i="25"/>
  <c r="ET49" i="25"/>
  <c r="ES49" i="25"/>
  <c r="ER49" i="25"/>
  <c r="EQ49" i="25"/>
  <c r="EP49" i="25"/>
  <c r="EO49" i="25"/>
  <c r="EN49" i="25"/>
  <c r="EM49" i="25"/>
  <c r="EL49" i="25"/>
  <c r="E49" i="25" s="1"/>
  <c r="EU49" i="25" s="1"/>
  <c r="EK49" i="25"/>
  <c r="EH49" i="25"/>
  <c r="EG49" i="25"/>
  <c r="EF49" i="25"/>
  <c r="EE49" i="25"/>
  <c r="EI49" i="25" s="1"/>
  <c r="EJ49" i="25" s="1"/>
  <c r="EC49" i="25"/>
  <c r="DY49" i="25"/>
  <c r="DU49" i="25"/>
  <c r="DR49" i="25"/>
  <c r="DQ49" i="25"/>
  <c r="DP49" i="25"/>
  <c r="DO49" i="25"/>
  <c r="DN49" i="25"/>
  <c r="DM49" i="25"/>
  <c r="DL49" i="25" s="1"/>
  <c r="BO49" i="25"/>
  <c r="BM49" i="25"/>
  <c r="BL49" i="25"/>
  <c r="BK49" i="25"/>
  <c r="BC49" i="25"/>
  <c r="AQ49" i="25"/>
  <c r="AP49" i="25"/>
  <c r="AM49" i="25"/>
  <c r="AB49" i="25"/>
  <c r="Z49" i="25"/>
  <c r="W49" i="25"/>
  <c r="BJ49" i="25" s="1"/>
  <c r="V49" i="25"/>
  <c r="BI49" i="25" s="1"/>
  <c r="P49" i="25"/>
  <c r="D49" i="25"/>
  <c r="ET48" i="25"/>
  <c r="ES48" i="25"/>
  <c r="EQ48" i="25"/>
  <c r="EP48" i="25"/>
  <c r="EO48" i="25"/>
  <c r="EN48" i="25"/>
  <c r="EM48" i="25"/>
  <c r="EL48" i="25"/>
  <c r="EK48" i="25"/>
  <c r="EG48" i="25"/>
  <c r="EH48" i="25" s="1"/>
  <c r="EF48" i="25"/>
  <c r="EE48" i="25"/>
  <c r="EC48" i="25"/>
  <c r="DY48" i="25"/>
  <c r="DU48" i="25"/>
  <c r="DR48" i="25"/>
  <c r="DQ48" i="25"/>
  <c r="DP48" i="25"/>
  <c r="DO48" i="25"/>
  <c r="DN48" i="25"/>
  <c r="DM48" i="25"/>
  <c r="DL48" i="25"/>
  <c r="ER48" i="25" s="1"/>
  <c r="BO48" i="25"/>
  <c r="BM48" i="25"/>
  <c r="BL48" i="25"/>
  <c r="BK48" i="25"/>
  <c r="BI48" i="25"/>
  <c r="BC48" i="25"/>
  <c r="AQ48" i="25"/>
  <c r="AP48" i="25"/>
  <c r="AM48" i="25"/>
  <c r="AB48" i="25"/>
  <c r="Z48" i="25"/>
  <c r="X48" i="25"/>
  <c r="AW48" i="25" s="1"/>
  <c r="BH48" i="25" s="1"/>
  <c r="W48" i="25"/>
  <c r="BJ48" i="25" s="1"/>
  <c r="V48" i="25"/>
  <c r="U48" i="25"/>
  <c r="P48" i="25"/>
  <c r="E48" i="25"/>
  <c r="EU48" i="25" s="1"/>
  <c r="D48" i="25"/>
  <c r="ET47" i="25"/>
  <c r="ES47" i="25"/>
  <c r="EQ47" i="25"/>
  <c r="EP47" i="25"/>
  <c r="EO47" i="25"/>
  <c r="EN47" i="25"/>
  <c r="EM47" i="25"/>
  <c r="EL47" i="25"/>
  <c r="EK47" i="25"/>
  <c r="EH47" i="25"/>
  <c r="EG47" i="25"/>
  <c r="EC47" i="25"/>
  <c r="DY47" i="25"/>
  <c r="DU47" i="25"/>
  <c r="DR47" i="25"/>
  <c r="DQ47" i="25"/>
  <c r="DP47" i="25"/>
  <c r="DO47" i="25"/>
  <c r="EE47" i="25" s="1"/>
  <c r="DN47" i="25"/>
  <c r="DM47" i="25"/>
  <c r="DL47" i="25"/>
  <c r="ER47" i="25" s="1"/>
  <c r="BO47" i="25"/>
  <c r="BM47" i="25"/>
  <c r="BL47" i="25"/>
  <c r="BK47" i="25"/>
  <c r="BJ47" i="25"/>
  <c r="BC47" i="25"/>
  <c r="AQ47" i="25"/>
  <c r="AP47" i="25"/>
  <c r="AM47" i="25"/>
  <c r="AB47" i="25"/>
  <c r="Z47" i="25"/>
  <c r="X47" i="25"/>
  <c r="U47" i="25" s="1"/>
  <c r="W47" i="25"/>
  <c r="V47" i="25"/>
  <c r="BI47" i="25" s="1"/>
  <c r="P47" i="25"/>
  <c r="E47" i="25"/>
  <c r="EU47" i="25" s="1"/>
  <c r="D47" i="25"/>
  <c r="ET46" i="25"/>
  <c r="ES46" i="25"/>
  <c r="EQ46" i="25"/>
  <c r="EP46" i="25"/>
  <c r="EM46" i="25"/>
  <c r="EL46" i="25"/>
  <c r="EK46" i="25"/>
  <c r="EH46" i="25"/>
  <c r="EE46" i="25"/>
  <c r="EF46" i="25" s="1"/>
  <c r="EC46" i="25"/>
  <c r="DY46" i="25"/>
  <c r="DU46" i="25"/>
  <c r="DR46" i="25"/>
  <c r="DQ46" i="25"/>
  <c r="DP46" i="25"/>
  <c r="EG46" i="25" s="1"/>
  <c r="DO46" i="25"/>
  <c r="DN46" i="25"/>
  <c r="DM46" i="25"/>
  <c r="DL46" i="25"/>
  <c r="BO46" i="25"/>
  <c r="BM46" i="25"/>
  <c r="BL46" i="25"/>
  <c r="BK46" i="25"/>
  <c r="BC46" i="25"/>
  <c r="AQ46" i="25"/>
  <c r="EO46" i="25" s="1"/>
  <c r="E46" i="25" s="1"/>
  <c r="EU46" i="25" s="1"/>
  <c r="AP46" i="25"/>
  <c r="AM46" i="25"/>
  <c r="AB46" i="25"/>
  <c r="Z46" i="25"/>
  <c r="W46" i="25"/>
  <c r="BJ46" i="25" s="1"/>
  <c r="V46" i="25"/>
  <c r="BI46" i="25" s="1"/>
  <c r="P46" i="25"/>
  <c r="D46" i="25"/>
  <c r="ET45" i="25"/>
  <c r="ES45" i="25"/>
  <c r="ER45" i="25"/>
  <c r="EQ45" i="25"/>
  <c r="EP45" i="25"/>
  <c r="EO45" i="25"/>
  <c r="EN45" i="25"/>
  <c r="EM45" i="25"/>
  <c r="EL45" i="25"/>
  <c r="E45" i="25" s="1"/>
  <c r="EU45" i="25" s="1"/>
  <c r="EK45" i="25"/>
  <c r="EH45" i="25"/>
  <c r="EG45" i="25"/>
  <c r="EC45" i="25"/>
  <c r="DY45" i="25"/>
  <c r="DU45" i="25"/>
  <c r="DR45" i="25"/>
  <c r="DP45" i="25"/>
  <c r="DO45" i="25"/>
  <c r="DQ45" i="25" s="1"/>
  <c r="DN45" i="25"/>
  <c r="DM45" i="25"/>
  <c r="DL45" i="25" s="1"/>
  <c r="BO45" i="25"/>
  <c r="BM45" i="25"/>
  <c r="BL45" i="25"/>
  <c r="BK45" i="25"/>
  <c r="BJ45" i="25"/>
  <c r="BI45" i="25"/>
  <c r="BC45" i="25"/>
  <c r="AQ45" i="25"/>
  <c r="AP45" i="25"/>
  <c r="AM45" i="25"/>
  <c r="AB45" i="25"/>
  <c r="Z45" i="25"/>
  <c r="W45" i="25"/>
  <c r="V45" i="25"/>
  <c r="P45" i="25"/>
  <c r="D45" i="25"/>
  <c r="ET44" i="25"/>
  <c r="ES44" i="25"/>
  <c r="EQ44" i="25"/>
  <c r="EP44" i="25"/>
  <c r="EO44" i="25"/>
  <c r="E44" i="25" s="1"/>
  <c r="EU44" i="25" s="1"/>
  <c r="EN44" i="25"/>
  <c r="EM44" i="25"/>
  <c r="EL44" i="25"/>
  <c r="EK44" i="25"/>
  <c r="EF44" i="25"/>
  <c r="EE44" i="25"/>
  <c r="EC44" i="25"/>
  <c r="DY44" i="25"/>
  <c r="DU44" i="25"/>
  <c r="DR44" i="25"/>
  <c r="DP44" i="25"/>
  <c r="DQ44" i="25" s="1"/>
  <c r="DO44" i="25"/>
  <c r="DN44" i="25"/>
  <c r="DM44" i="25"/>
  <c r="DL44" i="25"/>
  <c r="ER44" i="25" s="1"/>
  <c r="BO44" i="25"/>
  <c r="BM44" i="25"/>
  <c r="BL44" i="25"/>
  <c r="BK44" i="25"/>
  <c r="BI44" i="25"/>
  <c r="BC44" i="25"/>
  <c r="AQ44" i="25"/>
  <c r="AP44" i="25"/>
  <c r="AM44" i="25"/>
  <c r="AB44" i="25"/>
  <c r="Z44" i="25"/>
  <c r="W44" i="25"/>
  <c r="X44" i="25" s="1"/>
  <c r="V44" i="25"/>
  <c r="P44" i="25"/>
  <c r="D44" i="25"/>
  <c r="ET43" i="25"/>
  <c r="ES43" i="25"/>
  <c r="EQ43" i="25"/>
  <c r="EP43" i="25"/>
  <c r="EO43" i="25"/>
  <c r="E43" i="25" s="1"/>
  <c r="EU43" i="25" s="1"/>
  <c r="EN43" i="25"/>
  <c r="EM43" i="25"/>
  <c r="EL43" i="25"/>
  <c r="EK43" i="25"/>
  <c r="EG43" i="25"/>
  <c r="EH43" i="25" s="1"/>
  <c r="EC43" i="25"/>
  <c r="DY43" i="25"/>
  <c r="DU43" i="25"/>
  <c r="DR43" i="25"/>
  <c r="DQ43" i="25"/>
  <c r="DP43" i="25"/>
  <c r="DO43" i="25"/>
  <c r="EE43" i="25" s="1"/>
  <c r="DN43" i="25"/>
  <c r="DM43" i="25"/>
  <c r="DL43" i="25" s="1"/>
  <c r="ER43" i="25" s="1"/>
  <c r="BO43" i="25"/>
  <c r="BM43" i="25"/>
  <c r="BL43" i="25"/>
  <c r="BK43" i="25"/>
  <c r="BJ43" i="25"/>
  <c r="BC43" i="25"/>
  <c r="AQ43" i="25"/>
  <c r="AP43" i="25"/>
  <c r="AM43" i="25"/>
  <c r="AB43" i="25"/>
  <c r="Z43" i="25"/>
  <c r="X43" i="25"/>
  <c r="U43" i="25" s="1"/>
  <c r="W43" i="25"/>
  <c r="V43" i="25"/>
  <c r="BI43" i="25" s="1"/>
  <c r="P43" i="25"/>
  <c r="D43" i="25"/>
  <c r="ET42" i="25"/>
  <c r="ES42" i="25"/>
  <c r="EQ42" i="25"/>
  <c r="EP42" i="25"/>
  <c r="EM42" i="25"/>
  <c r="EL42" i="25"/>
  <c r="EK42" i="25"/>
  <c r="EE42" i="25"/>
  <c r="EF42" i="25" s="1"/>
  <c r="EC42" i="25"/>
  <c r="DY42" i="25"/>
  <c r="DU42" i="25"/>
  <c r="DR42" i="25"/>
  <c r="DQ42" i="25"/>
  <c r="DP42" i="25"/>
  <c r="EG42" i="25" s="1"/>
  <c r="EH42" i="25" s="1"/>
  <c r="DO42" i="25"/>
  <c r="DN42" i="25"/>
  <c r="DL42" i="25" s="1"/>
  <c r="DM42" i="25"/>
  <c r="BO42" i="25"/>
  <c r="BM42" i="25"/>
  <c r="BL42" i="25"/>
  <c r="BK42" i="25"/>
  <c r="BC42" i="25"/>
  <c r="AQ42" i="25"/>
  <c r="EO42" i="25" s="1"/>
  <c r="AP42" i="25"/>
  <c r="AM42" i="25"/>
  <c r="AB42" i="25"/>
  <c r="Z42" i="25"/>
  <c r="W42" i="25"/>
  <c r="BJ42" i="25" s="1"/>
  <c r="V42" i="25"/>
  <c r="BI42" i="25" s="1"/>
  <c r="P42" i="25"/>
  <c r="D42" i="25"/>
  <c r="ET41" i="25"/>
  <c r="ES41" i="25"/>
  <c r="EQ41" i="25"/>
  <c r="EP41" i="25"/>
  <c r="EO41" i="25"/>
  <c r="EN41" i="25"/>
  <c r="EM41" i="25"/>
  <c r="EL41" i="25"/>
  <c r="E41" i="25" s="1"/>
  <c r="EU41" i="25" s="1"/>
  <c r="EK41" i="25"/>
  <c r="EH41" i="25"/>
  <c r="EG41" i="25"/>
  <c r="EC41" i="25"/>
  <c r="DY41" i="25"/>
  <c r="DU41" i="25"/>
  <c r="DR41" i="25"/>
  <c r="DP41" i="25"/>
  <c r="DO41" i="25"/>
  <c r="DQ41" i="25" s="1"/>
  <c r="DN41" i="25"/>
  <c r="DM41" i="25"/>
  <c r="DL41" i="25" s="1"/>
  <c r="ER41" i="25" s="1"/>
  <c r="BO41" i="25"/>
  <c r="BM41" i="25"/>
  <c r="BL41" i="25"/>
  <c r="BK41" i="25"/>
  <c r="BI41" i="25"/>
  <c r="BC41" i="25"/>
  <c r="AQ41" i="25"/>
  <c r="AP41" i="25"/>
  <c r="AM41" i="25"/>
  <c r="AB41" i="25"/>
  <c r="Z41" i="25"/>
  <c r="W41" i="25"/>
  <c r="BJ41" i="25" s="1"/>
  <c r="V41" i="25"/>
  <c r="P41" i="25"/>
  <c r="D41" i="25"/>
  <c r="ET40" i="25"/>
  <c r="ES40" i="25"/>
  <c r="EQ40" i="25"/>
  <c r="EP40" i="25"/>
  <c r="EO40" i="25"/>
  <c r="EM40" i="25"/>
  <c r="EL40" i="25"/>
  <c r="EK40" i="25"/>
  <c r="EG40" i="25"/>
  <c r="EH40" i="25" s="1"/>
  <c r="EF40" i="25"/>
  <c r="EE40" i="25"/>
  <c r="EI40" i="25" s="1"/>
  <c r="EJ40" i="25" s="1"/>
  <c r="EC40" i="25"/>
  <c r="DY40" i="25"/>
  <c r="DU40" i="25"/>
  <c r="DR40" i="25"/>
  <c r="DP40" i="25"/>
  <c r="DQ40" i="25" s="1"/>
  <c r="DO40" i="25"/>
  <c r="DN40" i="25"/>
  <c r="DM40" i="25"/>
  <c r="DL40" i="25"/>
  <c r="BO40" i="25"/>
  <c r="BM40" i="25"/>
  <c r="BL40" i="25"/>
  <c r="BK40" i="25"/>
  <c r="BI40" i="25"/>
  <c r="BC40" i="25"/>
  <c r="AQ40" i="25"/>
  <c r="ER40" i="25" s="1"/>
  <c r="AP40" i="25"/>
  <c r="AM40" i="25"/>
  <c r="AB40" i="25"/>
  <c r="Z40" i="25"/>
  <c r="W40" i="25"/>
  <c r="X40" i="25" s="1"/>
  <c r="V40" i="25"/>
  <c r="P40" i="25"/>
  <c r="E40" i="25"/>
  <c r="EU40" i="25" s="1"/>
  <c r="D40" i="25"/>
  <c r="ET39" i="25"/>
  <c r="ES39" i="25"/>
  <c r="EQ39" i="25"/>
  <c r="EP39" i="25"/>
  <c r="EO39" i="25"/>
  <c r="EN39" i="25"/>
  <c r="EM39" i="25"/>
  <c r="EL39" i="25"/>
  <c r="E39" i="25" s="1"/>
  <c r="EU39" i="25" s="1"/>
  <c r="EK39" i="25"/>
  <c r="EG39" i="25"/>
  <c r="EH39" i="25" s="1"/>
  <c r="EC39" i="25"/>
  <c r="DY39" i="25"/>
  <c r="DU39" i="25"/>
  <c r="DR39" i="25"/>
  <c r="DQ39" i="25"/>
  <c r="DP39" i="25"/>
  <c r="DO39" i="25"/>
  <c r="EE39" i="25" s="1"/>
  <c r="DN39" i="25"/>
  <c r="DM39" i="25"/>
  <c r="DL39" i="25" s="1"/>
  <c r="ER39" i="25" s="1"/>
  <c r="BO39" i="25"/>
  <c r="BM39" i="25"/>
  <c r="BL39" i="25"/>
  <c r="BK39" i="25"/>
  <c r="BJ39" i="25"/>
  <c r="BC39" i="25"/>
  <c r="AQ39" i="25"/>
  <c r="AP39" i="25"/>
  <c r="AM39" i="25"/>
  <c r="AB39" i="25"/>
  <c r="Z39" i="25"/>
  <c r="X39" i="25"/>
  <c r="U39" i="25" s="1"/>
  <c r="W39" i="25"/>
  <c r="V39" i="25"/>
  <c r="BI39" i="25" s="1"/>
  <c r="P39" i="25"/>
  <c r="D39" i="25"/>
  <c r="EU38" i="25"/>
  <c r="ET38" i="25"/>
  <c r="ES38" i="25"/>
  <c r="EQ38" i="25"/>
  <c r="EP38" i="25"/>
  <c r="EM38" i="25"/>
  <c r="EL38" i="25"/>
  <c r="EK38" i="25"/>
  <c r="EE38" i="25"/>
  <c r="EF38" i="25" s="1"/>
  <c r="EC38" i="25"/>
  <c r="DY38" i="25"/>
  <c r="DU38" i="25"/>
  <c r="DR38" i="25"/>
  <c r="DQ38" i="25"/>
  <c r="DP38" i="25"/>
  <c r="EG38" i="25" s="1"/>
  <c r="EI38" i="25" s="1"/>
  <c r="EJ38" i="25" s="1"/>
  <c r="DO38" i="25"/>
  <c r="DN38" i="25"/>
  <c r="DL38" i="25" s="1"/>
  <c r="DM38" i="25"/>
  <c r="BO38" i="25"/>
  <c r="BM38" i="25"/>
  <c r="BL38" i="25"/>
  <c r="BK38" i="25"/>
  <c r="BI38" i="25"/>
  <c r="BC38" i="25"/>
  <c r="AQ38" i="25"/>
  <c r="EO38" i="25" s="1"/>
  <c r="E38" i="25" s="1"/>
  <c r="AP38" i="25"/>
  <c r="AM38" i="25"/>
  <c r="AB38" i="25"/>
  <c r="Z38" i="25"/>
  <c r="X38" i="25"/>
  <c r="AW38" i="25" s="1"/>
  <c r="BH38" i="25" s="1"/>
  <c r="W38" i="25"/>
  <c r="BJ38" i="25" s="1"/>
  <c r="V38" i="25"/>
  <c r="P38" i="25"/>
  <c r="D38" i="25"/>
  <c r="EU37" i="25"/>
  <c r="ET37" i="25"/>
  <c r="ES37" i="25"/>
  <c r="EQ37" i="25"/>
  <c r="EP37" i="25"/>
  <c r="EO37" i="25"/>
  <c r="EN37" i="25"/>
  <c r="EM37" i="25"/>
  <c r="EL37" i="25"/>
  <c r="E37" i="25" s="1"/>
  <c r="EK37" i="25"/>
  <c r="EH37" i="25"/>
  <c r="EG37" i="25"/>
  <c r="EE37" i="25"/>
  <c r="EI37" i="25" s="1"/>
  <c r="EJ37" i="25" s="1"/>
  <c r="EC37" i="25"/>
  <c r="DY37" i="25"/>
  <c r="DU37" i="25"/>
  <c r="DR37" i="25"/>
  <c r="DP37" i="25"/>
  <c r="DO37" i="25"/>
  <c r="DQ37" i="25" s="1"/>
  <c r="DN37" i="25"/>
  <c r="DM37" i="25"/>
  <c r="DL37" i="25" s="1"/>
  <c r="ER37" i="25" s="1"/>
  <c r="BO37" i="25"/>
  <c r="BM37" i="25"/>
  <c r="BL37" i="25"/>
  <c r="BK37" i="25"/>
  <c r="BC37" i="25"/>
  <c r="AQ37" i="25"/>
  <c r="AP37" i="25"/>
  <c r="AM37" i="25"/>
  <c r="AB37" i="25"/>
  <c r="Z37" i="25"/>
  <c r="W37" i="25"/>
  <c r="BJ37" i="25" s="1"/>
  <c r="V37" i="25"/>
  <c r="X37" i="25" s="1"/>
  <c r="AW37" i="25" s="1"/>
  <c r="BH37" i="25" s="1"/>
  <c r="P37" i="25"/>
  <c r="D37" i="25"/>
  <c r="ET36" i="25"/>
  <c r="ES36" i="25"/>
  <c r="ER36" i="25"/>
  <c r="EQ36" i="25"/>
  <c r="EP36" i="25"/>
  <c r="EN36" i="25"/>
  <c r="EM36" i="25"/>
  <c r="EL36" i="25"/>
  <c r="EK36" i="25"/>
  <c r="EG36" i="25"/>
  <c r="EH36" i="25" s="1"/>
  <c r="EC36" i="25"/>
  <c r="DY36" i="25"/>
  <c r="DU36" i="25"/>
  <c r="DR36" i="25"/>
  <c r="DP36" i="25"/>
  <c r="DO36" i="25"/>
  <c r="DN36" i="25"/>
  <c r="DM36" i="25"/>
  <c r="DL36" i="25"/>
  <c r="BO36" i="25"/>
  <c r="BM36" i="25"/>
  <c r="BL36" i="25"/>
  <c r="BK36" i="25"/>
  <c r="BC36" i="25"/>
  <c r="AQ36" i="25"/>
  <c r="EO36" i="25" s="1"/>
  <c r="E36" i="25" s="1"/>
  <c r="EU36" i="25" s="1"/>
  <c r="AP36" i="25"/>
  <c r="AM36" i="25"/>
  <c r="AB36" i="25"/>
  <c r="Z36" i="25"/>
  <c r="W36" i="25"/>
  <c r="BJ36" i="25" s="1"/>
  <c r="V36" i="25"/>
  <c r="P36" i="25"/>
  <c r="D36" i="25"/>
  <c r="ET35" i="25"/>
  <c r="ES35" i="25"/>
  <c r="EQ35" i="25"/>
  <c r="EP35" i="25"/>
  <c r="EM35" i="25"/>
  <c r="EL35" i="25"/>
  <c r="EK35" i="25"/>
  <c r="EC35" i="25"/>
  <c r="DY35" i="25"/>
  <c r="DU35" i="25"/>
  <c r="DR35" i="25"/>
  <c r="DP35" i="25"/>
  <c r="EG35" i="25" s="1"/>
  <c r="EH35" i="25" s="1"/>
  <c r="DO35" i="25"/>
  <c r="EE35" i="25" s="1"/>
  <c r="DN35" i="25"/>
  <c r="DM35" i="25"/>
  <c r="DL35" i="25"/>
  <c r="BO35" i="25"/>
  <c r="BM35" i="25"/>
  <c r="BL35" i="25"/>
  <c r="BK35" i="25"/>
  <c r="BC35" i="25"/>
  <c r="AQ35" i="25"/>
  <c r="AP35" i="25"/>
  <c r="AM35" i="25"/>
  <c r="AB35" i="25"/>
  <c r="Z35" i="25"/>
  <c r="X35" i="25"/>
  <c r="U35" i="25" s="1"/>
  <c r="W35" i="25"/>
  <c r="BJ35" i="25" s="1"/>
  <c r="V35" i="25"/>
  <c r="BI35" i="25" s="1"/>
  <c r="P35" i="25"/>
  <c r="D35" i="25"/>
  <c r="ET34" i="25"/>
  <c r="ES34" i="25"/>
  <c r="EQ34" i="25"/>
  <c r="EP34" i="25"/>
  <c r="EM34" i="25"/>
  <c r="EL34" i="25"/>
  <c r="EK34" i="25"/>
  <c r="EH34" i="25"/>
  <c r="EE34" i="25"/>
  <c r="EF34" i="25" s="1"/>
  <c r="EC34" i="25"/>
  <c r="DY34" i="25"/>
  <c r="DU34" i="25"/>
  <c r="DR34" i="25"/>
  <c r="DQ34" i="25"/>
  <c r="DP34" i="25"/>
  <c r="EG34" i="25" s="1"/>
  <c r="DO34" i="25"/>
  <c r="DN34" i="25"/>
  <c r="DM34" i="25"/>
  <c r="BO34" i="25"/>
  <c r="BM34" i="25"/>
  <c r="BL34" i="25"/>
  <c r="BK34" i="25"/>
  <c r="BC34" i="25"/>
  <c r="AQ34" i="25"/>
  <c r="EO34" i="25" s="1"/>
  <c r="E34" i="25" s="1"/>
  <c r="EU34" i="25" s="1"/>
  <c r="AP34" i="25"/>
  <c r="AM34" i="25"/>
  <c r="AB34" i="25"/>
  <c r="Z34" i="25"/>
  <c r="X34" i="25"/>
  <c r="AW34" i="25" s="1"/>
  <c r="BH34" i="25" s="1"/>
  <c r="W34" i="25"/>
  <c r="BJ34" i="25" s="1"/>
  <c r="V34" i="25"/>
  <c r="BI34" i="25" s="1"/>
  <c r="P34" i="25"/>
  <c r="D34" i="25"/>
  <c r="ET33" i="25"/>
  <c r="ES33" i="25"/>
  <c r="EQ33" i="25"/>
  <c r="EP33" i="25"/>
  <c r="EN33" i="25"/>
  <c r="EM33" i="25"/>
  <c r="EL33" i="25"/>
  <c r="EK33" i="25"/>
  <c r="EC33" i="25"/>
  <c r="DY33" i="25"/>
  <c r="DU33" i="25"/>
  <c r="DR33" i="25"/>
  <c r="DP33" i="25"/>
  <c r="EG33" i="25" s="1"/>
  <c r="EH33" i="25" s="1"/>
  <c r="DO33" i="25"/>
  <c r="DQ33" i="25" s="1"/>
  <c r="DN33" i="25"/>
  <c r="DM33" i="25"/>
  <c r="BO33" i="25"/>
  <c r="BM33" i="25"/>
  <c r="BL33" i="25"/>
  <c r="BK33" i="25"/>
  <c r="BJ33" i="25"/>
  <c r="BC33" i="25"/>
  <c r="AQ33" i="25"/>
  <c r="EO33" i="25" s="1"/>
  <c r="E33" i="25" s="1"/>
  <c r="EU33" i="25" s="1"/>
  <c r="AP33" i="25"/>
  <c r="AM33" i="25"/>
  <c r="AB33" i="25"/>
  <c r="Z33" i="25"/>
  <c r="W33" i="25"/>
  <c r="V33" i="25"/>
  <c r="X33" i="25" s="1"/>
  <c r="AW33" i="25" s="1"/>
  <c r="BH33" i="25" s="1"/>
  <c r="P33" i="25"/>
  <c r="D33" i="25"/>
  <c r="ET32" i="25"/>
  <c r="ES32" i="25"/>
  <c r="EQ32" i="25"/>
  <c r="EP32" i="25"/>
  <c r="EO32" i="25"/>
  <c r="EN32" i="25"/>
  <c r="EM32" i="25"/>
  <c r="EL32" i="25"/>
  <c r="EK32" i="25"/>
  <c r="EC32" i="25"/>
  <c r="DY32" i="25"/>
  <c r="DU32" i="25"/>
  <c r="DR32" i="25"/>
  <c r="DP32" i="25"/>
  <c r="EG32" i="25" s="1"/>
  <c r="EH32" i="25" s="1"/>
  <c r="DO32" i="25"/>
  <c r="DN32" i="25"/>
  <c r="DM32" i="25"/>
  <c r="DL32" i="25"/>
  <c r="ER32" i="25" s="1"/>
  <c r="BO32" i="25"/>
  <c r="BM32" i="25"/>
  <c r="BL32" i="25"/>
  <c r="BK32" i="25"/>
  <c r="BC32" i="25"/>
  <c r="AQ32" i="25"/>
  <c r="AP32" i="25"/>
  <c r="AM32" i="25"/>
  <c r="AB32" i="25"/>
  <c r="Z32" i="25"/>
  <c r="W32" i="25"/>
  <c r="BJ32" i="25" s="1"/>
  <c r="V32" i="25"/>
  <c r="BI32" i="25" s="1"/>
  <c r="P32" i="25"/>
  <c r="E32" i="25"/>
  <c r="EU32" i="25" s="1"/>
  <c r="D32" i="25"/>
  <c r="ET31" i="25"/>
  <c r="ES31" i="25"/>
  <c r="EQ31" i="25"/>
  <c r="EP31" i="25"/>
  <c r="EM31" i="25"/>
  <c r="EL31" i="25"/>
  <c r="EK31" i="25"/>
  <c r="EJ31" i="25"/>
  <c r="EG31" i="25"/>
  <c r="EH31" i="25" s="1"/>
  <c r="EF31" i="25"/>
  <c r="EC31" i="25"/>
  <c r="DY31" i="25"/>
  <c r="DU31" i="25"/>
  <c r="DR31" i="25"/>
  <c r="DQ31" i="25"/>
  <c r="DP31" i="25"/>
  <c r="DO31" i="25"/>
  <c r="EE31" i="25" s="1"/>
  <c r="EI31" i="25" s="1"/>
  <c r="DN31" i="25"/>
  <c r="DM31" i="25"/>
  <c r="DL31" i="25" s="1"/>
  <c r="BO31" i="25"/>
  <c r="BM31" i="25"/>
  <c r="BL31" i="25"/>
  <c r="BK31" i="25"/>
  <c r="BC31" i="25"/>
  <c r="AQ31" i="25"/>
  <c r="ER31" i="25" s="1"/>
  <c r="AP31" i="25"/>
  <c r="AM31" i="25"/>
  <c r="AB31" i="25"/>
  <c r="Z31" i="25"/>
  <c r="W31" i="25"/>
  <c r="BJ31" i="25" s="1"/>
  <c r="V31" i="25"/>
  <c r="BI31" i="25" s="1"/>
  <c r="P31" i="25"/>
  <c r="D31" i="25"/>
  <c r="ET30" i="25"/>
  <c r="ES30" i="25"/>
  <c r="EQ30" i="25"/>
  <c r="EP30" i="25"/>
  <c r="EM30" i="25"/>
  <c r="EL30" i="25"/>
  <c r="EK30" i="25"/>
  <c r="EG30" i="25"/>
  <c r="EH30" i="25" s="1"/>
  <c r="EE30" i="25"/>
  <c r="EF30" i="25" s="1"/>
  <c r="EC30" i="25"/>
  <c r="DY30" i="25"/>
  <c r="DU30" i="25"/>
  <c r="DR30" i="25"/>
  <c r="DP30" i="25"/>
  <c r="DQ30" i="25" s="1"/>
  <c r="DO30" i="25"/>
  <c r="DN30" i="25"/>
  <c r="DL30" i="25" s="1"/>
  <c r="DM30" i="25"/>
  <c r="BO30" i="25"/>
  <c r="BM30" i="25"/>
  <c r="BL30" i="25"/>
  <c r="BK30" i="25"/>
  <c r="BI30" i="25"/>
  <c r="BC30" i="25"/>
  <c r="AQ30" i="25"/>
  <c r="AP30" i="25"/>
  <c r="AM30" i="25"/>
  <c r="AB30" i="25"/>
  <c r="Z30" i="25"/>
  <c r="X30" i="25"/>
  <c r="AW30" i="25" s="1"/>
  <c r="BH30" i="25" s="1"/>
  <c r="W30" i="25"/>
  <c r="BJ30" i="25" s="1"/>
  <c r="V30" i="25"/>
  <c r="U30" i="25"/>
  <c r="P30" i="25"/>
  <c r="D30" i="25"/>
  <c r="ET29" i="25"/>
  <c r="ES29" i="25"/>
  <c r="EQ29" i="25"/>
  <c r="EP29" i="25"/>
  <c r="EN29" i="25"/>
  <c r="EM29" i="25"/>
  <c r="EL29" i="25"/>
  <c r="EK29" i="25"/>
  <c r="EI29" i="25"/>
  <c r="EJ29" i="25" s="1"/>
  <c r="EE29" i="25"/>
  <c r="EF29" i="25" s="1"/>
  <c r="EC29" i="25"/>
  <c r="DY29" i="25"/>
  <c r="DU29" i="25"/>
  <c r="DR29" i="25"/>
  <c r="DQ29" i="25"/>
  <c r="DP29" i="25"/>
  <c r="EG29" i="25" s="1"/>
  <c r="EH29" i="25" s="1"/>
  <c r="DO29" i="25"/>
  <c r="DN29" i="25"/>
  <c r="DM29" i="25"/>
  <c r="DL29" i="25" s="1"/>
  <c r="ER29" i="25" s="1"/>
  <c r="BO29" i="25"/>
  <c r="BM29" i="25"/>
  <c r="BL29" i="25"/>
  <c r="BK29" i="25"/>
  <c r="BC29" i="25"/>
  <c r="AQ29" i="25"/>
  <c r="EO29" i="25" s="1"/>
  <c r="E29" i="25" s="1"/>
  <c r="EU29" i="25" s="1"/>
  <c r="AP29" i="25"/>
  <c r="AM29" i="25"/>
  <c r="AB29" i="25"/>
  <c r="Z29" i="25"/>
  <c r="W29" i="25"/>
  <c r="BJ29" i="25" s="1"/>
  <c r="V29" i="25"/>
  <c r="BI29" i="25" s="1"/>
  <c r="P29" i="25"/>
  <c r="D29" i="25"/>
  <c r="ET28" i="25"/>
  <c r="ES28" i="25"/>
  <c r="ER28" i="25"/>
  <c r="EQ28" i="25"/>
  <c r="EP28" i="25"/>
  <c r="EN28" i="25"/>
  <c r="EM28" i="25"/>
  <c r="EL28" i="25"/>
  <c r="EK28" i="25"/>
  <c r="EE28" i="25"/>
  <c r="EI28" i="25" s="1"/>
  <c r="EJ28" i="25" s="1"/>
  <c r="EC28" i="25"/>
  <c r="DY28" i="25"/>
  <c r="DU28" i="25"/>
  <c r="DR28" i="25"/>
  <c r="DP28" i="25"/>
  <c r="EG28" i="25" s="1"/>
  <c r="EH28" i="25" s="1"/>
  <c r="DO28" i="25"/>
  <c r="DN28" i="25"/>
  <c r="DM28" i="25"/>
  <c r="DL28" i="25"/>
  <c r="BO28" i="25"/>
  <c r="BM28" i="25"/>
  <c r="BL28" i="25"/>
  <c r="BK28" i="25"/>
  <c r="BI28" i="25"/>
  <c r="BC28" i="25"/>
  <c r="AQ28" i="25"/>
  <c r="EO28" i="25" s="1"/>
  <c r="E28" i="25" s="1"/>
  <c r="EU28" i="25" s="1"/>
  <c r="AP28" i="25"/>
  <c r="AM28" i="25"/>
  <c r="AB28" i="25"/>
  <c r="Z28" i="25"/>
  <c r="W28" i="25"/>
  <c r="BJ28" i="25" s="1"/>
  <c r="V28" i="25"/>
  <c r="P28" i="25"/>
  <c r="D28" i="25"/>
  <c r="ET27" i="25"/>
  <c r="ES27" i="25"/>
  <c r="EQ27" i="25"/>
  <c r="EP27" i="25"/>
  <c r="EM27" i="25"/>
  <c r="EL27" i="25"/>
  <c r="EK27" i="25"/>
  <c r="EG27" i="25"/>
  <c r="EH27" i="25" s="1"/>
  <c r="EC27" i="25"/>
  <c r="DY27" i="25"/>
  <c r="DU27" i="25"/>
  <c r="DR27" i="25"/>
  <c r="DP27" i="25"/>
  <c r="DO27" i="25"/>
  <c r="EE27" i="25" s="1"/>
  <c r="EI27" i="25" s="1"/>
  <c r="EJ27" i="25" s="1"/>
  <c r="DN27" i="25"/>
  <c r="DM27" i="25"/>
  <c r="DL27" i="25"/>
  <c r="BO27" i="25"/>
  <c r="BM27" i="25"/>
  <c r="BL27" i="25"/>
  <c r="BK27" i="25"/>
  <c r="BJ27" i="25"/>
  <c r="BC27" i="25"/>
  <c r="AQ27" i="25"/>
  <c r="EO27" i="25" s="1"/>
  <c r="E27" i="25" s="1"/>
  <c r="EU27" i="25" s="1"/>
  <c r="AP27" i="25"/>
  <c r="AM27" i="25"/>
  <c r="AB27" i="25"/>
  <c r="Z27" i="25"/>
  <c r="W27" i="25"/>
  <c r="V27" i="25"/>
  <c r="BI27" i="25" s="1"/>
  <c r="P27" i="25"/>
  <c r="D27" i="25"/>
  <c r="ET26" i="25"/>
  <c r="ES26" i="25"/>
  <c r="EQ26" i="25"/>
  <c r="EP26" i="25"/>
  <c r="EM26" i="25"/>
  <c r="EL26" i="25"/>
  <c r="EK26" i="25"/>
  <c r="EE26" i="25"/>
  <c r="EF26" i="25" s="1"/>
  <c r="EC26" i="25"/>
  <c r="DY26" i="25"/>
  <c r="DU26" i="25"/>
  <c r="DR26" i="25"/>
  <c r="DP26" i="25"/>
  <c r="EG26" i="25" s="1"/>
  <c r="DO26" i="25"/>
  <c r="DN26" i="25"/>
  <c r="DM26" i="25"/>
  <c r="DL26" i="25"/>
  <c r="BO26" i="25"/>
  <c r="BM26" i="25"/>
  <c r="BL26" i="25"/>
  <c r="BK26" i="25"/>
  <c r="BI26" i="25"/>
  <c r="BC26" i="25"/>
  <c r="AQ26" i="25"/>
  <c r="AP26" i="25"/>
  <c r="AM26" i="25"/>
  <c r="AB26" i="25"/>
  <c r="Z26" i="25"/>
  <c r="W26" i="25"/>
  <c r="BJ26" i="25" s="1"/>
  <c r="V26" i="25"/>
  <c r="P26" i="25"/>
  <c r="D26" i="25"/>
  <c r="ET25" i="25"/>
  <c r="ES25" i="25"/>
  <c r="EQ25" i="25"/>
  <c r="EP25" i="25"/>
  <c r="EN25" i="25"/>
  <c r="EM25" i="25"/>
  <c r="EL25" i="25"/>
  <c r="EK25" i="25"/>
  <c r="EE25" i="25"/>
  <c r="EI25" i="25" s="1"/>
  <c r="EJ25" i="25" s="1"/>
  <c r="EC25" i="25"/>
  <c r="DY25" i="25"/>
  <c r="DU25" i="25"/>
  <c r="DR25" i="25"/>
  <c r="DQ25" i="25"/>
  <c r="DP25" i="25"/>
  <c r="EG25" i="25" s="1"/>
  <c r="EH25" i="25" s="1"/>
  <c r="DO25" i="25"/>
  <c r="DN25" i="25"/>
  <c r="DM25" i="25"/>
  <c r="BO25" i="25"/>
  <c r="BM25" i="25"/>
  <c r="BL25" i="25"/>
  <c r="BK25" i="25"/>
  <c r="BC25" i="25"/>
  <c r="AQ25" i="25"/>
  <c r="EO25" i="25" s="1"/>
  <c r="E25" i="25" s="1"/>
  <c r="EU25" i="25" s="1"/>
  <c r="AP25" i="25"/>
  <c r="AM25" i="25"/>
  <c r="AB25" i="25"/>
  <c r="Z25" i="25"/>
  <c r="W25" i="25"/>
  <c r="BJ25" i="25" s="1"/>
  <c r="V25" i="25"/>
  <c r="BI25" i="25" s="1"/>
  <c r="P25" i="25"/>
  <c r="D25" i="25"/>
  <c r="ET24" i="25"/>
  <c r="ES24" i="25"/>
  <c r="EQ24" i="25"/>
  <c r="EP24" i="25"/>
  <c r="EN24" i="25"/>
  <c r="EM24" i="25"/>
  <c r="EL24" i="25"/>
  <c r="EK24" i="25"/>
  <c r="EG24" i="25"/>
  <c r="EH24" i="25" s="1"/>
  <c r="EE24" i="25"/>
  <c r="EI24" i="25" s="1"/>
  <c r="EJ24" i="25" s="1"/>
  <c r="EC24" i="25"/>
  <c r="DY24" i="25"/>
  <c r="DU24" i="25"/>
  <c r="DR24" i="25"/>
  <c r="DP24" i="25"/>
  <c r="DO24" i="25"/>
  <c r="DQ24" i="25" s="1"/>
  <c r="DN24" i="25"/>
  <c r="DL24" i="25" s="1"/>
  <c r="DM24" i="25"/>
  <c r="BO24" i="25"/>
  <c r="BM24" i="25"/>
  <c r="BL24" i="25"/>
  <c r="BK24" i="25"/>
  <c r="BJ24" i="25"/>
  <c r="BI24" i="25"/>
  <c r="BC24" i="25"/>
  <c r="AQ24" i="25"/>
  <c r="AP24" i="25"/>
  <c r="AM24" i="25"/>
  <c r="AB24" i="25"/>
  <c r="Z24" i="25"/>
  <c r="W24" i="25"/>
  <c r="V24" i="25"/>
  <c r="P24" i="25"/>
  <c r="D24" i="25"/>
  <c r="ET23" i="25"/>
  <c r="ES23" i="25"/>
  <c r="EQ23" i="25"/>
  <c r="EP23" i="25"/>
  <c r="EN23" i="25"/>
  <c r="EM23" i="25"/>
  <c r="EL23" i="25"/>
  <c r="EK23" i="25"/>
  <c r="EG23" i="25"/>
  <c r="EH23" i="25" s="1"/>
  <c r="EC23" i="25"/>
  <c r="DY23" i="25"/>
  <c r="DU23" i="25"/>
  <c r="DR23" i="25"/>
  <c r="DP23" i="25"/>
  <c r="DO23" i="25"/>
  <c r="EE23" i="25" s="1"/>
  <c r="EI23" i="25" s="1"/>
  <c r="EJ23" i="25" s="1"/>
  <c r="DN23" i="25"/>
  <c r="DM23" i="25"/>
  <c r="DL23" i="25"/>
  <c r="ER23" i="25" s="1"/>
  <c r="BO23" i="25"/>
  <c r="BM23" i="25"/>
  <c r="BL23" i="25"/>
  <c r="BK23" i="25"/>
  <c r="BJ23" i="25"/>
  <c r="BC23" i="25"/>
  <c r="AQ23" i="25"/>
  <c r="EO23" i="25" s="1"/>
  <c r="E23" i="25" s="1"/>
  <c r="EU23" i="25" s="1"/>
  <c r="AP23" i="25"/>
  <c r="AM23" i="25"/>
  <c r="AB23" i="25"/>
  <c r="Z23" i="25"/>
  <c r="X23" i="25"/>
  <c r="U23" i="25" s="1"/>
  <c r="W23" i="25"/>
  <c r="V23" i="25"/>
  <c r="BI23" i="25" s="1"/>
  <c r="P23" i="25"/>
  <c r="D23" i="25"/>
  <c r="ET22" i="25"/>
  <c r="ES22" i="25"/>
  <c r="EQ22" i="25"/>
  <c r="EP22" i="25"/>
  <c r="EM22" i="25"/>
  <c r="EL22" i="25"/>
  <c r="EK22" i="25"/>
  <c r="EE22" i="25"/>
  <c r="EF22" i="25" s="1"/>
  <c r="EC22" i="25"/>
  <c r="DY22" i="25"/>
  <c r="DU22" i="25"/>
  <c r="DR22" i="25"/>
  <c r="DP22" i="25"/>
  <c r="EG22" i="25" s="1"/>
  <c r="DO22" i="25"/>
  <c r="DN22" i="25"/>
  <c r="DM22" i="25"/>
  <c r="DL22" i="25"/>
  <c r="BO22" i="25"/>
  <c r="BM22" i="25"/>
  <c r="BL22" i="25"/>
  <c r="BK22" i="25"/>
  <c r="BI22" i="25"/>
  <c r="BC22" i="25"/>
  <c r="AQ22" i="25"/>
  <c r="AP22" i="25"/>
  <c r="AM22" i="25"/>
  <c r="AB22" i="25"/>
  <c r="Z22" i="25"/>
  <c r="W22" i="25"/>
  <c r="BJ22" i="25" s="1"/>
  <c r="V22" i="25"/>
  <c r="P22" i="25"/>
  <c r="D22" i="25"/>
  <c r="ET21" i="25"/>
  <c r="ES21" i="25"/>
  <c r="EQ21" i="25"/>
  <c r="EP21" i="25"/>
  <c r="EN21" i="25"/>
  <c r="EM21" i="25"/>
  <c r="EL21" i="25"/>
  <c r="EK21" i="25"/>
  <c r="EE21" i="25"/>
  <c r="EI21" i="25" s="1"/>
  <c r="EJ21" i="25" s="1"/>
  <c r="EC21" i="25"/>
  <c r="DY21" i="25"/>
  <c r="DU21" i="25"/>
  <c r="DR21" i="25"/>
  <c r="DP21" i="25"/>
  <c r="EG21" i="25" s="1"/>
  <c r="EH21" i="25" s="1"/>
  <c r="DO21" i="25"/>
  <c r="DQ21" i="25" s="1"/>
  <c r="DN21" i="25"/>
  <c r="DM21" i="25"/>
  <c r="BO21" i="25"/>
  <c r="BM21" i="25"/>
  <c r="BL21" i="25"/>
  <c r="BK21" i="25"/>
  <c r="BI21" i="25"/>
  <c r="BC21" i="25"/>
  <c r="AQ21" i="25"/>
  <c r="EO21" i="25" s="1"/>
  <c r="AP21" i="25"/>
  <c r="AM21" i="25"/>
  <c r="AB21" i="25"/>
  <c r="Z21" i="25"/>
  <c r="X21" i="25"/>
  <c r="U21" i="25" s="1"/>
  <c r="W21" i="25"/>
  <c r="BJ21" i="25" s="1"/>
  <c r="V21" i="25"/>
  <c r="P21" i="25"/>
  <c r="D21" i="25"/>
  <c r="ET20" i="25"/>
  <c r="ES20" i="25"/>
  <c r="EQ20" i="25"/>
  <c r="EP20" i="25"/>
  <c r="EM20" i="25"/>
  <c r="EL20" i="25"/>
  <c r="EK20" i="25"/>
  <c r="EG20" i="25"/>
  <c r="EH20" i="25" s="1"/>
  <c r="EC20" i="25"/>
  <c r="DY20" i="25"/>
  <c r="DU20" i="25"/>
  <c r="DR20" i="25"/>
  <c r="DP20" i="25"/>
  <c r="DO20" i="25"/>
  <c r="DQ20" i="25" s="1"/>
  <c r="DN20" i="25"/>
  <c r="DL20" i="25" s="1"/>
  <c r="DM20" i="25"/>
  <c r="BO20" i="25"/>
  <c r="BM20" i="25"/>
  <c r="BL20" i="25"/>
  <c r="BK20" i="25"/>
  <c r="BJ20" i="25"/>
  <c r="BC20" i="25"/>
  <c r="AQ20" i="25"/>
  <c r="EO20" i="25" s="1"/>
  <c r="E20" i="25" s="1"/>
  <c r="EU20" i="25" s="1"/>
  <c r="AP20" i="25"/>
  <c r="AM20" i="25"/>
  <c r="AB20" i="25"/>
  <c r="Z20" i="25"/>
  <c r="W20" i="25"/>
  <c r="V20" i="25"/>
  <c r="X20" i="25" s="1"/>
  <c r="AW20" i="25" s="1"/>
  <c r="BH20" i="25" s="1"/>
  <c r="P20" i="25"/>
  <c r="D20" i="25"/>
  <c r="ET19" i="25"/>
  <c r="ES19" i="25"/>
  <c r="EQ19" i="25"/>
  <c r="EP19" i="25"/>
  <c r="EN19" i="25"/>
  <c r="EM19" i="25"/>
  <c r="EL19" i="25"/>
  <c r="EK19" i="25"/>
  <c r="EF19" i="25"/>
  <c r="EC19" i="25"/>
  <c r="DY19" i="25"/>
  <c r="DU19" i="25"/>
  <c r="DR19" i="25"/>
  <c r="DP19" i="25"/>
  <c r="EG19" i="25" s="1"/>
  <c r="EH19" i="25" s="1"/>
  <c r="DO19" i="25"/>
  <c r="EE19" i="25" s="1"/>
  <c r="DN19" i="25"/>
  <c r="DM19" i="25"/>
  <c r="DL19" i="25"/>
  <c r="ER19" i="25" s="1"/>
  <c r="BO19" i="25"/>
  <c r="BM19" i="25"/>
  <c r="BL19" i="25"/>
  <c r="BK19" i="25"/>
  <c r="BC19" i="25"/>
  <c r="AQ19" i="25"/>
  <c r="EO19" i="25" s="1"/>
  <c r="E19" i="25" s="1"/>
  <c r="EU19" i="25" s="1"/>
  <c r="AP19" i="25"/>
  <c r="AM19" i="25"/>
  <c r="AB19" i="25"/>
  <c r="Z19" i="25"/>
  <c r="W19" i="25"/>
  <c r="BJ19" i="25" s="1"/>
  <c r="V19" i="25"/>
  <c r="BI19" i="25" s="1"/>
  <c r="P19" i="25"/>
  <c r="D19" i="25"/>
  <c r="ET18" i="25"/>
  <c r="ES18" i="25"/>
  <c r="ER18" i="25"/>
  <c r="EQ18" i="25"/>
  <c r="EP18" i="25"/>
  <c r="EN18" i="25"/>
  <c r="EM18" i="25"/>
  <c r="EL18" i="25"/>
  <c r="EK18" i="25"/>
  <c r="EC18" i="25"/>
  <c r="DY18" i="25"/>
  <c r="DU18" i="25"/>
  <c r="DR18" i="25"/>
  <c r="DP18" i="25"/>
  <c r="EG18" i="25" s="1"/>
  <c r="EH18" i="25" s="1"/>
  <c r="DO18" i="25"/>
  <c r="EE18" i="25" s="1"/>
  <c r="DN18" i="25"/>
  <c r="DM18" i="25"/>
  <c r="DL18" i="25"/>
  <c r="BO18" i="25"/>
  <c r="BM18" i="25"/>
  <c r="BL18" i="25"/>
  <c r="BK18" i="25"/>
  <c r="BC18" i="25"/>
  <c r="AQ18" i="25"/>
  <c r="EO18" i="25" s="1"/>
  <c r="E18" i="25" s="1"/>
  <c r="EU18" i="25" s="1"/>
  <c r="AP18" i="25"/>
  <c r="AM18" i="25"/>
  <c r="AB18" i="25"/>
  <c r="Z18" i="25"/>
  <c r="W18" i="25"/>
  <c r="BJ18" i="25" s="1"/>
  <c r="V18" i="25"/>
  <c r="BI18" i="25" s="1"/>
  <c r="P18" i="25"/>
  <c r="D18" i="25"/>
  <c r="ET17" i="25"/>
  <c r="ES17" i="25"/>
  <c r="EQ17" i="25"/>
  <c r="EP17" i="25"/>
  <c r="EM17" i="25"/>
  <c r="EL17" i="25"/>
  <c r="EK17" i="25"/>
  <c r="EE17" i="25"/>
  <c r="EF17" i="25" s="1"/>
  <c r="EC17" i="25"/>
  <c r="DY17" i="25"/>
  <c r="DU17" i="25"/>
  <c r="DR17" i="25"/>
  <c r="DP17" i="25"/>
  <c r="DQ17" i="25" s="1"/>
  <c r="DO17" i="25"/>
  <c r="DN17" i="25"/>
  <c r="DM17" i="25"/>
  <c r="DL17" i="25"/>
  <c r="BO17" i="25"/>
  <c r="BM17" i="25"/>
  <c r="BL17" i="25"/>
  <c r="BK17" i="25"/>
  <c r="BI17" i="25"/>
  <c r="BC17" i="25"/>
  <c r="AQ17" i="25"/>
  <c r="ER17" i="25" s="1"/>
  <c r="AP17" i="25"/>
  <c r="AM17" i="25"/>
  <c r="AB17" i="25"/>
  <c r="Z17" i="25"/>
  <c r="W17" i="25"/>
  <c r="BJ17" i="25" s="1"/>
  <c r="V17" i="25"/>
  <c r="P17" i="25"/>
  <c r="D17" i="25"/>
  <c r="ET16" i="25"/>
  <c r="ES16" i="25"/>
  <c r="EQ16" i="25"/>
  <c r="EP16" i="25"/>
  <c r="EN16" i="25"/>
  <c r="EM16" i="25"/>
  <c r="EL16" i="25"/>
  <c r="EK16" i="25"/>
  <c r="EE16" i="25"/>
  <c r="EF16" i="25" s="1"/>
  <c r="EC16" i="25"/>
  <c r="DY16" i="25"/>
  <c r="DU16" i="25"/>
  <c r="DR16" i="25"/>
  <c r="DQ16" i="25"/>
  <c r="DP16" i="25"/>
  <c r="EG16" i="25" s="1"/>
  <c r="EH16" i="25" s="1"/>
  <c r="DO16" i="25"/>
  <c r="DN16" i="25"/>
  <c r="DM16" i="25"/>
  <c r="DL16" i="25" s="1"/>
  <c r="ER16" i="25" s="1"/>
  <c r="BO16" i="25"/>
  <c r="BM16" i="25"/>
  <c r="BL16" i="25"/>
  <c r="BK16" i="25"/>
  <c r="BC16" i="25"/>
  <c r="AQ16" i="25"/>
  <c r="EO16" i="25" s="1"/>
  <c r="E16" i="25" s="1"/>
  <c r="EU16" i="25" s="1"/>
  <c r="AP16" i="25"/>
  <c r="AM16" i="25"/>
  <c r="AB16" i="25"/>
  <c r="Z16" i="25"/>
  <c r="W16" i="25"/>
  <c r="BJ16" i="25" s="1"/>
  <c r="V16" i="25"/>
  <c r="BI16" i="25" s="1"/>
  <c r="P16" i="25"/>
  <c r="D16" i="25"/>
  <c r="ET15" i="25"/>
  <c r="ES15" i="25"/>
  <c r="EQ15" i="25"/>
  <c r="EP15" i="25"/>
  <c r="EN15" i="25"/>
  <c r="EM15" i="25"/>
  <c r="EL15" i="25"/>
  <c r="EK15" i="25"/>
  <c r="EE15" i="25"/>
  <c r="EF15" i="25" s="1"/>
  <c r="EC15" i="25"/>
  <c r="DY15" i="25"/>
  <c r="DU15" i="25"/>
  <c r="DR15" i="25"/>
  <c r="DP15" i="25"/>
  <c r="EG15" i="25" s="1"/>
  <c r="EH15" i="25" s="1"/>
  <c r="DO15" i="25"/>
  <c r="DQ15" i="25" s="1"/>
  <c r="DN15" i="25"/>
  <c r="DL15" i="25" s="1"/>
  <c r="ER15" i="25" s="1"/>
  <c r="DM15" i="25"/>
  <c r="BO15" i="25"/>
  <c r="BM15" i="25"/>
  <c r="BL15" i="25"/>
  <c r="BK15" i="25"/>
  <c r="BJ15" i="25"/>
  <c r="BC15" i="25"/>
  <c r="AQ15" i="25"/>
  <c r="EO15" i="25" s="1"/>
  <c r="E15" i="25" s="1"/>
  <c r="EU15" i="25" s="1"/>
  <c r="AP15" i="25"/>
  <c r="AM15" i="25"/>
  <c r="AB15" i="25"/>
  <c r="Z15" i="25"/>
  <c r="W15" i="25"/>
  <c r="V15" i="25"/>
  <c r="X15" i="25" s="1"/>
  <c r="AW15" i="25" s="1"/>
  <c r="BH15" i="25" s="1"/>
  <c r="U15" i="25"/>
  <c r="P15" i="25"/>
  <c r="D15" i="25"/>
  <c r="ET14" i="25"/>
  <c r="ES14" i="25"/>
  <c r="ER14" i="25"/>
  <c r="EQ14" i="25"/>
  <c r="EP14" i="25"/>
  <c r="EN14" i="25"/>
  <c r="EM14" i="25"/>
  <c r="EL14" i="25"/>
  <c r="EK14" i="25"/>
  <c r="EC14" i="25"/>
  <c r="DY14" i="25"/>
  <c r="DU14" i="25"/>
  <c r="DR14" i="25"/>
  <c r="DP14" i="25"/>
  <c r="EG14" i="25" s="1"/>
  <c r="EH14" i="25" s="1"/>
  <c r="DO14" i="25"/>
  <c r="DN14" i="25"/>
  <c r="DM14" i="25"/>
  <c r="DL14" i="25"/>
  <c r="BO14" i="25"/>
  <c r="BM14" i="25"/>
  <c r="BL14" i="25"/>
  <c r="BK14" i="25"/>
  <c r="BC14" i="25"/>
  <c r="AQ14" i="25"/>
  <c r="EO14" i="25" s="1"/>
  <c r="E14" i="25" s="1"/>
  <c r="EU14" i="25" s="1"/>
  <c r="AP14" i="25"/>
  <c r="AM14" i="25"/>
  <c r="AB14" i="25"/>
  <c r="Z14" i="25"/>
  <c r="W14" i="25"/>
  <c r="BJ14" i="25" s="1"/>
  <c r="V14" i="25"/>
  <c r="P14" i="25"/>
  <c r="D14" i="25"/>
  <c r="ET13" i="25"/>
  <c r="ES13" i="25"/>
  <c r="EQ13" i="25"/>
  <c r="EP13" i="25"/>
  <c r="EO13" i="25"/>
  <c r="E13" i="25" s="1"/>
  <c r="EU13" i="25" s="1"/>
  <c r="EM13" i="25"/>
  <c r="EL13" i="25"/>
  <c r="EK13" i="25"/>
  <c r="EG13" i="25"/>
  <c r="EH13" i="25" s="1"/>
  <c r="EE13" i="25"/>
  <c r="EF13" i="25" s="1"/>
  <c r="EC13" i="25"/>
  <c r="DY13" i="25"/>
  <c r="DU13" i="25"/>
  <c r="DR13" i="25"/>
  <c r="DP13" i="25"/>
  <c r="DQ13" i="25" s="1"/>
  <c r="DO13" i="25"/>
  <c r="DN13" i="25"/>
  <c r="DM13" i="25"/>
  <c r="DL13" i="25"/>
  <c r="BO13" i="25"/>
  <c r="BM13" i="25"/>
  <c r="BL13" i="25"/>
  <c r="BK13" i="25"/>
  <c r="BI13" i="25"/>
  <c r="BC13" i="25"/>
  <c r="AQ13" i="25"/>
  <c r="AP13" i="25"/>
  <c r="AM13" i="25"/>
  <c r="AB13" i="25"/>
  <c r="Z13" i="25"/>
  <c r="W13" i="25"/>
  <c r="V13" i="25"/>
  <c r="P13" i="25"/>
  <c r="D13" i="25"/>
  <c r="ET12" i="25"/>
  <c r="ES12" i="25"/>
  <c r="EQ12" i="25"/>
  <c r="EP12" i="25"/>
  <c r="EN12" i="25"/>
  <c r="EM12" i="25"/>
  <c r="EL12" i="25"/>
  <c r="EK12" i="25"/>
  <c r="EH12" i="25"/>
  <c r="EE12" i="25"/>
  <c r="EC12" i="25"/>
  <c r="DY12" i="25"/>
  <c r="DU12" i="25"/>
  <c r="DR12" i="25"/>
  <c r="DQ12" i="25"/>
  <c r="DP12" i="25"/>
  <c r="EG12" i="25" s="1"/>
  <c r="DO12" i="25"/>
  <c r="DN12" i="25"/>
  <c r="DM12" i="25"/>
  <c r="DL12" i="25" s="1"/>
  <c r="ER12" i="25" s="1"/>
  <c r="BO12" i="25"/>
  <c r="BM12" i="25"/>
  <c r="BL12" i="25"/>
  <c r="BK12" i="25"/>
  <c r="BJ12" i="25"/>
  <c r="BI12" i="25"/>
  <c r="BC12" i="25"/>
  <c r="AQ12" i="25"/>
  <c r="EO12" i="25" s="1"/>
  <c r="AP12" i="25"/>
  <c r="AM12" i="25"/>
  <c r="AB12" i="25"/>
  <c r="Z12" i="25"/>
  <c r="X12" i="25"/>
  <c r="U12" i="25" s="1"/>
  <c r="W12" i="25"/>
  <c r="V12" i="25"/>
  <c r="P12" i="25"/>
  <c r="D12" i="25"/>
  <c r="ET11" i="25"/>
  <c r="ES11" i="25"/>
  <c r="EQ11" i="25"/>
  <c r="AS1" i="25" s="1"/>
  <c r="EP11" i="25"/>
  <c r="EN11" i="25"/>
  <c r="EM11" i="25"/>
  <c r="EL11" i="25"/>
  <c r="EK11" i="25"/>
  <c r="EE11" i="25"/>
  <c r="EF11" i="25" s="1"/>
  <c r="EC11" i="25"/>
  <c r="DY11" i="25"/>
  <c r="DU11" i="25"/>
  <c r="DR11" i="25"/>
  <c r="DP11" i="25"/>
  <c r="EG11" i="25" s="1"/>
  <c r="EH11" i="25" s="1"/>
  <c r="DO11" i="25"/>
  <c r="DQ11" i="25" s="1"/>
  <c r="DN11" i="25"/>
  <c r="DL11" i="25" s="1"/>
  <c r="ER11" i="25" s="1"/>
  <c r="DM11" i="25"/>
  <c r="BO11" i="25"/>
  <c r="BM11" i="25"/>
  <c r="BL11" i="25"/>
  <c r="BK11" i="25"/>
  <c r="BI11" i="25"/>
  <c r="BC11" i="25"/>
  <c r="AQ11" i="25"/>
  <c r="EO11" i="25" s="1"/>
  <c r="E11" i="25" s="1"/>
  <c r="EU11" i="25" s="1"/>
  <c r="AP11" i="25"/>
  <c r="AM11" i="25"/>
  <c r="AB11" i="25"/>
  <c r="Z11" i="25"/>
  <c r="W11" i="25"/>
  <c r="BJ11" i="25" s="1"/>
  <c r="V11" i="25"/>
  <c r="P11" i="25"/>
  <c r="D11" i="25"/>
  <c r="ES10" i="25"/>
  <c r="ER10" i="25"/>
  <c r="EQ10" i="25"/>
  <c r="EP10" i="25"/>
  <c r="EO10" i="25"/>
  <c r="E10" i="25" s="1"/>
  <c r="EN10" i="25"/>
  <c r="EM10" i="25"/>
  <c r="EL10" i="25"/>
  <c r="EK10" i="25"/>
  <c r="EC10" i="25"/>
  <c r="DY10" i="25"/>
  <c r="DU10" i="25"/>
  <c r="DR10" i="25"/>
  <c r="DP10" i="25"/>
  <c r="EG10" i="25" s="1"/>
  <c r="EH10" i="25" s="1"/>
  <c r="DO10" i="25"/>
  <c r="DN10" i="25"/>
  <c r="DM10" i="25"/>
  <c r="DL10" i="25"/>
  <c r="BO10" i="25"/>
  <c r="BM10" i="25"/>
  <c r="BL10" i="25"/>
  <c r="BK10" i="25"/>
  <c r="BC10" i="25"/>
  <c r="AP10" i="25"/>
  <c r="AM10" i="25"/>
  <c r="AB10" i="25"/>
  <c r="Z10" i="25"/>
  <c r="BJ10" i="25"/>
  <c r="BI10" i="25"/>
  <c r="P10" i="25"/>
  <c r="D10" i="25"/>
  <c r="AO5" i="25"/>
  <c r="AO4" i="25"/>
  <c r="AO3" i="25"/>
  <c r="W3" i="25"/>
  <c r="V3" i="25"/>
  <c r="U3" i="25"/>
  <c r="U5" i="25" s="1"/>
  <c r="T3" i="25"/>
  <c r="AO2" i="25"/>
  <c r="AO1" i="25"/>
  <c r="H1" i="25"/>
  <c r="A1" i="25"/>
  <c r="EV48" i="25" s="1"/>
  <c r="AG14" i="25"/>
  <c r="AG29" i="25"/>
  <c r="AG28" i="25"/>
  <c r="AG41" i="25"/>
  <c r="AG31" i="25"/>
  <c r="AG20" i="25"/>
  <c r="AG23" i="25"/>
  <c r="AG47" i="25"/>
  <c r="AG48" i="25"/>
  <c r="AG32" i="25"/>
  <c r="AG18" i="25"/>
  <c r="AG25" i="25"/>
  <c r="AG27" i="25"/>
  <c r="AG46" i="25"/>
  <c r="AG44" i="25"/>
  <c r="AG15" i="25"/>
  <c r="AG35" i="25"/>
  <c r="AG43" i="25"/>
  <c r="AG34" i="25"/>
  <c r="AG38" i="25"/>
  <c r="AG40" i="25"/>
  <c r="AG45" i="25"/>
  <c r="AG10" i="25"/>
  <c r="AG50" i="25"/>
  <c r="AG24" i="25"/>
  <c r="AG39" i="25"/>
  <c r="AG30" i="25"/>
  <c r="AG11" i="25"/>
  <c r="AG36" i="25"/>
  <c r="AG42" i="25"/>
  <c r="AG13" i="25"/>
  <c r="AG49" i="25"/>
  <c r="AG16" i="25"/>
  <c r="AG17" i="25"/>
  <c r="AG26" i="25"/>
  <c r="AG37" i="25"/>
  <c r="AG21" i="25"/>
  <c r="AG12" i="25"/>
  <c r="AG22" i="25"/>
  <c r="AG19" i="25"/>
  <c r="AG33" i="25"/>
  <c r="T5" i="25" l="1"/>
  <c r="AW12" i="25"/>
  <c r="BH12" i="25" s="1"/>
  <c r="X16" i="25"/>
  <c r="U16" i="25" s="1"/>
  <c r="BI20" i="25"/>
  <c r="AW21" i="25"/>
  <c r="BH21" i="25" s="1"/>
  <c r="BI33" i="25"/>
  <c r="U34" i="25"/>
  <c r="U38" i="25"/>
  <c r="X42" i="25"/>
  <c r="AW42" i="25" s="1"/>
  <c r="BH42" i="25" s="1"/>
  <c r="X46" i="25"/>
  <c r="X49" i="25"/>
  <c r="BI15" i="25"/>
  <c r="X24" i="25"/>
  <c r="X27" i="25"/>
  <c r="U27" i="25" s="1"/>
  <c r="X45" i="25"/>
  <c r="X50" i="25"/>
  <c r="X11" i="25"/>
  <c r="U20" i="25"/>
  <c r="U33" i="25"/>
  <c r="X41" i="25"/>
  <c r="EV16" i="25"/>
  <c r="EV18" i="25"/>
  <c r="EV20" i="25"/>
  <c r="EV33" i="25"/>
  <c r="EV37" i="25"/>
  <c r="EV38" i="25"/>
  <c r="EV43" i="25"/>
  <c r="EV44" i="25"/>
  <c r="EV15" i="25"/>
  <c r="EV25" i="25"/>
  <c r="EV39" i="25"/>
  <c r="EV47" i="25"/>
  <c r="ET10" i="25"/>
  <c r="EU10" i="25" s="1"/>
  <c r="EV10" i="25" s="1"/>
  <c r="EV13" i="25"/>
  <c r="EV27" i="25"/>
  <c r="EV29" i="25"/>
  <c r="W5" i="25"/>
  <c r="EV11" i="25"/>
  <c r="EV23" i="25"/>
  <c r="EV34" i="25"/>
  <c r="EV41" i="25"/>
  <c r="EV46" i="25"/>
  <c r="EV49" i="25"/>
  <c r="EV14" i="25"/>
  <c r="EV19" i="25"/>
  <c r="EV28" i="25"/>
  <c r="EV32" i="25"/>
  <c r="EV36" i="25"/>
  <c r="EV40" i="25"/>
  <c r="EV45" i="25"/>
  <c r="EV50" i="25"/>
  <c r="AK13" i="25"/>
  <c r="AK14" i="25"/>
  <c r="AK20" i="25"/>
  <c r="AK31" i="25"/>
  <c r="AK39" i="25"/>
  <c r="AK15" i="25"/>
  <c r="AK19" i="25"/>
  <c r="AK24" i="25"/>
  <c r="AK26" i="25"/>
  <c r="AK43" i="25"/>
  <c r="AK17" i="25"/>
  <c r="AK18" i="25"/>
  <c r="AK22" i="25"/>
  <c r="AK10" i="25"/>
  <c r="AK11" i="25"/>
  <c r="AK12" i="25"/>
  <c r="AK16" i="25"/>
  <c r="AK23" i="25"/>
  <c r="AK28" i="25"/>
  <c r="AK30" i="25"/>
  <c r="AK40" i="25"/>
  <c r="AK27" i="25"/>
  <c r="AK32" i="25"/>
  <c r="AK35" i="25"/>
  <c r="AK36" i="25"/>
  <c r="AK44" i="25"/>
  <c r="AK47" i="25"/>
  <c r="AK48" i="25"/>
  <c r="AK21" i="25"/>
  <c r="AK25" i="25"/>
  <c r="AK29" i="25"/>
  <c r="AK33" i="25"/>
  <c r="AK37" i="25"/>
  <c r="AK41" i="25"/>
  <c r="AK45" i="25"/>
  <c r="AK49" i="25"/>
  <c r="AK34" i="25"/>
  <c r="AK38" i="25"/>
  <c r="AK42" i="25"/>
  <c r="AK46" i="25"/>
  <c r="AK50" i="25"/>
  <c r="AY15" i="25"/>
  <c r="EE14" i="25"/>
  <c r="DQ14" i="25"/>
  <c r="EE10" i="25"/>
  <c r="DQ10" i="25"/>
  <c r="AY16" i="25"/>
  <c r="EI18" i="25"/>
  <c r="EJ18" i="25" s="1"/>
  <c r="EF18" i="25"/>
  <c r="EI26" i="25"/>
  <c r="EJ26" i="25" s="1"/>
  <c r="EH26" i="25"/>
  <c r="AY12" i="25"/>
  <c r="AY20" i="25"/>
  <c r="AY21" i="25"/>
  <c r="EH22" i="25"/>
  <c r="EI22" i="25"/>
  <c r="EJ22" i="25" s="1"/>
  <c r="AY33" i="25"/>
  <c r="BI14" i="25"/>
  <c r="X14" i="25"/>
  <c r="AY34" i="25"/>
  <c r="AY38" i="25"/>
  <c r="BJ13" i="25"/>
  <c r="X13" i="25"/>
  <c r="V5" i="25"/>
  <c r="AS2" i="25"/>
  <c r="EI11" i="25"/>
  <c r="EJ11" i="25" s="1"/>
  <c r="E12" i="25"/>
  <c r="EI12" i="25"/>
  <c r="EJ12" i="25" s="1"/>
  <c r="ER13" i="25"/>
  <c r="EN13" i="25"/>
  <c r="EI15" i="25"/>
  <c r="EJ15" i="25" s="1"/>
  <c r="ER24" i="25"/>
  <c r="AY30" i="25"/>
  <c r="AW16" i="25"/>
  <c r="BH16" i="25" s="1"/>
  <c r="EG17" i="25"/>
  <c r="EH17" i="25" s="1"/>
  <c r="EO17" i="25"/>
  <c r="E17" i="25" s="1"/>
  <c r="EU17" i="25" s="1"/>
  <c r="EV17" i="25" s="1"/>
  <c r="EI16" i="25"/>
  <c r="EJ16" i="25" s="1"/>
  <c r="DQ19" i="25"/>
  <c r="EF21" i="25"/>
  <c r="ER22" i="25"/>
  <c r="EN22" i="25"/>
  <c r="DQ22" i="25"/>
  <c r="EO22" i="25"/>
  <c r="E22" i="25" s="1"/>
  <c r="EU22" i="25" s="1"/>
  <c r="EV22" i="25" s="1"/>
  <c r="EF24" i="25"/>
  <c r="AY27" i="25"/>
  <c r="AW27" i="25"/>
  <c r="BH27" i="25" s="1"/>
  <c r="EO31" i="25"/>
  <c r="E31" i="25" s="1"/>
  <c r="EU31" i="25" s="1"/>
  <c r="EV31" i="25" s="1"/>
  <c r="AW35" i="25"/>
  <c r="BH35" i="25" s="1"/>
  <c r="AY47" i="25"/>
  <c r="AW47" i="25"/>
  <c r="BH47" i="25" s="1"/>
  <c r="EF12" i="25"/>
  <c r="EI13" i="25"/>
  <c r="EJ13" i="25" s="1"/>
  <c r="X18" i="25"/>
  <c r="DQ18" i="25"/>
  <c r="X22" i="25"/>
  <c r="DQ23" i="25"/>
  <c r="X25" i="25"/>
  <c r="EF25" i="25"/>
  <c r="ER26" i="25"/>
  <c r="EN26" i="25"/>
  <c r="DQ26" i="25"/>
  <c r="EO26" i="25"/>
  <c r="E26" i="25" s="1"/>
  <c r="EU26" i="25" s="1"/>
  <c r="EV26" i="25" s="1"/>
  <c r="EF28" i="25"/>
  <c r="X31" i="25"/>
  <c r="DQ35" i="25"/>
  <c r="EE36" i="25"/>
  <c r="DQ36" i="25"/>
  <c r="EF37" i="25"/>
  <c r="AY39" i="25"/>
  <c r="AW39" i="25"/>
  <c r="BH39" i="25" s="1"/>
  <c r="EF39" i="25"/>
  <c r="EI39" i="25"/>
  <c r="EJ39" i="25" s="1"/>
  <c r="BJ40" i="25"/>
  <c r="EE41" i="25"/>
  <c r="U42" i="25"/>
  <c r="AY42" i="25" s="1"/>
  <c r="AY48" i="25"/>
  <c r="X17" i="25"/>
  <c r="EO24" i="25"/>
  <c r="E24" i="25" s="1"/>
  <c r="EU24" i="25" s="1"/>
  <c r="EV24" i="25" s="1"/>
  <c r="AY35" i="25"/>
  <c r="EI42" i="25"/>
  <c r="EJ42" i="25" s="1"/>
  <c r="U44" i="25"/>
  <c r="AY44" i="25" s="1"/>
  <c r="AW44" i="25"/>
  <c r="BH44" i="25" s="1"/>
  <c r="EI44" i="25"/>
  <c r="EJ44" i="25" s="1"/>
  <c r="EF47" i="25"/>
  <c r="EI47" i="25"/>
  <c r="EJ47" i="25" s="1"/>
  <c r="X10" i="25"/>
  <c r="EN17" i="25"/>
  <c r="X19" i="25"/>
  <c r="EI19" i="25"/>
  <c r="EJ19" i="25" s="1"/>
  <c r="EE20" i="25"/>
  <c r="EN20" i="25"/>
  <c r="ER20" i="25"/>
  <c r="E21" i="25"/>
  <c r="EU21" i="25" s="1"/>
  <c r="EV21" i="25" s="1"/>
  <c r="DL21" i="25"/>
  <c r="ER21" i="25" s="1"/>
  <c r="EF23" i="25"/>
  <c r="X26" i="25"/>
  <c r="DQ27" i="25"/>
  <c r="EN27" i="25"/>
  <c r="ER27" i="25"/>
  <c r="X28" i="25"/>
  <c r="DQ28" i="25"/>
  <c r="X29" i="25"/>
  <c r="ER30" i="25"/>
  <c r="EN30" i="25"/>
  <c r="EI30" i="25"/>
  <c r="EJ30" i="25" s="1"/>
  <c r="EO30" i="25"/>
  <c r="E30" i="25" s="1"/>
  <c r="EU30" i="25" s="1"/>
  <c r="EV30" i="25" s="1"/>
  <c r="DL33" i="25"/>
  <c r="ER33" i="25" s="1"/>
  <c r="EE33" i="25"/>
  <c r="EI34" i="25"/>
  <c r="EJ34" i="25" s="1"/>
  <c r="BI37" i="25"/>
  <c r="EH38" i="25"/>
  <c r="EN40" i="25"/>
  <c r="E42" i="25"/>
  <c r="EU42" i="25" s="1"/>
  <c r="EV42" i="25" s="1"/>
  <c r="AY43" i="25"/>
  <c r="AW43" i="25"/>
  <c r="BH43" i="25" s="1"/>
  <c r="EF43" i="25"/>
  <c r="EI43" i="25"/>
  <c r="EJ43" i="25" s="1"/>
  <c r="BJ44" i="25"/>
  <c r="EG44" i="25"/>
  <c r="EH44" i="25" s="1"/>
  <c r="EE45" i="25"/>
  <c r="EI46" i="25"/>
  <c r="EJ46" i="25" s="1"/>
  <c r="EI48" i="25"/>
  <c r="EJ48" i="25" s="1"/>
  <c r="EI50" i="25"/>
  <c r="EJ50" i="25" s="1"/>
  <c r="AY23" i="25"/>
  <c r="AW23" i="25"/>
  <c r="BH23" i="25" s="1"/>
  <c r="DL25" i="25"/>
  <c r="ER25" i="25" s="1"/>
  <c r="EF27" i="25"/>
  <c r="EN31" i="25"/>
  <c r="X32" i="25"/>
  <c r="EE32" i="25"/>
  <c r="DQ32" i="25"/>
  <c r="DL34" i="25"/>
  <c r="ER35" i="25"/>
  <c r="EN35" i="25"/>
  <c r="EF35" i="25"/>
  <c r="EI35" i="25"/>
  <c r="EJ35" i="25" s="1"/>
  <c r="EO35" i="25"/>
  <c r="E35" i="25" s="1"/>
  <c r="EU35" i="25" s="1"/>
  <c r="EV35" i="25" s="1"/>
  <c r="BI36" i="25"/>
  <c r="X36" i="25"/>
  <c r="U37" i="25"/>
  <c r="AY37" i="25" s="1"/>
  <c r="U40" i="25"/>
  <c r="AY40" i="25" s="1"/>
  <c r="AW40" i="25"/>
  <c r="BH40" i="25" s="1"/>
  <c r="EN34" i="25"/>
  <c r="ER34" i="25"/>
  <c r="EN38" i="25"/>
  <c r="ER38" i="25"/>
  <c r="EN42" i="25"/>
  <c r="ER42" i="25"/>
  <c r="EN46" i="25"/>
  <c r="ER46" i="25"/>
  <c r="EN50" i="25"/>
  <c r="ER50" i="25"/>
  <c r="O1" i="25" l="1"/>
  <c r="AW41" i="25"/>
  <c r="BH41" i="25" s="1"/>
  <c r="U41" i="25"/>
  <c r="AY41" i="25" s="1"/>
  <c r="U50" i="25"/>
  <c r="AY50" i="25" s="1"/>
  <c r="AW50" i="25"/>
  <c r="BH50" i="25" s="1"/>
  <c r="AW11" i="25"/>
  <c r="BH11" i="25" s="1"/>
  <c r="U11" i="25"/>
  <c r="AY11" i="25" s="1"/>
  <c r="AW45" i="25"/>
  <c r="BH45" i="25" s="1"/>
  <c r="U45" i="25"/>
  <c r="AY45" i="25" s="1"/>
  <c r="AW49" i="25"/>
  <c r="BH49" i="25" s="1"/>
  <c r="U49" i="25"/>
  <c r="AY49" i="25" s="1"/>
  <c r="AW24" i="25"/>
  <c r="BH24" i="25" s="1"/>
  <c r="U24" i="25"/>
  <c r="AY24" i="25" s="1"/>
  <c r="U46" i="25"/>
  <c r="AY46" i="25" s="1"/>
  <c r="AW46" i="25"/>
  <c r="BH46" i="25" s="1"/>
  <c r="B4" i="25"/>
  <c r="EI32" i="25"/>
  <c r="EJ32" i="25" s="1"/>
  <c r="EF32" i="25"/>
  <c r="AW28" i="25"/>
  <c r="BH28" i="25" s="1"/>
  <c r="U28" i="25"/>
  <c r="AY28" i="25" s="1"/>
  <c r="U19" i="25"/>
  <c r="AY19" i="25" s="1"/>
  <c r="AW19" i="25"/>
  <c r="BH19" i="25" s="1"/>
  <c r="U18" i="25"/>
  <c r="AY18" i="25" s="1"/>
  <c r="AW18" i="25"/>
  <c r="BH18" i="25" s="1"/>
  <c r="EU12" i="25"/>
  <c r="EV12" i="25" s="1"/>
  <c r="B8" i="25"/>
  <c r="U14" i="25"/>
  <c r="AY14" i="25" s="1"/>
  <c r="AW14" i="25"/>
  <c r="BH14" i="25" s="1"/>
  <c r="EI14" i="25"/>
  <c r="EJ14" i="25" s="1"/>
  <c r="EF14" i="25"/>
  <c r="AW32" i="25"/>
  <c r="BH32" i="25" s="1"/>
  <c r="U32" i="25"/>
  <c r="AY32" i="25" s="1"/>
  <c r="AW17" i="25"/>
  <c r="BH17" i="25" s="1"/>
  <c r="U17" i="25"/>
  <c r="AY17" i="25" s="1"/>
  <c r="U31" i="25"/>
  <c r="AY31" i="25" s="1"/>
  <c r="AW31" i="25"/>
  <c r="BH31" i="25" s="1"/>
  <c r="EI17" i="25"/>
  <c r="EJ17" i="25" s="1"/>
  <c r="B6" i="25"/>
  <c r="EI10" i="25"/>
  <c r="EJ10" i="25" s="1"/>
  <c r="EF10" i="25"/>
  <c r="EF45" i="25"/>
  <c r="EI45" i="25"/>
  <c r="EJ45" i="25" s="1"/>
  <c r="EF33" i="25"/>
  <c r="EI33" i="25"/>
  <c r="EJ33" i="25" s="1"/>
  <c r="U26" i="25"/>
  <c r="AY26" i="25" s="1"/>
  <c r="AW26" i="25"/>
  <c r="BH26" i="25" s="1"/>
  <c r="U25" i="25"/>
  <c r="AY25" i="25" s="1"/>
  <c r="AW25" i="25"/>
  <c r="BH25" i="25" s="1"/>
  <c r="AW13" i="25"/>
  <c r="BH13" i="25" s="1"/>
  <c r="U13" i="25"/>
  <c r="AY13" i="25" s="1"/>
  <c r="B3" i="25"/>
  <c r="B5" i="25"/>
  <c r="U29" i="25"/>
  <c r="AY29" i="25" s="1"/>
  <c r="AW29" i="25"/>
  <c r="BH29" i="25" s="1"/>
  <c r="EF20" i="25"/>
  <c r="EI20" i="25"/>
  <c r="EJ20" i="25" s="1"/>
  <c r="AW10" i="25"/>
  <c r="BH10" i="25" s="1"/>
  <c r="U10" i="25"/>
  <c r="AY10" i="25" s="1"/>
  <c r="U22" i="25"/>
  <c r="AY22" i="25" s="1"/>
  <c r="AW22" i="25"/>
  <c r="BH22" i="25" s="1"/>
  <c r="K1" i="25"/>
  <c r="B7" i="25"/>
  <c r="EF41" i="25"/>
  <c r="EI41" i="25"/>
  <c r="EJ41" i="25" s="1"/>
  <c r="U36" i="25"/>
  <c r="AY36" i="25" s="1"/>
  <c r="AW36" i="25"/>
  <c r="BH36" i="25" s="1"/>
  <c r="EI36" i="25"/>
  <c r="EJ36" i="25" s="1"/>
  <c r="EF36" i="25"/>
  <c r="K2" i="25"/>
</calcChain>
</file>

<file path=xl/comments1.xml><?xml version="1.0" encoding="utf-8"?>
<comments xmlns="http://schemas.openxmlformats.org/spreadsheetml/2006/main">
  <authors>
    <author>GUEGAIN Gaelle IEF MINDEF</author>
  </authors>
  <commentList>
    <comment ref="F28" authorId="0" shapeId="0">
      <text>
        <r>
          <rPr>
            <b/>
            <sz val="9"/>
            <color indexed="81"/>
            <rFont val="Tahoma"/>
            <family val="2"/>
          </rPr>
          <t>IRB ATM</t>
        </r>
      </text>
    </comment>
  </commentList>
</comments>
</file>

<file path=xl/sharedStrings.xml><?xml version="1.0" encoding="utf-8"?>
<sst xmlns="http://schemas.openxmlformats.org/spreadsheetml/2006/main" count="314" uniqueCount="245">
  <si>
    <t>Etat</t>
  </si>
  <si>
    <t>Poste</t>
  </si>
  <si>
    <t>Type 
paiement</t>
  </si>
  <si>
    <t>Objet</t>
  </si>
  <si>
    <t>POV</t>
  </si>
  <si>
    <t>Type de l'acte</t>
  </si>
  <si>
    <t>DR / PVCDA</t>
  </si>
  <si>
    <t>Commentaires / Obs.</t>
  </si>
  <si>
    <t>N° du BC</t>
  </si>
  <si>
    <t xml:space="preserve">Libellé du 
Bon de Commande </t>
  </si>
  <si>
    <t>Période</t>
  </si>
  <si>
    <t>CE</t>
  </si>
  <si>
    <t>FIN</t>
  </si>
  <si>
    <t>Date EJ</t>
  </si>
  <si>
    <t>Contractualisation</t>
  </si>
  <si>
    <t>Avancement</t>
  </si>
  <si>
    <t>Société</t>
  </si>
  <si>
    <t>Tranche / Période</t>
  </si>
  <si>
    <t>Avance</t>
  </si>
  <si>
    <t>Montant avance</t>
  </si>
  <si>
    <t>Pénalité de retard 
(estimé)</t>
  </si>
  <si>
    <t>Code 
Batiment</t>
  </si>
  <si>
    <t>Données  pour publipostage</t>
  </si>
  <si>
    <t>Notifié</t>
  </si>
  <si>
    <t>Type de travaux</t>
  </si>
  <si>
    <t>Arrêt</t>
  </si>
  <si>
    <t>TF</t>
  </si>
  <si>
    <t>Fin du format commun</t>
  </si>
  <si>
    <t>Début des colonnes propres à chaque contrat / OP</t>
  </si>
  <si>
    <t>Date réalisée avance</t>
  </si>
  <si>
    <t xml:space="preserve">Date réalisée de l'acte </t>
  </si>
  <si>
    <t>RC</t>
  </si>
  <si>
    <t>GC</t>
  </si>
  <si>
    <t>Référence lot de liquidation</t>
  </si>
  <si>
    <t>Colonne libre</t>
  </si>
  <si>
    <t>N° avis rectificatif</t>
  </si>
  <si>
    <t>Délai de réception</t>
  </si>
  <si>
    <t>Délai de paiement</t>
  </si>
  <si>
    <t>Prochain numéro</t>
  </si>
  <si>
    <t>DR :</t>
  </si>
  <si>
    <t>PVCDA :</t>
  </si>
  <si>
    <t>PVC :</t>
  </si>
  <si>
    <t>OS :</t>
  </si>
  <si>
    <t>BC :</t>
  </si>
  <si>
    <t>PVCA :</t>
  </si>
  <si>
    <t>TC1</t>
  </si>
  <si>
    <t>AG :</t>
  </si>
  <si>
    <t>Code</t>
  </si>
  <si>
    <t>Valeur</t>
  </si>
  <si>
    <t>TC2</t>
  </si>
  <si>
    <t>TC3</t>
  </si>
  <si>
    <t>TIGRAMME</t>
  </si>
  <si>
    <t>TC4</t>
  </si>
  <si>
    <t>TC5</t>
  </si>
  <si>
    <t>Plafond</t>
  </si>
  <si>
    <t>N° à suivre</t>
  </si>
  <si>
    <t>T00</t>
  </si>
  <si>
    <t>?</t>
  </si>
  <si>
    <t xml:space="preserve">Prochain n° de BC : </t>
  </si>
  <si>
    <t>Acte(s) en attente de DPV</t>
  </si>
  <si>
    <t>dont</t>
  </si>
  <si>
    <t>en retard</t>
  </si>
  <si>
    <r>
      <t xml:space="preserve">Tranches € </t>
    </r>
    <r>
      <rPr>
        <b/>
        <sz val="14"/>
        <color rgb="FFFF0000"/>
        <rFont val="Arial"/>
        <family val="2"/>
      </rPr>
      <t>HT</t>
    </r>
  </si>
  <si>
    <t>TOP1</t>
  </si>
  <si>
    <t>TOP2</t>
  </si>
  <si>
    <t>TOP3</t>
  </si>
  <si>
    <t>NB PVC en cours :</t>
  </si>
  <si>
    <t>Réception bientôt en retard :</t>
  </si>
  <si>
    <t>K</t>
  </si>
  <si>
    <t>DEMANDES</t>
  </si>
  <si>
    <t>RECEPTIONS</t>
  </si>
  <si>
    <t>VÉRIFICATION</t>
  </si>
  <si>
    <t>AVANCEMENT FACTURATION</t>
  </si>
  <si>
    <t>DONNÉES POUR STAT</t>
  </si>
  <si>
    <t>Acte(s) en attente d'EJ</t>
  </si>
  <si>
    <t>NB DR en cours :</t>
  </si>
  <si>
    <t>Réception en retard :</t>
  </si>
  <si>
    <t>L</t>
  </si>
  <si>
    <t>Acte(s) chez GC</t>
  </si>
  <si>
    <t>Date limite Notif DR &lt; 14 jours</t>
  </si>
  <si>
    <t>Conso € HT
(Suivi ERC)</t>
  </si>
  <si>
    <t>NB DLR en cours :</t>
  </si>
  <si>
    <t>Acte(s) chez RC</t>
  </si>
  <si>
    <t>Date limite Notif DR dépassée</t>
  </si>
  <si>
    <t>Suivi conso</t>
  </si>
  <si>
    <t>NB DRP en cours :</t>
  </si>
  <si>
    <t>Acte(s) chez IRB</t>
  </si>
  <si>
    <t>Reste à conso.</t>
  </si>
  <si>
    <t>NB DAJ en cours :</t>
  </si>
  <si>
    <t>Acte(s) chez RO</t>
  </si>
  <si>
    <t>Délai réception :</t>
  </si>
  <si>
    <t>Acte(s) chez SDFC/PA</t>
  </si>
  <si>
    <t>RC
(vérif BC)</t>
  </si>
  <si>
    <t>Demande
Accord</t>
  </si>
  <si>
    <t>GC
(Accord reçu)</t>
  </si>
  <si>
    <t>Demande EJ</t>
  </si>
  <si>
    <t>RC
(EJ reçu)</t>
  </si>
  <si>
    <t>RC
(envoi RO)</t>
  </si>
  <si>
    <t>R.O.</t>
  </si>
  <si>
    <t>GC/RC
(visé RO)</t>
  </si>
  <si>
    <t>DEC/DACN</t>
  </si>
  <si>
    <t>RC
(retour DEC)</t>
  </si>
  <si>
    <t>P.A.</t>
  </si>
  <si>
    <t>C/SDFC</t>
  </si>
  <si>
    <t>DOMA-1</t>
  </si>
  <si>
    <t>Attente A/R</t>
  </si>
  <si>
    <t>DOMA-2</t>
  </si>
  <si>
    <t>Attente DPV</t>
  </si>
  <si>
    <t>GC (DPV)</t>
  </si>
  <si>
    <t>SMQ/IRB</t>
  </si>
  <si>
    <t>GC (PVC)</t>
  </si>
  <si>
    <t>Date PVC</t>
  </si>
  <si>
    <t>RC
(vérif DR)</t>
  </si>
  <si>
    <t>D.E.C.</t>
  </si>
  <si>
    <t>GC
(retour PA)</t>
  </si>
  <si>
    <t>Facture</t>
  </si>
  <si>
    <t>LIQUID</t>
  </si>
  <si>
    <t>ACSIA</t>
  </si>
  <si>
    <t>CLOS</t>
  </si>
  <si>
    <t>ERREUR</t>
  </si>
  <si>
    <t>Acte(s) chez DOMA</t>
  </si>
  <si>
    <t>En € HT</t>
  </si>
  <si>
    <t>En € TTC</t>
  </si>
  <si>
    <t>Date</t>
  </si>
  <si>
    <t>N°</t>
  </si>
  <si>
    <t>n°</t>
  </si>
  <si>
    <t>En €TTC</t>
  </si>
  <si>
    <t>Référence</t>
  </si>
  <si>
    <t>Dans ERO</t>
  </si>
  <si>
    <t>Hors ERO</t>
  </si>
  <si>
    <t>Délai de traitement</t>
  </si>
  <si>
    <t>Commentaires</t>
  </si>
  <si>
    <t>n° GED
du BC</t>
  </si>
  <si>
    <t>Formation</t>
  </si>
  <si>
    <t>ATM : F
Hors ATM : G</t>
  </si>
  <si>
    <t>Montant
BAREME</t>
  </si>
  <si>
    <t>Montant
DEVIS</t>
  </si>
  <si>
    <t>Montant total (calculé)</t>
  </si>
  <si>
    <t>Date limite de notification</t>
  </si>
  <si>
    <t>Notif.</t>
  </si>
  <si>
    <t>DFT ou DFM</t>
  </si>
  <si>
    <t>Contractuelle de POV</t>
  </si>
  <si>
    <t>Actualisée de POV</t>
  </si>
  <si>
    <t>Réception DPV</t>
  </si>
  <si>
    <t>Référence du DPV</t>
  </si>
  <si>
    <t>Transmission PVC au SMQ</t>
  </si>
  <si>
    <t>Prévi. de DR (calculé)</t>
  </si>
  <si>
    <t>PVC</t>
  </si>
  <si>
    <t>Validation du PVC par IRB</t>
  </si>
  <si>
    <t>Acte</t>
  </si>
  <si>
    <t>Envoi par DOMA</t>
  </si>
  <si>
    <t>Part Barème réfactée</t>
  </si>
  <si>
    <t>Part Devis réfactée</t>
  </si>
  <si>
    <t>Part Barème réservée</t>
  </si>
  <si>
    <t>Part Devis réservée</t>
  </si>
  <si>
    <t>Pénalités tech.</t>
  </si>
  <si>
    <r>
      <t xml:space="preserve">Prévisionnel </t>
    </r>
    <r>
      <rPr>
        <b/>
        <sz val="10"/>
        <rFont val="Arial"/>
        <family val="2"/>
      </rPr>
      <t>(calculé)</t>
    </r>
  </si>
  <si>
    <t>EJ</t>
  </si>
  <si>
    <t>Réalisée de la facturation</t>
  </si>
  <si>
    <t>Prév. de paiement ACCT (calculé)</t>
  </si>
  <si>
    <t>Réalisée paiement
RDP</t>
  </si>
  <si>
    <t>Réalisée paiement
ACCT</t>
  </si>
  <si>
    <t>Montant payé</t>
  </si>
  <si>
    <t>Montant prévisionnel (DR ou PVCDA)</t>
  </si>
  <si>
    <t>Montant prévisionnel
BAREME</t>
  </si>
  <si>
    <t>Montant prévisionnel
DEVIS</t>
  </si>
  <si>
    <t>GED L.N.
DR/DLR/DAJ</t>
  </si>
  <si>
    <t>INDEX / OT</t>
  </si>
  <si>
    <t>Offre de prix</t>
  </si>
  <si>
    <t>Nombre jour de retard (calculé)</t>
  </si>
  <si>
    <t>Fex visée par IRB</t>
  </si>
  <si>
    <t>Envoi Fex au RC</t>
  </si>
  <si>
    <t>Fex visée RC</t>
  </si>
  <si>
    <t>Demande Accord Titulaire</t>
  </si>
  <si>
    <t>Accord du Titulaire</t>
  </si>
  <si>
    <t>Demande d'EJ</t>
  </si>
  <si>
    <t>Date de l'EJ</t>
  </si>
  <si>
    <t>Envoi EJ à l'ERC</t>
  </si>
  <si>
    <t>BC visé RC</t>
  </si>
  <si>
    <t>BC mis au visa RO</t>
  </si>
  <si>
    <t>BC visé RO</t>
  </si>
  <si>
    <t>Envoi à DEC/DACN</t>
  </si>
  <si>
    <t>Retour DEC/DACN</t>
  </si>
  <si>
    <t>BC mis au visa PA</t>
  </si>
  <si>
    <t>BC mis au visa SDFC</t>
  </si>
  <si>
    <r>
      <t xml:space="preserve">BC signé </t>
    </r>
    <r>
      <rPr>
        <b/>
        <sz val="8"/>
        <color rgb="FFFF0000"/>
        <rFont val="Arial"/>
        <family val="2"/>
      </rPr>
      <t xml:space="preserve">SDFC </t>
    </r>
    <r>
      <rPr>
        <b/>
        <sz val="8"/>
        <color theme="4" tint="-0.249977111117893"/>
        <rFont val="Arial"/>
        <family val="2"/>
      </rPr>
      <t xml:space="preserve">ou </t>
    </r>
    <r>
      <rPr>
        <b/>
        <sz val="8"/>
        <color rgb="FFFF0000"/>
        <rFont val="Arial"/>
        <family val="2"/>
      </rPr>
      <t>PA</t>
    </r>
  </si>
  <si>
    <t>DOMA envoi au titulaire</t>
  </si>
  <si>
    <t>Notif. du BC</t>
  </si>
  <si>
    <t>Envoi à la liquidation</t>
  </si>
  <si>
    <t>OFFRES</t>
  </si>
  <si>
    <t>Nb de
PRESTATION</t>
  </si>
  <si>
    <t>délai d'attribution du n°EJ</t>
  </si>
  <si>
    <t>Délai de traitement dossier dans ERO</t>
  </si>
  <si>
    <t>Délai de traitement du BC</t>
  </si>
  <si>
    <t>Réception DPV dans l'ERO</t>
  </si>
  <si>
    <t>Envoi PVC vers SMQ/IRB</t>
  </si>
  <si>
    <t>Retour PVC signé</t>
  </si>
  <si>
    <t>Date du PVC signé par IRB</t>
  </si>
  <si>
    <t>Envoi DR au RC</t>
  </si>
  <si>
    <t>Demande Accord Titulaire8</t>
  </si>
  <si>
    <t>Accord du Titulaire9</t>
  </si>
  <si>
    <t>DR mis au visa RO</t>
  </si>
  <si>
    <t>DR visée RO</t>
  </si>
  <si>
    <t>Envoi à DEC</t>
  </si>
  <si>
    <t>Retour DEC</t>
  </si>
  <si>
    <t>DR mis au visa PA</t>
  </si>
  <si>
    <r>
      <t>Visa</t>
    </r>
    <r>
      <rPr>
        <b/>
        <sz val="8"/>
        <color rgb="FFFF0000"/>
        <rFont val="Arial"/>
        <family val="2"/>
      </rPr>
      <t xml:space="preserve"> PA</t>
    </r>
  </si>
  <si>
    <t>Envoi à DOMA</t>
  </si>
  <si>
    <t>Notif. de la DR</t>
  </si>
  <si>
    <t>N°GED DR</t>
  </si>
  <si>
    <t>Durée d'obtention du PVC signé</t>
  </si>
  <si>
    <t>Délai de traitement dans l''ERO</t>
  </si>
  <si>
    <t>durée entre réception du DPV et Notif de la DR</t>
  </si>
  <si>
    <t>RETARD DPV SUR DFT</t>
  </si>
  <si>
    <t>n°BC</t>
  </si>
  <si>
    <t>Max</t>
  </si>
  <si>
    <t>Date DPV
+ 45j</t>
  </si>
  <si>
    <t>Date DFT
+ 45j</t>
  </si>
  <si>
    <t>Part Barème</t>
  </si>
  <si>
    <t>Part Devis</t>
  </si>
  <si>
    <t>Total</t>
  </si>
  <si>
    <t>Pénalités
tech.</t>
  </si>
  <si>
    <t xml:space="preserve">Montant Réfacté
BAREME </t>
  </si>
  <si>
    <t>Montant réfacté
DEVIS</t>
  </si>
  <si>
    <t>Montant réfacté
TOTAL</t>
  </si>
  <si>
    <t xml:space="preserve">Montant Réservé
BAREME </t>
  </si>
  <si>
    <t>Montant réservé
DEVIS</t>
  </si>
  <si>
    <t>Montant réservé
TOTAL</t>
  </si>
  <si>
    <t xml:space="preserve">Montant ajourné
BAREME </t>
  </si>
  <si>
    <t>Montant ajourné
DEVIS</t>
  </si>
  <si>
    <t>Montant ajourné
TOTAL</t>
  </si>
  <si>
    <t>Montant réceptionné
BAREME</t>
  </si>
  <si>
    <t xml:space="preserve">Montant réceptionné
DEVIS </t>
  </si>
  <si>
    <t>Montant réceptionné
TOTAL</t>
  </si>
  <si>
    <t>Facturation</t>
  </si>
  <si>
    <t>Paiement RDP</t>
  </si>
  <si>
    <t>Paiement ACCT</t>
  </si>
  <si>
    <t>Etat de l'acte</t>
  </si>
  <si>
    <t>Si facturé sans avoir traité de DR</t>
  </si>
  <si>
    <t>NB de jour pour réceptionner</t>
  </si>
  <si>
    <t>N° DR</t>
  </si>
  <si>
    <t>DFT des BC non réceptionnés</t>
  </si>
  <si>
    <t>Retard ou non</t>
  </si>
  <si>
    <t>1</t>
  </si>
  <si>
    <t>Retard DPV = 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</si>
</sst>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164" formatCode="_-* #,##0.00\ _€_-;\-* #,##0.00\ _€_-;_-* &quot;-&quot;??\ _€_-;_-@_-"/>
    <numFmt numFmtId="165" formatCode="dd/mm/yy;@"/>
    <numFmt numFmtId="166" formatCode="_-* #,##0.00\ [$€-1]_-;\-* #,##0.00\ [$€-1]_-;_-* &quot;-&quot;??\ [$€-1]_-"/>
    <numFmt numFmtId="167" formatCode="0.0"/>
    <numFmt numFmtId="168" formatCode="_-* #,##0.00\ _F_-;\-* #,##0.00\ _F_-;_-* &quot;-&quot;??\ _F_-;_-@_-"/>
  </numFmts>
  <fonts count="83" x14ac:knownFonts="1">
    <font>
      <sz val="10"/>
      <name val="Arial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8"/>
      <name val="Arial"/>
      <family val="2"/>
    </font>
    <font>
      <b/>
      <sz val="10"/>
      <name val="Arial"/>
      <family val="2"/>
    </font>
    <font>
      <b/>
      <sz val="10"/>
      <color indexed="10"/>
      <name val="Arial"/>
      <family val="2"/>
    </font>
    <font>
      <sz val="10"/>
      <name val="Arial"/>
      <family val="2"/>
    </font>
    <font>
      <b/>
      <sz val="9"/>
      <name val="Arial"/>
      <family val="2"/>
    </font>
    <font>
      <u/>
      <sz val="10"/>
      <color indexed="12"/>
      <name val="Arial"/>
      <family val="2"/>
    </font>
    <font>
      <sz val="10"/>
      <name val="Helv"/>
      <family val="2"/>
    </font>
    <font>
      <sz val="10"/>
      <name val="Times New Roman"/>
      <family val="1"/>
    </font>
    <font>
      <b/>
      <sz val="10"/>
      <name val="Arial"/>
      <family val="2"/>
    </font>
    <font>
      <b/>
      <sz val="12"/>
      <name val="Times New Roman"/>
      <family val="1"/>
    </font>
    <font>
      <b/>
      <sz val="11"/>
      <name val="Times New Roman"/>
      <family val="1"/>
    </font>
    <font>
      <b/>
      <sz val="10"/>
      <name val="Times New Roman"/>
      <family val="1"/>
    </font>
    <font>
      <u/>
      <sz val="10"/>
      <color theme="10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0"/>
      <name val="Calibri"/>
      <family val="2"/>
    </font>
    <font>
      <b/>
      <sz val="11"/>
      <color indexed="52"/>
      <name val="Calibri"/>
      <family val="2"/>
    </font>
    <font>
      <sz val="11"/>
      <color indexed="52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sz val="11"/>
      <color indexed="17"/>
      <name val="Calibri"/>
      <family val="2"/>
    </font>
    <font>
      <b/>
      <sz val="11"/>
      <color indexed="63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color indexed="9"/>
      <name val="Calibri"/>
      <family val="2"/>
    </font>
    <font>
      <b/>
      <i/>
      <sz val="10"/>
      <name val="Arial"/>
      <family val="2"/>
    </font>
    <font>
      <b/>
      <sz val="9"/>
      <color indexed="81"/>
      <name val="Tahoma"/>
      <family val="2"/>
    </font>
    <font>
      <sz val="10"/>
      <color rgb="FFFF0000"/>
      <name val="Times New Roman"/>
      <family val="1"/>
    </font>
    <font>
      <b/>
      <sz val="10"/>
      <color rgb="FFFF0000"/>
      <name val="Arial"/>
      <family val="2"/>
    </font>
    <font>
      <b/>
      <sz val="10"/>
      <color rgb="FF00B050"/>
      <name val="Arial"/>
      <family val="2"/>
    </font>
    <font>
      <b/>
      <sz val="9"/>
      <color theme="1"/>
      <name val="Times New Roman"/>
      <family val="1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sz val="10"/>
      <color theme="1"/>
      <name val="Arial"/>
      <family val="2"/>
    </font>
    <font>
      <b/>
      <sz val="18"/>
      <color theme="3"/>
      <name val="Cambria"/>
      <family val="2"/>
      <scheme val="major"/>
    </font>
    <font>
      <sz val="10"/>
      <color rgb="FFFF0000"/>
      <name val="Arial"/>
      <family val="2"/>
    </font>
    <font>
      <b/>
      <sz val="10"/>
      <color rgb="FF0000FF"/>
      <name val="Arial"/>
      <family val="2"/>
    </font>
    <font>
      <sz val="10"/>
      <color rgb="FF000000"/>
      <name val="Arial"/>
      <family val="2"/>
    </font>
    <font>
      <b/>
      <sz val="14"/>
      <name val="Arial"/>
      <family val="2"/>
    </font>
    <font>
      <b/>
      <sz val="14"/>
      <color rgb="FFFF0000"/>
      <name val="Arial"/>
      <family val="2"/>
    </font>
    <font>
      <b/>
      <sz val="10"/>
      <color theme="5" tint="-0.249977111117893"/>
      <name val="Arial"/>
      <family val="2"/>
    </font>
    <font>
      <b/>
      <sz val="11"/>
      <color rgb="FF002060"/>
      <name val="Arial"/>
      <family val="2"/>
    </font>
    <font>
      <sz val="20"/>
      <name val="Wingdings"/>
      <charset val="2"/>
    </font>
    <font>
      <b/>
      <sz val="18"/>
      <name val="Arial"/>
      <family val="2"/>
    </font>
    <font>
      <sz val="10"/>
      <color theme="0"/>
      <name val="Arial"/>
      <family val="2"/>
    </font>
    <font>
      <b/>
      <sz val="10"/>
      <color rgb="FF003366"/>
      <name val="Arial"/>
      <family val="2"/>
    </font>
    <font>
      <b/>
      <sz val="16"/>
      <name val="Arial"/>
      <family val="2"/>
    </font>
    <font>
      <sz val="8"/>
      <color theme="0"/>
      <name val="Arial"/>
      <family val="2"/>
    </font>
    <font>
      <b/>
      <sz val="10"/>
      <color theme="0"/>
      <name val="Arial"/>
      <family val="2"/>
    </font>
    <font>
      <b/>
      <sz val="16"/>
      <color rgb="FF00B050"/>
      <name val="Arial"/>
      <family val="2"/>
    </font>
    <font>
      <b/>
      <sz val="16"/>
      <color rgb="FF0070C0"/>
      <name val="Arial"/>
      <family val="2"/>
    </font>
    <font>
      <b/>
      <sz val="10"/>
      <color rgb="FF0070C0"/>
      <name val="Arial"/>
      <family val="2"/>
    </font>
    <font>
      <b/>
      <sz val="10"/>
      <color theme="4" tint="-0.249977111117893"/>
      <name val="Arial"/>
      <family val="2"/>
    </font>
    <font>
      <b/>
      <sz val="8"/>
      <color theme="4" tint="-0.249977111117893"/>
      <name val="Arial"/>
      <family val="2"/>
    </font>
    <font>
      <b/>
      <sz val="14"/>
      <color theme="1"/>
      <name val="Arial"/>
      <family val="2"/>
    </font>
    <font>
      <b/>
      <sz val="14"/>
      <color theme="5" tint="-0.249977111117893"/>
      <name val="Arial"/>
      <family val="2"/>
    </font>
    <font>
      <b/>
      <sz val="8"/>
      <color rgb="FFFF0000"/>
      <name val="Arial"/>
      <family val="2"/>
    </font>
    <font>
      <b/>
      <sz val="12"/>
      <color rgb="FFFF0000"/>
      <name val="Arial"/>
      <family val="2"/>
    </font>
    <font>
      <b/>
      <sz val="8"/>
      <color theme="0"/>
      <name val="Arial"/>
      <family val="2"/>
    </font>
    <font>
      <b/>
      <sz val="9"/>
      <color theme="4" tint="-0.249977111117893"/>
      <name val="Arial"/>
      <family val="2"/>
    </font>
    <font>
      <sz val="10"/>
      <color theme="4" tint="-0.249977111117893"/>
      <name val="Arial"/>
      <family val="2"/>
    </font>
    <font>
      <b/>
      <sz val="11"/>
      <color theme="0"/>
      <name val="Calibri"/>
      <family val="2"/>
    </font>
  </fonts>
  <fills count="108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  <fill>
      <patternFill patternType="solid">
        <fgColor indexed="47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1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22"/>
      </patternFill>
    </fill>
    <fill>
      <patternFill patternType="solid">
        <fgColor indexed="26"/>
      </patternFill>
    </fill>
    <fill>
      <patternFill patternType="solid">
        <fgColor indexed="43"/>
      </patternFill>
    </fill>
    <fill>
      <patternFill patternType="solid">
        <fgColor indexed="55"/>
      </patternFill>
    </fill>
    <fill>
      <patternFill patternType="solid">
        <fgColor theme="6" tint="0.7999816888943144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8" tint="0.59999389629810485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theme="9" tint="0.79998168889431442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FF99FF"/>
        <bgColor indexed="64"/>
      </patternFill>
    </fill>
    <fill>
      <patternFill patternType="solid">
        <fgColor theme="4" tint="0.79998168889431442"/>
        <bgColor theme="4" tint="0.79998168889431442"/>
      </patternFill>
    </fill>
    <fill>
      <patternFill patternType="solid">
        <fgColor rgb="FF00FF00"/>
        <bgColor indexed="64"/>
      </patternFill>
    </fill>
    <fill>
      <patternFill patternType="solid">
        <fgColor theme="9" tint="0.39997558519241921"/>
        <bgColor indexed="64"/>
      </patternFill>
    </fill>
    <fill>
      <gradientFill type="path" left="0.5" right="0.5" top="0.5" bottom="0.5">
        <stop position="0">
          <color rgb="FFFFFF00"/>
        </stop>
        <stop position="1">
          <color theme="9" tint="-0.49803155613879818"/>
        </stop>
      </gradientFill>
    </fill>
    <fill>
      <patternFill patternType="solid">
        <fgColor rgb="FFCCFFCC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FF00"/>
        <bgColor indexed="64"/>
      </patternFill>
    </fill>
    <fill>
      <gradientFill type="path" left="0.5" right="0.5" top="0.5" bottom="0.5">
        <stop position="0">
          <color rgb="FFFF0000"/>
        </stop>
        <stop position="1">
          <color theme="9" tint="-0.49803155613879818"/>
        </stop>
      </gradientFill>
    </fill>
    <fill>
      <patternFill patternType="solid">
        <fgColor rgb="FF00FFCC"/>
        <bgColor indexed="64"/>
      </patternFill>
    </fill>
    <fill>
      <patternFill patternType="solid">
        <fgColor rgb="FF99CCFF"/>
        <bgColor indexed="64"/>
      </patternFill>
    </fill>
    <fill>
      <patternFill patternType="solid">
        <fgColor rgb="FFCCFF66"/>
        <bgColor indexed="64"/>
      </patternFill>
    </fill>
    <fill>
      <patternFill patternType="solid">
        <fgColor rgb="FF66FFFF"/>
        <bgColor indexed="64"/>
      </patternFill>
    </fill>
    <fill>
      <patternFill patternType="solid">
        <fgColor rgb="FF3399FF"/>
        <bgColor indexed="64"/>
      </patternFill>
    </fill>
    <fill>
      <patternFill patternType="solid">
        <fgColor rgb="FF99FF33"/>
        <bgColor indexed="64"/>
      </patternFill>
    </fill>
    <fill>
      <patternFill patternType="solid">
        <fgColor rgb="FF996633"/>
        <bgColor indexed="64"/>
      </patternFill>
    </fill>
    <fill>
      <patternFill patternType="solid">
        <fgColor rgb="FFFFCC66"/>
        <bgColor indexed="64"/>
      </patternFill>
    </fill>
    <fill>
      <patternFill patternType="solid">
        <fgColor rgb="FF9966FF"/>
        <bgColor indexed="64"/>
      </patternFill>
    </fill>
    <fill>
      <patternFill patternType="solid">
        <fgColor rgb="FF003366"/>
        <bgColor indexed="64"/>
      </patternFill>
    </fill>
    <fill>
      <patternFill patternType="solid">
        <fgColor rgb="FF00CC66"/>
        <bgColor indexed="64"/>
      </patternFill>
    </fill>
    <fill>
      <patternFill patternType="solid">
        <fgColor rgb="FFFF6600"/>
        <bgColor indexed="64"/>
      </patternFill>
    </fill>
    <fill>
      <patternFill patternType="solid">
        <fgColor theme="5" tint="-0.249977111117893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6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0" tint="-0.14996795556505021"/>
        <bgColor indexed="64"/>
      </patternFill>
    </fill>
    <fill>
      <patternFill patternType="solid">
        <fgColor rgb="FFFF9966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CC99FF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B050"/>
        <bgColor indexed="64"/>
      </patternFill>
    </fill>
    <fill>
      <patternFill patternType="mediumGray"/>
    </fill>
    <fill>
      <patternFill patternType="solid">
        <fgColor theme="7" tint="0.79998168889431442"/>
        <bgColor indexed="64"/>
      </patternFill>
    </fill>
    <fill>
      <patternFill patternType="solid">
        <fgColor theme="8" tint="0.79998168889431442"/>
        <bgColor indexed="64"/>
      </patternFill>
    </fill>
  </fills>
  <borders count="97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Dashed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rgb="FFFF0000"/>
      </left>
      <right/>
      <top/>
      <bottom/>
      <diagonal/>
    </border>
    <border>
      <left/>
      <right style="thick">
        <color rgb="FFFF0000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ck">
        <color rgb="FF7030A0"/>
      </left>
      <right/>
      <top/>
      <bottom/>
      <diagonal/>
    </border>
    <border>
      <left style="thick">
        <color rgb="FF002060"/>
      </left>
      <right/>
      <top/>
      <bottom/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ck">
        <color rgb="FFFF0000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theme="4"/>
      </top>
      <bottom/>
      <diagonal/>
    </border>
    <border>
      <left style="thick">
        <color theme="9" tint="-0.24994659260841701"/>
      </left>
      <right/>
      <top style="medium">
        <color indexed="64"/>
      </top>
      <bottom/>
      <diagonal/>
    </border>
    <border>
      <left style="thin">
        <color auto="1"/>
      </left>
      <right style="thin">
        <color indexed="64"/>
      </right>
      <top style="medium">
        <color indexed="64"/>
      </top>
      <bottom style="double">
        <color indexed="63"/>
      </bottom>
      <diagonal/>
    </border>
    <border>
      <left style="thin">
        <color indexed="64"/>
      </left>
      <right style="thick">
        <color theme="9" tint="-0.24994659260841701"/>
      </right>
      <top style="medium">
        <color indexed="64"/>
      </top>
      <bottom/>
      <diagonal/>
    </border>
    <border>
      <left/>
      <right/>
      <top style="thin">
        <color theme="4"/>
      </top>
      <bottom/>
      <diagonal/>
    </border>
    <border>
      <left style="thin">
        <color theme="1"/>
      </left>
      <right style="thin">
        <color indexed="64"/>
      </right>
      <top style="medium">
        <color indexed="64"/>
      </top>
      <bottom style="double">
        <color indexed="63"/>
      </bottom>
      <diagonal/>
    </border>
    <border>
      <left style="thick">
        <color rgb="FF7030A0"/>
      </left>
      <right/>
      <top style="medium">
        <color indexed="64"/>
      </top>
      <bottom/>
      <diagonal/>
    </border>
    <border>
      <left style="thick">
        <color rgb="FFFF0000"/>
      </left>
      <right/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/>
      <diagonal/>
    </border>
    <border>
      <left style="double">
        <color indexed="64"/>
      </left>
      <right/>
      <top style="medium">
        <color indexed="64"/>
      </top>
      <bottom style="double">
        <color indexed="63"/>
      </bottom>
      <diagonal/>
    </border>
    <border>
      <left/>
      <right style="thin">
        <color indexed="64"/>
      </right>
      <top style="medium">
        <color indexed="64"/>
      </top>
      <bottom style="double">
        <color indexed="63"/>
      </bottom>
      <diagonal/>
    </border>
    <border>
      <left style="thin">
        <color indexed="64"/>
      </left>
      <right/>
      <top style="medium">
        <color indexed="64"/>
      </top>
      <bottom style="double">
        <color indexed="63"/>
      </bottom>
      <diagonal/>
    </border>
    <border>
      <left/>
      <right style="thick">
        <color rgb="FFFF0000"/>
      </right>
      <top style="medium">
        <color indexed="64"/>
      </top>
      <bottom style="double">
        <color indexed="63"/>
      </bottom>
      <diagonal/>
    </border>
    <border>
      <left style="thin">
        <color indexed="64"/>
      </left>
      <right style="thick">
        <color rgb="FFFF0000"/>
      </right>
      <top style="medium">
        <color indexed="64"/>
      </top>
      <bottom/>
      <diagonal/>
    </border>
    <border>
      <left style="thick">
        <color theme="9" tint="-0.24994659260841701"/>
      </left>
      <right/>
      <top style="thin">
        <color indexed="64"/>
      </top>
      <bottom/>
      <diagonal/>
    </border>
    <border>
      <left style="double">
        <color indexed="63"/>
      </left>
      <right/>
      <top style="double">
        <color indexed="63"/>
      </top>
      <bottom/>
      <diagonal/>
    </border>
    <border>
      <left style="double">
        <color indexed="63"/>
      </left>
      <right/>
      <top style="thin">
        <color indexed="64"/>
      </top>
      <bottom/>
      <diagonal/>
    </border>
    <border>
      <left style="double">
        <color indexed="63"/>
      </left>
      <right style="thick">
        <color theme="9" tint="-0.24994659260841701"/>
      </right>
      <top style="double">
        <color indexed="63"/>
      </top>
      <bottom/>
      <diagonal/>
    </border>
    <border>
      <left style="thick">
        <color rgb="FFFF0000"/>
      </left>
      <right style="thin">
        <color auto="1"/>
      </right>
      <top style="medium">
        <color indexed="64"/>
      </top>
      <bottom/>
      <diagonal/>
    </border>
  </borders>
  <cellStyleXfs count="802">
    <xf numFmtId="0" fontId="0" fillId="0" borderId="0"/>
    <xf numFmtId="166" fontId="9" fillId="0" borderId="0" applyFont="0" applyFill="0" applyBorder="0" applyAlignment="0" applyProtection="0"/>
    <xf numFmtId="0" fontId="15" fillId="0" borderId="0" applyNumberFormat="0" applyFill="0" applyBorder="0" applyAlignment="0" applyProtection="0"/>
    <xf numFmtId="0" fontId="9" fillId="0" borderId="0"/>
    <xf numFmtId="0" fontId="9" fillId="0" borderId="0"/>
    <xf numFmtId="0" fontId="2" fillId="0" borderId="0"/>
    <xf numFmtId="0" fontId="2" fillId="0" borderId="0"/>
    <xf numFmtId="0" fontId="16" fillId="8" borderId="0" applyNumberFormat="0" applyBorder="0" applyAlignment="0" applyProtection="0"/>
    <xf numFmtId="0" fontId="16" fillId="9" borderId="0" applyNumberFormat="0" applyBorder="0" applyAlignment="0" applyProtection="0"/>
    <xf numFmtId="0" fontId="16" fillId="10" borderId="0" applyNumberFormat="0" applyBorder="0" applyAlignment="0" applyProtection="0"/>
    <xf numFmtId="0" fontId="16" fillId="11" borderId="0" applyNumberFormat="0" applyBorder="0" applyAlignment="0" applyProtection="0"/>
    <xf numFmtId="0" fontId="16" fillId="12" borderId="0" applyNumberFormat="0" applyBorder="0" applyAlignment="0" applyProtection="0"/>
    <xf numFmtId="0" fontId="16" fillId="13" borderId="0" applyNumberFormat="0" applyBorder="0" applyAlignment="0" applyProtection="0"/>
    <xf numFmtId="0" fontId="16" fillId="14" borderId="0" applyNumberFormat="0" applyBorder="0" applyAlignment="0" applyProtection="0"/>
    <xf numFmtId="0" fontId="16" fillId="15" borderId="0" applyNumberFormat="0" applyBorder="0" applyAlignment="0" applyProtection="0"/>
    <xf numFmtId="0" fontId="16" fillId="16" borderId="0" applyNumberFormat="0" applyBorder="0" applyAlignment="0" applyProtection="0"/>
    <xf numFmtId="0" fontId="16" fillId="11" borderId="0" applyNumberFormat="0" applyBorder="0" applyAlignment="0" applyProtection="0"/>
    <xf numFmtId="0" fontId="16" fillId="14" borderId="0" applyNumberFormat="0" applyBorder="0" applyAlignment="0" applyProtection="0"/>
    <xf numFmtId="0" fontId="16" fillId="17" borderId="0" applyNumberFormat="0" applyBorder="0" applyAlignment="0" applyProtection="0"/>
    <xf numFmtId="0" fontId="17" fillId="18" borderId="0" applyNumberFormat="0" applyBorder="0" applyAlignment="0" applyProtection="0"/>
    <xf numFmtId="0" fontId="17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7" fillId="22" borderId="0" applyNumberFormat="0" applyBorder="0" applyAlignment="0" applyProtection="0"/>
    <xf numFmtId="0" fontId="17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5" borderId="0" applyNumberFormat="0" applyBorder="0" applyAlignment="0" applyProtection="0"/>
    <xf numFmtId="0" fontId="18" fillId="0" borderId="0" applyNumberFormat="0" applyFill="0" applyBorder="0" applyAlignment="0" applyProtection="0"/>
    <xf numFmtId="0" fontId="19" fillId="26" borderId="23" applyNumberFormat="0" applyAlignment="0" applyProtection="0"/>
    <xf numFmtId="0" fontId="20" fillId="0" borderId="24" applyNumberFormat="0" applyFill="0" applyAlignment="0" applyProtection="0"/>
    <xf numFmtId="0" fontId="2" fillId="27" borderId="25" applyNumberFormat="0" applyFont="0" applyAlignment="0" applyProtection="0"/>
    <xf numFmtId="0" fontId="21" fillId="13" borderId="23" applyNumberFormat="0" applyAlignment="0" applyProtection="0"/>
    <xf numFmtId="166" fontId="2" fillId="0" borderId="0" applyFont="0" applyFill="0" applyBorder="0" applyAlignment="0" applyProtection="0"/>
    <xf numFmtId="0" fontId="22" fillId="9" borderId="0" applyNumberFormat="0" applyBorder="0" applyAlignment="0" applyProtection="0"/>
    <xf numFmtId="0" fontId="8" fillId="0" borderId="0" applyNumberFormat="0" applyFill="0" applyBorder="0" applyAlignment="0" applyProtection="0">
      <alignment vertical="top"/>
      <protection locked="0"/>
    </xf>
    <xf numFmtId="0" fontId="23" fillId="28" borderId="0" applyNumberFormat="0" applyBorder="0" applyAlignment="0" applyProtection="0"/>
    <xf numFmtId="0" fontId="24" fillId="10" borderId="0" applyNumberFormat="0" applyBorder="0" applyAlignment="0" applyProtection="0"/>
    <xf numFmtId="0" fontId="25" fillId="26" borderId="26" applyNumberFormat="0" applyAlignment="0" applyProtection="0"/>
    <xf numFmtId="0" fontId="26" fillId="0" borderId="0" applyNumberFormat="0" applyFill="0" applyBorder="0" applyAlignment="0" applyProtection="0"/>
    <xf numFmtId="0" fontId="27" fillId="0" borderId="0" applyNumberFormat="0" applyFill="0" applyBorder="0" applyAlignment="0" applyProtection="0"/>
    <xf numFmtId="0" fontId="28" fillId="0" borderId="27" applyNumberFormat="0" applyFill="0" applyAlignment="0" applyProtection="0"/>
    <xf numFmtId="0" fontId="29" fillId="0" borderId="28" applyNumberFormat="0" applyFill="0" applyAlignment="0" applyProtection="0"/>
    <xf numFmtId="0" fontId="30" fillId="0" borderId="29" applyNumberFormat="0" applyFill="0" applyAlignment="0" applyProtection="0"/>
    <xf numFmtId="0" fontId="30" fillId="0" borderId="0" applyNumberFormat="0" applyFill="0" applyBorder="0" applyAlignment="0" applyProtection="0"/>
    <xf numFmtId="0" fontId="31" fillId="0" borderId="30" applyNumberFormat="0" applyFill="0" applyAlignment="0" applyProtection="0"/>
    <xf numFmtId="0" fontId="32" fillId="29" borderId="31" applyNumberFormat="0" applyAlignment="0" applyProtection="0"/>
    <xf numFmtId="0" fontId="19" fillId="26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31" fillId="0" borderId="39" applyNumberFormat="0" applyFill="0" applyAlignment="0" applyProtection="0"/>
    <xf numFmtId="164" fontId="2" fillId="0" borderId="0" applyFont="0" applyFill="0" applyBorder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2" fillId="27" borderId="37" applyNumberFormat="0" applyFont="0" applyAlignment="0" applyProtection="0"/>
    <xf numFmtId="0" fontId="25" fillId="26" borderId="38" applyNumberFormat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" fillId="27" borderId="37" applyNumberFormat="0" applyFont="0" applyAlignment="0" applyProtection="0"/>
    <xf numFmtId="0" fontId="19" fillId="26" borderId="36" applyNumberFormat="0" applyAlignment="0" applyProtection="0"/>
    <xf numFmtId="0" fontId="19" fillId="26" borderId="36" applyNumberFormat="0" applyAlignment="0" applyProtection="0"/>
    <xf numFmtId="0" fontId="19" fillId="26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" fillId="27" borderId="37" applyNumberFormat="0" applyFont="0" applyAlignment="0" applyProtection="0"/>
    <xf numFmtId="0" fontId="19" fillId="26" borderId="36" applyNumberFormat="0" applyAlignment="0" applyProtection="0"/>
    <xf numFmtId="0" fontId="19" fillId="26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1" fillId="13" borderId="36" applyNumberFormat="0" applyAlignment="0" applyProtection="0"/>
    <xf numFmtId="0" fontId="19" fillId="26" borderId="36" applyNumberFormat="0" applyAlignment="0" applyProtection="0"/>
    <xf numFmtId="0" fontId="19" fillId="26" borderId="36" applyNumberFormat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19" fillId="26" borderId="36" applyNumberFormat="0" applyAlignment="0" applyProtection="0"/>
    <xf numFmtId="0" fontId="21" fillId="13" borderId="36" applyNumberFormat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19" fillId="26" borderId="36" applyNumberFormat="0" applyAlignment="0" applyProtection="0"/>
    <xf numFmtId="164" fontId="2" fillId="0" borderId="0" applyFont="0" applyFill="0" applyBorder="0" applyAlignment="0" applyProtection="0"/>
    <xf numFmtId="0" fontId="21" fillId="13" borderId="36" applyNumberFormat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31" fillId="0" borderId="39" applyNumberFormat="0" applyFill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25" fillId="26" borderId="38" applyNumberFormat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31" fillId="0" borderId="39" applyNumberFormat="0" applyFill="0" applyAlignment="0" applyProtection="0"/>
    <xf numFmtId="0" fontId="21" fillId="13" borderId="36" applyNumberFormat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25" fillId="26" borderId="38" applyNumberFormat="0" applyAlignment="0" applyProtection="0"/>
    <xf numFmtId="0" fontId="21" fillId="13" borderId="36" applyNumberFormat="0" applyAlignment="0" applyProtection="0"/>
    <xf numFmtId="0" fontId="31" fillId="0" borderId="39" applyNumberFormat="0" applyFill="0" applyAlignment="0" applyProtection="0"/>
    <xf numFmtId="0" fontId="19" fillId="26" borderId="36" applyNumberFormat="0" applyAlignment="0" applyProtection="0"/>
    <xf numFmtId="0" fontId="2" fillId="27" borderId="37" applyNumberFormat="0" applyFont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31" fillId="0" borderId="39" applyNumberFormat="0" applyFill="0" applyAlignment="0" applyProtection="0"/>
    <xf numFmtId="0" fontId="2" fillId="27" borderId="37" applyNumberFormat="0" applyFont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31" fillId="0" borderId="39" applyNumberFormat="0" applyFill="0" applyAlignment="0" applyProtection="0"/>
    <xf numFmtId="0" fontId="31" fillId="0" borderId="39" applyNumberFormat="0" applyFill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2" fillId="0" borderId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39" fillId="0" borderId="49" applyNumberFormat="0" applyFill="0" applyAlignment="0" applyProtection="0"/>
    <xf numFmtId="0" fontId="40" fillId="0" borderId="50" applyNumberFormat="0" applyFill="0" applyAlignment="0" applyProtection="0"/>
    <xf numFmtId="0" fontId="41" fillId="0" borderId="51" applyNumberFormat="0" applyFill="0" applyAlignment="0" applyProtection="0"/>
    <xf numFmtId="0" fontId="41" fillId="0" borderId="0" applyNumberFormat="0" applyFill="0" applyBorder="0" applyAlignment="0" applyProtection="0"/>
    <xf numFmtId="0" fontId="42" fillId="37" borderId="0" applyNumberFormat="0" applyBorder="0" applyAlignment="0" applyProtection="0"/>
    <xf numFmtId="0" fontId="43" fillId="38" borderId="0" applyNumberFormat="0" applyBorder="0" applyAlignment="0" applyProtection="0"/>
    <xf numFmtId="0" fontId="44" fillId="39" borderId="0" applyNumberFormat="0" applyBorder="0" applyAlignment="0" applyProtection="0"/>
    <xf numFmtId="0" fontId="45" fillId="40" borderId="52" applyNumberFormat="0" applyAlignment="0" applyProtection="0"/>
    <xf numFmtId="0" fontId="46" fillId="41" borderId="53" applyNumberFormat="0" applyAlignment="0" applyProtection="0"/>
    <xf numFmtId="0" fontId="47" fillId="41" borderId="52" applyNumberFormat="0" applyAlignment="0" applyProtection="0"/>
    <xf numFmtId="0" fontId="48" fillId="0" borderId="54" applyNumberFormat="0" applyFill="0" applyAlignment="0" applyProtection="0"/>
    <xf numFmtId="0" fontId="49" fillId="42" borderId="55" applyNumberFormat="0" applyAlignment="0" applyProtection="0"/>
    <xf numFmtId="0" fontId="50" fillId="0" borderId="0" applyNumberFormat="0" applyFill="0" applyBorder="0" applyAlignment="0" applyProtection="0"/>
    <xf numFmtId="0" fontId="51" fillId="0" borderId="0" applyNumberFormat="0" applyFill="0" applyBorder="0" applyAlignment="0" applyProtection="0"/>
    <xf numFmtId="0" fontId="52" fillId="0" borderId="57" applyNumberFormat="0" applyFill="0" applyAlignment="0" applyProtection="0"/>
    <xf numFmtId="0" fontId="53" fillId="44" borderId="0" applyNumberFormat="0" applyBorder="0" applyAlignment="0" applyProtection="0"/>
    <xf numFmtId="0" fontId="1" fillId="45" borderId="0" applyNumberFormat="0" applyBorder="0" applyAlignment="0" applyProtection="0"/>
    <xf numFmtId="0" fontId="1" fillId="46" borderId="0" applyNumberFormat="0" applyBorder="0" applyAlignment="0" applyProtection="0"/>
    <xf numFmtId="0" fontId="53" fillId="47" borderId="0" applyNumberFormat="0" applyBorder="0" applyAlignment="0" applyProtection="0"/>
    <xf numFmtId="0" fontId="53" fillId="48" borderId="0" applyNumberFormat="0" applyBorder="0" applyAlignment="0" applyProtection="0"/>
    <xf numFmtId="0" fontId="1" fillId="49" borderId="0" applyNumberFormat="0" applyBorder="0" applyAlignment="0" applyProtection="0"/>
    <xf numFmtId="0" fontId="1" fillId="50" borderId="0" applyNumberFormat="0" applyBorder="0" applyAlignment="0" applyProtection="0"/>
    <xf numFmtId="0" fontId="53" fillId="51" borderId="0" applyNumberFormat="0" applyBorder="0" applyAlignment="0" applyProtection="0"/>
    <xf numFmtId="0" fontId="53" fillId="52" borderId="0" applyNumberFormat="0" applyBorder="0" applyAlignment="0" applyProtection="0"/>
    <xf numFmtId="0" fontId="1" fillId="53" borderId="0" applyNumberFormat="0" applyBorder="0" applyAlignment="0" applyProtection="0"/>
    <xf numFmtId="0" fontId="1" fillId="54" borderId="0" applyNumberFormat="0" applyBorder="0" applyAlignment="0" applyProtection="0"/>
    <xf numFmtId="0" fontId="53" fillId="55" borderId="0" applyNumberFormat="0" applyBorder="0" applyAlignment="0" applyProtection="0"/>
    <xf numFmtId="0" fontId="53" fillId="56" borderId="0" applyNumberFormat="0" applyBorder="0" applyAlignment="0" applyProtection="0"/>
    <xf numFmtId="0" fontId="1" fillId="57" borderId="0" applyNumberFormat="0" applyBorder="0" applyAlignment="0" applyProtection="0"/>
    <xf numFmtId="0" fontId="1" fillId="58" borderId="0" applyNumberFormat="0" applyBorder="0" applyAlignment="0" applyProtection="0"/>
    <xf numFmtId="0" fontId="53" fillId="59" borderId="0" applyNumberFormat="0" applyBorder="0" applyAlignment="0" applyProtection="0"/>
    <xf numFmtId="0" fontId="53" fillId="60" borderId="0" applyNumberFormat="0" applyBorder="0" applyAlignment="0" applyProtection="0"/>
    <xf numFmtId="0" fontId="1" fillId="61" borderId="0" applyNumberFormat="0" applyBorder="0" applyAlignment="0" applyProtection="0"/>
    <xf numFmtId="0" fontId="1" fillId="62" borderId="0" applyNumberFormat="0" applyBorder="0" applyAlignment="0" applyProtection="0"/>
    <xf numFmtId="0" fontId="53" fillId="63" borderId="0" applyNumberFormat="0" applyBorder="0" applyAlignment="0" applyProtection="0"/>
    <xf numFmtId="0" fontId="53" fillId="64" borderId="0" applyNumberFormat="0" applyBorder="0" applyAlignment="0" applyProtection="0"/>
    <xf numFmtId="0" fontId="1" fillId="65" borderId="0" applyNumberFormat="0" applyBorder="0" applyAlignment="0" applyProtection="0"/>
    <xf numFmtId="0" fontId="1" fillId="66" borderId="0" applyNumberFormat="0" applyBorder="0" applyAlignment="0" applyProtection="0"/>
    <xf numFmtId="0" fontId="53" fillId="67" borderId="0" applyNumberFormat="0" applyBorder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168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0" fontId="54" fillId="0" borderId="0"/>
    <xf numFmtId="0" fontId="1" fillId="0" borderId="0"/>
    <xf numFmtId="0" fontId="1" fillId="0" borderId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0" fontId="1" fillId="0" borderId="0"/>
    <xf numFmtId="0" fontId="2" fillId="0" borderId="0"/>
    <xf numFmtId="0" fontId="19" fillId="26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31" fillId="0" borderId="39" applyNumberFormat="0" applyFill="0" applyAlignment="0" applyProtection="0"/>
    <xf numFmtId="0" fontId="19" fillId="26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2" fillId="27" borderId="37" applyNumberFormat="0" applyFont="0" applyAlignment="0" applyProtection="0"/>
    <xf numFmtId="0" fontId="25" fillId="26" borderId="38" applyNumberFormat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" fillId="27" borderId="37" applyNumberFormat="0" applyFont="0" applyAlignment="0" applyProtection="0"/>
    <xf numFmtId="0" fontId="19" fillId="26" borderId="36" applyNumberFormat="0" applyAlignment="0" applyProtection="0"/>
    <xf numFmtId="0" fontId="19" fillId="26" borderId="36" applyNumberFormat="0" applyAlignment="0" applyProtection="0"/>
    <xf numFmtId="0" fontId="19" fillId="26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" fillId="27" borderId="37" applyNumberFormat="0" applyFont="0" applyAlignment="0" applyProtection="0"/>
    <xf numFmtId="0" fontId="19" fillId="26" borderId="36" applyNumberFormat="0" applyAlignment="0" applyProtection="0"/>
    <xf numFmtId="0" fontId="19" fillId="26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1" fillId="13" borderId="36" applyNumberFormat="0" applyAlignment="0" applyProtection="0"/>
    <xf numFmtId="0" fontId="19" fillId="26" borderId="36" applyNumberFormat="0" applyAlignment="0" applyProtection="0"/>
    <xf numFmtId="0" fontId="19" fillId="26" borderId="36" applyNumberFormat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19" fillId="26" borderId="36" applyNumberFormat="0" applyAlignment="0" applyProtection="0"/>
    <xf numFmtId="0" fontId="21" fillId="13" borderId="36" applyNumberFormat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19" fillId="26" borderId="36" applyNumberFormat="0" applyAlignment="0" applyProtection="0"/>
    <xf numFmtId="0" fontId="21" fillId="13" borderId="36" applyNumberFormat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31" fillId="0" borderId="39" applyNumberFormat="0" applyFill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25" fillId="26" borderId="38" applyNumberFormat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31" fillId="0" borderId="39" applyNumberFormat="0" applyFill="0" applyAlignment="0" applyProtection="0"/>
    <xf numFmtId="0" fontId="21" fillId="13" borderId="36" applyNumberFormat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25" fillId="26" borderId="38" applyNumberFormat="0" applyAlignment="0" applyProtection="0"/>
    <xf numFmtId="0" fontId="21" fillId="13" borderId="36" applyNumberFormat="0" applyAlignment="0" applyProtection="0"/>
    <xf numFmtId="0" fontId="31" fillId="0" borderId="39" applyNumberFormat="0" applyFill="0" applyAlignment="0" applyProtection="0"/>
    <xf numFmtId="0" fontId="19" fillId="26" borderId="36" applyNumberFormat="0" applyAlignment="0" applyProtection="0"/>
    <xf numFmtId="0" fontId="2" fillId="27" borderId="37" applyNumberFormat="0" applyFont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31" fillId="0" borderId="39" applyNumberFormat="0" applyFill="0" applyAlignment="0" applyProtection="0"/>
    <xf numFmtId="0" fontId="2" fillId="27" borderId="37" applyNumberFormat="0" applyFont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31" fillId="0" borderId="39" applyNumberFormat="0" applyFill="0" applyAlignment="0" applyProtection="0"/>
    <xf numFmtId="0" fontId="31" fillId="0" borderId="39" applyNumberFormat="0" applyFill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164" fontId="2" fillId="0" borderId="0" applyFont="0" applyFill="0" applyBorder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1" fillId="0" borderId="0"/>
    <xf numFmtId="0" fontId="1" fillId="0" borderId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0" fontId="19" fillId="26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31" fillId="0" borderId="39" applyNumberFormat="0" applyFill="0" applyAlignment="0" applyProtection="0"/>
    <xf numFmtId="0" fontId="19" fillId="26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2" fillId="27" borderId="37" applyNumberFormat="0" applyFont="0" applyAlignment="0" applyProtection="0"/>
    <xf numFmtId="0" fontId="25" fillId="26" borderId="38" applyNumberFormat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" fillId="27" borderId="37" applyNumberFormat="0" applyFont="0" applyAlignment="0" applyProtection="0"/>
    <xf numFmtId="0" fontId="19" fillId="26" borderId="36" applyNumberFormat="0" applyAlignment="0" applyProtection="0"/>
    <xf numFmtId="0" fontId="19" fillId="26" borderId="36" applyNumberFormat="0" applyAlignment="0" applyProtection="0"/>
    <xf numFmtId="0" fontId="19" fillId="26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" fillId="27" borderId="37" applyNumberFormat="0" applyFont="0" applyAlignment="0" applyProtection="0"/>
    <xf numFmtId="0" fontId="19" fillId="26" borderId="36" applyNumberFormat="0" applyAlignment="0" applyProtection="0"/>
    <xf numFmtId="0" fontId="19" fillId="26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1" fillId="13" borderId="36" applyNumberFormat="0" applyAlignment="0" applyProtection="0"/>
    <xf numFmtId="0" fontId="19" fillId="26" borderId="36" applyNumberFormat="0" applyAlignment="0" applyProtection="0"/>
    <xf numFmtId="0" fontId="19" fillId="26" borderId="36" applyNumberFormat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19" fillId="26" borderId="36" applyNumberFormat="0" applyAlignment="0" applyProtection="0"/>
    <xf numFmtId="0" fontId="21" fillId="13" borderId="36" applyNumberFormat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19" fillId="26" borderId="36" applyNumberFormat="0" applyAlignment="0" applyProtection="0"/>
    <xf numFmtId="0" fontId="21" fillId="13" borderId="36" applyNumberFormat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31" fillId="0" borderId="39" applyNumberFormat="0" applyFill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25" fillId="26" borderId="38" applyNumberFormat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31" fillId="0" borderId="39" applyNumberFormat="0" applyFill="0" applyAlignment="0" applyProtection="0"/>
    <xf numFmtId="0" fontId="21" fillId="13" borderId="36" applyNumberFormat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25" fillId="26" borderId="38" applyNumberFormat="0" applyAlignment="0" applyProtection="0"/>
    <xf numFmtId="0" fontId="21" fillId="13" borderId="36" applyNumberFormat="0" applyAlignment="0" applyProtection="0"/>
    <xf numFmtId="0" fontId="31" fillId="0" borderId="39" applyNumberFormat="0" applyFill="0" applyAlignment="0" applyProtection="0"/>
    <xf numFmtId="0" fontId="19" fillId="26" borderId="36" applyNumberFormat="0" applyAlignment="0" applyProtection="0"/>
    <xf numFmtId="0" fontId="2" fillId="27" borderId="37" applyNumberFormat="0" applyFont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31" fillId="0" borderId="39" applyNumberFormat="0" applyFill="0" applyAlignment="0" applyProtection="0"/>
    <xf numFmtId="0" fontId="2" fillId="27" borderId="37" applyNumberFormat="0" applyFont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31" fillId="0" borderId="39" applyNumberFormat="0" applyFill="0" applyAlignment="0" applyProtection="0"/>
    <xf numFmtId="0" fontId="31" fillId="0" borderId="39" applyNumberFormat="0" applyFill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1" fillId="0" borderId="0"/>
    <xf numFmtId="0" fontId="55" fillId="0" borderId="0" applyNumberFormat="0" applyFill="0" applyBorder="0" applyAlignment="0" applyProtection="0"/>
    <xf numFmtId="0" fontId="2" fillId="0" borderId="0" applyFont="0" applyFill="0" applyBorder="0" applyAlignment="0" applyProtection="0"/>
    <xf numFmtId="0" fontId="1" fillId="0" borderId="0"/>
    <xf numFmtId="0" fontId="1" fillId="43" borderId="56" applyNumberFormat="0" applyFont="0" applyAlignment="0" applyProtection="0"/>
    <xf numFmtId="0" fontId="2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164" fontId="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164" fontId="2" fillId="0" borderId="0" applyFont="0" applyFill="0" applyBorder="0" applyAlignment="0" applyProtection="0"/>
    <xf numFmtId="0" fontId="1" fillId="0" borderId="0"/>
    <xf numFmtId="0" fontId="1" fillId="0" borderId="0"/>
    <xf numFmtId="0" fontId="1" fillId="45" borderId="0" applyNumberFormat="0" applyBorder="0" applyAlignment="0" applyProtection="0"/>
    <xf numFmtId="0" fontId="1" fillId="46" borderId="0" applyNumberFormat="0" applyBorder="0" applyAlignment="0" applyProtection="0"/>
    <xf numFmtId="0" fontId="1" fillId="49" borderId="0" applyNumberFormat="0" applyBorder="0" applyAlignment="0" applyProtection="0"/>
    <xf numFmtId="0" fontId="1" fillId="50" borderId="0" applyNumberFormat="0" applyBorder="0" applyAlignment="0" applyProtection="0"/>
    <xf numFmtId="0" fontId="1" fillId="53" borderId="0" applyNumberFormat="0" applyBorder="0" applyAlignment="0" applyProtection="0"/>
    <xf numFmtId="0" fontId="1" fillId="54" borderId="0" applyNumberFormat="0" applyBorder="0" applyAlignment="0" applyProtection="0"/>
    <xf numFmtId="0" fontId="1" fillId="57" borderId="0" applyNumberFormat="0" applyBorder="0" applyAlignment="0" applyProtection="0"/>
    <xf numFmtId="0" fontId="1" fillId="58" borderId="0" applyNumberFormat="0" applyBorder="0" applyAlignment="0" applyProtection="0"/>
    <xf numFmtId="0" fontId="1" fillId="61" borderId="0" applyNumberFormat="0" applyBorder="0" applyAlignment="0" applyProtection="0"/>
    <xf numFmtId="0" fontId="1" fillId="62" borderId="0" applyNumberFormat="0" applyBorder="0" applyAlignment="0" applyProtection="0"/>
    <xf numFmtId="0" fontId="1" fillId="65" borderId="0" applyNumberFormat="0" applyBorder="0" applyAlignment="0" applyProtection="0"/>
    <xf numFmtId="0" fontId="1" fillId="66" borderId="0" applyNumberFormat="0" applyBorder="0" applyAlignment="0" applyProtection="0"/>
    <xf numFmtId="0" fontId="1" fillId="0" borderId="0"/>
    <xf numFmtId="0" fontId="1" fillId="0" borderId="0"/>
    <xf numFmtId="0" fontId="1" fillId="43" borderId="56" applyNumberFormat="0" applyFont="0" applyAlignment="0" applyProtection="0"/>
    <xf numFmtId="168" fontId="2" fillId="0" borderId="0" applyFont="0" applyFill="0" applyBorder="0" applyAlignment="0" applyProtection="0"/>
    <xf numFmtId="168" fontId="2" fillId="0" borderId="0" applyFont="0" applyFill="0" applyBorder="0" applyAlignment="0" applyProtection="0"/>
    <xf numFmtId="9" fontId="2" fillId="0" borderId="0" applyFon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19" fillId="26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31" fillId="0" borderId="39" applyNumberFormat="0" applyFill="0" applyAlignment="0" applyProtection="0"/>
    <xf numFmtId="0" fontId="19" fillId="26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2" fillId="27" borderId="37" applyNumberFormat="0" applyFont="0" applyAlignment="0" applyProtection="0"/>
    <xf numFmtId="0" fontId="25" fillId="26" borderId="38" applyNumberFormat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" fillId="27" borderId="37" applyNumberFormat="0" applyFont="0" applyAlignment="0" applyProtection="0"/>
    <xf numFmtId="0" fontId="19" fillId="26" borderId="36" applyNumberFormat="0" applyAlignment="0" applyProtection="0"/>
    <xf numFmtId="0" fontId="19" fillId="26" borderId="36" applyNumberFormat="0" applyAlignment="0" applyProtection="0"/>
    <xf numFmtId="0" fontId="19" fillId="26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" fillId="27" borderId="37" applyNumberFormat="0" applyFont="0" applyAlignment="0" applyProtection="0"/>
    <xf numFmtId="0" fontId="19" fillId="26" borderId="36" applyNumberFormat="0" applyAlignment="0" applyProtection="0"/>
    <xf numFmtId="0" fontId="19" fillId="26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1" fillId="13" borderId="36" applyNumberFormat="0" applyAlignment="0" applyProtection="0"/>
    <xf numFmtId="0" fontId="19" fillId="26" borderId="36" applyNumberFormat="0" applyAlignment="0" applyProtection="0"/>
    <xf numFmtId="0" fontId="19" fillId="26" borderId="36" applyNumberFormat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19" fillId="26" borderId="36" applyNumberFormat="0" applyAlignment="0" applyProtection="0"/>
    <xf numFmtId="0" fontId="21" fillId="13" borderId="36" applyNumberFormat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19" fillId="26" borderId="36" applyNumberFormat="0" applyAlignment="0" applyProtection="0"/>
    <xf numFmtId="0" fontId="21" fillId="13" borderId="36" applyNumberFormat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31" fillId="0" borderId="39" applyNumberFormat="0" applyFill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25" fillId="26" borderId="38" applyNumberFormat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31" fillId="0" borderId="39" applyNumberFormat="0" applyFill="0" applyAlignment="0" applyProtection="0"/>
    <xf numFmtId="0" fontId="21" fillId="13" borderId="36" applyNumberFormat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25" fillId="26" borderId="38" applyNumberFormat="0" applyAlignment="0" applyProtection="0"/>
    <xf numFmtId="0" fontId="21" fillId="13" borderId="36" applyNumberFormat="0" applyAlignment="0" applyProtection="0"/>
    <xf numFmtId="0" fontId="31" fillId="0" borderId="39" applyNumberFormat="0" applyFill="0" applyAlignment="0" applyProtection="0"/>
    <xf numFmtId="0" fontId="19" fillId="26" borderId="36" applyNumberFormat="0" applyAlignment="0" applyProtection="0"/>
    <xf numFmtId="0" fontId="2" fillId="27" borderId="37" applyNumberFormat="0" applyFont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31" fillId="0" borderId="39" applyNumberFormat="0" applyFill="0" applyAlignment="0" applyProtection="0"/>
    <xf numFmtId="0" fontId="2" fillId="27" borderId="37" applyNumberFormat="0" applyFont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31" fillId="0" borderId="39" applyNumberFormat="0" applyFill="0" applyAlignment="0" applyProtection="0"/>
    <xf numFmtId="0" fontId="31" fillId="0" borderId="39" applyNumberFormat="0" applyFill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1" fillId="0" borderId="0"/>
    <xf numFmtId="0" fontId="1" fillId="0" borderId="0"/>
    <xf numFmtId="0" fontId="19" fillId="26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31" fillId="0" borderId="39" applyNumberFormat="0" applyFill="0" applyAlignment="0" applyProtection="0"/>
    <xf numFmtId="0" fontId="19" fillId="26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2" fillId="27" borderId="37" applyNumberFormat="0" applyFont="0" applyAlignment="0" applyProtection="0"/>
    <xf numFmtId="0" fontId="25" fillId="26" borderId="38" applyNumberFormat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" fillId="27" borderId="37" applyNumberFormat="0" applyFont="0" applyAlignment="0" applyProtection="0"/>
    <xf numFmtId="0" fontId="19" fillId="26" borderId="36" applyNumberFormat="0" applyAlignment="0" applyProtection="0"/>
    <xf numFmtId="0" fontId="19" fillId="26" borderId="36" applyNumberFormat="0" applyAlignment="0" applyProtection="0"/>
    <xf numFmtId="0" fontId="19" fillId="26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" fillId="27" borderId="37" applyNumberFormat="0" applyFont="0" applyAlignment="0" applyProtection="0"/>
    <xf numFmtId="0" fontId="19" fillId="26" borderId="36" applyNumberFormat="0" applyAlignment="0" applyProtection="0"/>
    <xf numFmtId="0" fontId="19" fillId="26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1" fillId="13" borderId="36" applyNumberFormat="0" applyAlignment="0" applyProtection="0"/>
    <xf numFmtId="0" fontId="19" fillId="26" borderId="36" applyNumberFormat="0" applyAlignment="0" applyProtection="0"/>
    <xf numFmtId="0" fontId="19" fillId="26" borderId="36" applyNumberFormat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21" fillId="13" borderId="36" applyNumberFormat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19" fillId="26" borderId="36" applyNumberFormat="0" applyAlignment="0" applyProtection="0"/>
    <xf numFmtId="0" fontId="21" fillId="13" borderId="36" applyNumberFormat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19" fillId="26" borderId="36" applyNumberFormat="0" applyAlignment="0" applyProtection="0"/>
    <xf numFmtId="0" fontId="21" fillId="13" borderId="36" applyNumberFormat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31" fillId="0" borderId="39" applyNumberFormat="0" applyFill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25" fillId="26" borderId="38" applyNumberFormat="0" applyAlignment="0" applyProtection="0"/>
    <xf numFmtId="0" fontId="21" fillId="13" borderId="36" applyNumberFormat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19" fillId="26" borderId="36" applyNumberFormat="0" applyAlignment="0" applyProtection="0"/>
    <xf numFmtId="0" fontId="31" fillId="0" borderId="39" applyNumberFormat="0" applyFill="0" applyAlignment="0" applyProtection="0"/>
    <xf numFmtId="0" fontId="31" fillId="0" borderId="39" applyNumberFormat="0" applyFill="0" applyAlignment="0" applyProtection="0"/>
    <xf numFmtId="0" fontId="21" fillId="13" borderId="36" applyNumberFormat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25" fillId="26" borderId="38" applyNumberFormat="0" applyAlignment="0" applyProtection="0"/>
    <xf numFmtId="0" fontId="21" fillId="13" borderId="36" applyNumberFormat="0" applyAlignment="0" applyProtection="0"/>
    <xf numFmtId="0" fontId="31" fillId="0" borderId="39" applyNumberFormat="0" applyFill="0" applyAlignment="0" applyProtection="0"/>
    <xf numFmtId="0" fontId="19" fillId="26" borderId="36" applyNumberFormat="0" applyAlignment="0" applyProtection="0"/>
    <xf numFmtId="0" fontId="2" fillId="27" borderId="37" applyNumberFormat="0" applyFont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31" fillId="0" borderId="39" applyNumberFormat="0" applyFill="0" applyAlignment="0" applyProtection="0"/>
    <xf numFmtId="0" fontId="2" fillId="27" borderId="37" applyNumberFormat="0" applyFont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31" fillId="0" borderId="39" applyNumberFormat="0" applyFill="0" applyAlignment="0" applyProtection="0"/>
    <xf numFmtId="0" fontId="31" fillId="0" borderId="39" applyNumberFormat="0" applyFill="0" applyAlignment="0" applyProtection="0"/>
    <xf numFmtId="0" fontId="31" fillId="0" borderId="39" applyNumberFormat="0" applyFill="0" applyAlignment="0" applyProtection="0"/>
    <xf numFmtId="0" fontId="25" fillId="26" borderId="38" applyNumberForma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2" fillId="27" borderId="37" applyNumberFormat="0" applyFont="0" applyAlignment="0" applyProtection="0"/>
    <xf numFmtId="0" fontId="1" fillId="45" borderId="0" applyNumberFormat="0" applyBorder="0" applyAlignment="0" applyProtection="0"/>
    <xf numFmtId="0" fontId="1" fillId="46" borderId="0" applyNumberFormat="0" applyBorder="0" applyAlignment="0" applyProtection="0"/>
    <xf numFmtId="0" fontId="1" fillId="49" borderId="0" applyNumberFormat="0" applyBorder="0" applyAlignment="0" applyProtection="0"/>
    <xf numFmtId="0" fontId="1" fillId="50" borderId="0" applyNumberFormat="0" applyBorder="0" applyAlignment="0" applyProtection="0"/>
    <xf numFmtId="0" fontId="1" fillId="53" borderId="0" applyNumberFormat="0" applyBorder="0" applyAlignment="0" applyProtection="0"/>
    <xf numFmtId="0" fontId="1" fillId="54" borderId="0" applyNumberFormat="0" applyBorder="0" applyAlignment="0" applyProtection="0"/>
    <xf numFmtId="0" fontId="1" fillId="57" borderId="0" applyNumberFormat="0" applyBorder="0" applyAlignment="0" applyProtection="0"/>
    <xf numFmtId="0" fontId="1" fillId="58" borderId="0" applyNumberFormat="0" applyBorder="0" applyAlignment="0" applyProtection="0"/>
    <xf numFmtId="0" fontId="1" fillId="61" borderId="0" applyNumberFormat="0" applyBorder="0" applyAlignment="0" applyProtection="0"/>
    <xf numFmtId="0" fontId="1" fillId="62" borderId="0" applyNumberFormat="0" applyBorder="0" applyAlignment="0" applyProtection="0"/>
    <xf numFmtId="0" fontId="1" fillId="65" borderId="0" applyNumberFormat="0" applyBorder="0" applyAlignment="0" applyProtection="0"/>
    <xf numFmtId="0" fontId="1" fillId="66" borderId="0" applyNumberFormat="0" applyBorder="0" applyAlignment="0" applyProtection="0"/>
    <xf numFmtId="0" fontId="1" fillId="0" borderId="0"/>
    <xf numFmtId="0" fontId="1" fillId="0" borderId="0"/>
    <xf numFmtId="0" fontId="1" fillId="43" borderId="56" applyNumberFormat="0" applyFont="0" applyAlignment="0" applyProtection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45" borderId="0" applyNumberFormat="0" applyBorder="0" applyAlignment="0" applyProtection="0"/>
    <xf numFmtId="0" fontId="1" fillId="46" borderId="0" applyNumberFormat="0" applyBorder="0" applyAlignment="0" applyProtection="0"/>
    <xf numFmtId="0" fontId="1" fillId="49" borderId="0" applyNumberFormat="0" applyBorder="0" applyAlignment="0" applyProtection="0"/>
    <xf numFmtId="0" fontId="1" fillId="50" borderId="0" applyNumberFormat="0" applyBorder="0" applyAlignment="0" applyProtection="0"/>
    <xf numFmtId="0" fontId="1" fillId="53" borderId="0" applyNumberFormat="0" applyBorder="0" applyAlignment="0" applyProtection="0"/>
    <xf numFmtId="0" fontId="1" fillId="54" borderId="0" applyNumberFormat="0" applyBorder="0" applyAlignment="0" applyProtection="0"/>
    <xf numFmtId="0" fontId="1" fillId="57" borderId="0" applyNumberFormat="0" applyBorder="0" applyAlignment="0" applyProtection="0"/>
    <xf numFmtId="0" fontId="1" fillId="58" borderId="0" applyNumberFormat="0" applyBorder="0" applyAlignment="0" applyProtection="0"/>
    <xf numFmtId="0" fontId="1" fillId="61" borderId="0" applyNumberFormat="0" applyBorder="0" applyAlignment="0" applyProtection="0"/>
    <xf numFmtId="0" fontId="1" fillId="62" borderId="0" applyNumberFormat="0" applyBorder="0" applyAlignment="0" applyProtection="0"/>
    <xf numFmtId="0" fontId="1" fillId="65" borderId="0" applyNumberFormat="0" applyBorder="0" applyAlignment="0" applyProtection="0"/>
    <xf numFmtId="0" fontId="1" fillId="66" borderId="0" applyNumberFormat="0" applyBorder="0" applyAlignment="0" applyProtection="0"/>
    <xf numFmtId="0" fontId="1" fillId="0" borderId="0"/>
    <xf numFmtId="0" fontId="1" fillId="0" borderId="0"/>
    <xf numFmtId="0" fontId="1" fillId="43" borderId="56" applyNumberFormat="0" applyFont="0" applyAlignment="0" applyProtection="0"/>
    <xf numFmtId="0" fontId="2" fillId="0" borderId="0"/>
  </cellStyleXfs>
  <cellXfs count="368">
    <xf numFmtId="0" fontId="0" fillId="0" borderId="0" xfId="0"/>
    <xf numFmtId="0" fontId="2" fillId="0" borderId="0" xfId="0" applyFont="1" applyProtection="1">
      <protection locked="0"/>
    </xf>
    <xf numFmtId="0" fontId="9" fillId="30" borderId="0" xfId="0" applyFont="1" applyFill="1" applyProtection="1">
      <protection locked="0"/>
    </xf>
    <xf numFmtId="0" fontId="0" fillId="30" borderId="0" xfId="0" applyFill="1" applyProtection="1">
      <protection locked="0"/>
    </xf>
    <xf numFmtId="0" fontId="4" fillId="0" borderId="0" xfId="0" applyFont="1" applyProtection="1"/>
    <xf numFmtId="0" fontId="4" fillId="0" borderId="0" xfId="4" applyFont="1" applyProtection="1"/>
    <xf numFmtId="0" fontId="33" fillId="0" borderId="0" xfId="4" applyFont="1" applyFill="1" applyProtection="1"/>
    <xf numFmtId="0" fontId="4" fillId="0" borderId="0" xfId="4" applyFont="1" applyFill="1" applyProtection="1"/>
    <xf numFmtId="49" fontId="4" fillId="0" borderId="0" xfId="0" applyNumberFormat="1" applyFont="1" applyProtection="1"/>
    <xf numFmtId="0" fontId="4" fillId="0" borderId="0" xfId="0" applyFont="1" applyAlignment="1" applyProtection="1">
      <alignment horizontal="right" vertical="top"/>
    </xf>
    <xf numFmtId="0" fontId="4" fillId="0" borderId="0" xfId="0" applyFont="1" applyAlignment="1" applyProtection="1">
      <alignment horizontal="right"/>
    </xf>
    <xf numFmtId="0" fontId="4" fillId="0" borderId="0" xfId="0" applyFont="1" applyAlignment="1" applyProtection="1">
      <alignment horizontal="left" vertical="top"/>
    </xf>
    <xf numFmtId="0" fontId="0" fillId="0" borderId="0" xfId="0" applyProtection="1"/>
    <xf numFmtId="0" fontId="6" fillId="0" borderId="0" xfId="0" applyFont="1" applyProtection="1"/>
    <xf numFmtId="0" fontId="0" fillId="0" borderId="0" xfId="0" applyAlignment="1" applyProtection="1">
      <alignment horizontal="left" vertical="center"/>
    </xf>
    <xf numFmtId="0" fontId="12" fillId="0" borderId="0" xfId="0" applyFont="1" applyAlignment="1" applyProtection="1"/>
    <xf numFmtId="0" fontId="11" fillId="0" borderId="0" xfId="0" applyFont="1" applyProtection="1"/>
    <xf numFmtId="0" fontId="4" fillId="0" borderId="0" xfId="0" applyFont="1" applyFill="1" applyAlignment="1" applyProtection="1">
      <alignment horizontal="right"/>
    </xf>
    <xf numFmtId="0" fontId="0" fillId="0" borderId="0" xfId="0" applyFill="1" applyAlignment="1" applyProtection="1">
      <alignment horizontal="left"/>
    </xf>
    <xf numFmtId="0" fontId="0" fillId="30" borderId="10" xfId="0" applyFill="1" applyBorder="1" applyAlignment="1" applyProtection="1">
      <alignment horizontal="center" vertical="center"/>
      <protection locked="0"/>
    </xf>
    <xf numFmtId="0" fontId="14" fillId="30" borderId="0" xfId="0" applyFont="1" applyFill="1" applyAlignment="1" applyProtection="1">
      <alignment horizontal="left"/>
      <protection locked="0"/>
    </xf>
    <xf numFmtId="0" fontId="10" fillId="30" borderId="0" xfId="0" applyFont="1" applyFill="1" applyProtection="1">
      <protection locked="0"/>
    </xf>
    <xf numFmtId="4" fontId="10" fillId="30" borderId="0" xfId="0" applyNumberFormat="1" applyFont="1" applyFill="1" applyProtection="1">
      <protection locked="0"/>
    </xf>
    <xf numFmtId="49" fontId="35" fillId="30" borderId="0" xfId="0" applyNumberFormat="1" applyFont="1" applyFill="1" applyProtection="1">
      <protection locked="0"/>
    </xf>
    <xf numFmtId="49" fontId="10" fillId="30" borderId="0" xfId="0" applyNumberFormat="1" applyFont="1" applyFill="1" applyProtection="1">
      <protection locked="0"/>
    </xf>
    <xf numFmtId="0" fontId="15" fillId="30" borderId="0" xfId="2" applyFill="1" applyProtection="1">
      <protection locked="0"/>
    </xf>
    <xf numFmtId="0" fontId="2" fillId="30" borderId="0" xfId="0" applyNumberFormat="1" applyFont="1" applyFill="1" applyProtection="1">
      <protection locked="0"/>
    </xf>
    <xf numFmtId="49" fontId="2" fillId="30" borderId="0" xfId="0" applyNumberFormat="1" applyFont="1" applyFill="1" applyProtection="1">
      <protection locked="0"/>
    </xf>
    <xf numFmtId="0" fontId="2" fillId="30" borderId="32" xfId="0" applyFont="1" applyFill="1" applyBorder="1" applyAlignment="1" applyProtection="1">
      <alignment horizontal="center" vertical="center"/>
      <protection locked="0"/>
    </xf>
    <xf numFmtId="0" fontId="2" fillId="0" borderId="0" xfId="0" applyFont="1" applyProtection="1"/>
    <xf numFmtId="0" fontId="2" fillId="0" borderId="0" xfId="0" applyFont="1" applyBorder="1" applyProtection="1">
      <protection locked="0"/>
    </xf>
    <xf numFmtId="0" fontId="2" fillId="0" borderId="41" xfId="0" applyFont="1" applyBorder="1" applyProtection="1">
      <protection locked="0"/>
    </xf>
    <xf numFmtId="49" fontId="4" fillId="0" borderId="0" xfId="0" applyNumberFormat="1" applyFont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15" fillId="30" borderId="0" xfId="2" applyFill="1" applyAlignment="1" applyProtection="1">
      <alignment horizontal="center"/>
      <protection locked="0"/>
    </xf>
    <xf numFmtId="49" fontId="15" fillId="30" borderId="0" xfId="2" applyNumberFormat="1" applyFill="1" applyAlignment="1" applyProtection="1">
      <alignment horizontal="center"/>
      <protection locked="0"/>
    </xf>
    <xf numFmtId="0" fontId="2" fillId="30" borderId="41" xfId="0" applyFont="1" applyFill="1" applyBorder="1" applyAlignment="1" applyProtection="1">
      <alignment horizontal="center" vertical="center"/>
      <protection locked="0"/>
    </xf>
    <xf numFmtId="49" fontId="2" fillId="30" borderId="32" xfId="0" applyNumberFormat="1" applyFont="1" applyFill="1" applyBorder="1" applyAlignment="1" applyProtection="1">
      <alignment horizontal="center" vertical="center"/>
      <protection locked="0"/>
    </xf>
    <xf numFmtId="0" fontId="0" fillId="30" borderId="0" xfId="0" applyFill="1" applyAlignment="1" applyProtection="1">
      <alignment horizontal="left" vertical="top"/>
      <protection locked="0"/>
    </xf>
    <xf numFmtId="0" fontId="9" fillId="0" borderId="0" xfId="0" applyFont="1" applyProtection="1"/>
    <xf numFmtId="0" fontId="13" fillId="0" borderId="0" xfId="0" applyFont="1" applyFill="1" applyAlignment="1" applyProtection="1">
      <alignment horizontal="left"/>
    </xf>
    <xf numFmtId="0" fontId="14" fillId="0" borderId="0" xfId="0" applyFont="1" applyProtection="1"/>
    <xf numFmtId="14" fontId="12" fillId="0" borderId="0" xfId="0" applyNumberFormat="1" applyFont="1" applyAlignment="1" applyProtection="1">
      <alignment horizontal="left"/>
    </xf>
    <xf numFmtId="0" fontId="9" fillId="0" borderId="17" xfId="0" applyFont="1" applyBorder="1" applyProtection="1"/>
    <xf numFmtId="0" fontId="9" fillId="0" borderId="0" xfId="0" applyFont="1" applyFill="1" applyProtection="1"/>
    <xf numFmtId="0" fontId="9" fillId="0" borderId="0" xfId="0" applyFont="1" applyAlignment="1" applyProtection="1">
      <alignment horizontal="right"/>
    </xf>
    <xf numFmtId="0" fontId="4" fillId="0" borderId="6" xfId="0" applyFont="1" applyBorder="1" applyAlignment="1" applyProtection="1">
      <alignment horizontal="center" vertical="center"/>
    </xf>
    <xf numFmtId="0" fontId="38" fillId="0" borderId="4" xfId="0" applyFont="1" applyBorder="1" applyAlignment="1" applyProtection="1">
      <alignment horizontal="center" vertical="center" wrapText="1"/>
    </xf>
    <xf numFmtId="0" fontId="38" fillId="0" borderId="5" xfId="0" applyFont="1" applyBorder="1" applyAlignment="1" applyProtection="1">
      <alignment horizontal="center" vertical="center" wrapText="1"/>
    </xf>
    <xf numFmtId="0" fontId="4" fillId="0" borderId="8" xfId="0" applyFont="1" applyBorder="1" applyAlignment="1" applyProtection="1">
      <alignment horizontal="center"/>
    </xf>
    <xf numFmtId="14" fontId="4" fillId="6" borderId="11" xfId="0" applyNumberFormat="1" applyFont="1" applyFill="1" applyBorder="1" applyAlignment="1" applyProtection="1">
      <alignment horizontal="left"/>
    </xf>
    <xf numFmtId="0" fontId="0" fillId="0" borderId="14" xfId="0" applyBorder="1" applyProtection="1"/>
    <xf numFmtId="14" fontId="4" fillId="0" borderId="14" xfId="0" applyNumberFormat="1" applyFont="1" applyFill="1" applyBorder="1" applyAlignment="1" applyProtection="1">
      <alignment horizontal="left"/>
    </xf>
    <xf numFmtId="14" fontId="4" fillId="6" borderId="0" xfId="0" applyNumberFormat="1" applyFont="1" applyFill="1" applyBorder="1" applyAlignment="1" applyProtection="1">
      <alignment horizontal="left"/>
    </xf>
    <xf numFmtId="14" fontId="4" fillId="6" borderId="12" xfId="0" applyNumberFormat="1" applyFont="1" applyFill="1" applyBorder="1" applyAlignment="1" applyProtection="1">
      <alignment horizontal="left"/>
    </xf>
    <xf numFmtId="14" fontId="4" fillId="6" borderId="18" xfId="0" applyNumberFormat="1" applyFont="1" applyFill="1" applyBorder="1" applyAlignment="1" applyProtection="1">
      <alignment horizontal="left"/>
    </xf>
    <xf numFmtId="14" fontId="4" fillId="6" borderId="12" xfId="0" applyNumberFormat="1" applyFont="1" applyFill="1" applyBorder="1" applyAlignment="1" applyProtection="1">
      <alignment horizontal="center"/>
    </xf>
    <xf numFmtId="0" fontId="4" fillId="0" borderId="0" xfId="0" applyFont="1" applyFill="1" applyBorder="1" applyProtection="1"/>
    <xf numFmtId="167" fontId="4" fillId="6" borderId="12" xfId="0" applyNumberFormat="1" applyFont="1" applyFill="1" applyBorder="1" applyAlignment="1" applyProtection="1">
      <alignment horizontal="center"/>
    </xf>
    <xf numFmtId="14" fontId="4" fillId="6" borderId="12" xfId="0" applyNumberFormat="1" applyFont="1" applyFill="1" applyBorder="1" applyAlignment="1" applyProtection="1">
      <alignment horizontal="center" vertical="center" wrapText="1"/>
    </xf>
    <xf numFmtId="14" fontId="4" fillId="6" borderId="13" xfId="0" applyNumberFormat="1" applyFont="1" applyFill="1" applyBorder="1" applyAlignment="1" applyProtection="1">
      <alignment horizontal="center" vertical="center" wrapText="1"/>
    </xf>
    <xf numFmtId="0" fontId="4" fillId="0" borderId="15" xfId="0" applyFont="1" applyFill="1" applyBorder="1" applyProtection="1"/>
    <xf numFmtId="14" fontId="4" fillId="6" borderId="12" xfId="0" applyNumberFormat="1" applyFont="1" applyFill="1" applyBorder="1" applyAlignment="1" applyProtection="1">
      <alignment horizontal="center" vertical="center"/>
    </xf>
    <xf numFmtId="14" fontId="4" fillId="6" borderId="9" xfId="0" applyNumberFormat="1" applyFont="1" applyFill="1" applyBorder="1" applyAlignment="1" applyProtection="1">
      <alignment horizontal="left"/>
    </xf>
    <xf numFmtId="0" fontId="2" fillId="30" borderId="34" xfId="0" applyFont="1" applyFill="1" applyBorder="1" applyAlignment="1" applyProtection="1">
      <alignment horizontal="center" vertical="center"/>
      <protection locked="0"/>
    </xf>
    <xf numFmtId="4" fontId="0" fillId="30" borderId="41" xfId="0" applyNumberFormat="1" applyFill="1" applyBorder="1" applyAlignment="1" applyProtection="1">
      <alignment horizontal="center" vertical="center"/>
      <protection locked="0"/>
    </xf>
    <xf numFmtId="4" fontId="0" fillId="30" borderId="35" xfId="0" applyNumberFormat="1" applyFill="1" applyBorder="1" applyAlignment="1" applyProtection="1">
      <alignment horizontal="center" vertical="center"/>
      <protection locked="0"/>
    </xf>
    <xf numFmtId="0" fontId="0" fillId="0" borderId="0" xfId="0" applyFill="1" applyAlignment="1" applyProtection="1">
      <alignment horizontal="left" vertical="top"/>
    </xf>
    <xf numFmtId="49" fontId="2" fillId="0" borderId="0" xfId="0" applyNumberFormat="1" applyFont="1" applyFill="1" applyAlignment="1" applyProtection="1">
      <alignment horizontal="center"/>
    </xf>
    <xf numFmtId="0" fontId="0" fillId="30" borderId="41" xfId="0" applyFill="1" applyBorder="1" applyAlignment="1" applyProtection="1">
      <alignment horizontal="center" vertical="center"/>
      <protection locked="0"/>
    </xf>
    <xf numFmtId="4" fontId="2" fillId="30" borderId="41" xfId="6" applyNumberFormat="1" applyFill="1" applyBorder="1" applyAlignment="1" applyProtection="1">
      <alignment horizontal="center" vertical="center"/>
      <protection locked="0"/>
    </xf>
    <xf numFmtId="0" fontId="2" fillId="30" borderId="41" xfId="6" applyFill="1" applyBorder="1" applyAlignment="1" applyProtection="1">
      <alignment horizontal="center" vertical="center"/>
      <protection locked="0"/>
    </xf>
    <xf numFmtId="0" fontId="2" fillId="30" borderId="40" xfId="6" applyFill="1" applyBorder="1" applyAlignment="1" applyProtection="1">
      <alignment horizontal="center" vertical="center"/>
      <protection locked="0"/>
    </xf>
    <xf numFmtId="0" fontId="2" fillId="30" borderId="34" xfId="6" applyFont="1" applyFill="1" applyBorder="1" applyAlignment="1" applyProtection="1">
      <alignment horizontal="center" vertical="center"/>
      <protection locked="0"/>
    </xf>
    <xf numFmtId="4" fontId="2" fillId="30" borderId="35" xfId="6" applyNumberFormat="1" applyFill="1" applyBorder="1" applyAlignment="1" applyProtection="1">
      <alignment horizontal="center" vertical="center"/>
      <protection locked="0"/>
    </xf>
    <xf numFmtId="14" fontId="12" fillId="30" borderId="0" xfId="0" applyNumberFormat="1" applyFont="1" applyFill="1" applyAlignment="1" applyProtection="1">
      <alignment horizontal="left"/>
      <protection locked="0"/>
    </xf>
    <xf numFmtId="0" fontId="9" fillId="0" borderId="0" xfId="0" applyFont="1" applyProtection="1">
      <protection locked="0"/>
    </xf>
    <xf numFmtId="0" fontId="10" fillId="30" borderId="0" xfId="6" applyFont="1" applyFill="1" applyProtection="1">
      <protection locked="0"/>
    </xf>
    <xf numFmtId="49" fontId="10" fillId="30" borderId="0" xfId="6" applyNumberFormat="1" applyFont="1" applyFill="1" applyProtection="1">
      <protection locked="0"/>
    </xf>
    <xf numFmtId="49" fontId="10" fillId="30" borderId="0" xfId="6" applyNumberFormat="1" applyFont="1" applyFill="1" applyAlignment="1" applyProtection="1">
      <alignment wrapText="1"/>
      <protection locked="0"/>
    </xf>
    <xf numFmtId="0" fontId="10" fillId="30" borderId="0" xfId="6" applyFont="1" applyFill="1" applyAlignment="1" applyProtection="1">
      <alignment wrapText="1"/>
      <protection locked="0"/>
    </xf>
    <xf numFmtId="0" fontId="15" fillId="30" borderId="0" xfId="2" applyFill="1" applyAlignment="1" applyProtection="1">
      <alignment horizontal="left"/>
      <protection locked="0"/>
    </xf>
    <xf numFmtId="0" fontId="2" fillId="30" borderId="0" xfId="6" applyFill="1" applyAlignment="1" applyProtection="1">
      <alignment horizontal="center" vertical="top"/>
      <protection locked="0"/>
    </xf>
    <xf numFmtId="0" fontId="2" fillId="30" borderId="0" xfId="6" applyFont="1" applyFill="1" applyAlignment="1" applyProtection="1">
      <alignment horizontal="center" vertical="top"/>
      <protection locked="0"/>
    </xf>
    <xf numFmtId="0" fontId="10" fillId="30" borderId="0" xfId="6" applyFont="1" applyFill="1" applyProtection="1">
      <protection locked="0"/>
    </xf>
    <xf numFmtId="0" fontId="10" fillId="30" borderId="0" xfId="6" applyNumberFormat="1" applyFont="1" applyFill="1" applyProtection="1">
      <protection locked="0"/>
    </xf>
    <xf numFmtId="49" fontId="10" fillId="30" borderId="0" xfId="6" applyNumberFormat="1" applyFont="1" applyFill="1" applyProtection="1">
      <protection locked="0"/>
    </xf>
    <xf numFmtId="0" fontId="56" fillId="30" borderId="41" xfId="0" applyFont="1" applyFill="1" applyBorder="1" applyAlignment="1" applyProtection="1">
      <alignment horizontal="center" vertical="center"/>
      <protection locked="0"/>
    </xf>
    <xf numFmtId="4" fontId="56" fillId="30" borderId="41" xfId="0" applyNumberFormat="1" applyFont="1" applyFill="1" applyBorder="1" applyAlignment="1" applyProtection="1">
      <alignment horizontal="center" vertical="center"/>
      <protection locked="0"/>
    </xf>
    <xf numFmtId="4" fontId="56" fillId="30" borderId="41" xfId="6" applyNumberFormat="1" applyFont="1" applyFill="1" applyBorder="1" applyAlignment="1" applyProtection="1">
      <alignment horizontal="center" vertical="center"/>
      <protection locked="0"/>
    </xf>
    <xf numFmtId="0" fontId="14" fillId="30" borderId="0" xfId="0" applyFont="1" applyFill="1" applyAlignment="1" applyProtection="1">
      <alignment wrapText="1"/>
      <protection locked="0"/>
    </xf>
    <xf numFmtId="14" fontId="35" fillId="30" borderId="0" xfId="0" applyNumberFormat="1" applyFont="1" applyFill="1" applyProtection="1">
      <protection locked="0"/>
    </xf>
    <xf numFmtId="0" fontId="57" fillId="0" borderId="0" xfId="0" applyFont="1" applyProtection="1"/>
    <xf numFmtId="14" fontId="59" fillId="73" borderId="60" xfId="0" applyNumberFormat="1" applyFont="1" applyFill="1" applyBorder="1" applyAlignment="1" applyProtection="1">
      <alignment horizontal="center" vertical="center"/>
      <protection locked="0"/>
    </xf>
    <xf numFmtId="0" fontId="2" fillId="0" borderId="0" xfId="0" applyFont="1" applyAlignment="1" applyProtection="1">
      <alignment wrapText="1"/>
      <protection locked="0"/>
    </xf>
    <xf numFmtId="0" fontId="4" fillId="0" borderId="0" xfId="0" applyFont="1" applyAlignment="1" applyProtection="1">
      <alignment horizontal="right" vertical="center"/>
      <protection locked="0"/>
    </xf>
    <xf numFmtId="0" fontId="60" fillId="0" borderId="61" xfId="0" applyFont="1" applyBorder="1" applyAlignment="1" applyProtection="1">
      <alignment horizontal="center" vertical="center"/>
      <protection locked="0"/>
    </xf>
    <xf numFmtId="0" fontId="4" fillId="0" borderId="19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horizontal="left" vertical="center"/>
      <protection locked="0"/>
    </xf>
    <xf numFmtId="0" fontId="2" fillId="0" borderId="20" xfId="0" applyFont="1" applyBorder="1" applyProtection="1"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4" fillId="0" borderId="20" xfId="0" applyFont="1" applyBorder="1" applyAlignment="1" applyProtection="1">
      <alignment horizontal="center" vertical="center"/>
      <protection locked="0"/>
    </xf>
    <xf numFmtId="0" fontId="2" fillId="0" borderId="21" xfId="0" applyFont="1" applyBorder="1" applyAlignment="1" applyProtection="1">
      <alignment horizontal="center" vertical="center"/>
      <protection locked="0"/>
    </xf>
    <xf numFmtId="0" fontId="4" fillId="74" borderId="1" xfId="0" applyFont="1" applyFill="1" applyBorder="1" applyAlignment="1" applyProtection="1">
      <alignment horizontal="center" vertical="center"/>
      <protection locked="0"/>
    </xf>
    <xf numFmtId="0" fontId="4" fillId="74" borderId="58" xfId="0" applyFont="1" applyFill="1" applyBorder="1" applyAlignment="1" applyProtection="1">
      <alignment horizontal="center" vertical="center"/>
      <protection locked="0"/>
    </xf>
    <xf numFmtId="0" fontId="4" fillId="74" borderId="2" xfId="0" applyFont="1" applyFill="1" applyBorder="1" applyAlignment="1" applyProtection="1">
      <alignment horizontal="center" vertical="center"/>
      <protection locked="0"/>
    </xf>
    <xf numFmtId="0" fontId="4" fillId="0" borderId="0" xfId="0" applyFont="1" applyProtection="1">
      <protection locked="0"/>
    </xf>
    <xf numFmtId="0" fontId="61" fillId="0" borderId="0" xfId="0" applyFont="1" applyFill="1" applyProtection="1">
      <protection locked="0"/>
    </xf>
    <xf numFmtId="0" fontId="2" fillId="0" borderId="0" xfId="0" applyFont="1" applyAlignment="1" applyProtection="1">
      <alignment horizontal="center"/>
      <protection locked="0"/>
    </xf>
    <xf numFmtId="0" fontId="62" fillId="0" borderId="0" xfId="0" applyFont="1" applyAlignment="1" applyProtection="1">
      <alignment horizontal="center" vertical="center"/>
      <protection locked="0"/>
    </xf>
    <xf numFmtId="0" fontId="63" fillId="75" borderId="60" xfId="0" applyFont="1" applyFill="1" applyBorder="1" applyAlignment="1" applyProtection="1">
      <alignment horizontal="center" vertical="center"/>
      <protection locked="0"/>
    </xf>
    <xf numFmtId="0" fontId="2" fillId="0" borderId="0" xfId="0" applyFont="1" applyFill="1" applyProtection="1">
      <protection locked="0"/>
    </xf>
    <xf numFmtId="49" fontId="2" fillId="0" borderId="0" xfId="0" applyNumberFormat="1" applyFont="1" applyProtection="1">
      <protection locked="0"/>
    </xf>
    <xf numFmtId="0" fontId="2" fillId="0" borderId="20" xfId="0" applyFont="1" applyBorder="1" applyAlignment="1" applyProtection="1">
      <alignment vertical="center"/>
      <protection locked="0"/>
    </xf>
    <xf numFmtId="0" fontId="2" fillId="0" borderId="21" xfId="0" applyFont="1" applyBorder="1" applyAlignment="1" applyProtection="1">
      <alignment horizontal="center"/>
      <protection locked="0"/>
    </xf>
    <xf numFmtId="0" fontId="4" fillId="34" borderId="33" xfId="0" applyFont="1" applyFill="1" applyBorder="1" applyAlignment="1" applyProtection="1">
      <alignment horizontal="center" vertical="center" wrapText="1"/>
      <protection locked="0"/>
    </xf>
    <xf numFmtId="4" fontId="2" fillId="0" borderId="16" xfId="0" applyNumberFormat="1" applyFont="1" applyBorder="1" applyProtection="1">
      <protection locked="0"/>
    </xf>
    <xf numFmtId="4" fontId="2" fillId="0" borderId="64" xfId="0" applyNumberFormat="1" applyFont="1" applyBorder="1" applyProtection="1">
      <protection locked="0"/>
    </xf>
    <xf numFmtId="0" fontId="4" fillId="32" borderId="0" xfId="0" applyFont="1" applyFill="1" applyAlignment="1" applyProtection="1">
      <alignment horizontal="right" vertical="center"/>
    </xf>
    <xf numFmtId="0" fontId="4" fillId="32" borderId="0" xfId="0" applyFont="1" applyFill="1" applyAlignment="1" applyProtection="1">
      <alignment horizontal="center" vertical="center"/>
    </xf>
    <xf numFmtId="0" fontId="63" fillId="79" borderId="60" xfId="0" applyFont="1" applyFill="1" applyBorder="1" applyAlignment="1" applyProtection="1">
      <alignment horizontal="center" vertical="center"/>
      <protection locked="0"/>
    </xf>
    <xf numFmtId="0" fontId="2" fillId="0" borderId="65" xfId="0" applyFont="1" applyBorder="1" applyProtection="1">
      <protection locked="0"/>
    </xf>
    <xf numFmtId="0" fontId="2" fillId="0" borderId="66" xfId="0" applyFont="1" applyBorder="1" applyProtection="1">
      <protection locked="0"/>
    </xf>
    <xf numFmtId="0" fontId="2" fillId="0" borderId="62" xfId="0" applyFont="1" applyBorder="1" applyProtection="1">
      <protection locked="0"/>
    </xf>
    <xf numFmtId="0" fontId="65" fillId="0" borderId="0" xfId="0" applyFont="1" applyFill="1" applyProtection="1">
      <protection locked="0"/>
    </xf>
    <xf numFmtId="14" fontId="2" fillId="0" borderId="0" xfId="0" applyNumberFormat="1" applyFont="1" applyProtection="1">
      <protection locked="0"/>
    </xf>
    <xf numFmtId="0" fontId="2" fillId="0" borderId="63" xfId="0" applyFont="1" applyBorder="1" applyProtection="1">
      <protection locked="0"/>
    </xf>
    <xf numFmtId="0" fontId="4" fillId="0" borderId="0" xfId="0" applyFont="1" applyAlignment="1" applyProtection="1">
      <alignment horizontal="left" vertical="center"/>
      <protection locked="0"/>
    </xf>
    <xf numFmtId="0" fontId="4" fillId="0" borderId="0" xfId="0" applyFont="1" applyAlignment="1" applyProtection="1">
      <alignment horizontal="center" vertical="center"/>
      <protection locked="0"/>
    </xf>
    <xf numFmtId="0" fontId="63" fillId="75" borderId="19" xfId="0" applyFont="1" applyFill="1" applyBorder="1" applyAlignment="1" applyProtection="1">
      <alignment horizontal="center" vertical="center"/>
      <protection locked="0"/>
    </xf>
    <xf numFmtId="0" fontId="3" fillId="0" borderId="34" xfId="0" applyFont="1" applyBorder="1" applyAlignment="1" applyProtection="1">
      <alignment horizontal="center" vertical="center" wrapText="1"/>
      <protection locked="0"/>
    </xf>
    <xf numFmtId="2" fontId="2" fillId="0" borderId="41" xfId="0" applyNumberFormat="1" applyFont="1" applyBorder="1" applyProtection="1">
      <protection locked="0"/>
    </xf>
    <xf numFmtId="2" fontId="2" fillId="0" borderId="35" xfId="0" applyNumberFormat="1" applyFont="1" applyBorder="1" applyProtection="1">
      <protection locked="0"/>
    </xf>
    <xf numFmtId="4" fontId="2" fillId="0" borderId="0" xfId="0" applyNumberFormat="1" applyFont="1" applyProtection="1">
      <protection locked="0"/>
    </xf>
    <xf numFmtId="0" fontId="63" fillId="79" borderId="19" xfId="0" applyFont="1" applyFill="1" applyBorder="1" applyAlignment="1" applyProtection="1">
      <alignment horizontal="center" vertical="center"/>
      <protection locked="0"/>
    </xf>
    <xf numFmtId="0" fontId="2" fillId="0" borderId="34" xfId="0" applyFont="1" applyBorder="1" applyAlignment="1" applyProtection="1">
      <alignment horizontal="center" vertical="center"/>
      <protection locked="0"/>
    </xf>
    <xf numFmtId="0" fontId="2" fillId="0" borderId="35" xfId="0" applyFont="1" applyBorder="1" applyProtection="1">
      <protection locked="0"/>
    </xf>
    <xf numFmtId="0" fontId="2" fillId="0" borderId="43" xfId="0" applyFont="1" applyBorder="1" applyAlignment="1" applyProtection="1">
      <alignment horizontal="center" vertical="center"/>
      <protection locked="0"/>
    </xf>
    <xf numFmtId="4" fontId="2" fillId="0" borderId="44" xfId="0" applyNumberFormat="1" applyFont="1" applyBorder="1" applyProtection="1">
      <protection locked="0"/>
    </xf>
    <xf numFmtId="4" fontId="2" fillId="0" borderId="45" xfId="0" applyNumberFormat="1" applyFont="1" applyBorder="1" applyProtection="1">
      <protection locked="0"/>
    </xf>
    <xf numFmtId="0" fontId="7" fillId="7" borderId="0" xfId="0" applyFont="1" applyFill="1" applyAlignment="1" applyProtection="1">
      <alignment vertical="center"/>
    </xf>
    <xf numFmtId="0" fontId="4" fillId="7" borderId="0" xfId="0" applyFont="1" applyFill="1" applyAlignment="1" applyProtection="1">
      <alignment horizontal="center" vertical="center"/>
    </xf>
    <xf numFmtId="0" fontId="2" fillId="0" borderId="0" xfId="0" applyFont="1" applyBorder="1" applyAlignment="1" applyProtection="1">
      <protection locked="0"/>
    </xf>
    <xf numFmtId="0" fontId="65" fillId="0" borderId="65" xfId="0" applyFont="1" applyBorder="1" applyProtection="1"/>
    <xf numFmtId="0" fontId="65" fillId="0" borderId="0" xfId="0" applyFont="1" applyProtection="1"/>
    <xf numFmtId="0" fontId="66" fillId="73" borderId="0" xfId="0" applyFont="1" applyFill="1" applyAlignment="1" applyProtection="1">
      <alignment horizontal="center" vertical="center"/>
      <protection locked="0"/>
    </xf>
    <xf numFmtId="0" fontId="2" fillId="0" borderId="0" xfId="0" applyFont="1" applyAlignment="1" applyProtection="1">
      <alignment wrapText="1"/>
    </xf>
    <xf numFmtId="0" fontId="3" fillId="83" borderId="41" xfId="0" applyFont="1" applyFill="1" applyBorder="1" applyAlignment="1" applyProtection="1">
      <alignment horizontal="center" vertical="center"/>
      <protection locked="0"/>
    </xf>
    <xf numFmtId="0" fontId="68" fillId="84" borderId="41" xfId="0" applyFont="1" applyFill="1" applyBorder="1" applyAlignment="1" applyProtection="1">
      <alignment horizontal="center" vertical="center" wrapText="1"/>
      <protection locked="0"/>
    </xf>
    <xf numFmtId="0" fontId="3" fillId="83" borderId="41" xfId="0" applyFont="1" applyFill="1" applyBorder="1" applyAlignment="1" applyProtection="1">
      <alignment horizontal="center" vertical="center" wrapText="1"/>
      <protection locked="0"/>
    </xf>
    <xf numFmtId="0" fontId="3" fillId="85" borderId="41" xfId="0" applyFont="1" applyFill="1" applyBorder="1" applyAlignment="1" applyProtection="1">
      <alignment horizontal="center" vertical="center" wrapText="1"/>
      <protection locked="0"/>
    </xf>
    <xf numFmtId="0" fontId="3" fillId="78" borderId="41" xfId="0" applyFont="1" applyFill="1" applyBorder="1" applyAlignment="1" applyProtection="1">
      <alignment horizontal="center" vertical="center"/>
      <protection locked="0"/>
    </xf>
    <xf numFmtId="0" fontId="3" fillId="0" borderId="41" xfId="0" applyFont="1" applyBorder="1" applyAlignment="1" applyProtection="1">
      <alignment horizontal="center" vertical="center"/>
      <protection locked="0"/>
    </xf>
    <xf numFmtId="0" fontId="68" fillId="86" borderId="41" xfId="0" applyFont="1" applyFill="1" applyBorder="1" applyAlignment="1" applyProtection="1">
      <alignment horizontal="center" vertical="center"/>
      <protection locked="0"/>
    </xf>
    <xf numFmtId="0" fontId="3" fillId="87" borderId="41" xfId="0" applyFont="1" applyFill="1" applyBorder="1" applyAlignment="1" applyProtection="1">
      <alignment horizontal="center" vertical="center"/>
      <protection locked="0"/>
    </xf>
    <xf numFmtId="0" fontId="3" fillId="71" borderId="41" xfId="0" applyFont="1" applyFill="1" applyBorder="1" applyAlignment="1" applyProtection="1">
      <alignment horizontal="center" vertical="center"/>
      <protection locked="0"/>
    </xf>
    <xf numFmtId="0" fontId="3" fillId="85" borderId="41" xfId="0" applyFont="1" applyFill="1" applyBorder="1" applyAlignment="1" applyProtection="1">
      <alignment horizontal="center" vertical="center"/>
      <protection locked="0"/>
    </xf>
    <xf numFmtId="0" fontId="68" fillId="88" borderId="41" xfId="0" applyFont="1" applyFill="1" applyBorder="1" applyAlignment="1" applyProtection="1">
      <alignment horizontal="center" vertical="center"/>
      <protection locked="0"/>
    </xf>
    <xf numFmtId="0" fontId="3" fillId="71" borderId="41" xfId="0" applyFont="1" applyFill="1" applyBorder="1" applyAlignment="1" applyProtection="1">
      <alignment horizontal="center" vertical="center" wrapText="1"/>
      <protection locked="0"/>
    </xf>
    <xf numFmtId="0" fontId="68" fillId="89" borderId="41" xfId="0" applyFont="1" applyFill="1" applyBorder="1" applyAlignment="1" applyProtection="1">
      <alignment horizontal="center" vertic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69" fillId="90" borderId="41" xfId="0" applyFont="1" applyFill="1" applyBorder="1" applyAlignment="1" applyProtection="1">
      <alignment horizontal="center" vertical="center"/>
      <protection locked="0"/>
    </xf>
    <xf numFmtId="0" fontId="69" fillId="91" borderId="41" xfId="0" applyFont="1" applyFill="1" applyBorder="1" applyAlignment="1" applyProtection="1">
      <alignment horizontal="center" vertical="center"/>
      <protection locked="0"/>
    </xf>
    <xf numFmtId="0" fontId="69" fillId="92" borderId="41" xfId="0" applyFont="1" applyFill="1" applyBorder="1" applyAlignment="1" applyProtection="1">
      <alignment horizontal="center" vertical="center"/>
      <protection locked="0"/>
    </xf>
    <xf numFmtId="0" fontId="69" fillId="36" borderId="41" xfId="0" applyFont="1" applyFill="1" applyBorder="1" applyAlignment="1" applyProtection="1">
      <alignment horizontal="center" vertical="center"/>
      <protection locked="0"/>
    </xf>
    <xf numFmtId="0" fontId="67" fillId="93" borderId="44" xfId="0" applyFont="1" applyFill="1" applyBorder="1" applyAlignment="1" applyProtection="1">
      <alignment vertical="center"/>
    </xf>
    <xf numFmtId="0" fontId="67" fillId="81" borderId="68" xfId="0" applyFont="1" applyFill="1" applyBorder="1" applyAlignment="1" applyProtection="1">
      <alignment horizontal="center" vertical="center"/>
    </xf>
    <xf numFmtId="165" fontId="4" fillId="82" borderId="72" xfId="0" applyNumberFormat="1" applyFont="1" applyFill="1" applyBorder="1" applyAlignment="1" applyProtection="1">
      <alignment vertical="center" wrapText="1"/>
    </xf>
    <xf numFmtId="165" fontId="4" fillId="94" borderId="44" xfId="0" applyNumberFormat="1" applyFont="1" applyFill="1" applyBorder="1" applyAlignment="1" applyProtection="1">
      <alignment horizontal="center" vertical="center" wrapText="1"/>
    </xf>
    <xf numFmtId="0" fontId="4" fillId="77" borderId="44" xfId="0" applyFont="1" applyFill="1" applyBorder="1" applyAlignment="1" applyProtection="1">
      <alignment horizontal="center" vertical="center" wrapText="1"/>
    </xf>
    <xf numFmtId="0" fontId="4" fillId="3" borderId="72" xfId="0" applyFont="1" applyFill="1" applyBorder="1" applyAlignment="1" applyProtection="1">
      <alignment horizontal="center" vertical="center" wrapText="1"/>
    </xf>
    <xf numFmtId="0" fontId="72" fillId="77" borderId="44" xfId="0" applyFont="1" applyFill="1" applyBorder="1" applyAlignment="1" applyProtection="1">
      <alignment horizontal="center" vertical="center" wrapText="1"/>
    </xf>
    <xf numFmtId="0" fontId="4" fillId="95" borderId="73" xfId="0" applyFont="1" applyFill="1" applyBorder="1" applyAlignment="1" applyProtection="1">
      <alignment vertical="center" wrapText="1"/>
    </xf>
    <xf numFmtId="0" fontId="4" fillId="95" borderId="68" xfId="0" applyFont="1" applyFill="1" applyBorder="1" applyAlignment="1" applyProtection="1">
      <alignment vertical="center" wrapText="1"/>
    </xf>
    <xf numFmtId="0" fontId="4" fillId="96" borderId="44" xfId="0" applyFont="1" applyFill="1" applyBorder="1" applyAlignment="1" applyProtection="1">
      <alignment horizontal="center" vertical="center"/>
    </xf>
    <xf numFmtId="0" fontId="72" fillId="96" borderId="44" xfId="0" applyFont="1" applyFill="1" applyBorder="1" applyAlignment="1" applyProtection="1">
      <alignment horizontal="center" vertical="center"/>
    </xf>
    <xf numFmtId="0" fontId="4" fillId="5" borderId="72" xfId="0" applyFont="1" applyFill="1" applyBorder="1" applyAlignment="1" applyProtection="1">
      <alignment horizontal="center" vertical="center" wrapText="1"/>
    </xf>
    <xf numFmtId="0" fontId="37" fillId="97" borderId="44" xfId="0" applyFont="1" applyFill="1" applyBorder="1" applyAlignment="1" applyProtection="1">
      <alignment horizontal="center" vertical="center" wrapText="1"/>
    </xf>
    <xf numFmtId="0" fontId="4" fillId="97" borderId="44" xfId="0" applyFont="1" applyFill="1" applyBorder="1" applyAlignment="1" applyProtection="1">
      <alignment horizontal="center" vertical="center" wrapText="1"/>
    </xf>
    <xf numFmtId="0" fontId="4" fillId="5" borderId="73" xfId="0" applyFont="1" applyFill="1" applyBorder="1" applyAlignment="1" applyProtection="1">
      <alignment horizontal="center" vertical="center" wrapText="1"/>
    </xf>
    <xf numFmtId="0" fontId="64" fillId="0" borderId="0" xfId="0" applyFont="1" applyBorder="1" applyAlignment="1" applyProtection="1">
      <alignment horizontal="center" vertical="center"/>
      <protection locked="0"/>
    </xf>
    <xf numFmtId="0" fontId="37" fillId="0" borderId="1" xfId="0" applyFont="1" applyBorder="1" applyAlignment="1" applyProtection="1">
      <alignment horizontal="center" vertical="center"/>
      <protection locked="0"/>
    </xf>
    <xf numFmtId="0" fontId="72" fillId="0" borderId="58" xfId="0" applyFont="1" applyBorder="1" applyAlignment="1" applyProtection="1">
      <alignment horizontal="center" vertical="center"/>
      <protection locked="0"/>
    </xf>
    <xf numFmtId="0" fontId="37" fillId="0" borderId="58" xfId="0" applyFont="1" applyBorder="1" applyAlignment="1" applyProtection="1">
      <alignment horizontal="center" vertical="center"/>
      <protection locked="0"/>
    </xf>
    <xf numFmtId="0" fontId="72" fillId="0" borderId="2" xfId="0" applyFont="1" applyBorder="1" applyAlignment="1" applyProtection="1">
      <alignment horizontal="center" vertical="center"/>
      <protection locked="0"/>
    </xf>
    <xf numFmtId="0" fontId="73" fillId="33" borderId="11" xfId="0" applyFont="1" applyFill="1" applyBorder="1" applyAlignment="1">
      <alignment horizontal="center" vertical="center"/>
    </xf>
    <xf numFmtId="0" fontId="73" fillId="33" borderId="11" xfId="0" applyFont="1" applyFill="1" applyBorder="1" applyAlignment="1">
      <alignment horizontal="center" vertical="center" wrapText="1"/>
    </xf>
    <xf numFmtId="0" fontId="73" fillId="98" borderId="78" xfId="0" applyFont="1" applyFill="1" applyBorder="1" applyAlignment="1">
      <alignment horizontal="center" vertical="center" textRotation="90" wrapText="1"/>
    </xf>
    <xf numFmtId="0" fontId="73" fillId="98" borderId="78" xfId="0" applyNumberFormat="1" applyFont="1" applyFill="1" applyBorder="1" applyAlignment="1">
      <alignment horizontal="center" vertical="center" wrapText="1"/>
    </xf>
    <xf numFmtId="0" fontId="73" fillId="98" borderId="78" xfId="0" applyFont="1" applyFill="1" applyBorder="1" applyAlignment="1">
      <alignment horizontal="center" vertical="center" wrapText="1"/>
    </xf>
    <xf numFmtId="0" fontId="73" fillId="98" borderId="78" xfId="0" applyNumberFormat="1" applyFont="1" applyFill="1" applyBorder="1" applyAlignment="1">
      <alignment horizontal="center" vertical="center" textRotation="90" wrapText="1"/>
    </xf>
    <xf numFmtId="0" fontId="74" fillId="98" borderId="78" xfId="0" applyNumberFormat="1" applyFont="1" applyFill="1" applyBorder="1" applyAlignment="1">
      <alignment horizontal="left" vertical="center" wrapText="1"/>
    </xf>
    <xf numFmtId="0" fontId="73" fillId="69" borderId="79" xfId="0" applyFont="1" applyFill="1" applyBorder="1" applyAlignment="1">
      <alignment horizontal="center" vertical="center" wrapText="1"/>
    </xf>
    <xf numFmtId="0" fontId="73" fillId="69" borderId="47" xfId="0" applyFont="1" applyFill="1" applyBorder="1" applyAlignment="1">
      <alignment horizontal="center" vertical="center" wrapText="1"/>
    </xf>
    <xf numFmtId="0" fontId="73" fillId="69" borderId="80" xfId="0" applyFont="1" applyFill="1" applyBorder="1" applyAlignment="1">
      <alignment horizontal="center" vertical="center" wrapText="1"/>
    </xf>
    <xf numFmtId="0" fontId="73" fillId="99" borderId="67" xfId="0" applyFont="1" applyFill="1" applyBorder="1" applyAlignment="1">
      <alignment horizontal="center" vertical="center" wrapText="1"/>
    </xf>
    <xf numFmtId="0" fontId="73" fillId="99" borderId="47" xfId="0" applyFont="1" applyFill="1" applyBorder="1" applyAlignment="1">
      <alignment horizontal="center" vertical="center" wrapText="1"/>
    </xf>
    <xf numFmtId="0" fontId="73" fillId="99" borderId="81" xfId="0" applyFont="1" applyFill="1" applyBorder="1" applyAlignment="1">
      <alignment horizontal="center" vertical="center" wrapText="1"/>
    </xf>
    <xf numFmtId="0" fontId="73" fillId="2" borderId="82" xfId="0" applyFont="1" applyFill="1" applyBorder="1" applyAlignment="1">
      <alignment horizontal="center" vertical="center" wrapText="1"/>
    </xf>
    <xf numFmtId="0" fontId="75" fillId="33" borderId="78" xfId="0" applyFont="1" applyFill="1" applyBorder="1" applyAlignment="1">
      <alignment horizontal="center" vertical="center" wrapText="1"/>
    </xf>
    <xf numFmtId="165" fontId="76" fillId="33" borderId="78" xfId="0" applyNumberFormat="1" applyFont="1" applyFill="1" applyBorder="1" applyAlignment="1">
      <alignment horizontal="center" vertical="center" wrapText="1"/>
    </xf>
    <xf numFmtId="0" fontId="73" fillId="33" borderId="78" xfId="0" applyFont="1" applyFill="1" applyBorder="1" applyAlignment="1">
      <alignment horizontal="center" vertical="center" wrapText="1"/>
    </xf>
    <xf numFmtId="165" fontId="73" fillId="33" borderId="78" xfId="0" applyNumberFormat="1" applyFont="1" applyFill="1" applyBorder="1" applyAlignment="1">
      <alignment horizontal="center" vertical="center" wrapText="1"/>
    </xf>
    <xf numFmtId="165" fontId="36" fillId="33" borderId="78" xfId="0" applyNumberFormat="1" applyFont="1" applyFill="1" applyBorder="1" applyAlignment="1">
      <alignment horizontal="center" vertical="center" wrapText="1"/>
    </xf>
    <xf numFmtId="0" fontId="73" fillId="100" borderId="79" xfId="0" applyFont="1" applyFill="1" applyBorder="1" applyAlignment="1">
      <alignment horizontal="center" vertical="center" wrapText="1"/>
    </xf>
    <xf numFmtId="0" fontId="73" fillId="100" borderId="47" xfId="0" applyFont="1" applyFill="1" applyBorder="1" applyAlignment="1">
      <alignment horizontal="center" vertical="center" wrapText="1"/>
    </xf>
    <xf numFmtId="0" fontId="73" fillId="76" borderId="79" xfId="0" applyFont="1" applyFill="1" applyBorder="1" applyAlignment="1">
      <alignment horizontal="center" vertical="center" wrapText="1"/>
    </xf>
    <xf numFmtId="0" fontId="73" fillId="76" borderId="47" xfId="0" applyFont="1" applyFill="1" applyBorder="1" applyAlignment="1">
      <alignment horizontal="center" vertical="center" wrapText="1"/>
    </xf>
    <xf numFmtId="4" fontId="73" fillId="33" borderId="79" xfId="0" applyNumberFormat="1" applyFont="1" applyFill="1" applyBorder="1" applyAlignment="1">
      <alignment horizontal="center" vertical="center" wrapText="1"/>
    </xf>
    <xf numFmtId="4" fontId="5" fillId="33" borderId="83" xfId="0" applyNumberFormat="1" applyFont="1" applyFill="1" applyBorder="1" applyAlignment="1">
      <alignment horizontal="center" vertical="center" wrapText="1"/>
    </xf>
    <xf numFmtId="0" fontId="74" fillId="34" borderId="84" xfId="0" applyFont="1" applyFill="1" applyBorder="1" applyAlignment="1">
      <alignment horizontal="center" vertical="center" wrapText="1"/>
    </xf>
    <xf numFmtId="0" fontId="74" fillId="0" borderId="47" xfId="0" applyFont="1" applyBorder="1" applyAlignment="1">
      <alignment horizontal="center" vertical="center" wrapText="1"/>
    </xf>
    <xf numFmtId="14" fontId="74" fillId="0" borderId="47" xfId="0" applyNumberFormat="1" applyFont="1" applyBorder="1" applyAlignment="1">
      <alignment horizontal="center" vertical="center" wrapText="1"/>
    </xf>
    <xf numFmtId="14" fontId="74" fillId="101" borderId="47" xfId="0" applyNumberFormat="1" applyFont="1" applyFill="1" applyBorder="1" applyAlignment="1">
      <alignment horizontal="center" vertical="center" wrapText="1"/>
    </xf>
    <xf numFmtId="14" fontId="74" fillId="0" borderId="76" xfId="0" applyNumberFormat="1" applyFont="1" applyBorder="1" applyAlignment="1">
      <alignment horizontal="center" vertical="center" wrapText="1"/>
    </xf>
    <xf numFmtId="14" fontId="74" fillId="34" borderId="47" xfId="0" applyNumberFormat="1" applyFont="1" applyFill="1" applyBorder="1" applyAlignment="1">
      <alignment horizontal="center" vertical="center" wrapText="1"/>
    </xf>
    <xf numFmtId="14" fontId="78" fillId="0" borderId="47" xfId="801" applyNumberFormat="1" applyFont="1" applyBorder="1" applyAlignment="1">
      <alignment horizontal="center" vertical="center" wrapText="1"/>
    </xf>
    <xf numFmtId="0" fontId="74" fillId="34" borderId="47" xfId="0" applyFont="1" applyFill="1" applyBorder="1" applyAlignment="1">
      <alignment horizontal="center" vertical="center" wrapText="1"/>
    </xf>
    <xf numFmtId="0" fontId="74" fillId="102" borderId="76" xfId="0" applyFont="1" applyFill="1" applyBorder="1" applyAlignment="1">
      <alignment horizontal="center" vertical="center" wrapText="1"/>
    </xf>
    <xf numFmtId="0" fontId="74" fillId="70" borderId="47" xfId="0" applyFont="1" applyFill="1" applyBorder="1" applyAlignment="1">
      <alignment horizontal="center" vertical="center" wrapText="1"/>
    </xf>
    <xf numFmtId="0" fontId="74" fillId="103" borderId="47" xfId="0" applyFont="1" applyFill="1" applyBorder="1" applyAlignment="1">
      <alignment horizontal="center" vertical="center" wrapText="1"/>
    </xf>
    <xf numFmtId="0" fontId="74" fillId="0" borderId="76" xfId="0" applyFont="1" applyBorder="1" applyAlignment="1">
      <alignment horizontal="center" vertical="center" wrapText="1"/>
    </xf>
    <xf numFmtId="4" fontId="74" fillId="0" borderId="47" xfId="0" applyNumberFormat="1" applyFont="1" applyBorder="1" applyAlignment="1">
      <alignment horizontal="center" vertical="center" wrapText="1"/>
    </xf>
    <xf numFmtId="0" fontId="77" fillId="0" borderId="47" xfId="0" applyFont="1" applyBorder="1" applyAlignment="1">
      <alignment horizontal="center" vertical="center" wrapText="1"/>
    </xf>
    <xf numFmtId="4" fontId="74" fillId="34" borderId="47" xfId="0" applyNumberFormat="1" applyFont="1" applyFill="1" applyBorder="1" applyAlignment="1">
      <alignment horizontal="center" vertical="center" wrapText="1"/>
    </xf>
    <xf numFmtId="14" fontId="36" fillId="34" borderId="47" xfId="801" applyNumberFormat="1" applyFont="1" applyFill="1" applyBorder="1" applyAlignment="1">
      <alignment horizontal="center" vertical="center" wrapText="1"/>
    </xf>
    <xf numFmtId="0" fontId="74" fillId="34" borderId="76" xfId="0" applyFont="1" applyFill="1" applyBorder="1" applyAlignment="1">
      <alignment horizontal="center" vertical="center" wrapText="1"/>
    </xf>
    <xf numFmtId="49" fontId="74" fillId="34" borderId="76" xfId="0" applyNumberFormat="1" applyFont="1" applyFill="1" applyBorder="1" applyAlignment="1">
      <alignment horizontal="center" vertical="center" wrapText="1"/>
    </xf>
    <xf numFmtId="49" fontId="79" fillId="104" borderId="76" xfId="0" applyNumberFormat="1" applyFont="1" applyFill="1" applyBorder="1" applyAlignment="1">
      <alignment horizontal="center" vertical="center" wrapText="1"/>
    </xf>
    <xf numFmtId="49" fontId="79" fillId="104" borderId="47" xfId="0" applyNumberFormat="1" applyFont="1" applyFill="1" applyBorder="1" applyAlignment="1">
      <alignment horizontal="center" vertical="center" wrapText="1"/>
    </xf>
    <xf numFmtId="49" fontId="74" fillId="34" borderId="85" xfId="0" applyNumberFormat="1" applyFont="1" applyFill="1" applyBorder="1" applyAlignment="1">
      <alignment horizontal="center" vertical="center" wrapText="1"/>
    </xf>
    <xf numFmtId="49" fontId="74" fillId="34" borderId="47" xfId="0" applyNumberFormat="1" applyFont="1" applyFill="1" applyBorder="1" applyAlignment="1">
      <alignment horizontal="center" vertical="center" wrapText="1"/>
    </xf>
    <xf numFmtId="49" fontId="74" fillId="30" borderId="86" xfId="0" applyNumberFormat="1" applyFont="1" applyFill="1" applyBorder="1" applyAlignment="1">
      <alignment horizontal="center" vertical="center" wrapText="1"/>
    </xf>
    <xf numFmtId="49" fontId="74" fillId="30" borderId="47" xfId="0" applyNumberFormat="1" applyFont="1" applyFill="1" applyBorder="1" applyAlignment="1">
      <alignment horizontal="center" vertical="center" wrapText="1"/>
    </xf>
    <xf numFmtId="49" fontId="79" fillId="105" borderId="86" xfId="0" applyNumberFormat="1" applyFont="1" applyFill="1" applyBorder="1" applyAlignment="1">
      <alignment horizontal="center" vertical="center" wrapText="1"/>
    </xf>
    <xf numFmtId="49" fontId="74" fillId="106" borderId="86" xfId="0" applyNumberFormat="1" applyFont="1" applyFill="1" applyBorder="1" applyAlignment="1">
      <alignment horizontal="center" vertical="center" wrapText="1"/>
    </xf>
    <xf numFmtId="49" fontId="74" fillId="106" borderId="47" xfId="0" applyNumberFormat="1" applyFont="1" applyFill="1" applyBorder="1" applyAlignment="1">
      <alignment horizontal="center" vertical="center" wrapText="1"/>
    </xf>
    <xf numFmtId="49" fontId="74" fillId="107" borderId="86" xfId="0" applyNumberFormat="1" applyFont="1" applyFill="1" applyBorder="1" applyAlignment="1">
      <alignment horizontal="center" vertical="center" wrapText="1"/>
    </xf>
    <xf numFmtId="49" fontId="74" fillId="107" borderId="47" xfId="0" applyNumberFormat="1" applyFont="1" applyFill="1" applyBorder="1" applyAlignment="1">
      <alignment horizontal="center" vertical="center" wrapText="1"/>
    </xf>
    <xf numFmtId="0" fontId="80" fillId="0" borderId="85" xfId="0" applyFont="1" applyBorder="1" applyAlignment="1">
      <alignment horizontal="center" vertical="center" wrapText="1"/>
    </xf>
    <xf numFmtId="0" fontId="80" fillId="0" borderId="47" xfId="0" applyFont="1" applyBorder="1" applyAlignment="1">
      <alignment horizontal="center" vertical="center" wrapText="1"/>
    </xf>
    <xf numFmtId="49" fontId="80" fillId="34" borderId="85" xfId="0" applyNumberFormat="1" applyFont="1" applyFill="1" applyBorder="1" applyAlignment="1">
      <alignment horizontal="center" vertical="center" wrapText="1"/>
    </xf>
    <xf numFmtId="14" fontId="80" fillId="0" borderId="47" xfId="0" applyNumberFormat="1" applyFont="1" applyBorder="1" applyAlignment="1">
      <alignment horizontal="center" vertical="center" wrapText="1"/>
    </xf>
    <xf numFmtId="0" fontId="80" fillId="0" borderId="91" xfId="0" applyFont="1" applyBorder="1" applyAlignment="1">
      <alignment horizontal="center" vertical="center" wrapText="1"/>
    </xf>
    <xf numFmtId="0" fontId="81" fillId="72" borderId="11" xfId="0" applyFont="1" applyFill="1" applyBorder="1" applyAlignment="1">
      <alignment horizontal="center" vertical="center"/>
    </xf>
    <xf numFmtId="0" fontId="81" fillId="72" borderId="11" xfId="0" applyFont="1" applyFill="1" applyBorder="1" applyAlignment="1">
      <alignment horizontal="center" vertical="center" wrapText="1"/>
    </xf>
    <xf numFmtId="0" fontId="4" fillId="72" borderId="11" xfId="0" applyFont="1" applyFill="1" applyBorder="1" applyAlignment="1">
      <alignment horizontal="center" vertical="center"/>
    </xf>
    <xf numFmtId="0" fontId="5" fillId="72" borderId="11" xfId="0" applyFont="1" applyFill="1" applyBorder="1" applyAlignment="1">
      <alignment horizontal="center" vertical="center"/>
    </xf>
    <xf numFmtId="4" fontId="81" fillId="72" borderId="92" xfId="0" applyNumberFormat="1" applyFont="1" applyFill="1" applyBorder="1" applyAlignment="1">
      <alignment horizontal="center" vertical="center"/>
    </xf>
    <xf numFmtId="4" fontId="81" fillId="72" borderId="11" xfId="0" applyNumberFormat="1" applyFont="1" applyFill="1" applyBorder="1" applyAlignment="1">
      <alignment horizontal="center" vertical="center"/>
    </xf>
    <xf numFmtId="4" fontId="32" fillId="29" borderId="93" xfId="49" applyNumberFormat="1" applyFont="1" applyFill="1" applyBorder="1" applyAlignment="1">
      <alignment horizontal="center" vertical="center"/>
    </xf>
    <xf numFmtId="4" fontId="81" fillId="31" borderId="94" xfId="0" applyNumberFormat="1" applyFont="1" applyFill="1" applyBorder="1" applyAlignment="1">
      <alignment horizontal="center" vertical="center"/>
    </xf>
    <xf numFmtId="4" fontId="81" fillId="31" borderId="11" xfId="0" applyNumberFormat="1" applyFont="1" applyFill="1" applyBorder="1" applyAlignment="1">
      <alignment horizontal="center" vertical="center"/>
    </xf>
    <xf numFmtId="4" fontId="32" fillId="29" borderId="95" xfId="49" applyNumberFormat="1" applyFont="1" applyFill="1" applyBorder="1" applyAlignment="1">
      <alignment horizontal="center" vertical="center"/>
    </xf>
    <xf numFmtId="14" fontId="81" fillId="72" borderId="14" xfId="0" applyNumberFormat="1" applyFont="1" applyFill="1" applyBorder="1" applyAlignment="1">
      <alignment horizontal="center" vertical="center"/>
    </xf>
    <xf numFmtId="14" fontId="73" fillId="72" borderId="11" xfId="0" applyNumberFormat="1" applyFont="1" applyFill="1" applyBorder="1" applyAlignment="1">
      <alignment horizontal="center" vertical="center"/>
    </xf>
    <xf numFmtId="14" fontId="61" fillId="72" borderId="11" xfId="0" applyNumberFormat="1" applyFont="1" applyFill="1" applyBorder="1" applyAlignment="1">
      <alignment horizontal="center" vertical="center"/>
    </xf>
    <xf numFmtId="14" fontId="32" fillId="29" borderId="93" xfId="49" applyNumberFormat="1" applyFont="1" applyFill="1" applyBorder="1" applyAlignment="1">
      <alignment horizontal="center" vertical="center"/>
    </xf>
    <xf numFmtId="0" fontId="81" fillId="72" borderId="94" xfId="0" applyFont="1" applyFill="1" applyBorder="1" applyAlignment="1">
      <alignment horizontal="center" vertical="center"/>
    </xf>
    <xf numFmtId="14" fontId="81" fillId="72" borderId="11" xfId="0" applyNumberFormat="1" applyFont="1" applyFill="1" applyBorder="1" applyAlignment="1">
      <alignment horizontal="center" vertical="center"/>
    </xf>
    <xf numFmtId="1" fontId="81" fillId="72" borderId="94" xfId="0" applyNumberFormat="1" applyFont="1" applyFill="1" applyBorder="1" applyAlignment="1">
      <alignment horizontal="center" vertical="center"/>
    </xf>
    <xf numFmtId="1" fontId="81" fillId="72" borderId="11" xfId="0" applyNumberFormat="1" applyFont="1" applyFill="1" applyBorder="1" applyAlignment="1">
      <alignment horizontal="center" vertical="center"/>
    </xf>
    <xf numFmtId="2" fontId="81" fillId="72" borderId="11" xfId="0" applyNumberFormat="1" applyFont="1" applyFill="1" applyBorder="1" applyAlignment="1">
      <alignment horizontal="center" vertical="center"/>
    </xf>
    <xf numFmtId="14" fontId="81" fillId="72" borderId="94" xfId="0" applyNumberFormat="1" applyFont="1" applyFill="1" applyBorder="1" applyAlignment="1">
      <alignment horizontal="center" vertical="center"/>
    </xf>
    <xf numFmtId="0" fontId="81" fillId="72" borderId="11" xfId="3" applyNumberFormat="1" applyFont="1" applyFill="1" applyBorder="1" applyAlignment="1">
      <alignment horizontal="center" vertical="center"/>
    </xf>
    <xf numFmtId="0" fontId="81" fillId="72" borderId="94" xfId="3" applyNumberFormat="1" applyFont="1" applyFill="1" applyBorder="1" applyAlignment="1">
      <alignment horizontal="center" vertical="center"/>
    </xf>
    <xf numFmtId="0" fontId="81" fillId="72" borderId="11" xfId="0" applyNumberFormat="1" applyFont="1" applyFill="1" applyBorder="1" applyAlignment="1">
      <alignment horizontal="center" vertical="center"/>
    </xf>
    <xf numFmtId="0" fontId="32" fillId="29" borderId="93" xfId="49" applyFont="1" applyFill="1" applyBorder="1" applyAlignment="1">
      <alignment horizontal="center" vertical="center"/>
    </xf>
    <xf numFmtId="14" fontId="81" fillId="72" borderId="84" xfId="0" applyNumberFormat="1" applyFont="1" applyFill="1" applyBorder="1" applyAlignment="1">
      <alignment horizontal="center" vertical="center"/>
    </xf>
    <xf numFmtId="14" fontId="81" fillId="72" borderId="47" xfId="0" applyNumberFormat="1" applyFont="1" applyFill="1" applyBorder="1" applyAlignment="1">
      <alignment horizontal="center" vertical="center"/>
    </xf>
    <xf numFmtId="0" fontId="81" fillId="72" borderId="47" xfId="0" applyFont="1" applyFill="1" applyBorder="1" applyAlignment="1">
      <alignment horizontal="center" vertical="center"/>
    </xf>
    <xf numFmtId="49" fontId="81" fillId="72" borderId="47" xfId="0" applyNumberFormat="1" applyFont="1" applyFill="1" applyBorder="1" applyAlignment="1">
      <alignment horizontal="center" vertical="center"/>
    </xf>
    <xf numFmtId="2" fontId="81" fillId="72" borderId="85" xfId="0" applyNumberFormat="1" applyFont="1" applyFill="1" applyBorder="1" applyAlignment="1">
      <alignment horizontal="center" vertical="center"/>
    </xf>
    <xf numFmtId="2" fontId="81" fillId="72" borderId="47" xfId="0" applyNumberFormat="1" applyFont="1" applyFill="1" applyBorder="1" applyAlignment="1">
      <alignment horizontal="center" vertical="center"/>
    </xf>
    <xf numFmtId="2" fontId="32" fillId="29" borderId="93" xfId="49" applyNumberFormat="1" applyFont="1" applyFill="1" applyBorder="1" applyAlignment="1">
      <alignment horizontal="center" vertical="center"/>
    </xf>
    <xf numFmtId="2" fontId="81" fillId="72" borderId="86" xfId="0" applyNumberFormat="1" applyFont="1" applyFill="1" applyBorder="1" applyAlignment="1">
      <alignment horizontal="center" vertical="center"/>
    </xf>
    <xf numFmtId="2" fontId="82" fillId="105" borderId="93" xfId="49" applyNumberFormat="1" applyFont="1" applyFill="1" applyBorder="1" applyAlignment="1">
      <alignment horizontal="center" vertical="center"/>
    </xf>
    <xf numFmtId="14" fontId="81" fillId="72" borderId="96" xfId="0" applyNumberFormat="1" applyFont="1" applyFill="1" applyBorder="1" applyAlignment="1">
      <alignment horizontal="center" vertical="center"/>
    </xf>
    <xf numFmtId="14" fontId="81" fillId="72" borderId="46" xfId="0" applyNumberFormat="1" applyFont="1" applyFill="1" applyBorder="1" applyAlignment="1">
      <alignment horizontal="center" vertical="center"/>
    </xf>
    <xf numFmtId="0" fontId="81" fillId="72" borderId="46" xfId="0" applyFont="1" applyFill="1" applyBorder="1" applyAlignment="1">
      <alignment horizontal="center" vertical="center"/>
    </xf>
    <xf numFmtId="0" fontId="81" fillId="72" borderId="96" xfId="0" applyFont="1" applyFill="1" applyBorder="1" applyAlignment="1">
      <alignment horizontal="center" vertical="center"/>
    </xf>
    <xf numFmtId="0" fontId="81" fillId="72" borderId="91" xfId="0" applyFont="1" applyFill="1" applyBorder="1" applyAlignment="1">
      <alignment horizontal="center" vertical="center"/>
    </xf>
    <xf numFmtId="1" fontId="4" fillId="32" borderId="0" xfId="0" applyNumberFormat="1" applyFont="1" applyFill="1" applyAlignment="1" applyProtection="1">
      <alignment horizontal="center" vertical="center"/>
    </xf>
    <xf numFmtId="0" fontId="81" fillId="31" borderId="94" xfId="0" applyNumberFormat="1" applyFont="1" applyFill="1" applyBorder="1" applyAlignment="1">
      <alignment horizontal="center" vertical="center"/>
    </xf>
    <xf numFmtId="0" fontId="4" fillId="35" borderId="0" xfId="0" applyFont="1" applyFill="1" applyAlignment="1" applyProtection="1">
      <alignment horizontal="left"/>
    </xf>
    <xf numFmtId="0" fontId="4" fillId="35" borderId="12" xfId="0" applyFont="1" applyFill="1" applyBorder="1" applyAlignment="1" applyProtection="1">
      <alignment horizontal="left"/>
    </xf>
    <xf numFmtId="0" fontId="4" fillId="35" borderId="0" xfId="0" applyFont="1" applyFill="1" applyAlignment="1" applyProtection="1">
      <alignment horizontal="center"/>
    </xf>
    <xf numFmtId="0" fontId="2" fillId="30" borderId="0" xfId="6" applyFill="1" applyAlignment="1" applyProtection="1">
      <alignment horizontal="left"/>
      <protection locked="0"/>
    </xf>
    <xf numFmtId="0" fontId="0" fillId="30" borderId="0" xfId="0" applyFill="1" applyAlignment="1" applyProtection="1">
      <alignment horizontal="left" vertical="top"/>
      <protection locked="0"/>
    </xf>
    <xf numFmtId="0" fontId="2" fillId="30" borderId="0" xfId="0" applyFont="1" applyFill="1" applyAlignment="1" applyProtection="1">
      <alignment horizontal="left" vertical="top"/>
      <protection locked="0"/>
    </xf>
    <xf numFmtId="0" fontId="12" fillId="0" borderId="0" xfId="0" applyFont="1" applyAlignment="1" applyProtection="1">
      <alignment horizontal="right"/>
    </xf>
    <xf numFmtId="0" fontId="13" fillId="0" borderId="0" xfId="0" applyFont="1" applyFill="1" applyAlignment="1" applyProtection="1">
      <alignment horizontal="right"/>
    </xf>
    <xf numFmtId="0" fontId="2" fillId="30" borderId="0" xfId="0" applyFont="1" applyFill="1" applyAlignment="1" applyProtection="1">
      <alignment horizontal="left" vertical="top" wrapText="1"/>
      <protection locked="0"/>
    </xf>
    <xf numFmtId="0" fontId="0" fillId="30" borderId="0" xfId="0" applyFill="1" applyAlignment="1" applyProtection="1">
      <alignment horizontal="left" vertical="top" wrapText="1"/>
      <protection locked="0"/>
    </xf>
    <xf numFmtId="0" fontId="67" fillId="80" borderId="6" xfId="0" applyFont="1" applyFill="1" applyBorder="1" applyAlignment="1" applyProtection="1">
      <alignment horizontal="center" vertical="center"/>
    </xf>
    <xf numFmtId="0" fontId="67" fillId="80" borderId="4" xfId="0" applyFont="1" applyFill="1" applyBorder="1" applyAlignment="1" applyProtection="1">
      <alignment horizontal="center" vertical="center"/>
    </xf>
    <xf numFmtId="0" fontId="67" fillId="80" borderId="5" xfId="0" applyFont="1" applyFill="1" applyBorder="1" applyAlignment="1" applyProtection="1">
      <alignment horizontal="center" vertical="center"/>
    </xf>
    <xf numFmtId="0" fontId="67" fillId="80" borderId="43" xfId="0" applyFont="1" applyFill="1" applyBorder="1" applyAlignment="1" applyProtection="1">
      <alignment horizontal="center" vertical="center"/>
    </xf>
    <xf numFmtId="0" fontId="67" fillId="80" borderId="44" xfId="0" applyFont="1" applyFill="1" applyBorder="1" applyAlignment="1" applyProtection="1">
      <alignment horizontal="center" vertical="center"/>
    </xf>
    <xf numFmtId="0" fontId="67" fillId="80" borderId="45" xfId="0" applyFont="1" applyFill="1" applyBorder="1" applyAlignment="1" applyProtection="1">
      <alignment horizontal="center" vertical="center"/>
    </xf>
    <xf numFmtId="0" fontId="67" fillId="81" borderId="67" xfId="0" applyFont="1" applyFill="1" applyBorder="1" applyAlignment="1" applyProtection="1">
      <alignment horizontal="center" vertical="center"/>
    </xf>
    <xf numFmtId="0" fontId="67" fillId="81" borderId="22" xfId="0" applyFont="1" applyFill="1" applyBorder="1" applyAlignment="1" applyProtection="1">
      <alignment horizontal="center" vertical="center"/>
    </xf>
    <xf numFmtId="0" fontId="67" fillId="81" borderId="59" xfId="0" applyFont="1" applyFill="1" applyBorder="1" applyAlignment="1" applyProtection="1">
      <alignment horizontal="center" vertical="center"/>
    </xf>
    <xf numFmtId="0" fontId="4" fillId="0" borderId="4" xfId="0" applyFont="1" applyFill="1" applyBorder="1" applyAlignment="1" applyProtection="1">
      <alignment horizontal="center" vertical="center"/>
    </xf>
    <xf numFmtId="0" fontId="4" fillId="0" borderId="44" xfId="0" applyFont="1" applyFill="1" applyBorder="1" applyAlignment="1" applyProtection="1">
      <alignment horizontal="center" vertical="center"/>
    </xf>
    <xf numFmtId="165" fontId="4" fillId="82" borderId="7" xfId="0" applyNumberFormat="1" applyFont="1" applyFill="1" applyBorder="1" applyAlignment="1" applyProtection="1">
      <alignment horizontal="center" vertical="center" wrapText="1"/>
    </xf>
    <xf numFmtId="165" fontId="4" fillId="82" borderId="22" xfId="0" applyNumberFormat="1" applyFont="1" applyFill="1" applyBorder="1" applyAlignment="1" applyProtection="1">
      <alignment horizontal="center" vertical="center" wrapText="1"/>
    </xf>
    <xf numFmtId="165" fontId="4" fillId="82" borderId="67" xfId="0" applyNumberFormat="1" applyFont="1" applyFill="1" applyBorder="1" applyAlignment="1" applyProtection="1">
      <alignment horizontal="center" vertical="center" wrapText="1"/>
    </xf>
    <xf numFmtId="165" fontId="4" fillId="82" borderId="3" xfId="0" applyNumberFormat="1" applyFont="1" applyFill="1" applyBorder="1" applyAlignment="1" applyProtection="1">
      <alignment horizontal="center" vertical="center" wrapText="1"/>
    </xf>
    <xf numFmtId="0" fontId="4" fillId="3" borderId="47" xfId="0" applyFont="1" applyFill="1" applyBorder="1" applyAlignment="1" applyProtection="1">
      <alignment horizontal="center" vertical="center" wrapText="1"/>
    </xf>
    <xf numFmtId="0" fontId="4" fillId="3" borderId="67" xfId="0" applyFont="1" applyFill="1" applyBorder="1" applyAlignment="1" applyProtection="1">
      <alignment horizontal="center" vertical="center" wrapText="1"/>
    </xf>
    <xf numFmtId="0" fontId="4" fillId="3" borderId="59" xfId="0" applyFont="1" applyFill="1" applyBorder="1" applyAlignment="1" applyProtection="1">
      <alignment horizontal="center" vertical="center" wrapText="1"/>
    </xf>
    <xf numFmtId="0" fontId="64" fillId="76" borderId="19" xfId="0" applyFont="1" applyFill="1" applyBorder="1" applyAlignment="1" applyProtection="1">
      <alignment horizontal="left" vertical="center"/>
      <protection locked="0"/>
    </xf>
    <xf numFmtId="0" fontId="64" fillId="76" borderId="20" xfId="0" applyFont="1" applyFill="1" applyBorder="1" applyAlignment="1" applyProtection="1">
      <alignment horizontal="left" vertical="center"/>
      <protection locked="0"/>
    </xf>
    <xf numFmtId="0" fontId="64" fillId="76" borderId="21" xfId="0" applyFont="1" applyFill="1" applyBorder="1" applyAlignment="1" applyProtection="1">
      <alignment horizontal="left" vertical="center"/>
      <protection locked="0"/>
    </xf>
    <xf numFmtId="0" fontId="64" fillId="77" borderId="19" xfId="0" applyFont="1" applyFill="1" applyBorder="1" applyAlignment="1" applyProtection="1">
      <alignment horizontal="left" vertical="center"/>
      <protection locked="0"/>
    </xf>
    <xf numFmtId="0" fontId="64" fillId="77" borderId="20" xfId="0" applyFont="1" applyFill="1" applyBorder="1" applyAlignment="1" applyProtection="1">
      <alignment horizontal="left" vertical="center"/>
      <protection locked="0"/>
    </xf>
    <xf numFmtId="0" fontId="64" fillId="77" borderId="21" xfId="0" applyFont="1" applyFill="1" applyBorder="1" applyAlignment="1" applyProtection="1">
      <alignment horizontal="left" vertical="center"/>
      <protection locked="0"/>
    </xf>
    <xf numFmtId="0" fontId="64" fillId="78" borderId="19" xfId="0" applyFont="1" applyFill="1" applyBorder="1" applyAlignment="1" applyProtection="1">
      <alignment horizontal="left" vertical="center"/>
      <protection locked="0"/>
    </xf>
    <xf numFmtId="0" fontId="64" fillId="78" borderId="20" xfId="0" applyFont="1" applyFill="1" applyBorder="1" applyAlignment="1" applyProtection="1">
      <alignment horizontal="left" vertical="center"/>
      <protection locked="0"/>
    </xf>
    <xf numFmtId="0" fontId="64" fillId="78" borderId="21" xfId="0" applyFont="1" applyFill="1" applyBorder="1" applyAlignment="1" applyProtection="1">
      <alignment horizontal="left" vertical="center"/>
      <protection locked="0"/>
    </xf>
    <xf numFmtId="0" fontId="64" fillId="0" borderId="0" xfId="0" applyFont="1" applyBorder="1" applyAlignment="1" applyProtection="1">
      <alignment horizontal="left" vertical="center"/>
      <protection locked="0"/>
    </xf>
    <xf numFmtId="0" fontId="64" fillId="0" borderId="62" xfId="0" applyFont="1" applyBorder="1" applyAlignment="1" applyProtection="1">
      <alignment horizontal="left" vertical="center"/>
      <protection locked="0"/>
    </xf>
    <xf numFmtId="0" fontId="64" fillId="0" borderId="63" xfId="0" applyFont="1" applyBorder="1" applyAlignment="1" applyProtection="1">
      <alignment horizontal="left" vertical="center"/>
      <protection locked="0"/>
    </xf>
    <xf numFmtId="0" fontId="4" fillId="4" borderId="7" xfId="0" applyFont="1" applyFill="1" applyBorder="1" applyAlignment="1" applyProtection="1">
      <alignment horizontal="center" vertical="center"/>
    </xf>
    <xf numFmtId="0" fontId="4" fillId="4" borderId="22" xfId="0" applyFont="1" applyFill="1" applyBorder="1" applyAlignment="1" applyProtection="1">
      <alignment horizontal="center" vertical="center"/>
    </xf>
    <xf numFmtId="0" fontId="4" fillId="4" borderId="3" xfId="0" applyFont="1" applyFill="1" applyBorder="1" applyAlignment="1" applyProtection="1">
      <alignment horizontal="center" vertical="center"/>
    </xf>
    <xf numFmtId="0" fontId="4" fillId="5" borderId="47" xfId="0" applyFont="1" applyFill="1" applyBorder="1" applyAlignment="1" applyProtection="1">
      <alignment horizontal="center" vertical="center" wrapText="1"/>
    </xf>
    <xf numFmtId="0" fontId="4" fillId="5" borderId="22" xfId="0" applyFont="1" applyFill="1" applyBorder="1" applyAlignment="1" applyProtection="1">
      <alignment horizontal="center" vertical="center" wrapText="1"/>
    </xf>
    <xf numFmtId="0" fontId="4" fillId="5" borderId="67" xfId="0" applyFont="1" applyFill="1" applyBorder="1" applyAlignment="1" applyProtection="1">
      <alignment horizontal="center" vertical="center" wrapText="1"/>
    </xf>
    <xf numFmtId="0" fontId="67" fillId="81" borderId="42" xfId="0" applyFont="1" applyFill="1" applyBorder="1" applyAlignment="1" applyProtection="1">
      <alignment horizontal="center" vertical="center"/>
    </xf>
    <xf numFmtId="0" fontId="67" fillId="81" borderId="68" xfId="0" applyFont="1" applyFill="1" applyBorder="1" applyAlignment="1" applyProtection="1">
      <alignment horizontal="center" vertical="center"/>
    </xf>
    <xf numFmtId="0" fontId="70" fillId="93" borderId="69" xfId="0" applyFont="1" applyFill="1" applyBorder="1" applyAlignment="1" applyProtection="1">
      <alignment horizontal="center" vertical="center"/>
    </xf>
    <xf numFmtId="0" fontId="70" fillId="93" borderId="70" xfId="0" applyFont="1" applyFill="1" applyBorder="1" applyAlignment="1" applyProtection="1">
      <alignment horizontal="center" vertical="center"/>
    </xf>
    <xf numFmtId="0" fontId="70" fillId="93" borderId="71" xfId="0" applyFont="1" applyFill="1" applyBorder="1" applyAlignment="1" applyProtection="1">
      <alignment horizontal="center" vertical="center"/>
    </xf>
    <xf numFmtId="0" fontId="71" fillId="93" borderId="69" xfId="0" applyFont="1" applyFill="1" applyBorder="1" applyAlignment="1" applyProtection="1">
      <alignment horizontal="center" vertical="center"/>
    </xf>
    <xf numFmtId="0" fontId="71" fillId="93" borderId="70" xfId="0" applyFont="1" applyFill="1" applyBorder="1" applyAlignment="1" applyProtection="1">
      <alignment horizontal="center" vertical="center"/>
    </xf>
    <xf numFmtId="0" fontId="71" fillId="93" borderId="71" xfId="0" applyFont="1" applyFill="1" applyBorder="1" applyAlignment="1" applyProtection="1">
      <alignment horizontal="center" vertical="center"/>
    </xf>
    <xf numFmtId="0" fontId="67" fillId="93" borderId="69" xfId="0" applyFont="1" applyFill="1" applyBorder="1" applyAlignment="1" applyProtection="1">
      <alignment horizontal="center" vertical="center"/>
    </xf>
    <xf numFmtId="0" fontId="67" fillId="93" borderId="70" xfId="0" applyFont="1" applyFill="1" applyBorder="1" applyAlignment="1" applyProtection="1">
      <alignment horizontal="center" vertical="center"/>
    </xf>
    <xf numFmtId="0" fontId="67" fillId="93" borderId="71" xfId="0" applyFont="1" applyFill="1" applyBorder="1" applyAlignment="1" applyProtection="1">
      <alignment horizontal="center" vertical="center"/>
    </xf>
    <xf numFmtId="165" fontId="4" fillId="94" borderId="69" xfId="0" applyNumberFormat="1" applyFont="1" applyFill="1" applyBorder="1" applyAlignment="1" applyProtection="1">
      <alignment horizontal="center" vertical="center" wrapText="1"/>
    </xf>
    <xf numFmtId="165" fontId="4" fillId="94" borderId="71" xfId="0" applyNumberFormat="1" applyFont="1" applyFill="1" applyBorder="1" applyAlignment="1" applyProtection="1">
      <alignment horizontal="center" vertical="center" wrapText="1"/>
    </xf>
    <xf numFmtId="0" fontId="4" fillId="77" borderId="69" xfId="0" applyFont="1" applyFill="1" applyBorder="1" applyAlignment="1" applyProtection="1">
      <alignment horizontal="center" vertical="center" wrapText="1"/>
    </xf>
    <xf numFmtId="0" fontId="4" fillId="77" borderId="71" xfId="0" applyFont="1" applyFill="1" applyBorder="1" applyAlignment="1" applyProtection="1">
      <alignment horizontal="center" vertical="center" wrapText="1"/>
    </xf>
    <xf numFmtId="0" fontId="37" fillId="77" borderId="69" xfId="0" applyFont="1" applyFill="1" applyBorder="1" applyAlignment="1" applyProtection="1">
      <alignment horizontal="center" vertical="center" wrapText="1"/>
    </xf>
    <xf numFmtId="0" fontId="37" fillId="77" borderId="70" xfId="0" applyFont="1" applyFill="1" applyBorder="1" applyAlignment="1" applyProtection="1">
      <alignment horizontal="center" vertical="center" wrapText="1"/>
    </xf>
    <xf numFmtId="0" fontId="37" fillId="77" borderId="71" xfId="0" applyFont="1" applyFill="1" applyBorder="1" applyAlignment="1" applyProtection="1">
      <alignment horizontal="center" vertical="center" wrapText="1"/>
    </xf>
    <xf numFmtId="0" fontId="4" fillId="96" borderId="69" xfId="0" applyFont="1" applyFill="1" applyBorder="1" applyAlignment="1" applyProtection="1">
      <alignment horizontal="center" vertical="center"/>
    </xf>
    <xf numFmtId="0" fontId="4" fillId="96" borderId="70" xfId="0" applyFont="1" applyFill="1" applyBorder="1" applyAlignment="1" applyProtection="1">
      <alignment horizontal="center" vertical="center"/>
    </xf>
    <xf numFmtId="0" fontId="4" fillId="96" borderId="71" xfId="0" applyFont="1" applyFill="1" applyBorder="1" applyAlignment="1" applyProtection="1">
      <alignment horizontal="center" vertical="center"/>
    </xf>
    <xf numFmtId="49" fontId="74" fillId="68" borderId="89" xfId="0" applyNumberFormat="1" applyFont="1" applyFill="1" applyBorder="1" applyAlignment="1">
      <alignment horizontal="center" vertical="center" wrapText="1"/>
    </xf>
    <xf numFmtId="49" fontId="74" fillId="68" borderId="90" xfId="0" applyNumberFormat="1" applyFont="1" applyFill="1" applyBorder="1" applyAlignment="1">
      <alignment horizontal="center" vertical="center" wrapText="1"/>
    </xf>
    <xf numFmtId="0" fontId="72" fillId="97" borderId="69" xfId="0" applyFont="1" applyFill="1" applyBorder="1" applyAlignment="1" applyProtection="1">
      <alignment horizontal="center" vertical="center" wrapText="1"/>
    </xf>
    <xf numFmtId="0" fontId="72" fillId="97" borderId="71" xfId="0" applyFont="1" applyFill="1" applyBorder="1" applyAlignment="1" applyProtection="1">
      <alignment horizontal="center" vertical="center" wrapText="1"/>
    </xf>
    <xf numFmtId="0" fontId="4" fillId="97" borderId="69" xfId="0" applyFont="1" applyFill="1" applyBorder="1" applyAlignment="1" applyProtection="1">
      <alignment horizontal="center" vertical="center" wrapText="1"/>
    </xf>
    <xf numFmtId="0" fontId="4" fillId="97" borderId="71" xfId="0" applyFont="1" applyFill="1" applyBorder="1" applyAlignment="1" applyProtection="1">
      <alignment horizontal="center" vertical="center" wrapText="1"/>
    </xf>
    <xf numFmtId="0" fontId="64" fillId="0" borderId="74" xfId="0" applyFont="1" applyBorder="1" applyAlignment="1" applyProtection="1">
      <alignment horizontal="center" vertical="center"/>
      <protection locked="0"/>
    </xf>
    <xf numFmtId="0" fontId="64" fillId="0" borderId="42" xfId="0" applyFont="1" applyBorder="1" applyAlignment="1" applyProtection="1">
      <alignment horizontal="center" vertical="center"/>
      <protection locked="0"/>
    </xf>
    <xf numFmtId="0" fontId="64" fillId="0" borderId="75" xfId="0" applyFont="1" applyBorder="1" applyAlignment="1" applyProtection="1">
      <alignment horizontal="center" vertical="center"/>
      <protection locked="0"/>
    </xf>
    <xf numFmtId="0" fontId="4" fillId="0" borderId="76" xfId="0" applyFont="1" applyBorder="1" applyAlignment="1" applyProtection="1">
      <alignment horizontal="center" vertical="center"/>
      <protection locked="0"/>
    </xf>
    <xf numFmtId="0" fontId="4" fillId="0" borderId="67" xfId="0" applyFont="1" applyBorder="1" applyAlignment="1" applyProtection="1">
      <alignment horizontal="center" vertical="center"/>
      <protection locked="0"/>
    </xf>
    <xf numFmtId="0" fontId="4" fillId="0" borderId="48" xfId="0" applyFont="1" applyBorder="1" applyAlignment="1" applyProtection="1">
      <alignment horizontal="center" vertical="center"/>
      <protection locked="0"/>
    </xf>
    <xf numFmtId="0" fontId="37" fillId="0" borderId="77" xfId="0" applyFont="1" applyBorder="1" applyAlignment="1" applyProtection="1">
      <alignment horizontal="center" vertical="center"/>
      <protection locked="0"/>
    </xf>
    <xf numFmtId="0" fontId="37" fillId="0" borderId="20" xfId="0" applyFont="1" applyBorder="1" applyAlignment="1" applyProtection="1">
      <alignment horizontal="center" vertical="center"/>
      <protection locked="0"/>
    </xf>
    <xf numFmtId="0" fontId="37" fillId="0" borderId="21" xfId="0" applyFont="1" applyBorder="1" applyAlignment="1" applyProtection="1">
      <alignment horizontal="center" vertical="center"/>
      <protection locked="0"/>
    </xf>
    <xf numFmtId="49" fontId="74" fillId="68" borderId="87" xfId="0" applyNumberFormat="1" applyFont="1" applyFill="1" applyBorder="1" applyAlignment="1">
      <alignment horizontal="center" vertical="center" wrapText="1"/>
    </xf>
    <xf numFmtId="49" fontId="74" fillId="68" borderId="88" xfId="0" applyNumberFormat="1" applyFont="1" applyFill="1" applyBorder="1" applyAlignment="1">
      <alignment horizontal="center" vertical="center" wrapText="1"/>
    </xf>
  </cellXfs>
  <cellStyles count="802">
    <cellStyle name="20 % - Accent1" xfId="171" builtinId="30" customBuiltin="1"/>
    <cellStyle name="20 % - Accent1 2" xfId="7"/>
    <cellStyle name="20 % - Accent1 3" xfId="495"/>
    <cellStyle name="20 % - Accent1 3 2" xfId="786"/>
    <cellStyle name="20 % - Accent1 4" xfId="766"/>
    <cellStyle name="20 % - Accent2" xfId="175" builtinId="34" customBuiltin="1"/>
    <cellStyle name="20 % - Accent2 2" xfId="8"/>
    <cellStyle name="20 % - Accent2 3" xfId="497"/>
    <cellStyle name="20 % - Accent2 3 2" xfId="788"/>
    <cellStyle name="20 % - Accent2 4" xfId="768"/>
    <cellStyle name="20 % - Accent3" xfId="179" builtinId="38" customBuiltin="1"/>
    <cellStyle name="20 % - Accent3 2" xfId="9"/>
    <cellStyle name="20 % - Accent3 3" xfId="499"/>
    <cellStyle name="20 % - Accent3 3 2" xfId="790"/>
    <cellStyle name="20 % - Accent3 4" xfId="770"/>
    <cellStyle name="20 % - Accent4" xfId="183" builtinId="42" customBuiltin="1"/>
    <cellStyle name="20 % - Accent4 2" xfId="10"/>
    <cellStyle name="20 % - Accent4 3" xfId="501"/>
    <cellStyle name="20 % - Accent4 3 2" xfId="792"/>
    <cellStyle name="20 % - Accent4 4" xfId="772"/>
    <cellStyle name="20 % - Accent5" xfId="187" builtinId="46" customBuiltin="1"/>
    <cellStyle name="20 % - Accent5 2" xfId="11"/>
    <cellStyle name="20 % - Accent5 3" xfId="503"/>
    <cellStyle name="20 % - Accent5 3 2" xfId="794"/>
    <cellStyle name="20 % - Accent5 4" xfId="774"/>
    <cellStyle name="20 % - Accent6" xfId="191" builtinId="50" customBuiltin="1"/>
    <cellStyle name="20 % - Accent6 2" xfId="12"/>
    <cellStyle name="20 % - Accent6 3" xfId="505"/>
    <cellStyle name="20 % - Accent6 3 2" xfId="796"/>
    <cellStyle name="20 % - Accent6 4" xfId="776"/>
    <cellStyle name="40 % - Accent1" xfId="172" builtinId="31" customBuiltin="1"/>
    <cellStyle name="40 % - Accent1 2" xfId="13"/>
    <cellStyle name="40 % - Accent1 3" xfId="496"/>
    <cellStyle name="40 % - Accent1 3 2" xfId="787"/>
    <cellStyle name="40 % - Accent1 4" xfId="767"/>
    <cellStyle name="40 % - Accent2" xfId="176" builtinId="35" customBuiltin="1"/>
    <cellStyle name="40 % - Accent2 2" xfId="14"/>
    <cellStyle name="40 % - Accent2 3" xfId="498"/>
    <cellStyle name="40 % - Accent2 3 2" xfId="789"/>
    <cellStyle name="40 % - Accent2 4" xfId="769"/>
    <cellStyle name="40 % - Accent3" xfId="180" builtinId="39" customBuiltin="1"/>
    <cellStyle name="40 % - Accent3 2" xfId="15"/>
    <cellStyle name="40 % - Accent3 3" xfId="500"/>
    <cellStyle name="40 % - Accent3 3 2" xfId="791"/>
    <cellStyle name="40 % - Accent3 4" xfId="771"/>
    <cellStyle name="40 % - Accent4" xfId="184" builtinId="43" customBuiltin="1"/>
    <cellStyle name="40 % - Accent4 2" xfId="16"/>
    <cellStyle name="40 % - Accent4 3" xfId="502"/>
    <cellStyle name="40 % - Accent4 3 2" xfId="793"/>
    <cellStyle name="40 % - Accent4 4" xfId="773"/>
    <cellStyle name="40 % - Accent5" xfId="188" builtinId="47" customBuiltin="1"/>
    <cellStyle name="40 % - Accent5 2" xfId="17"/>
    <cellStyle name="40 % - Accent5 3" xfId="504"/>
    <cellStyle name="40 % - Accent5 3 2" xfId="795"/>
    <cellStyle name="40 % - Accent5 4" xfId="775"/>
    <cellStyle name="40 % - Accent6" xfId="192" builtinId="51" customBuiltin="1"/>
    <cellStyle name="40 % - Accent6 2" xfId="18"/>
    <cellStyle name="40 % - Accent6 3" xfId="506"/>
    <cellStyle name="40 % - Accent6 3 2" xfId="797"/>
    <cellStyle name="40 % - Accent6 4" xfId="777"/>
    <cellStyle name="60 % - Accent1" xfId="173" builtinId="32" customBuiltin="1"/>
    <cellStyle name="60 % - Accent1 2" xfId="19"/>
    <cellStyle name="60 % - Accent2" xfId="177" builtinId="36" customBuiltin="1"/>
    <cellStyle name="60 % - Accent2 2" xfId="20"/>
    <cellStyle name="60 % - Accent3" xfId="181" builtinId="40" customBuiltin="1"/>
    <cellStyle name="60 % - Accent3 2" xfId="21"/>
    <cellStyle name="60 % - Accent4" xfId="185" builtinId="44" customBuiltin="1"/>
    <cellStyle name="60 % - Accent4 2" xfId="22"/>
    <cellStyle name="60 % - Accent5" xfId="189" builtinId="48" customBuiltin="1"/>
    <cellStyle name="60 % - Accent5 2" xfId="23"/>
    <cellStyle name="60 % - Accent6" xfId="193" builtinId="52" customBuiltin="1"/>
    <cellStyle name="60 % - Accent6 2" xfId="24"/>
    <cellStyle name="Accent1" xfId="170" builtinId="29" customBuiltin="1"/>
    <cellStyle name="Accent1 2" xfId="25"/>
    <cellStyle name="Accent2" xfId="174" builtinId="33" customBuiltin="1"/>
    <cellStyle name="Accent2 2" xfId="26"/>
    <cellStyle name="Accent3" xfId="178" builtinId="37" customBuiltin="1"/>
    <cellStyle name="Accent3 2" xfId="27"/>
    <cellStyle name="Accent4" xfId="182" builtinId="41" customBuiltin="1"/>
    <cellStyle name="Accent4 2" xfId="28"/>
    <cellStyle name="Accent5" xfId="186" builtinId="45" customBuiltin="1"/>
    <cellStyle name="Accent5 2" xfId="29"/>
    <cellStyle name="Accent6" xfId="190" builtinId="49" customBuiltin="1"/>
    <cellStyle name="Accent6 2" xfId="30"/>
    <cellStyle name="Avertissement" xfId="167" builtinId="11" customBuiltin="1"/>
    <cellStyle name="Avertissement 2" xfId="31"/>
    <cellStyle name="Calcul" xfId="164" builtinId="22" customBuiltin="1"/>
    <cellStyle name="Calcul 2" xfId="32"/>
    <cellStyle name="Calcul 2 10" xfId="77"/>
    <cellStyle name="Calcul 2 10 2" xfId="381"/>
    <cellStyle name="Calcul 2 10 2 2" xfId="673"/>
    <cellStyle name="Calcul 2 10 3" xfId="252"/>
    <cellStyle name="Calcul 2 10 3 2" xfId="547"/>
    <cellStyle name="Calcul 2 11" xfId="103"/>
    <cellStyle name="Calcul 2 11 2" xfId="406"/>
    <cellStyle name="Calcul 2 11 2 2" xfId="698"/>
    <cellStyle name="Calcul 2 11 3" xfId="277"/>
    <cellStyle name="Calcul 2 11 3 2" xfId="572"/>
    <cellStyle name="Calcul 2 12" xfId="116"/>
    <cellStyle name="Calcul 2 12 2" xfId="419"/>
    <cellStyle name="Calcul 2 12 2 2" xfId="711"/>
    <cellStyle name="Calcul 2 12 3" xfId="290"/>
    <cellStyle name="Calcul 2 12 3 2" xfId="585"/>
    <cellStyle name="Calcul 2 13" xfId="95"/>
    <cellStyle name="Calcul 2 13 2" xfId="399"/>
    <cellStyle name="Calcul 2 13 2 2" xfId="691"/>
    <cellStyle name="Calcul 2 13 3" xfId="270"/>
    <cellStyle name="Calcul 2 13 3 2" xfId="565"/>
    <cellStyle name="Calcul 2 14" xfId="125"/>
    <cellStyle name="Calcul 2 14 2" xfId="428"/>
    <cellStyle name="Calcul 2 14 2 2" xfId="720"/>
    <cellStyle name="Calcul 2 14 3" xfId="299"/>
    <cellStyle name="Calcul 2 14 3 2" xfId="594"/>
    <cellStyle name="Calcul 2 15" xfId="72"/>
    <cellStyle name="Calcul 2 15 2" xfId="376"/>
    <cellStyle name="Calcul 2 15 2 2" xfId="668"/>
    <cellStyle name="Calcul 2 15 3" xfId="247"/>
    <cellStyle name="Calcul 2 15 3 2" xfId="542"/>
    <cellStyle name="Calcul 2 16" xfId="93"/>
    <cellStyle name="Calcul 2 16 2" xfId="397"/>
    <cellStyle name="Calcul 2 16 2 2" xfId="689"/>
    <cellStyle name="Calcul 2 16 3" xfId="268"/>
    <cellStyle name="Calcul 2 16 3 2" xfId="563"/>
    <cellStyle name="Calcul 2 17" xfId="97"/>
    <cellStyle name="Calcul 2 17 2" xfId="401"/>
    <cellStyle name="Calcul 2 17 2 2" xfId="693"/>
    <cellStyle name="Calcul 2 17 3" xfId="272"/>
    <cellStyle name="Calcul 2 17 3 2" xfId="567"/>
    <cellStyle name="Calcul 2 18" xfId="50"/>
    <cellStyle name="Calcul 2 18 2" xfId="355"/>
    <cellStyle name="Calcul 2 18 2 2" xfId="647"/>
    <cellStyle name="Calcul 2 18 3" xfId="226"/>
    <cellStyle name="Calcul 2 18 3 2" xfId="521"/>
    <cellStyle name="Calcul 2 19" xfId="350"/>
    <cellStyle name="Calcul 2 19 2" xfId="642"/>
    <cellStyle name="Calcul 2 2" xfId="84"/>
    <cellStyle name="Calcul 2 2 2" xfId="388"/>
    <cellStyle name="Calcul 2 2 2 2" xfId="680"/>
    <cellStyle name="Calcul 2 2 3" xfId="259"/>
    <cellStyle name="Calcul 2 2 3 2" xfId="554"/>
    <cellStyle name="Calcul 2 20" xfId="221"/>
    <cellStyle name="Calcul 2 20 2" xfId="516"/>
    <cellStyle name="Calcul 2 3" xfId="71"/>
    <cellStyle name="Calcul 2 3 2" xfId="375"/>
    <cellStyle name="Calcul 2 3 2 2" xfId="667"/>
    <cellStyle name="Calcul 2 3 3" xfId="246"/>
    <cellStyle name="Calcul 2 3 3 2" xfId="541"/>
    <cellStyle name="Calcul 2 4" xfId="83"/>
    <cellStyle name="Calcul 2 4 2" xfId="387"/>
    <cellStyle name="Calcul 2 4 2 2" xfId="679"/>
    <cellStyle name="Calcul 2 4 3" xfId="258"/>
    <cellStyle name="Calcul 2 4 3 2" xfId="553"/>
    <cellStyle name="Calcul 2 5" xfId="70"/>
    <cellStyle name="Calcul 2 5 2" xfId="374"/>
    <cellStyle name="Calcul 2 5 2 2" xfId="666"/>
    <cellStyle name="Calcul 2 5 3" xfId="245"/>
    <cellStyle name="Calcul 2 5 3 2" xfId="540"/>
    <cellStyle name="Calcul 2 6" xfId="100"/>
    <cellStyle name="Calcul 2 6 2" xfId="403"/>
    <cellStyle name="Calcul 2 6 2 2" xfId="695"/>
    <cellStyle name="Calcul 2 6 3" xfId="274"/>
    <cellStyle name="Calcul 2 6 3 2" xfId="569"/>
    <cellStyle name="Calcul 2 7" xfId="60"/>
    <cellStyle name="Calcul 2 7 2" xfId="364"/>
    <cellStyle name="Calcul 2 7 2 2" xfId="656"/>
    <cellStyle name="Calcul 2 7 3" xfId="235"/>
    <cellStyle name="Calcul 2 7 3 2" xfId="530"/>
    <cellStyle name="Calcul 2 8" xfId="76"/>
    <cellStyle name="Calcul 2 8 2" xfId="380"/>
    <cellStyle name="Calcul 2 8 2 2" xfId="672"/>
    <cellStyle name="Calcul 2 8 3" xfId="251"/>
    <cellStyle name="Calcul 2 8 3 2" xfId="546"/>
    <cellStyle name="Calcul 2 9" xfId="108"/>
    <cellStyle name="Calcul 2 9 2" xfId="411"/>
    <cellStyle name="Calcul 2 9 2 2" xfId="703"/>
    <cellStyle name="Calcul 2 9 3" xfId="282"/>
    <cellStyle name="Calcul 2 9 3 2" xfId="577"/>
    <cellStyle name="Cellule liée" xfId="165" builtinId="24" customBuiltin="1"/>
    <cellStyle name="Cellule liée 2" xfId="33"/>
    <cellStyle name="Commentaire 2" xfId="34"/>
    <cellStyle name="Commentaire 2 10" xfId="80"/>
    <cellStyle name="Commentaire 2 10 2" xfId="138"/>
    <cellStyle name="Commentaire 2 10 2 2" xfId="194"/>
    <cellStyle name="Commentaire 2 10 2 2 2" xfId="457"/>
    <cellStyle name="Commentaire 2 10 2 2 2 2" xfId="749"/>
    <cellStyle name="Commentaire 2 10 2 2 3" xfId="329"/>
    <cellStyle name="Commentaire 2 10 2 2 3 2" xfId="623"/>
    <cellStyle name="Commentaire 2 10 2 3" xfId="451"/>
    <cellStyle name="Commentaire 2 10 2 3 2" xfId="743"/>
    <cellStyle name="Commentaire 2 10 2 4" xfId="322"/>
    <cellStyle name="Commentaire 2 10 2 4 2" xfId="617"/>
    <cellStyle name="Commentaire 2 10 3" xfId="384"/>
    <cellStyle name="Commentaire 2 10 3 2" xfId="676"/>
    <cellStyle name="Commentaire 2 10 4" xfId="255"/>
    <cellStyle name="Commentaire 2 10 4 2" xfId="550"/>
    <cellStyle name="Commentaire 2 11" xfId="59"/>
    <cellStyle name="Commentaire 2 11 2" xfId="139"/>
    <cellStyle name="Commentaire 2 11 2 2" xfId="195"/>
    <cellStyle name="Commentaire 2 11 2 2 2" xfId="458"/>
    <cellStyle name="Commentaire 2 11 2 2 2 2" xfId="750"/>
    <cellStyle name="Commentaire 2 11 2 2 3" xfId="330"/>
    <cellStyle name="Commentaire 2 11 2 2 3 2" xfId="624"/>
    <cellStyle name="Commentaire 2 11 2 3" xfId="443"/>
    <cellStyle name="Commentaire 2 11 2 3 2" xfId="735"/>
    <cellStyle name="Commentaire 2 11 2 4" xfId="314"/>
    <cellStyle name="Commentaire 2 11 2 4 2" xfId="609"/>
    <cellStyle name="Commentaire 2 11 3" xfId="363"/>
    <cellStyle name="Commentaire 2 11 3 2" xfId="655"/>
    <cellStyle name="Commentaire 2 11 4" xfId="234"/>
    <cellStyle name="Commentaire 2 11 4 2" xfId="529"/>
    <cellStyle name="Commentaire 2 12" xfId="115"/>
    <cellStyle name="Commentaire 2 12 2" xfId="140"/>
    <cellStyle name="Commentaire 2 12 2 2" xfId="196"/>
    <cellStyle name="Commentaire 2 12 2 2 2" xfId="459"/>
    <cellStyle name="Commentaire 2 12 2 2 2 2" xfId="751"/>
    <cellStyle name="Commentaire 2 12 2 2 3" xfId="331"/>
    <cellStyle name="Commentaire 2 12 2 2 3 2" xfId="625"/>
    <cellStyle name="Commentaire 2 12 2 3" xfId="454"/>
    <cellStyle name="Commentaire 2 12 2 3 2" xfId="746"/>
    <cellStyle name="Commentaire 2 12 2 4" xfId="325"/>
    <cellStyle name="Commentaire 2 12 2 4 2" xfId="620"/>
    <cellStyle name="Commentaire 2 12 3" xfId="418"/>
    <cellStyle name="Commentaire 2 12 3 2" xfId="710"/>
    <cellStyle name="Commentaire 2 12 4" xfId="289"/>
    <cellStyle name="Commentaire 2 12 4 2" xfId="584"/>
    <cellStyle name="Commentaire 2 13" xfId="73"/>
    <cellStyle name="Commentaire 2 13 2" xfId="141"/>
    <cellStyle name="Commentaire 2 13 2 2" xfId="197"/>
    <cellStyle name="Commentaire 2 13 2 2 2" xfId="460"/>
    <cellStyle name="Commentaire 2 13 2 2 2 2" xfId="752"/>
    <cellStyle name="Commentaire 2 13 2 2 3" xfId="332"/>
    <cellStyle name="Commentaire 2 13 2 2 3 2" xfId="626"/>
    <cellStyle name="Commentaire 2 13 2 3" xfId="448"/>
    <cellStyle name="Commentaire 2 13 2 3 2" xfId="740"/>
    <cellStyle name="Commentaire 2 13 2 4" xfId="319"/>
    <cellStyle name="Commentaire 2 13 2 4 2" xfId="614"/>
    <cellStyle name="Commentaire 2 13 3" xfId="377"/>
    <cellStyle name="Commentaire 2 13 3 2" xfId="669"/>
    <cellStyle name="Commentaire 2 13 4" xfId="248"/>
    <cellStyle name="Commentaire 2 13 4 2" xfId="543"/>
    <cellStyle name="Commentaire 2 14" xfId="130"/>
    <cellStyle name="Commentaire 2 14 2" xfId="142"/>
    <cellStyle name="Commentaire 2 14 2 2" xfId="198"/>
    <cellStyle name="Commentaire 2 14 2 2 2" xfId="461"/>
    <cellStyle name="Commentaire 2 14 2 2 2 2" xfId="753"/>
    <cellStyle name="Commentaire 2 14 2 2 3" xfId="333"/>
    <cellStyle name="Commentaire 2 14 2 2 3 2" xfId="627"/>
    <cellStyle name="Commentaire 2 14 2 3" xfId="456"/>
    <cellStyle name="Commentaire 2 14 2 3 2" xfId="748"/>
    <cellStyle name="Commentaire 2 14 2 4" xfId="327"/>
    <cellStyle name="Commentaire 2 14 2 4 2" xfId="622"/>
    <cellStyle name="Commentaire 2 14 3" xfId="433"/>
    <cellStyle name="Commentaire 2 14 3 2" xfId="725"/>
    <cellStyle name="Commentaire 2 14 4" xfId="304"/>
    <cellStyle name="Commentaire 2 14 4 2" xfId="599"/>
    <cellStyle name="Commentaire 2 15" xfId="75"/>
    <cellStyle name="Commentaire 2 15 2" xfId="143"/>
    <cellStyle name="Commentaire 2 15 2 2" xfId="199"/>
    <cellStyle name="Commentaire 2 15 2 2 2" xfId="462"/>
    <cellStyle name="Commentaire 2 15 2 2 2 2" xfId="754"/>
    <cellStyle name="Commentaire 2 15 2 2 3" xfId="334"/>
    <cellStyle name="Commentaire 2 15 2 2 3 2" xfId="628"/>
    <cellStyle name="Commentaire 2 15 2 3" xfId="449"/>
    <cellStyle name="Commentaire 2 15 2 3 2" xfId="741"/>
    <cellStyle name="Commentaire 2 15 2 4" xfId="320"/>
    <cellStyle name="Commentaire 2 15 2 4 2" xfId="615"/>
    <cellStyle name="Commentaire 2 15 3" xfId="379"/>
    <cellStyle name="Commentaire 2 15 3 2" xfId="671"/>
    <cellStyle name="Commentaire 2 15 4" xfId="250"/>
    <cellStyle name="Commentaire 2 15 4 2" xfId="545"/>
    <cellStyle name="Commentaire 2 16" xfId="65"/>
    <cellStyle name="Commentaire 2 16 2" xfId="144"/>
    <cellStyle name="Commentaire 2 16 2 2" xfId="200"/>
    <cellStyle name="Commentaire 2 16 2 2 2" xfId="463"/>
    <cellStyle name="Commentaire 2 16 2 2 2 2" xfId="755"/>
    <cellStyle name="Commentaire 2 16 2 2 3" xfId="335"/>
    <cellStyle name="Commentaire 2 16 2 2 3 2" xfId="629"/>
    <cellStyle name="Commentaire 2 16 2 3" xfId="445"/>
    <cellStyle name="Commentaire 2 16 2 3 2" xfId="737"/>
    <cellStyle name="Commentaire 2 16 2 4" xfId="316"/>
    <cellStyle name="Commentaire 2 16 2 4 2" xfId="611"/>
    <cellStyle name="Commentaire 2 16 3" xfId="369"/>
    <cellStyle name="Commentaire 2 16 3 2" xfId="661"/>
    <cellStyle name="Commentaire 2 16 4" xfId="240"/>
    <cellStyle name="Commentaire 2 16 4 2" xfId="535"/>
    <cellStyle name="Commentaire 2 17" xfId="126"/>
    <cellStyle name="Commentaire 2 17 2" xfId="145"/>
    <cellStyle name="Commentaire 2 17 2 2" xfId="201"/>
    <cellStyle name="Commentaire 2 17 2 2 2" xfId="464"/>
    <cellStyle name="Commentaire 2 17 2 2 2 2" xfId="756"/>
    <cellStyle name="Commentaire 2 17 2 2 3" xfId="336"/>
    <cellStyle name="Commentaire 2 17 2 2 3 2" xfId="630"/>
    <cellStyle name="Commentaire 2 17 2 3" xfId="455"/>
    <cellStyle name="Commentaire 2 17 2 3 2" xfId="747"/>
    <cellStyle name="Commentaire 2 17 2 4" xfId="326"/>
    <cellStyle name="Commentaire 2 17 2 4 2" xfId="621"/>
    <cellStyle name="Commentaire 2 17 3" xfId="429"/>
    <cellStyle name="Commentaire 2 17 3 2" xfId="721"/>
    <cellStyle name="Commentaire 2 17 4" xfId="300"/>
    <cellStyle name="Commentaire 2 17 4 2" xfId="595"/>
    <cellStyle name="Commentaire 2 18" xfId="51"/>
    <cellStyle name="Commentaire 2 18 2" xfId="146"/>
    <cellStyle name="Commentaire 2 18 2 2" xfId="202"/>
    <cellStyle name="Commentaire 2 18 2 2 2" xfId="465"/>
    <cellStyle name="Commentaire 2 18 2 2 2 2" xfId="757"/>
    <cellStyle name="Commentaire 2 18 2 2 3" xfId="337"/>
    <cellStyle name="Commentaire 2 18 2 2 3 2" xfId="631"/>
    <cellStyle name="Commentaire 2 18 2 3" xfId="440"/>
    <cellStyle name="Commentaire 2 18 2 3 2" xfId="732"/>
    <cellStyle name="Commentaire 2 18 2 4" xfId="311"/>
    <cellStyle name="Commentaire 2 18 2 4 2" xfId="606"/>
    <cellStyle name="Commentaire 2 18 3" xfId="356"/>
    <cellStyle name="Commentaire 2 18 3 2" xfId="648"/>
    <cellStyle name="Commentaire 2 18 4" xfId="227"/>
    <cellStyle name="Commentaire 2 18 4 2" xfId="522"/>
    <cellStyle name="Commentaire 2 19" xfId="351"/>
    <cellStyle name="Commentaire 2 19 2" xfId="643"/>
    <cellStyle name="Commentaire 2 2" xfId="86"/>
    <cellStyle name="Commentaire 2 2 2" xfId="147"/>
    <cellStyle name="Commentaire 2 2 2 2" xfId="203"/>
    <cellStyle name="Commentaire 2 2 2 2 2" xfId="466"/>
    <cellStyle name="Commentaire 2 2 2 2 2 2" xfId="758"/>
    <cellStyle name="Commentaire 2 2 2 2 3" xfId="338"/>
    <cellStyle name="Commentaire 2 2 2 2 3 2" xfId="632"/>
    <cellStyle name="Commentaire 2 2 2 3" xfId="452"/>
    <cellStyle name="Commentaire 2 2 2 3 2" xfId="744"/>
    <cellStyle name="Commentaire 2 2 2 4" xfId="323"/>
    <cellStyle name="Commentaire 2 2 2 4 2" xfId="618"/>
    <cellStyle name="Commentaire 2 2 3" xfId="390"/>
    <cellStyle name="Commentaire 2 2 3 2" xfId="682"/>
    <cellStyle name="Commentaire 2 2 4" xfId="261"/>
    <cellStyle name="Commentaire 2 2 4 2" xfId="556"/>
    <cellStyle name="Commentaire 2 20" xfId="222"/>
    <cellStyle name="Commentaire 2 20 2" xfId="517"/>
    <cellStyle name="Commentaire 2 21" xfId="478"/>
    <cellStyle name="Commentaire 2 21 2" xfId="509"/>
    <cellStyle name="Commentaire 2 21 2 2" xfId="800"/>
    <cellStyle name="Commentaire 2 21 3" xfId="780"/>
    <cellStyle name="Commentaire 2 3" xfId="69"/>
    <cellStyle name="Commentaire 2 3 2" xfId="148"/>
    <cellStyle name="Commentaire 2 3 2 2" xfId="204"/>
    <cellStyle name="Commentaire 2 3 2 2 2" xfId="467"/>
    <cellStyle name="Commentaire 2 3 2 2 2 2" xfId="759"/>
    <cellStyle name="Commentaire 2 3 2 2 3" xfId="339"/>
    <cellStyle name="Commentaire 2 3 2 2 3 2" xfId="633"/>
    <cellStyle name="Commentaire 2 3 2 3" xfId="447"/>
    <cellStyle name="Commentaire 2 3 2 3 2" xfId="739"/>
    <cellStyle name="Commentaire 2 3 2 4" xfId="318"/>
    <cellStyle name="Commentaire 2 3 2 4 2" xfId="613"/>
    <cellStyle name="Commentaire 2 3 3" xfId="373"/>
    <cellStyle name="Commentaire 2 3 3 2" xfId="665"/>
    <cellStyle name="Commentaire 2 3 4" xfId="244"/>
    <cellStyle name="Commentaire 2 3 4 2" xfId="539"/>
    <cellStyle name="Commentaire 2 4" xfId="57"/>
    <cellStyle name="Commentaire 2 4 2" xfId="149"/>
    <cellStyle name="Commentaire 2 4 2 2" xfId="205"/>
    <cellStyle name="Commentaire 2 4 2 2 2" xfId="468"/>
    <cellStyle name="Commentaire 2 4 2 2 2 2" xfId="760"/>
    <cellStyle name="Commentaire 2 4 2 2 3" xfId="340"/>
    <cellStyle name="Commentaire 2 4 2 2 3 2" xfId="634"/>
    <cellStyle name="Commentaire 2 4 2 3" xfId="441"/>
    <cellStyle name="Commentaire 2 4 2 3 2" xfId="733"/>
    <cellStyle name="Commentaire 2 4 2 4" xfId="312"/>
    <cellStyle name="Commentaire 2 4 2 4 2" xfId="607"/>
    <cellStyle name="Commentaire 2 4 3" xfId="361"/>
    <cellStyle name="Commentaire 2 4 3 2" xfId="653"/>
    <cellStyle name="Commentaire 2 4 4" xfId="232"/>
    <cellStyle name="Commentaire 2 4 4 2" xfId="527"/>
    <cellStyle name="Commentaire 2 5" xfId="67"/>
    <cellStyle name="Commentaire 2 5 2" xfId="150"/>
    <cellStyle name="Commentaire 2 5 2 2" xfId="206"/>
    <cellStyle name="Commentaire 2 5 2 2 2" xfId="469"/>
    <cellStyle name="Commentaire 2 5 2 2 2 2" xfId="761"/>
    <cellStyle name="Commentaire 2 5 2 2 3" xfId="341"/>
    <cellStyle name="Commentaire 2 5 2 2 3 2" xfId="635"/>
    <cellStyle name="Commentaire 2 5 2 3" xfId="446"/>
    <cellStyle name="Commentaire 2 5 2 3 2" xfId="738"/>
    <cellStyle name="Commentaire 2 5 2 4" xfId="317"/>
    <cellStyle name="Commentaire 2 5 2 4 2" xfId="612"/>
    <cellStyle name="Commentaire 2 5 3" xfId="371"/>
    <cellStyle name="Commentaire 2 5 3 2" xfId="663"/>
    <cellStyle name="Commentaire 2 5 4" xfId="242"/>
    <cellStyle name="Commentaire 2 5 4 2" xfId="537"/>
    <cellStyle name="Commentaire 2 6" xfId="58"/>
    <cellStyle name="Commentaire 2 6 2" xfId="151"/>
    <cellStyle name="Commentaire 2 6 2 2" xfId="207"/>
    <cellStyle name="Commentaire 2 6 2 2 2" xfId="470"/>
    <cellStyle name="Commentaire 2 6 2 2 2 2" xfId="762"/>
    <cellStyle name="Commentaire 2 6 2 2 3" xfId="342"/>
    <cellStyle name="Commentaire 2 6 2 2 3 2" xfId="636"/>
    <cellStyle name="Commentaire 2 6 2 3" xfId="442"/>
    <cellStyle name="Commentaire 2 6 2 3 2" xfId="734"/>
    <cellStyle name="Commentaire 2 6 2 4" xfId="313"/>
    <cellStyle name="Commentaire 2 6 2 4 2" xfId="608"/>
    <cellStyle name="Commentaire 2 6 3" xfId="362"/>
    <cellStyle name="Commentaire 2 6 3 2" xfId="654"/>
    <cellStyle name="Commentaire 2 6 4" xfId="233"/>
    <cellStyle name="Commentaire 2 6 4 2" xfId="528"/>
    <cellStyle name="Commentaire 2 7" xfId="92"/>
    <cellStyle name="Commentaire 2 7 2" xfId="152"/>
    <cellStyle name="Commentaire 2 7 2 2" xfId="208"/>
    <cellStyle name="Commentaire 2 7 2 2 2" xfId="471"/>
    <cellStyle name="Commentaire 2 7 2 2 2 2" xfId="763"/>
    <cellStyle name="Commentaire 2 7 2 2 3" xfId="343"/>
    <cellStyle name="Commentaire 2 7 2 2 3 2" xfId="637"/>
    <cellStyle name="Commentaire 2 7 2 3" xfId="453"/>
    <cellStyle name="Commentaire 2 7 2 3 2" xfId="745"/>
    <cellStyle name="Commentaire 2 7 2 4" xfId="324"/>
    <cellStyle name="Commentaire 2 7 2 4 2" xfId="619"/>
    <cellStyle name="Commentaire 2 7 3" xfId="396"/>
    <cellStyle name="Commentaire 2 7 3 2" xfId="688"/>
    <cellStyle name="Commentaire 2 7 4" xfId="267"/>
    <cellStyle name="Commentaire 2 7 4 2" xfId="562"/>
    <cellStyle name="Commentaire 2 8" xfId="78"/>
    <cellStyle name="Commentaire 2 8 2" xfId="153"/>
    <cellStyle name="Commentaire 2 8 2 2" xfId="209"/>
    <cellStyle name="Commentaire 2 8 2 2 2" xfId="472"/>
    <cellStyle name="Commentaire 2 8 2 2 2 2" xfId="764"/>
    <cellStyle name="Commentaire 2 8 2 2 3" xfId="344"/>
    <cellStyle name="Commentaire 2 8 2 2 3 2" xfId="638"/>
    <cellStyle name="Commentaire 2 8 2 3" xfId="450"/>
    <cellStyle name="Commentaire 2 8 2 3 2" xfId="742"/>
    <cellStyle name="Commentaire 2 8 2 4" xfId="321"/>
    <cellStyle name="Commentaire 2 8 2 4 2" xfId="616"/>
    <cellStyle name="Commentaire 2 8 3" xfId="382"/>
    <cellStyle name="Commentaire 2 8 3 2" xfId="674"/>
    <cellStyle name="Commentaire 2 8 4" xfId="253"/>
    <cellStyle name="Commentaire 2 8 4 2" xfId="548"/>
    <cellStyle name="Commentaire 2 9" xfId="62"/>
    <cellStyle name="Commentaire 2 9 2" xfId="154"/>
    <cellStyle name="Commentaire 2 9 2 2" xfId="210"/>
    <cellStyle name="Commentaire 2 9 2 2 2" xfId="473"/>
    <cellStyle name="Commentaire 2 9 2 2 2 2" xfId="765"/>
    <cellStyle name="Commentaire 2 9 2 2 3" xfId="345"/>
    <cellStyle name="Commentaire 2 9 2 2 3 2" xfId="639"/>
    <cellStyle name="Commentaire 2 9 2 3" xfId="444"/>
    <cellStyle name="Commentaire 2 9 2 3 2" xfId="736"/>
    <cellStyle name="Commentaire 2 9 2 4" xfId="315"/>
    <cellStyle name="Commentaire 2 9 2 4 2" xfId="610"/>
    <cellStyle name="Commentaire 2 9 3" xfId="366"/>
    <cellStyle name="Commentaire 2 9 3 2" xfId="658"/>
    <cellStyle name="Commentaire 2 9 4" xfId="237"/>
    <cellStyle name="Commentaire 2 9 4 2" xfId="532"/>
    <cellStyle name="Entrée" xfId="162" builtinId="20" customBuiltin="1"/>
    <cellStyle name="Entrée 2" xfId="35"/>
    <cellStyle name="Entrée 2 10" xfId="81"/>
    <cellStyle name="Entrée 2 10 2" xfId="385"/>
    <cellStyle name="Entrée 2 10 2 2" xfId="677"/>
    <cellStyle name="Entrée 2 10 3" xfId="256"/>
    <cellStyle name="Entrée 2 10 3 2" xfId="551"/>
    <cellStyle name="Entrée 2 11" xfId="110"/>
    <cellStyle name="Entrée 2 11 2" xfId="413"/>
    <cellStyle name="Entrée 2 11 2 2" xfId="705"/>
    <cellStyle name="Entrée 2 11 3" xfId="284"/>
    <cellStyle name="Entrée 2 11 3 2" xfId="579"/>
    <cellStyle name="Entrée 2 12" xfId="82"/>
    <cellStyle name="Entrée 2 12 2" xfId="386"/>
    <cellStyle name="Entrée 2 12 2 2" xfId="678"/>
    <cellStyle name="Entrée 2 12 3" xfId="257"/>
    <cellStyle name="Entrée 2 12 3 2" xfId="552"/>
    <cellStyle name="Entrée 2 13" xfId="74"/>
    <cellStyle name="Entrée 2 13 2" xfId="378"/>
    <cellStyle name="Entrée 2 13 2 2" xfId="670"/>
    <cellStyle name="Entrée 2 13 3" xfId="249"/>
    <cellStyle name="Entrée 2 13 3 2" xfId="544"/>
    <cellStyle name="Entrée 2 14" xfId="113"/>
    <cellStyle name="Entrée 2 14 2" xfId="416"/>
    <cellStyle name="Entrée 2 14 2 2" xfId="708"/>
    <cellStyle name="Entrée 2 14 3" xfId="287"/>
    <cellStyle name="Entrée 2 14 3 2" xfId="582"/>
    <cellStyle name="Entrée 2 15" xfId="123"/>
    <cellStyle name="Entrée 2 15 2" xfId="426"/>
    <cellStyle name="Entrée 2 15 2 2" xfId="718"/>
    <cellStyle name="Entrée 2 15 3" xfId="297"/>
    <cellStyle name="Entrée 2 15 3 2" xfId="592"/>
    <cellStyle name="Entrée 2 16" xfId="94"/>
    <cellStyle name="Entrée 2 16 2" xfId="398"/>
    <cellStyle name="Entrée 2 16 2 2" xfId="690"/>
    <cellStyle name="Entrée 2 16 3" xfId="269"/>
    <cellStyle name="Entrée 2 16 3 2" xfId="564"/>
    <cellStyle name="Entrée 2 17" xfId="119"/>
    <cellStyle name="Entrée 2 17 2" xfId="422"/>
    <cellStyle name="Entrée 2 17 2 2" xfId="714"/>
    <cellStyle name="Entrée 2 17 3" xfId="293"/>
    <cellStyle name="Entrée 2 17 3 2" xfId="588"/>
    <cellStyle name="Entrée 2 18" xfId="52"/>
    <cellStyle name="Entrée 2 18 2" xfId="357"/>
    <cellStyle name="Entrée 2 18 2 2" xfId="649"/>
    <cellStyle name="Entrée 2 18 3" xfId="228"/>
    <cellStyle name="Entrée 2 18 3 2" xfId="523"/>
    <cellStyle name="Entrée 2 19" xfId="352"/>
    <cellStyle name="Entrée 2 19 2" xfId="644"/>
    <cellStyle name="Entrée 2 2" xfId="87"/>
    <cellStyle name="Entrée 2 2 2" xfId="391"/>
    <cellStyle name="Entrée 2 2 2 2" xfId="683"/>
    <cellStyle name="Entrée 2 2 3" xfId="262"/>
    <cellStyle name="Entrée 2 2 3 2" xfId="557"/>
    <cellStyle name="Entrée 2 20" xfId="223"/>
    <cellStyle name="Entrée 2 20 2" xfId="518"/>
    <cellStyle name="Entrée 2 3" xfId="68"/>
    <cellStyle name="Entrée 2 3 2" xfId="372"/>
    <cellStyle name="Entrée 2 3 2 2" xfId="664"/>
    <cellStyle name="Entrée 2 3 3" xfId="243"/>
    <cellStyle name="Entrée 2 3 3 2" xfId="538"/>
    <cellStyle name="Entrée 2 4" xfId="88"/>
    <cellStyle name="Entrée 2 4 2" xfId="392"/>
    <cellStyle name="Entrée 2 4 2 2" xfId="684"/>
    <cellStyle name="Entrée 2 4 3" xfId="263"/>
    <cellStyle name="Entrée 2 4 3 2" xfId="558"/>
    <cellStyle name="Entrée 2 5" xfId="66"/>
    <cellStyle name="Entrée 2 5 2" xfId="370"/>
    <cellStyle name="Entrée 2 5 2 2" xfId="662"/>
    <cellStyle name="Entrée 2 5 3" xfId="241"/>
    <cellStyle name="Entrée 2 5 3 2" xfId="536"/>
    <cellStyle name="Entrée 2 6" xfId="99"/>
    <cellStyle name="Entrée 2 6 2" xfId="402"/>
    <cellStyle name="Entrée 2 6 2 2" xfId="694"/>
    <cellStyle name="Entrée 2 6 3" xfId="273"/>
    <cellStyle name="Entrée 2 6 3 2" xfId="568"/>
    <cellStyle name="Entrée 2 7" xfId="105"/>
    <cellStyle name="Entrée 2 7 2" xfId="408"/>
    <cellStyle name="Entrée 2 7 2 2" xfId="700"/>
    <cellStyle name="Entrée 2 7 3" xfId="279"/>
    <cellStyle name="Entrée 2 7 3 2" xfId="574"/>
    <cellStyle name="Entrée 2 8" xfId="79"/>
    <cellStyle name="Entrée 2 8 2" xfId="383"/>
    <cellStyle name="Entrée 2 8 2 2" xfId="675"/>
    <cellStyle name="Entrée 2 8 3" xfId="254"/>
    <cellStyle name="Entrée 2 8 3 2" xfId="549"/>
    <cellStyle name="Entrée 2 9" xfId="90"/>
    <cellStyle name="Entrée 2 9 2" xfId="394"/>
    <cellStyle name="Entrée 2 9 2 2" xfId="686"/>
    <cellStyle name="Entrée 2 9 3" xfId="265"/>
    <cellStyle name="Entrée 2 9 3 2" xfId="560"/>
    <cellStyle name="Euro" xfId="1"/>
    <cellStyle name="Euro 2" xfId="36"/>
    <cellStyle name="Euro 2 2" xfId="479"/>
    <cellStyle name="Euro 3" xfId="476"/>
    <cellStyle name="Insatisfaisant" xfId="160" builtinId="27" customBuiltin="1"/>
    <cellStyle name="Insatisfaisant 2" xfId="37"/>
    <cellStyle name="Lien hypertexte" xfId="2" builtinId="8"/>
    <cellStyle name="Lien hypertexte 2" xfId="38"/>
    <cellStyle name="Milliers 2" xfId="98"/>
    <cellStyle name="Milliers 2 2" xfId="484"/>
    <cellStyle name="Milliers 2 2 2" xfId="511"/>
    <cellStyle name="Milliers 2 3" xfId="487"/>
    <cellStyle name="Milliers 3" xfId="55"/>
    <cellStyle name="Milliers 3 2" xfId="213"/>
    <cellStyle name="Milliers 3 3" xfId="486"/>
    <cellStyle name="Milliers 4" xfId="211"/>
    <cellStyle name="Milliers 5" xfId="217"/>
    <cellStyle name="Milliers 5 2" xfId="348"/>
    <cellStyle name="Milliers 6" xfId="218"/>
    <cellStyle name="Milliers 6 2" xfId="349"/>
    <cellStyle name="Milliers 7" xfId="328"/>
    <cellStyle name="Milliers 7 2" xfId="492"/>
    <cellStyle name="Milliers 8" xfId="483"/>
    <cellStyle name="Milliers 8 2" xfId="510"/>
    <cellStyle name="Milliers 9" xfId="488"/>
    <cellStyle name="Neutre" xfId="161" builtinId="28" customBuiltin="1"/>
    <cellStyle name="Neutre 2" xfId="39"/>
    <cellStyle name="Normal" xfId="0" builtinId="0"/>
    <cellStyle name="Normal 12" xfId="801"/>
    <cellStyle name="Normal 2" xfId="6"/>
    <cellStyle name="Normal 2 2" xfId="137"/>
    <cellStyle name="Normal 2 2 2" xfId="481"/>
    <cellStyle name="Normal 2 3" xfId="480"/>
    <cellStyle name="Normal 3" xfId="5"/>
    <cellStyle name="Normal 3 2" xfId="482"/>
    <cellStyle name="Normal 4" xfId="214"/>
    <cellStyle name="Normal 4 2" xfId="215"/>
    <cellStyle name="Normal 4 2 2" xfId="346"/>
    <cellStyle name="Normal 4 2 2 2" xfId="493"/>
    <cellStyle name="Normal 4 2 2 2 2" xfId="784"/>
    <cellStyle name="Normal 4 2 2 3" xfId="640"/>
    <cellStyle name="Normal 4 2 3" xfId="489"/>
    <cellStyle name="Normal 4 2 3 2" xfId="781"/>
    <cellStyle name="Normal 4 2 4" xfId="513"/>
    <cellStyle name="Normal 4 3" xfId="216"/>
    <cellStyle name="Normal 4 3 2" xfId="347"/>
    <cellStyle name="Normal 4 3 2 2" xfId="494"/>
    <cellStyle name="Normal 4 3 2 2 2" xfId="785"/>
    <cellStyle name="Normal 4 3 2 3" xfId="641"/>
    <cellStyle name="Normal 4 3 3" xfId="490"/>
    <cellStyle name="Normal 4 3 3 2" xfId="782"/>
    <cellStyle name="Normal 4 3 4" xfId="514"/>
    <cellStyle name="Normal 4 4" xfId="477"/>
    <cellStyle name="Normal 4 4 2" xfId="508"/>
    <cellStyle name="Normal 4 4 2 2" xfId="799"/>
    <cellStyle name="Normal 4 4 3" xfId="779"/>
    <cellStyle name="Normal 5" xfId="220"/>
    <cellStyle name="Normal 6" xfId="219"/>
    <cellStyle name="Normal 6 2" xfId="491"/>
    <cellStyle name="Normal 6 2 2" xfId="783"/>
    <cellStyle name="Normal 6 3" xfId="515"/>
    <cellStyle name="Normal 7" xfId="474"/>
    <cellStyle name="Normal 7 2" xfId="507"/>
    <cellStyle name="Normal 7 2 2" xfId="798"/>
    <cellStyle name="Normal 7 3" xfId="778"/>
    <cellStyle name="Normal_SUIVI RC V3 publi" xfId="3"/>
    <cellStyle name="Pourcentage 2" xfId="212"/>
    <cellStyle name="Pourcentage 2 2" xfId="485"/>
    <cellStyle name="Pourcentage 2 2 2" xfId="512"/>
    <cellStyle name="Satisfaisant" xfId="159" builtinId="26" customBuiltin="1"/>
    <cellStyle name="Satisfaisant 2" xfId="40"/>
    <cellStyle name="Sortie" xfId="163" builtinId="21" customBuiltin="1"/>
    <cellStyle name="Sortie 2" xfId="41"/>
    <cellStyle name="Sortie 2 10" xfId="85"/>
    <cellStyle name="Sortie 2 10 2" xfId="389"/>
    <cellStyle name="Sortie 2 10 2 2" xfId="681"/>
    <cellStyle name="Sortie 2 10 3" xfId="260"/>
    <cellStyle name="Sortie 2 10 3 2" xfId="555"/>
    <cellStyle name="Sortie 2 11" xfId="56"/>
    <cellStyle name="Sortie 2 11 2" xfId="360"/>
    <cellStyle name="Sortie 2 11 2 2" xfId="652"/>
    <cellStyle name="Sortie 2 11 3" xfId="231"/>
    <cellStyle name="Sortie 2 11 3 2" xfId="526"/>
    <cellStyle name="Sortie 2 12" xfId="114"/>
    <cellStyle name="Sortie 2 12 2" xfId="417"/>
    <cellStyle name="Sortie 2 12 2 2" xfId="709"/>
    <cellStyle name="Sortie 2 12 3" xfId="288"/>
    <cellStyle name="Sortie 2 12 3 2" xfId="583"/>
    <cellStyle name="Sortie 2 13" xfId="128"/>
    <cellStyle name="Sortie 2 13 2" xfId="431"/>
    <cellStyle name="Sortie 2 13 2 2" xfId="723"/>
    <cellStyle name="Sortie 2 13 3" xfId="302"/>
    <cellStyle name="Sortie 2 13 3 2" xfId="597"/>
    <cellStyle name="Sortie 2 14" xfId="121"/>
    <cellStyle name="Sortie 2 14 2" xfId="424"/>
    <cellStyle name="Sortie 2 14 2 2" xfId="716"/>
    <cellStyle name="Sortie 2 14 3" xfId="295"/>
    <cellStyle name="Sortie 2 14 3 2" xfId="590"/>
    <cellStyle name="Sortie 2 15" xfId="122"/>
    <cellStyle name="Sortie 2 15 2" xfId="425"/>
    <cellStyle name="Sortie 2 15 2 2" xfId="717"/>
    <cellStyle name="Sortie 2 15 3" xfId="296"/>
    <cellStyle name="Sortie 2 15 3 2" xfId="591"/>
    <cellStyle name="Sortie 2 16" xfId="132"/>
    <cellStyle name="Sortie 2 16 2" xfId="435"/>
    <cellStyle name="Sortie 2 16 2 2" xfId="727"/>
    <cellStyle name="Sortie 2 16 3" xfId="306"/>
    <cellStyle name="Sortie 2 16 3 2" xfId="601"/>
    <cellStyle name="Sortie 2 17" xfId="136"/>
    <cellStyle name="Sortie 2 17 2" xfId="439"/>
    <cellStyle name="Sortie 2 17 2 2" xfId="731"/>
    <cellStyle name="Sortie 2 17 3" xfId="310"/>
    <cellStyle name="Sortie 2 17 3 2" xfId="605"/>
    <cellStyle name="Sortie 2 18" xfId="53"/>
    <cellStyle name="Sortie 2 18 2" xfId="358"/>
    <cellStyle name="Sortie 2 18 2 2" xfId="650"/>
    <cellStyle name="Sortie 2 18 3" xfId="229"/>
    <cellStyle name="Sortie 2 18 3 2" xfId="524"/>
    <cellStyle name="Sortie 2 19" xfId="353"/>
    <cellStyle name="Sortie 2 19 2" xfId="645"/>
    <cellStyle name="Sortie 2 2" xfId="91"/>
    <cellStyle name="Sortie 2 2 2" xfId="395"/>
    <cellStyle name="Sortie 2 2 2 2" xfId="687"/>
    <cellStyle name="Sortie 2 2 3" xfId="266"/>
    <cellStyle name="Sortie 2 2 3 2" xfId="561"/>
    <cellStyle name="Sortie 2 20" xfId="224"/>
    <cellStyle name="Sortie 2 20 2" xfId="519"/>
    <cellStyle name="Sortie 2 3" xfId="63"/>
    <cellStyle name="Sortie 2 3 2" xfId="367"/>
    <cellStyle name="Sortie 2 3 2 2" xfId="659"/>
    <cellStyle name="Sortie 2 3 3" xfId="238"/>
    <cellStyle name="Sortie 2 3 3 2" xfId="533"/>
    <cellStyle name="Sortie 2 4" xfId="89"/>
    <cellStyle name="Sortie 2 4 2" xfId="393"/>
    <cellStyle name="Sortie 2 4 2 2" xfId="685"/>
    <cellStyle name="Sortie 2 4 3" xfId="264"/>
    <cellStyle name="Sortie 2 4 3 2" xfId="559"/>
    <cellStyle name="Sortie 2 5" xfId="64"/>
    <cellStyle name="Sortie 2 5 2" xfId="368"/>
    <cellStyle name="Sortie 2 5 2 2" xfId="660"/>
    <cellStyle name="Sortie 2 5 3" xfId="239"/>
    <cellStyle name="Sortie 2 5 3 2" xfId="534"/>
    <cellStyle name="Sortie 2 6" xfId="102"/>
    <cellStyle name="Sortie 2 6 2" xfId="405"/>
    <cellStyle name="Sortie 2 6 2 2" xfId="697"/>
    <cellStyle name="Sortie 2 6 3" xfId="276"/>
    <cellStyle name="Sortie 2 6 3 2" xfId="571"/>
    <cellStyle name="Sortie 2 7" xfId="112"/>
    <cellStyle name="Sortie 2 7 2" xfId="415"/>
    <cellStyle name="Sortie 2 7 2 2" xfId="707"/>
    <cellStyle name="Sortie 2 7 3" xfId="286"/>
    <cellStyle name="Sortie 2 7 3 2" xfId="581"/>
    <cellStyle name="Sortie 2 8" xfId="106"/>
    <cellStyle name="Sortie 2 8 2" xfId="409"/>
    <cellStyle name="Sortie 2 8 2 2" xfId="701"/>
    <cellStyle name="Sortie 2 8 3" xfId="280"/>
    <cellStyle name="Sortie 2 8 3 2" xfId="575"/>
    <cellStyle name="Sortie 2 9" xfId="111"/>
    <cellStyle name="Sortie 2 9 2" xfId="414"/>
    <cellStyle name="Sortie 2 9 2 2" xfId="706"/>
    <cellStyle name="Sortie 2 9 3" xfId="285"/>
    <cellStyle name="Sortie 2 9 3 2" xfId="580"/>
    <cellStyle name="Style 1" xfId="4"/>
    <cellStyle name="Texte explicatif" xfId="168" builtinId="53" customBuiltin="1"/>
    <cellStyle name="Texte explicatif 2" xfId="42"/>
    <cellStyle name="Titre 2" xfId="43"/>
    <cellStyle name="Titre 3" xfId="475"/>
    <cellStyle name="Titre 1" xfId="155" builtinId="16" customBuiltin="1"/>
    <cellStyle name="Titre 1 2" xfId="44"/>
    <cellStyle name="Titre 2" xfId="156" builtinId="17" customBuiltin="1"/>
    <cellStyle name="Titre 2 2" xfId="45"/>
    <cellStyle name="Titre 3" xfId="157" builtinId="18" customBuiltin="1"/>
    <cellStyle name="Titre 3 2" xfId="46"/>
    <cellStyle name="Titre 4" xfId="158" builtinId="19" customBuiltin="1"/>
    <cellStyle name="Titre 4 2" xfId="47"/>
    <cellStyle name="Total" xfId="169" builtinId="25" customBuiltin="1"/>
    <cellStyle name="Total 2" xfId="48"/>
    <cellStyle name="Total 2 10" xfId="127"/>
    <cellStyle name="Total 2 10 2" xfId="430"/>
    <cellStyle name="Total 2 10 2 2" xfId="722"/>
    <cellStyle name="Total 2 10 3" xfId="301"/>
    <cellStyle name="Total 2 10 3 2" xfId="596"/>
    <cellStyle name="Total 2 11" xfId="129"/>
    <cellStyle name="Total 2 11 2" xfId="432"/>
    <cellStyle name="Total 2 11 2 2" xfId="724"/>
    <cellStyle name="Total 2 11 3" xfId="303"/>
    <cellStyle name="Total 2 11 3 2" xfId="598"/>
    <cellStyle name="Total 2 12" xfId="131"/>
    <cellStyle name="Total 2 12 2" xfId="434"/>
    <cellStyle name="Total 2 12 2 2" xfId="726"/>
    <cellStyle name="Total 2 12 3" xfId="305"/>
    <cellStyle name="Total 2 12 3 2" xfId="600"/>
    <cellStyle name="Total 2 13" xfId="118"/>
    <cellStyle name="Total 2 13 2" xfId="421"/>
    <cellStyle name="Total 2 13 2 2" xfId="713"/>
    <cellStyle name="Total 2 13 3" xfId="292"/>
    <cellStyle name="Total 2 13 3 2" xfId="587"/>
    <cellStyle name="Total 2 14" xfId="133"/>
    <cellStyle name="Total 2 14 2" xfId="436"/>
    <cellStyle name="Total 2 14 2 2" xfId="728"/>
    <cellStyle name="Total 2 14 3" xfId="307"/>
    <cellStyle name="Total 2 14 3 2" xfId="602"/>
    <cellStyle name="Total 2 15" xfId="135"/>
    <cellStyle name="Total 2 15 2" xfId="438"/>
    <cellStyle name="Total 2 15 2 2" xfId="730"/>
    <cellStyle name="Total 2 15 3" xfId="309"/>
    <cellStyle name="Total 2 15 3 2" xfId="604"/>
    <cellStyle name="Total 2 16" xfId="61"/>
    <cellStyle name="Total 2 16 2" xfId="365"/>
    <cellStyle name="Total 2 16 2 2" xfId="657"/>
    <cellStyle name="Total 2 16 3" xfId="236"/>
    <cellStyle name="Total 2 16 3 2" xfId="531"/>
    <cellStyle name="Total 2 17" xfId="134"/>
    <cellStyle name="Total 2 17 2" xfId="437"/>
    <cellStyle name="Total 2 17 2 2" xfId="729"/>
    <cellStyle name="Total 2 17 3" xfId="308"/>
    <cellStyle name="Total 2 17 3 2" xfId="603"/>
    <cellStyle name="Total 2 18" xfId="54"/>
    <cellStyle name="Total 2 18 2" xfId="359"/>
    <cellStyle name="Total 2 18 2 2" xfId="651"/>
    <cellStyle name="Total 2 18 3" xfId="230"/>
    <cellStyle name="Total 2 18 3 2" xfId="525"/>
    <cellStyle name="Total 2 19" xfId="354"/>
    <cellStyle name="Total 2 19 2" xfId="646"/>
    <cellStyle name="Total 2 2" xfId="96"/>
    <cellStyle name="Total 2 2 2" xfId="400"/>
    <cellStyle name="Total 2 2 2 2" xfId="692"/>
    <cellStyle name="Total 2 2 3" xfId="271"/>
    <cellStyle name="Total 2 2 3 2" xfId="566"/>
    <cellStyle name="Total 2 20" xfId="225"/>
    <cellStyle name="Total 2 20 2" xfId="520"/>
    <cellStyle name="Total 2 3" xfId="101"/>
    <cellStyle name="Total 2 3 2" xfId="404"/>
    <cellStyle name="Total 2 3 2 2" xfId="696"/>
    <cellStyle name="Total 2 3 3" xfId="275"/>
    <cellStyle name="Total 2 3 3 2" xfId="570"/>
    <cellStyle name="Total 2 4" xfId="104"/>
    <cellStyle name="Total 2 4 2" xfId="407"/>
    <cellStyle name="Total 2 4 2 2" xfId="699"/>
    <cellStyle name="Total 2 4 3" xfId="278"/>
    <cellStyle name="Total 2 4 3 2" xfId="573"/>
    <cellStyle name="Total 2 5" xfId="107"/>
    <cellStyle name="Total 2 5 2" xfId="410"/>
    <cellStyle name="Total 2 5 2 2" xfId="702"/>
    <cellStyle name="Total 2 5 3" xfId="281"/>
    <cellStyle name="Total 2 5 3 2" xfId="576"/>
    <cellStyle name="Total 2 6" xfId="109"/>
    <cellStyle name="Total 2 6 2" xfId="412"/>
    <cellStyle name="Total 2 6 2 2" xfId="704"/>
    <cellStyle name="Total 2 6 3" xfId="283"/>
    <cellStyle name="Total 2 6 3 2" xfId="578"/>
    <cellStyle name="Total 2 7" xfId="117"/>
    <cellStyle name="Total 2 7 2" xfId="420"/>
    <cellStyle name="Total 2 7 2 2" xfId="712"/>
    <cellStyle name="Total 2 7 3" xfId="291"/>
    <cellStyle name="Total 2 7 3 2" xfId="586"/>
    <cellStyle name="Total 2 8" xfId="120"/>
    <cellStyle name="Total 2 8 2" xfId="423"/>
    <cellStyle name="Total 2 8 2 2" xfId="715"/>
    <cellStyle name="Total 2 8 3" xfId="294"/>
    <cellStyle name="Total 2 8 3 2" xfId="589"/>
    <cellStyle name="Total 2 9" xfId="124"/>
    <cellStyle name="Total 2 9 2" xfId="427"/>
    <cellStyle name="Total 2 9 2 2" xfId="719"/>
    <cellStyle name="Total 2 9 3" xfId="298"/>
    <cellStyle name="Total 2 9 3 2" xfId="593"/>
    <cellStyle name="Vérification" xfId="166" builtinId="23" customBuiltin="1"/>
    <cellStyle name="Vérification 2" xfId="49"/>
  </cellStyles>
  <dxfs count="34">
    <dxf>
      <font>
        <b/>
        <i val="0"/>
        <color theme="0"/>
      </font>
      <fill>
        <patternFill>
          <bgColor rgb="FF9933FF"/>
        </patternFill>
      </fill>
    </dxf>
    <dxf>
      <font>
        <b/>
        <i val="0"/>
        <color theme="0"/>
      </font>
      <fill>
        <patternFill>
          <bgColor rgb="FF3399FF"/>
        </patternFill>
      </fill>
    </dxf>
    <dxf>
      <font>
        <b/>
        <i val="0"/>
      </font>
      <fill>
        <patternFill>
          <bgColor rgb="FFFFCC66"/>
        </patternFill>
      </fill>
    </dxf>
    <dxf>
      <font>
        <b/>
        <i val="0"/>
        <color theme="0"/>
      </font>
      <fill>
        <patternFill>
          <bgColor rgb="FF002060"/>
        </patternFill>
      </fill>
    </dxf>
    <dxf>
      <font>
        <b/>
        <i val="0"/>
        <color theme="0"/>
      </font>
      <fill>
        <patternFill>
          <bgColor rgb="FF00B050"/>
        </patternFill>
      </fill>
    </dxf>
    <dxf>
      <font>
        <b/>
        <i val="0"/>
        <color theme="0"/>
      </font>
      <fill>
        <patternFill>
          <bgColor theme="9" tint="-0.24994659260841701"/>
        </patternFill>
      </fill>
    </dxf>
    <dxf>
      <font>
        <b/>
        <i val="0"/>
        <color theme="0"/>
      </font>
      <fill>
        <patternFill>
          <bgColor theme="5" tint="-0.24994659260841701"/>
        </patternFill>
      </fill>
    </dxf>
    <dxf>
      <font>
        <b/>
        <i val="0"/>
        <color theme="0"/>
      </font>
      <fill>
        <patternFill>
          <bgColor rgb="FFFF0000"/>
        </patternFill>
      </fill>
    </dxf>
    <dxf>
      <font>
        <b/>
        <i val="0"/>
      </font>
      <fill>
        <patternFill>
          <bgColor rgb="FF00FF00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  <color theme="0"/>
      </font>
      <fill>
        <patternFill>
          <bgColor rgb="FF3399FF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FFFF00"/>
        </patternFill>
      </fill>
    </dxf>
    <dxf>
      <font>
        <b/>
        <i val="0"/>
        <color theme="0"/>
      </font>
      <fill>
        <patternFill>
          <bgColor rgb="FF3399FF"/>
        </patternFill>
      </fill>
    </dxf>
    <dxf>
      <font>
        <b/>
        <i val="0"/>
        <color theme="0"/>
      </font>
      <fill>
        <patternFill>
          <bgColor rgb="FF3399FF"/>
        </patternFill>
      </fill>
    </dxf>
    <dxf>
      <font>
        <b/>
        <i val="0"/>
        <color theme="0"/>
      </font>
      <fill>
        <patternFill>
          <bgColor rgb="FF996633"/>
        </patternFill>
      </fill>
    </dxf>
    <dxf>
      <font>
        <b/>
        <i val="0"/>
      </font>
      <fill>
        <patternFill>
          <bgColor rgb="FF66FFFF"/>
        </patternFill>
      </fill>
    </dxf>
    <dxf>
      <font>
        <b/>
        <i val="0"/>
      </font>
      <fill>
        <patternFill>
          <bgColor rgb="FFFFCC66"/>
        </patternFill>
      </fill>
    </dxf>
    <dxf>
      <font>
        <b/>
        <i val="0"/>
        <color theme="0"/>
      </font>
      <fill>
        <patternFill>
          <bgColor rgb="FF3399FF"/>
        </patternFill>
      </fill>
    </dxf>
    <dxf>
      <font>
        <b/>
        <i val="0"/>
      </font>
      <fill>
        <patternFill>
          <bgColor rgb="FFFFCC66"/>
        </patternFill>
      </fill>
    </dxf>
    <dxf>
      <font>
        <b/>
        <i val="0"/>
      </font>
      <fill>
        <patternFill>
          <bgColor rgb="FFFFCC66"/>
        </patternFill>
      </fill>
    </dxf>
    <dxf>
      <font>
        <b/>
        <i val="0"/>
      </font>
      <fill>
        <patternFill>
          <bgColor rgb="FFFF99FF"/>
        </patternFill>
      </fill>
    </dxf>
    <dxf>
      <font>
        <b/>
        <i val="0"/>
      </font>
      <fill>
        <patternFill>
          <bgColor rgb="FF99FF33"/>
        </patternFill>
      </fill>
    </dxf>
    <dxf>
      <font>
        <b/>
        <i val="0"/>
      </font>
      <fill>
        <patternFill>
          <bgColor rgb="FFFF99FF"/>
        </patternFill>
      </fill>
    </dxf>
    <dxf>
      <font>
        <b/>
        <i val="0"/>
      </font>
      <fill>
        <patternFill>
          <bgColor rgb="FF99FF33"/>
        </patternFill>
      </fill>
    </dxf>
    <dxf>
      <fill>
        <patternFill patternType="lightDown"/>
      </fill>
    </dxf>
    <dxf>
      <font>
        <color theme="0"/>
      </font>
      <fill>
        <gradientFill degree="270">
          <stop position="0">
            <color theme="3" tint="0.40000610370189521"/>
          </stop>
          <stop position="1">
            <color rgb="FF002060"/>
          </stop>
        </gradientFill>
      </fill>
    </dxf>
    <dxf>
      <font>
        <b/>
        <i val="0"/>
        <condense val="0"/>
        <extend val="0"/>
        <color indexed="53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53"/>
      </font>
    </dxf>
    <dxf>
      <font>
        <b/>
        <i val="0"/>
        <condense val="0"/>
        <extend val="0"/>
        <color indexed="12"/>
      </font>
    </dxf>
    <dxf>
      <font>
        <b/>
        <i val="0"/>
        <condense val="0"/>
        <extend val="0"/>
        <color indexed="53"/>
      </font>
    </dxf>
    <dxf>
      <font>
        <b/>
        <i val="0"/>
        <condense val="0"/>
        <extend val="0"/>
        <color indexed="12"/>
      </font>
    </dxf>
  </dxfs>
  <tableStyles count="0" defaultTableStyle="TableStyleMedium2" defaultPivotStyle="PivotStyleLight16"/>
  <colors>
    <mruColors>
      <color rgb="FF0000FF"/>
      <color rgb="FFFFC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drawings/_rels/vmlDrawing2.vml.rels><?xml version="1.0" encoding="UTF-8" standalone="yes"?>
<Relationships xmlns="http://schemas.openxmlformats.org/package/2006/relationships"><Relationship Id="rId2" Type="http://schemas.openxmlformats.org/officeDocument/2006/relationships/image" Target="../media/image1.emf"/><Relationship Id="rId1" Type="http://schemas.openxmlformats.org/officeDocument/2006/relationships/image" Target="../media/image2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1</xdr:row>
          <xdr:rowOff>28575</xdr:rowOff>
        </xdr:from>
        <xdr:to>
          <xdr:col>3</xdr:col>
          <xdr:colOff>457200</xdr:colOff>
          <xdr:row>2</xdr:row>
          <xdr:rowOff>19050</xdr:rowOff>
        </xdr:to>
        <xdr:sp macro="" textlink="">
          <xdr:nvSpPr>
            <xdr:cNvPr id="78849" name="Button 1" hidden="1">
              <a:extLst>
                <a:ext uri="{63B3BB69-23CF-44E3-9099-C40C66FF867C}">
                  <a14:compatExt spid="_x0000_s78849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2</xdr:row>
          <xdr:rowOff>38100</xdr:rowOff>
        </xdr:from>
        <xdr:to>
          <xdr:col>3</xdr:col>
          <xdr:colOff>457200</xdr:colOff>
          <xdr:row>3</xdr:row>
          <xdr:rowOff>28575</xdr:rowOff>
        </xdr:to>
        <xdr:sp macro="" textlink="">
          <xdr:nvSpPr>
            <xdr:cNvPr id="78850" name="Button 2" hidden="1">
              <a:extLst>
                <a:ext uri="{63B3BB69-23CF-44E3-9099-C40C66FF867C}">
                  <a14:compatExt spid="_x0000_s7885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Dates Demandes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36</xdr:col>
          <xdr:colOff>0</xdr:colOff>
          <xdr:row>0</xdr:row>
          <xdr:rowOff>0</xdr:rowOff>
        </xdr:from>
        <xdr:to>
          <xdr:col>37</xdr:col>
          <xdr:colOff>0</xdr:colOff>
          <xdr:row>1</xdr:row>
          <xdr:rowOff>0</xdr:rowOff>
        </xdr:to>
        <xdr:sp macro="" textlink="">
          <xdr:nvSpPr>
            <xdr:cNvPr id="78851" name="Button 3" hidden="1">
              <a:extLst>
                <a:ext uri="{63B3BB69-23CF-44E3-9099-C40C66FF867C}">
                  <a14:compatExt spid="_x0000_s7885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67</xdr:col>
          <xdr:colOff>28575</xdr:colOff>
          <xdr:row>1</xdr:row>
          <xdr:rowOff>9525</xdr:rowOff>
        </xdr:from>
        <xdr:to>
          <xdr:col>68</xdr:col>
          <xdr:colOff>171450</xdr:colOff>
          <xdr:row>2</xdr:row>
          <xdr:rowOff>9525</xdr:rowOff>
        </xdr:to>
        <xdr:sp macro="" textlink="">
          <xdr:nvSpPr>
            <xdr:cNvPr id="78852" name="Button 4" hidden="1">
              <a:extLst>
                <a:ext uri="{63B3BB69-23CF-44E3-9099-C40C66FF867C}">
                  <a14:compatExt spid="_x0000_s78852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0</xdr:row>
          <xdr:rowOff>19050</xdr:rowOff>
        </xdr:from>
        <xdr:to>
          <xdr:col>3</xdr:col>
          <xdr:colOff>457200</xdr:colOff>
          <xdr:row>1</xdr:row>
          <xdr:rowOff>9525</xdr:rowOff>
        </xdr:to>
        <xdr:sp macro="" textlink="">
          <xdr:nvSpPr>
            <xdr:cNvPr id="78853" name="Button 5" hidden="1">
              <a:extLst>
                <a:ext uri="{63B3BB69-23CF-44E3-9099-C40C66FF867C}">
                  <a14:compatExt spid="_x0000_s78853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DPV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3</xdr:row>
          <xdr:rowOff>38100</xdr:rowOff>
        </xdr:from>
        <xdr:to>
          <xdr:col>3</xdr:col>
          <xdr:colOff>457200</xdr:colOff>
          <xdr:row>4</xdr:row>
          <xdr:rowOff>28575</xdr:rowOff>
        </xdr:to>
        <xdr:sp macro="" textlink="">
          <xdr:nvSpPr>
            <xdr:cNvPr id="78854" name="Button 6" hidden="1">
              <a:extLst>
                <a:ext uri="{63B3BB69-23CF-44E3-9099-C40C66FF867C}">
                  <a14:compatExt spid="_x0000_s7885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Dates Récept.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92</xdr:col>
          <xdr:colOff>28575</xdr:colOff>
          <xdr:row>1</xdr:row>
          <xdr:rowOff>9525</xdr:rowOff>
        </xdr:from>
        <xdr:to>
          <xdr:col>93</xdr:col>
          <xdr:colOff>171450</xdr:colOff>
          <xdr:row>2</xdr:row>
          <xdr:rowOff>9525</xdr:rowOff>
        </xdr:to>
        <xdr:sp macro="" textlink="">
          <xdr:nvSpPr>
            <xdr:cNvPr id="78855" name="Button 7" hidden="1">
              <a:extLst>
                <a:ext uri="{63B3BB69-23CF-44E3-9099-C40C66FF867C}">
                  <a14:compatExt spid="_x0000_s7885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0</xdr:colOff>
          <xdr:row>4</xdr:row>
          <xdr:rowOff>38100</xdr:rowOff>
        </xdr:from>
        <xdr:to>
          <xdr:col>3</xdr:col>
          <xdr:colOff>457200</xdr:colOff>
          <xdr:row>5</xdr:row>
          <xdr:rowOff>28575</xdr:rowOff>
        </xdr:to>
        <xdr:sp macro="" textlink="">
          <xdr:nvSpPr>
            <xdr:cNvPr id="78856" name="Button 8" hidden="1">
              <a:extLst>
                <a:ext uri="{63B3BB69-23CF-44E3-9099-C40C66FF867C}">
                  <a14:compatExt spid="_x0000_s7885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Vérifications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118</xdr:col>
          <xdr:colOff>28575</xdr:colOff>
          <xdr:row>1</xdr:row>
          <xdr:rowOff>9525</xdr:rowOff>
        </xdr:from>
        <xdr:to>
          <xdr:col>119</xdr:col>
          <xdr:colOff>171450</xdr:colOff>
          <xdr:row>2</xdr:row>
          <xdr:rowOff>9525</xdr:rowOff>
        </xdr:to>
        <xdr:sp macro="" textlink="">
          <xdr:nvSpPr>
            <xdr:cNvPr id="78857" name="Button 9" hidden="1">
              <a:extLst>
                <a:ext uri="{63B3BB69-23CF-44E3-9099-C40C66FF867C}">
                  <a14:compatExt spid="_x0000_s7885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32</xdr:col>
          <xdr:colOff>0</xdr:colOff>
          <xdr:row>0</xdr:row>
          <xdr:rowOff>0</xdr:rowOff>
        </xdr:from>
        <xdr:to>
          <xdr:col>33</xdr:col>
          <xdr:colOff>0</xdr:colOff>
          <xdr:row>1</xdr:row>
          <xdr:rowOff>0</xdr:rowOff>
        </xdr:to>
        <xdr:sp macro="" textlink="">
          <xdr:nvSpPr>
            <xdr:cNvPr id="78858" name="Button 10" hidden="1">
              <a:extLst>
                <a:ext uri="{63B3BB69-23CF-44E3-9099-C40C66FF867C}">
                  <a14:compatExt spid="_x0000_s78858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27432" tIns="22860" rIns="27432" bIns="22860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MENU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190500</xdr:colOff>
          <xdr:row>1</xdr:row>
          <xdr:rowOff>171450</xdr:rowOff>
        </xdr:from>
        <xdr:to>
          <xdr:col>7</xdr:col>
          <xdr:colOff>142875</xdr:colOff>
          <xdr:row>2</xdr:row>
          <xdr:rowOff>200025</xdr:rowOff>
        </xdr:to>
        <xdr:sp macro="" textlink="">
          <xdr:nvSpPr>
            <xdr:cNvPr id="78860" name="CommandButton1" hidden="1">
              <a:extLst>
                <a:ext uri="{63B3BB69-23CF-44E3-9099-C40C66FF867C}">
                  <a14:compatExt spid="_x0000_s78860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209550</xdr:colOff>
          <xdr:row>3</xdr:row>
          <xdr:rowOff>9525</xdr:rowOff>
        </xdr:from>
        <xdr:to>
          <xdr:col>7</xdr:col>
          <xdr:colOff>133350</xdr:colOff>
          <xdr:row>4</xdr:row>
          <xdr:rowOff>104775</xdr:rowOff>
        </xdr:to>
        <xdr:sp macro="" textlink="">
          <xdr:nvSpPr>
            <xdr:cNvPr id="78861" name="CommandButton2" hidden="1">
              <a:extLst>
                <a:ext uri="{63B3BB69-23CF-44E3-9099-C40C66FF867C}">
                  <a14:compatExt spid="_x0000_s78861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f.monatte\Desktop\SUIVI_RC%20V8%20BRF%20-%20V2.xlsm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Général"/>
      <sheetName val="Dates clés"/>
      <sheetName val="Forfait"/>
      <sheetName val="Publipostage Forfait"/>
      <sheetName val="BC"/>
      <sheetName val="Publipostage BC"/>
      <sheetName val="OS"/>
      <sheetName val="AAG"/>
      <sheetName val="Publipostage OS - AAG"/>
      <sheetName val="Achat en masse"/>
      <sheetName val="Publipostage AM"/>
      <sheetName val="Ref Achat en masse"/>
      <sheetName val="Suivi Conso"/>
      <sheetName val="SUIVI_RC V8 BRF - V2"/>
    </sheetNames>
    <sheetDataSet>
      <sheetData sheetId="0">
        <row r="50">
          <cell r="B50">
            <v>30</v>
          </cell>
        </row>
      </sheetData>
      <sheetData sheetId="1"/>
      <sheetData sheetId="2"/>
      <sheetData sheetId="3"/>
      <sheetData sheetId="4">
        <row r="10">
          <cell r="L10"/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1.xml"/><Relationship Id="rId13" Type="http://schemas.openxmlformats.org/officeDocument/2006/relationships/ctrlProp" Target="../ctrlProps/ctrlProp6.xml"/><Relationship Id="rId3" Type="http://schemas.openxmlformats.org/officeDocument/2006/relationships/vmlDrawing" Target="../drawings/vmlDrawing2.vml"/><Relationship Id="rId7" Type="http://schemas.openxmlformats.org/officeDocument/2006/relationships/image" Target="../media/image2.emf"/><Relationship Id="rId12" Type="http://schemas.openxmlformats.org/officeDocument/2006/relationships/ctrlProp" Target="../ctrlProps/ctrlProp5.xml"/><Relationship Id="rId17" Type="http://schemas.openxmlformats.org/officeDocument/2006/relationships/ctrlProp" Target="../ctrlProps/ctrlProp10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9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11" Type="http://schemas.openxmlformats.org/officeDocument/2006/relationships/ctrlProp" Target="../ctrlProps/ctrlProp4.xml"/><Relationship Id="rId5" Type="http://schemas.openxmlformats.org/officeDocument/2006/relationships/image" Target="../media/image1.emf"/><Relationship Id="rId15" Type="http://schemas.openxmlformats.org/officeDocument/2006/relationships/ctrlProp" Target="../ctrlProps/ctrlProp8.xml"/><Relationship Id="rId10" Type="http://schemas.openxmlformats.org/officeDocument/2006/relationships/ctrlProp" Target="../ctrlProps/ctrlProp3.xml"/><Relationship Id="rId4" Type="http://schemas.openxmlformats.org/officeDocument/2006/relationships/control" Target="../activeX/activeX1.xml"/><Relationship Id="rId9" Type="http://schemas.openxmlformats.org/officeDocument/2006/relationships/ctrlProp" Target="../ctrlProps/ctrlProp2.xml"/><Relationship Id="rId14" Type="http://schemas.openxmlformats.org/officeDocument/2006/relationships/ctrlProp" Target="../ctrlProps/ctrlProp7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>
    <tabColor rgb="FF00B050"/>
  </sheetPr>
  <dimension ref="A1:AQ115"/>
  <sheetViews>
    <sheetView workbookViewId="0">
      <selection activeCell="A97" sqref="A97"/>
    </sheetView>
  </sheetViews>
  <sheetFormatPr baseColWidth="10" defaultColWidth="11.42578125" defaultRowHeight="12.75" x14ac:dyDescent="0.2"/>
  <cols>
    <col min="1" max="1" width="27.140625" style="12" customWidth="1"/>
    <col min="2" max="2" width="23.85546875" style="12" bestFit="1" customWidth="1"/>
    <col min="3" max="4" width="26.7109375" style="12" customWidth="1"/>
    <col min="5" max="5" width="21.28515625" style="12" customWidth="1"/>
    <col min="6" max="6" width="16.5703125" style="12" customWidth="1"/>
    <col min="7" max="7" width="11.42578125" style="12"/>
    <col min="8" max="11" width="15.7109375" style="12" customWidth="1"/>
    <col min="12" max="12" width="8" style="12" customWidth="1"/>
    <col min="13" max="13" width="6" style="12" bestFit="1" customWidth="1"/>
    <col min="14" max="14" width="15.7109375" style="12" customWidth="1"/>
    <col min="15" max="15" width="8.28515625" style="12" customWidth="1"/>
    <col min="16" max="16" width="6" style="12" bestFit="1" customWidth="1"/>
    <col min="17" max="17" width="15.28515625" style="12" bestFit="1" customWidth="1"/>
    <col min="18" max="19" width="11.42578125" style="12"/>
    <col min="20" max="20" width="15.28515625" style="12" bestFit="1" customWidth="1"/>
    <col min="21" max="22" width="11.42578125" style="12"/>
    <col min="23" max="23" width="15.28515625" style="12" bestFit="1" customWidth="1"/>
    <col min="24" max="16384" width="11.42578125" style="12"/>
  </cols>
  <sheetData>
    <row r="1" spans="1:43" ht="15.75" x14ac:dyDescent="0.25">
      <c r="A1" s="4"/>
      <c r="B1" s="20"/>
      <c r="C1" s="290"/>
      <c r="D1" s="290"/>
      <c r="E1" s="81"/>
      <c r="F1" s="15"/>
      <c r="G1" s="16"/>
    </row>
    <row r="2" spans="1:43" ht="15.75" x14ac:dyDescent="0.25">
      <c r="A2" s="4"/>
      <c r="B2" s="20"/>
      <c r="C2" s="291"/>
      <c r="D2" s="291"/>
      <c r="E2" s="75"/>
      <c r="G2" s="39"/>
    </row>
    <row r="3" spans="1:43" ht="15.75" x14ac:dyDescent="0.25">
      <c r="A3" s="4"/>
      <c r="B3" s="20"/>
      <c r="C3" s="40"/>
      <c r="D3" s="41"/>
      <c r="E3" s="75"/>
      <c r="F3" s="15"/>
      <c r="G3" s="39"/>
    </row>
    <row r="4" spans="1:43" ht="15.75" x14ac:dyDescent="0.25">
      <c r="A4" s="4"/>
      <c r="B4" s="20"/>
      <c r="C4" s="40"/>
      <c r="D4" s="41"/>
      <c r="E4" s="42"/>
      <c r="F4" s="15"/>
      <c r="G4" s="39"/>
    </row>
    <row r="5" spans="1:43" x14ac:dyDescent="0.2">
      <c r="A5" s="4"/>
      <c r="B5" s="90"/>
    </row>
    <row r="6" spans="1:43" x14ac:dyDescent="0.2">
      <c r="A6" s="4"/>
      <c r="B6" s="91"/>
    </row>
    <row r="7" spans="1:43" s="39" customFormat="1" x14ac:dyDescent="0.2">
      <c r="A7" s="92"/>
      <c r="B7" s="21"/>
      <c r="C7" s="92"/>
      <c r="D7" s="76"/>
      <c r="AQ7" s="43"/>
    </row>
    <row r="8" spans="1:43" s="39" customFormat="1" x14ac:dyDescent="0.2">
      <c r="A8" s="4"/>
      <c r="B8" s="22"/>
      <c r="AQ8" s="43"/>
    </row>
    <row r="9" spans="1:43" x14ac:dyDescent="0.2">
      <c r="A9" s="5"/>
      <c r="B9" s="21"/>
    </row>
    <row r="10" spans="1:43" s="39" customFormat="1" x14ac:dyDescent="0.2">
      <c r="A10" s="4"/>
      <c r="B10" s="21"/>
      <c r="C10" s="4"/>
      <c r="D10" s="2"/>
      <c r="E10" s="4"/>
      <c r="F10" s="2"/>
      <c r="AQ10" s="43"/>
    </row>
    <row r="11" spans="1:43" s="39" customFormat="1" x14ac:dyDescent="0.2">
      <c r="A11" s="4"/>
      <c r="B11" s="21"/>
      <c r="C11" s="4"/>
      <c r="D11" s="44"/>
      <c r="E11" s="4"/>
      <c r="F11" s="44"/>
      <c r="AP11" s="45" t="s">
        <v>27</v>
      </c>
      <c r="AQ11" s="43" t="s">
        <v>28</v>
      </c>
    </row>
    <row r="12" spans="1:43" s="39" customFormat="1" x14ac:dyDescent="0.2">
      <c r="A12" s="4"/>
      <c r="B12" s="77"/>
      <c r="C12" s="4"/>
      <c r="D12" s="2"/>
      <c r="E12" s="4"/>
      <c r="F12" s="2"/>
      <c r="AQ12" s="43"/>
    </row>
    <row r="13" spans="1:43" x14ac:dyDescent="0.2">
      <c r="A13" s="4"/>
      <c r="B13" s="21"/>
      <c r="C13" s="4"/>
      <c r="D13" s="3"/>
      <c r="E13" s="4"/>
      <c r="F13" s="3"/>
    </row>
    <row r="14" spans="1:43" x14ac:dyDescent="0.2">
      <c r="A14" s="4"/>
      <c r="B14" s="86"/>
      <c r="C14" s="4"/>
      <c r="D14" s="3"/>
      <c r="E14" s="4"/>
      <c r="F14" s="3"/>
    </row>
    <row r="15" spans="1:43" x14ac:dyDescent="0.2">
      <c r="A15" s="4"/>
      <c r="B15" s="85"/>
      <c r="C15" s="4"/>
      <c r="D15" s="3"/>
      <c r="E15" s="4"/>
      <c r="F15" s="3"/>
    </row>
    <row r="16" spans="1:43" s="39" customFormat="1" x14ac:dyDescent="0.2">
      <c r="A16" s="6"/>
      <c r="B16" s="84"/>
      <c r="C16" s="4"/>
      <c r="D16" s="2"/>
      <c r="E16" s="4"/>
      <c r="F16" s="2"/>
      <c r="AQ16" s="43"/>
    </row>
    <row r="17" spans="1:43" s="39" customFormat="1" x14ac:dyDescent="0.2">
      <c r="A17" s="6"/>
      <c r="B17" s="84"/>
      <c r="C17" s="4"/>
      <c r="D17" s="2"/>
      <c r="E17" s="4"/>
      <c r="F17" s="2"/>
      <c r="AP17" s="45" t="s">
        <v>27</v>
      </c>
      <c r="AQ17" s="43" t="s">
        <v>28</v>
      </c>
    </row>
    <row r="18" spans="1:43" s="39" customFormat="1" x14ac:dyDescent="0.2">
      <c r="A18" s="6"/>
      <c r="B18" s="84"/>
      <c r="C18" s="4"/>
      <c r="D18" s="2"/>
      <c r="E18" s="4"/>
      <c r="F18" s="2"/>
      <c r="AQ18" s="43"/>
    </row>
    <row r="19" spans="1:43" x14ac:dyDescent="0.2">
      <c r="A19" s="6"/>
      <c r="B19" s="84"/>
      <c r="C19" s="4"/>
      <c r="D19" s="3"/>
      <c r="E19" s="4"/>
      <c r="F19" s="3"/>
      <c r="G19" s="4"/>
      <c r="H19" s="39"/>
    </row>
    <row r="20" spans="1:43" x14ac:dyDescent="0.2">
      <c r="A20" s="4"/>
      <c r="B20" s="86"/>
    </row>
    <row r="21" spans="1:43" x14ac:dyDescent="0.2">
      <c r="A21" s="4"/>
      <c r="B21" s="86"/>
    </row>
    <row r="22" spans="1:43" x14ac:dyDescent="0.2">
      <c r="A22" s="4"/>
      <c r="B22" s="86"/>
    </row>
    <row r="23" spans="1:43" x14ac:dyDescent="0.2">
      <c r="A23" s="4"/>
      <c r="B23" s="23"/>
    </row>
    <row r="24" spans="1:43" x14ac:dyDescent="0.2">
      <c r="A24" s="29"/>
      <c r="B24" s="8"/>
      <c r="C24" s="4"/>
      <c r="D24" s="4"/>
      <c r="E24" s="4"/>
      <c r="F24" s="32"/>
      <c r="G24" s="33"/>
    </row>
    <row r="25" spans="1:43" x14ac:dyDescent="0.2">
      <c r="A25" s="5"/>
      <c r="B25" s="80"/>
      <c r="C25" s="81"/>
      <c r="D25" s="82"/>
      <c r="E25" s="82"/>
      <c r="F25" s="67"/>
      <c r="G25" s="68"/>
    </row>
    <row r="26" spans="1:43" x14ac:dyDescent="0.2">
      <c r="A26" s="5"/>
      <c r="B26" s="79"/>
      <c r="C26" s="81"/>
      <c r="D26" s="83"/>
      <c r="E26" s="82"/>
      <c r="F26" s="67"/>
      <c r="G26" s="68"/>
    </row>
    <row r="27" spans="1:43" x14ac:dyDescent="0.2">
      <c r="A27" s="7"/>
      <c r="B27" s="78"/>
      <c r="C27" s="81"/>
      <c r="D27" s="83"/>
      <c r="E27" s="82"/>
      <c r="F27" s="38"/>
      <c r="G27" s="34"/>
    </row>
    <row r="28" spans="1:43" x14ac:dyDescent="0.2">
      <c r="A28" s="7"/>
      <c r="B28" s="24"/>
      <c r="C28" s="25"/>
      <c r="D28" s="26"/>
      <c r="E28" s="27"/>
      <c r="F28" s="38"/>
      <c r="G28" s="35"/>
    </row>
    <row r="29" spans="1:43" x14ac:dyDescent="0.2">
      <c r="A29" s="13"/>
    </row>
    <row r="30" spans="1:43" x14ac:dyDescent="0.2">
      <c r="A30" s="286"/>
      <c r="B30" s="286"/>
      <c r="C30" s="286"/>
      <c r="D30" s="286"/>
      <c r="E30" s="286"/>
    </row>
    <row r="31" spans="1:43" x14ac:dyDescent="0.2">
      <c r="A31" s="4"/>
    </row>
    <row r="32" spans="1:43" x14ac:dyDescent="0.2">
      <c r="A32" s="9"/>
      <c r="B32" s="288"/>
      <c r="C32" s="288"/>
      <c r="D32" s="288"/>
    </row>
    <row r="33" spans="1:5" x14ac:dyDescent="0.2">
      <c r="A33" s="9"/>
      <c r="B33" s="289"/>
      <c r="C33" s="289"/>
      <c r="D33" s="289"/>
    </row>
    <row r="34" spans="1:5" x14ac:dyDescent="0.2">
      <c r="A34" s="4"/>
    </row>
    <row r="35" spans="1:5" x14ac:dyDescent="0.2">
      <c r="A35" s="9"/>
      <c r="B35" s="288"/>
      <c r="C35" s="288"/>
      <c r="D35" s="288"/>
      <c r="E35" s="288"/>
    </row>
    <row r="36" spans="1:5" ht="42" customHeight="1" x14ac:dyDescent="0.2">
      <c r="A36" s="9"/>
      <c r="B36" s="292"/>
      <c r="C36" s="289"/>
      <c r="D36" s="289"/>
      <c r="E36" s="289"/>
    </row>
    <row r="37" spans="1:5" x14ac:dyDescent="0.2">
      <c r="A37" s="9"/>
      <c r="B37" s="288"/>
      <c r="C37" s="288"/>
      <c r="D37" s="288"/>
      <c r="E37" s="288"/>
    </row>
    <row r="38" spans="1:5" x14ac:dyDescent="0.2">
      <c r="A38" s="9"/>
      <c r="B38" s="288"/>
      <c r="C38" s="288"/>
      <c r="D38" s="288"/>
      <c r="E38" s="288"/>
    </row>
    <row r="39" spans="1:5" x14ac:dyDescent="0.2">
      <c r="A39" s="9"/>
      <c r="B39" s="293"/>
      <c r="C39" s="293"/>
      <c r="D39" s="293"/>
      <c r="E39" s="293"/>
    </row>
    <row r="40" spans="1:5" x14ac:dyDescent="0.2">
      <c r="A40" s="9"/>
      <c r="B40" s="288"/>
      <c r="C40" s="288"/>
      <c r="D40" s="288"/>
      <c r="E40" s="288"/>
    </row>
    <row r="41" spans="1:5" x14ac:dyDescent="0.2">
      <c r="A41" s="10"/>
      <c r="B41" s="289"/>
      <c r="C41" s="288"/>
      <c r="D41" s="288"/>
      <c r="E41" s="288"/>
    </row>
    <row r="43" spans="1:5" x14ac:dyDescent="0.2">
      <c r="A43" s="286"/>
      <c r="B43" s="286"/>
      <c r="C43" s="286"/>
      <c r="D43" s="286"/>
      <c r="E43" s="286"/>
    </row>
    <row r="44" spans="1:5" x14ac:dyDescent="0.2">
      <c r="A44" s="10"/>
      <c r="B44" s="287"/>
      <c r="C44" s="287"/>
      <c r="D44" s="287"/>
      <c r="E44" s="287"/>
    </row>
    <row r="45" spans="1:5" x14ac:dyDescent="0.2">
      <c r="A45" s="10"/>
      <c r="B45" s="287"/>
      <c r="C45" s="287"/>
      <c r="D45" s="287"/>
      <c r="E45" s="287"/>
    </row>
    <row r="46" spans="1:5" x14ac:dyDescent="0.2">
      <c r="A46" s="10"/>
      <c r="B46" s="287"/>
      <c r="C46" s="287"/>
      <c r="D46" s="287"/>
      <c r="E46" s="287"/>
    </row>
    <row r="47" spans="1:5" x14ac:dyDescent="0.2">
      <c r="A47" s="10"/>
      <c r="B47" s="287"/>
      <c r="C47" s="287"/>
      <c r="D47" s="287"/>
      <c r="E47" s="287"/>
    </row>
    <row r="50" spans="1:10" ht="13.5" thickBot="1" x14ac:dyDescent="0.25">
      <c r="A50" s="11" t="s">
        <v>36</v>
      </c>
      <c r="B50" s="3">
        <v>30</v>
      </c>
      <c r="F50" s="284"/>
      <c r="G50" s="284"/>
      <c r="H50" s="284"/>
      <c r="I50" s="284"/>
      <c r="J50" s="284"/>
    </row>
    <row r="51" spans="1:10" x14ac:dyDescent="0.2">
      <c r="A51" s="11" t="s">
        <v>37</v>
      </c>
      <c r="B51" s="3">
        <v>45</v>
      </c>
      <c r="G51" s="46"/>
      <c r="H51" s="47"/>
      <c r="I51" s="47"/>
      <c r="J51" s="48"/>
    </row>
    <row r="52" spans="1:10" x14ac:dyDescent="0.2">
      <c r="G52" s="73" t="s">
        <v>56</v>
      </c>
      <c r="H52" s="70"/>
      <c r="I52" s="70"/>
      <c r="J52" s="70"/>
    </row>
    <row r="53" spans="1:10" x14ac:dyDescent="0.2">
      <c r="A53" s="4" t="s">
        <v>38</v>
      </c>
      <c r="G53" s="73" t="s">
        <v>45</v>
      </c>
      <c r="H53" s="70"/>
      <c r="I53" s="70"/>
      <c r="J53" s="74"/>
    </row>
    <row r="54" spans="1:10" x14ac:dyDescent="0.2">
      <c r="A54" s="10" t="s">
        <v>39</v>
      </c>
      <c r="B54" s="14"/>
      <c r="G54" s="73" t="s">
        <v>49</v>
      </c>
      <c r="H54" s="70"/>
      <c r="I54" s="70"/>
      <c r="J54" s="74"/>
    </row>
    <row r="55" spans="1:10" x14ac:dyDescent="0.2">
      <c r="A55" s="10" t="s">
        <v>43</v>
      </c>
      <c r="B55" s="14"/>
      <c r="G55" s="73" t="s">
        <v>50</v>
      </c>
      <c r="H55" s="70"/>
      <c r="I55" s="70"/>
      <c r="J55" s="74"/>
    </row>
    <row r="56" spans="1:10" x14ac:dyDescent="0.2">
      <c r="A56" s="10" t="s">
        <v>44</v>
      </c>
      <c r="B56" s="14"/>
      <c r="G56" s="64"/>
      <c r="H56" s="65"/>
      <c r="I56" s="65"/>
      <c r="J56" s="66"/>
    </row>
    <row r="57" spans="1:10" x14ac:dyDescent="0.2">
      <c r="A57" s="10" t="s">
        <v>41</v>
      </c>
      <c r="B57" s="14"/>
      <c r="G57" s="64"/>
      <c r="H57" s="65"/>
      <c r="I57" s="65"/>
      <c r="J57" s="66"/>
    </row>
    <row r="58" spans="1:10" x14ac:dyDescent="0.2">
      <c r="A58" s="17" t="s">
        <v>42</v>
      </c>
      <c r="B58" s="18"/>
      <c r="G58" s="64"/>
      <c r="H58" s="65"/>
      <c r="I58" s="65"/>
      <c r="J58" s="66"/>
    </row>
    <row r="59" spans="1:10" x14ac:dyDescent="0.2">
      <c r="A59" s="17" t="s">
        <v>46</v>
      </c>
      <c r="B59" s="18"/>
      <c r="G59" s="64"/>
      <c r="H59" s="65"/>
      <c r="I59" s="65"/>
      <c r="J59" s="66"/>
    </row>
    <row r="60" spans="1:10" x14ac:dyDescent="0.2">
      <c r="G60" s="64"/>
      <c r="H60" s="65"/>
      <c r="I60" s="65"/>
      <c r="J60" s="66"/>
    </row>
    <row r="62" spans="1:10" x14ac:dyDescent="0.2">
      <c r="A62" s="11"/>
      <c r="B62" s="49"/>
      <c r="C62" s="49" t="s">
        <v>47</v>
      </c>
      <c r="D62" s="49" t="s">
        <v>48</v>
      </c>
      <c r="E62" s="49" t="s">
        <v>51</v>
      </c>
    </row>
    <row r="63" spans="1:10" x14ac:dyDescent="0.2">
      <c r="B63" s="36"/>
      <c r="C63" s="87" t="s">
        <v>57</v>
      </c>
      <c r="D63" s="88" t="s">
        <v>57</v>
      </c>
      <c r="E63" s="89" t="s">
        <v>57</v>
      </c>
    </row>
    <row r="64" spans="1:10" ht="13.5" thickBot="1" x14ac:dyDescent="0.25">
      <c r="B64" s="69"/>
      <c r="C64" s="69"/>
      <c r="D64" s="65"/>
      <c r="E64" s="70"/>
      <c r="F64" s="285"/>
      <c r="G64" s="284"/>
      <c r="H64" s="284"/>
      <c r="I64" s="284"/>
      <c r="J64" s="284"/>
    </row>
    <row r="65" spans="2:23" x14ac:dyDescent="0.2">
      <c r="B65" s="69"/>
      <c r="C65" s="69"/>
      <c r="D65" s="65"/>
      <c r="E65" s="70"/>
      <c r="F65" s="10" t="s">
        <v>26</v>
      </c>
      <c r="G65" s="46" t="s">
        <v>1</v>
      </c>
      <c r="H65" s="48" t="s">
        <v>54</v>
      </c>
      <c r="I65" s="10" t="s">
        <v>45</v>
      </c>
      <c r="J65" s="46" t="s">
        <v>1</v>
      </c>
      <c r="K65" s="48" t="s">
        <v>54</v>
      </c>
      <c r="L65" s="10" t="s">
        <v>49</v>
      </c>
      <c r="M65" s="46" t="s">
        <v>1</v>
      </c>
      <c r="N65" s="48" t="s">
        <v>54</v>
      </c>
      <c r="O65" s="10" t="s">
        <v>50</v>
      </c>
      <c r="P65" s="46" t="s">
        <v>1</v>
      </c>
      <c r="Q65" s="48" t="s">
        <v>54</v>
      </c>
      <c r="R65" s="10" t="s">
        <v>52</v>
      </c>
      <c r="S65" s="46" t="s">
        <v>1</v>
      </c>
      <c r="T65" s="48" t="s">
        <v>54</v>
      </c>
      <c r="U65" s="10" t="s">
        <v>53</v>
      </c>
      <c r="V65" s="46" t="s">
        <v>1</v>
      </c>
      <c r="W65" s="48" t="s">
        <v>54</v>
      </c>
    </row>
    <row r="66" spans="2:23" x14ac:dyDescent="0.2">
      <c r="B66" s="69"/>
      <c r="C66" s="69"/>
      <c r="D66" s="65"/>
      <c r="E66" s="70"/>
      <c r="G66" s="64"/>
      <c r="H66" s="66"/>
      <c r="J66" s="64"/>
      <c r="K66" s="66"/>
      <c r="M66" s="64"/>
      <c r="N66" s="66"/>
      <c r="P66" s="64"/>
      <c r="Q66" s="66"/>
      <c r="S66" s="64"/>
      <c r="T66" s="66"/>
      <c r="V66" s="64"/>
      <c r="W66" s="66"/>
    </row>
    <row r="67" spans="2:23" x14ac:dyDescent="0.2">
      <c r="B67" s="36"/>
      <c r="C67" s="36"/>
      <c r="D67" s="65"/>
      <c r="E67" s="70"/>
      <c r="G67" s="64"/>
      <c r="H67" s="66"/>
      <c r="J67" s="64"/>
      <c r="K67" s="66"/>
      <c r="M67" s="64"/>
      <c r="N67" s="66"/>
      <c r="P67" s="64"/>
      <c r="Q67" s="66"/>
      <c r="S67" s="64"/>
      <c r="T67" s="66"/>
      <c r="V67" s="64"/>
      <c r="W67" s="66"/>
    </row>
    <row r="68" spans="2:23" x14ac:dyDescent="0.2">
      <c r="B68" s="36"/>
      <c r="C68" s="36"/>
      <c r="D68" s="65"/>
      <c r="E68" s="71"/>
      <c r="G68" s="64"/>
      <c r="H68" s="66"/>
      <c r="J68" s="64"/>
      <c r="K68" s="66"/>
      <c r="M68" s="64"/>
      <c r="N68" s="66"/>
      <c r="P68" s="64"/>
      <c r="Q68" s="66"/>
      <c r="S68" s="64"/>
      <c r="T68" s="66"/>
      <c r="V68" s="64"/>
      <c r="W68" s="66"/>
    </row>
    <row r="69" spans="2:23" x14ac:dyDescent="0.2">
      <c r="B69" s="36"/>
      <c r="C69" s="36"/>
      <c r="D69" s="65"/>
      <c r="E69" s="71"/>
      <c r="G69" s="64"/>
      <c r="H69" s="66"/>
      <c r="J69" s="64"/>
      <c r="K69" s="66"/>
      <c r="M69" s="64"/>
      <c r="N69" s="66"/>
      <c r="P69" s="64"/>
      <c r="Q69" s="66"/>
      <c r="S69" s="64"/>
      <c r="T69" s="66"/>
      <c r="V69" s="64"/>
      <c r="W69" s="66"/>
    </row>
    <row r="70" spans="2:23" x14ac:dyDescent="0.2">
      <c r="B70" s="36"/>
      <c r="C70" s="36"/>
      <c r="D70" s="65"/>
      <c r="E70" s="72"/>
      <c r="G70" s="64"/>
      <c r="H70" s="66"/>
      <c r="J70" s="64"/>
      <c r="K70" s="66"/>
      <c r="M70" s="64"/>
      <c r="N70" s="66"/>
      <c r="P70" s="64"/>
      <c r="Q70" s="66"/>
      <c r="S70" s="64"/>
      <c r="T70" s="66"/>
      <c r="V70" s="64"/>
      <c r="W70" s="66"/>
    </row>
    <row r="71" spans="2:23" x14ac:dyDescent="0.2">
      <c r="B71" s="36"/>
      <c r="C71" s="36"/>
      <c r="D71" s="65"/>
      <c r="E71" s="72"/>
      <c r="G71" s="64"/>
      <c r="H71" s="66"/>
      <c r="J71" s="64"/>
      <c r="K71" s="66"/>
      <c r="M71" s="64"/>
      <c r="N71" s="66"/>
      <c r="P71" s="64"/>
      <c r="Q71" s="66"/>
      <c r="S71" s="64"/>
      <c r="T71" s="66"/>
      <c r="V71" s="64"/>
      <c r="W71" s="66"/>
    </row>
    <row r="72" spans="2:23" x14ac:dyDescent="0.2">
      <c r="B72" s="28"/>
      <c r="C72" s="28"/>
      <c r="D72" s="19"/>
      <c r="E72" s="19"/>
      <c r="G72" s="64"/>
      <c r="H72" s="66"/>
      <c r="J72" s="64"/>
      <c r="K72" s="66"/>
      <c r="M72" s="64"/>
      <c r="N72" s="66"/>
      <c r="P72" s="64"/>
      <c r="Q72" s="66"/>
      <c r="S72" s="64"/>
      <c r="T72" s="66"/>
      <c r="V72" s="64"/>
      <c r="W72" s="66"/>
    </row>
    <row r="73" spans="2:23" x14ac:dyDescent="0.2">
      <c r="B73" s="28"/>
      <c r="C73" s="37"/>
      <c r="D73" s="19"/>
      <c r="E73" s="19"/>
      <c r="G73" s="64"/>
      <c r="H73" s="66"/>
      <c r="J73" s="64"/>
      <c r="K73" s="66"/>
      <c r="M73" s="64"/>
      <c r="N73" s="66"/>
      <c r="P73" s="64"/>
      <c r="Q73" s="66"/>
      <c r="S73" s="64"/>
      <c r="T73" s="66"/>
      <c r="V73" s="64"/>
      <c r="W73" s="66"/>
    </row>
    <row r="74" spans="2:23" x14ac:dyDescent="0.2">
      <c r="B74" s="28"/>
      <c r="C74" s="28"/>
      <c r="D74" s="19"/>
      <c r="E74" s="19"/>
      <c r="G74" s="64"/>
      <c r="H74" s="66"/>
      <c r="J74" s="64"/>
      <c r="K74" s="66"/>
      <c r="M74" s="64"/>
      <c r="N74" s="66"/>
      <c r="P74" s="64"/>
      <c r="Q74" s="66"/>
      <c r="S74" s="64"/>
      <c r="T74" s="66"/>
      <c r="V74" s="64"/>
      <c r="W74" s="66"/>
    </row>
    <row r="75" spans="2:23" x14ac:dyDescent="0.2">
      <c r="B75" s="28"/>
      <c r="C75" s="28"/>
      <c r="D75" s="19"/>
      <c r="E75" s="19"/>
      <c r="G75" s="64"/>
      <c r="H75" s="66"/>
      <c r="J75" s="64"/>
      <c r="K75" s="66"/>
      <c r="M75" s="64"/>
      <c r="N75" s="66"/>
      <c r="P75" s="64"/>
      <c r="Q75" s="66"/>
      <c r="S75" s="64"/>
      <c r="T75" s="66"/>
      <c r="V75" s="64"/>
      <c r="W75" s="66"/>
    </row>
    <row r="76" spans="2:23" x14ac:dyDescent="0.2">
      <c r="B76" s="28"/>
      <c r="C76" s="28"/>
      <c r="D76" s="19"/>
      <c r="E76" s="19"/>
      <c r="G76" s="64"/>
      <c r="H76" s="66"/>
      <c r="J76" s="64"/>
      <c r="K76" s="66"/>
      <c r="M76" s="64"/>
      <c r="N76" s="66"/>
      <c r="P76" s="64"/>
      <c r="Q76" s="66"/>
      <c r="S76" s="64"/>
      <c r="T76" s="66"/>
      <c r="V76" s="64"/>
      <c r="W76" s="66"/>
    </row>
    <row r="77" spans="2:23" x14ac:dyDescent="0.2">
      <c r="B77" s="28"/>
      <c r="C77" s="28"/>
      <c r="D77" s="19"/>
      <c r="E77" s="19"/>
      <c r="G77" s="64"/>
      <c r="H77" s="66"/>
      <c r="J77" s="64"/>
      <c r="K77" s="66"/>
      <c r="M77" s="64"/>
      <c r="N77" s="66"/>
      <c r="P77" s="64"/>
      <c r="Q77" s="66"/>
      <c r="S77" s="64"/>
      <c r="T77" s="66"/>
      <c r="V77" s="64"/>
      <c r="W77" s="66"/>
    </row>
    <row r="78" spans="2:23" x14ac:dyDescent="0.2">
      <c r="B78" s="28"/>
      <c r="C78" s="28"/>
      <c r="D78" s="19"/>
      <c r="E78" s="19"/>
      <c r="G78" s="64"/>
      <c r="H78" s="66"/>
      <c r="J78" s="64"/>
      <c r="K78" s="66"/>
      <c r="M78" s="64"/>
      <c r="N78" s="66"/>
      <c r="P78" s="64"/>
      <c r="Q78" s="66"/>
      <c r="S78" s="64"/>
      <c r="T78" s="66"/>
      <c r="V78" s="64"/>
      <c r="W78" s="66"/>
    </row>
    <row r="79" spans="2:23" x14ac:dyDescent="0.2">
      <c r="B79" s="28"/>
      <c r="C79" s="28"/>
      <c r="D79" s="19"/>
      <c r="E79" s="19"/>
      <c r="G79" s="64"/>
      <c r="H79" s="66"/>
      <c r="J79" s="64"/>
      <c r="K79" s="66"/>
      <c r="M79" s="64"/>
      <c r="N79" s="66"/>
      <c r="P79" s="64"/>
      <c r="Q79" s="66"/>
      <c r="S79" s="64"/>
      <c r="T79" s="66"/>
      <c r="V79" s="64"/>
      <c r="W79" s="66"/>
    </row>
    <row r="80" spans="2:23" x14ac:dyDescent="0.2">
      <c r="B80" s="28"/>
      <c r="C80" s="28"/>
      <c r="D80" s="19"/>
      <c r="E80" s="19"/>
      <c r="G80" s="64"/>
      <c r="H80" s="66"/>
      <c r="J80" s="64"/>
      <c r="K80" s="66"/>
      <c r="M80" s="64"/>
      <c r="N80" s="66"/>
      <c r="P80" s="64"/>
      <c r="Q80" s="66"/>
      <c r="S80" s="64"/>
      <c r="T80" s="66"/>
      <c r="V80" s="64"/>
      <c r="W80" s="66"/>
    </row>
    <row r="81" spans="2:23" x14ac:dyDescent="0.2">
      <c r="B81" s="28"/>
      <c r="C81" s="28"/>
      <c r="D81" s="19"/>
      <c r="E81" s="19"/>
      <c r="G81" s="64"/>
      <c r="H81" s="66"/>
      <c r="J81" s="64"/>
      <c r="K81" s="66"/>
      <c r="M81" s="64"/>
      <c r="N81" s="66"/>
      <c r="P81" s="64"/>
      <c r="Q81" s="66"/>
      <c r="S81" s="64"/>
      <c r="T81" s="66"/>
      <c r="V81" s="64"/>
      <c r="W81" s="66"/>
    </row>
    <row r="82" spans="2:23" x14ac:dyDescent="0.2">
      <c r="B82" s="28"/>
      <c r="C82" s="28"/>
      <c r="D82" s="19"/>
      <c r="E82" s="19"/>
      <c r="G82" s="64"/>
      <c r="H82" s="66"/>
      <c r="J82" s="64"/>
      <c r="K82" s="66"/>
      <c r="M82" s="64"/>
      <c r="N82" s="66"/>
      <c r="P82" s="64"/>
      <c r="Q82" s="66"/>
      <c r="S82" s="64"/>
      <c r="T82" s="66"/>
      <c r="V82" s="64"/>
      <c r="W82" s="66"/>
    </row>
    <row r="83" spans="2:23" x14ac:dyDescent="0.2">
      <c r="B83" s="28"/>
      <c r="C83" s="28"/>
      <c r="D83" s="19"/>
      <c r="E83" s="19"/>
      <c r="G83" s="64"/>
      <c r="H83" s="66"/>
      <c r="J83" s="64"/>
      <c r="K83" s="66"/>
      <c r="M83" s="64"/>
      <c r="N83" s="66"/>
      <c r="P83" s="64"/>
      <c r="Q83" s="66"/>
      <c r="S83" s="64"/>
      <c r="T83" s="66"/>
      <c r="V83" s="64"/>
      <c r="W83" s="66"/>
    </row>
    <row r="84" spans="2:23" x14ac:dyDescent="0.2">
      <c r="B84" s="28"/>
      <c r="C84" s="28"/>
      <c r="D84" s="19"/>
      <c r="E84" s="19"/>
      <c r="G84" s="64"/>
      <c r="H84" s="66"/>
      <c r="J84" s="64"/>
      <c r="K84" s="66"/>
      <c r="M84" s="64"/>
      <c r="N84" s="66"/>
      <c r="P84" s="64"/>
      <c r="Q84" s="66"/>
      <c r="S84" s="64"/>
      <c r="T84" s="66"/>
      <c r="V84" s="64"/>
      <c r="W84" s="66"/>
    </row>
    <row r="85" spans="2:23" x14ac:dyDescent="0.2">
      <c r="B85" s="28"/>
      <c r="C85" s="28"/>
      <c r="D85" s="19"/>
      <c r="E85" s="19"/>
      <c r="G85" s="64"/>
      <c r="H85" s="66"/>
      <c r="J85" s="64"/>
      <c r="K85" s="66"/>
      <c r="M85" s="64"/>
      <c r="N85" s="66"/>
      <c r="P85" s="64"/>
      <c r="Q85" s="66"/>
      <c r="S85" s="64"/>
      <c r="T85" s="66"/>
      <c r="V85" s="64"/>
      <c r="W85" s="66"/>
    </row>
    <row r="86" spans="2:23" x14ac:dyDescent="0.2">
      <c r="B86" s="28"/>
      <c r="C86" s="28"/>
      <c r="D86" s="19"/>
      <c r="E86" s="19"/>
      <c r="G86" s="64"/>
      <c r="H86" s="66"/>
      <c r="J86" s="64"/>
      <c r="K86" s="66"/>
      <c r="M86" s="64"/>
      <c r="N86" s="66"/>
      <c r="P86" s="64"/>
      <c r="Q86" s="66"/>
      <c r="S86" s="64"/>
      <c r="T86" s="66"/>
      <c r="V86" s="64"/>
      <c r="W86" s="66"/>
    </row>
    <row r="87" spans="2:23" x14ac:dyDescent="0.2">
      <c r="B87" s="28"/>
      <c r="C87" s="28"/>
      <c r="D87" s="19"/>
      <c r="E87" s="19"/>
      <c r="G87" s="64"/>
      <c r="H87" s="66"/>
      <c r="J87" s="64"/>
      <c r="K87" s="66"/>
      <c r="M87" s="64"/>
      <c r="N87" s="66"/>
      <c r="P87" s="64"/>
      <c r="Q87" s="66"/>
      <c r="S87" s="64"/>
      <c r="T87" s="66"/>
      <c r="V87" s="64"/>
      <c r="W87" s="66"/>
    </row>
    <row r="88" spans="2:23" x14ac:dyDescent="0.2">
      <c r="B88" s="28"/>
      <c r="C88" s="28"/>
      <c r="D88" s="19"/>
      <c r="E88" s="19"/>
      <c r="G88" s="64"/>
      <c r="H88" s="66"/>
      <c r="J88" s="64"/>
      <c r="K88" s="66"/>
      <c r="M88" s="64"/>
      <c r="N88" s="66"/>
      <c r="P88" s="64"/>
      <c r="Q88" s="66"/>
      <c r="S88" s="64"/>
      <c r="T88" s="66"/>
      <c r="V88" s="64"/>
      <c r="W88" s="66"/>
    </row>
    <row r="89" spans="2:23" x14ac:dyDescent="0.2">
      <c r="B89" s="28"/>
      <c r="C89" s="28"/>
      <c r="D89" s="19"/>
      <c r="E89" s="19"/>
      <c r="G89" s="64"/>
      <c r="H89" s="66"/>
      <c r="J89" s="64"/>
      <c r="K89" s="66"/>
      <c r="M89" s="64"/>
      <c r="N89" s="66"/>
      <c r="P89" s="64"/>
      <c r="Q89" s="66"/>
      <c r="S89" s="64"/>
      <c r="T89" s="66"/>
      <c r="V89" s="64"/>
      <c r="W89" s="66"/>
    </row>
    <row r="100" spans="1:11" x14ac:dyDescent="0.2">
      <c r="A100" s="50"/>
      <c r="B100" s="51"/>
      <c r="C100" s="50"/>
      <c r="D100" s="52"/>
      <c r="E100" s="50"/>
      <c r="F100" s="53"/>
      <c r="G100" s="53"/>
      <c r="H100" s="53"/>
      <c r="I100" s="53"/>
      <c r="J100" s="54"/>
      <c r="K100" s="55"/>
    </row>
    <row r="101" spans="1:11" x14ac:dyDescent="0.2">
      <c r="A101" s="56"/>
      <c r="B101" s="57"/>
      <c r="C101" s="56"/>
      <c r="D101" s="57"/>
      <c r="E101" s="56"/>
      <c r="F101" s="56"/>
      <c r="G101" s="56"/>
      <c r="H101" s="56"/>
      <c r="I101" s="58"/>
      <c r="J101" s="56"/>
      <c r="K101" s="55"/>
    </row>
    <row r="102" spans="1:11" x14ac:dyDescent="0.2">
      <c r="A102" s="56"/>
      <c r="B102" s="57"/>
      <c r="C102" s="56"/>
      <c r="D102" s="57"/>
      <c r="E102" s="56"/>
      <c r="F102" s="56"/>
      <c r="G102" s="56"/>
      <c r="H102" s="56"/>
      <c r="J102" s="56"/>
      <c r="K102" s="55"/>
    </row>
    <row r="103" spans="1:11" x14ac:dyDescent="0.2">
      <c r="A103" s="59"/>
      <c r="B103" s="57"/>
      <c r="C103" s="56"/>
      <c r="D103" s="57"/>
      <c r="E103" s="56"/>
      <c r="F103" s="56"/>
      <c r="G103" s="56"/>
      <c r="H103" s="56"/>
      <c r="J103" s="56"/>
      <c r="K103" s="55"/>
    </row>
    <row r="104" spans="1:11" x14ac:dyDescent="0.2">
      <c r="A104" s="60"/>
      <c r="B104" s="61"/>
      <c r="C104" s="56"/>
      <c r="D104" s="57"/>
      <c r="E104" s="56"/>
      <c r="F104" s="56"/>
      <c r="G104" s="56"/>
      <c r="H104" s="56"/>
      <c r="J104" s="62"/>
      <c r="K104" s="55"/>
    </row>
    <row r="105" spans="1:11" x14ac:dyDescent="0.2">
      <c r="A105" s="56"/>
      <c r="B105" s="57"/>
      <c r="C105" s="56"/>
      <c r="D105" s="57"/>
      <c r="E105" s="56"/>
      <c r="F105" s="56"/>
      <c r="G105" s="56"/>
      <c r="H105" s="56"/>
      <c r="J105" s="54"/>
      <c r="K105" s="55"/>
    </row>
    <row r="106" spans="1:11" x14ac:dyDescent="0.2">
      <c r="A106" s="56"/>
      <c r="C106" s="56"/>
      <c r="D106" s="57"/>
      <c r="E106" s="56"/>
      <c r="F106" s="56"/>
      <c r="G106" s="56"/>
      <c r="H106" s="56"/>
    </row>
    <row r="107" spans="1:11" x14ac:dyDescent="0.2">
      <c r="A107" s="56"/>
      <c r="C107" s="56"/>
      <c r="D107" s="57"/>
      <c r="E107" s="56"/>
      <c r="F107" s="56"/>
      <c r="G107" s="56"/>
      <c r="H107" s="56"/>
    </row>
    <row r="108" spans="1:11" x14ac:dyDescent="0.2">
      <c r="A108" s="56"/>
      <c r="C108" s="56"/>
      <c r="D108" s="57"/>
      <c r="E108" s="56"/>
      <c r="F108" s="56"/>
      <c r="G108" s="56"/>
      <c r="H108" s="56"/>
    </row>
    <row r="109" spans="1:11" x14ac:dyDescent="0.2">
      <c r="A109" s="56"/>
      <c r="C109" s="56"/>
      <c r="D109" s="57"/>
      <c r="E109" s="56"/>
      <c r="F109" s="56"/>
      <c r="G109" s="56"/>
      <c r="H109" s="56"/>
      <c r="J109" s="54"/>
      <c r="K109" s="55"/>
    </row>
    <row r="110" spans="1:11" x14ac:dyDescent="0.2">
      <c r="A110" s="56"/>
      <c r="C110" s="56"/>
      <c r="E110" s="56"/>
      <c r="F110" s="56"/>
      <c r="G110" s="56"/>
      <c r="H110" s="56"/>
      <c r="J110" s="54"/>
      <c r="K110" s="55"/>
    </row>
    <row r="111" spans="1:11" x14ac:dyDescent="0.2">
      <c r="A111" s="56"/>
      <c r="C111" s="56"/>
      <c r="E111" s="56"/>
      <c r="F111" s="56"/>
      <c r="G111" s="56"/>
      <c r="H111" s="56"/>
      <c r="J111" s="54"/>
      <c r="K111" s="55"/>
    </row>
    <row r="112" spans="1:11" x14ac:dyDescent="0.2">
      <c r="A112" s="56"/>
      <c r="C112" s="56"/>
      <c r="E112" s="56"/>
      <c r="F112" s="56"/>
      <c r="G112" s="56"/>
      <c r="H112" s="56"/>
      <c r="J112" s="54"/>
      <c r="K112" s="55"/>
    </row>
    <row r="113" spans="1:11" x14ac:dyDescent="0.2">
      <c r="A113" s="56"/>
      <c r="C113" s="56"/>
      <c r="E113" s="56"/>
      <c r="F113" s="56"/>
      <c r="G113" s="56"/>
      <c r="H113" s="56"/>
      <c r="J113" s="50"/>
      <c r="K113" s="63"/>
    </row>
    <row r="114" spans="1:11" x14ac:dyDescent="0.2">
      <c r="A114" s="56"/>
      <c r="C114" s="56"/>
      <c r="E114" s="56"/>
      <c r="F114" s="56"/>
      <c r="G114" s="56"/>
      <c r="H114" s="56"/>
      <c r="J114" s="56"/>
      <c r="K114" s="55"/>
    </row>
    <row r="115" spans="1:11" x14ac:dyDescent="0.2">
      <c r="A115" s="56"/>
      <c r="C115" s="56"/>
      <c r="E115" s="56"/>
      <c r="F115" s="56"/>
      <c r="G115" s="56"/>
      <c r="H115" s="56"/>
      <c r="J115" s="56"/>
      <c r="K115" s="55"/>
    </row>
  </sheetData>
  <sheetProtection formatCells="0" formatColumns="0" formatRows="0" insertHyperlinks="0" sort="0" autoFilter="0" pivotTables="0"/>
  <dataConsolidate/>
  <mergeCells count="19">
    <mergeCell ref="B40:E40"/>
    <mergeCell ref="B41:E41"/>
    <mergeCell ref="C1:D1"/>
    <mergeCell ref="C2:D2"/>
    <mergeCell ref="B36:E36"/>
    <mergeCell ref="B37:E37"/>
    <mergeCell ref="B35:E35"/>
    <mergeCell ref="B32:D32"/>
    <mergeCell ref="B33:D33"/>
    <mergeCell ref="B38:E38"/>
    <mergeCell ref="A30:E30"/>
    <mergeCell ref="B39:E39"/>
    <mergeCell ref="F50:J50"/>
    <mergeCell ref="F64:J64"/>
    <mergeCell ref="A43:E43"/>
    <mergeCell ref="B44:E44"/>
    <mergeCell ref="B45:E45"/>
    <mergeCell ref="B46:E46"/>
    <mergeCell ref="B47:E47"/>
  </mergeCells>
  <phoneticPr fontId="3" type="noConversion"/>
  <conditionalFormatting sqref="F1 C1">
    <cfRule type="cellIs" dxfId="33" priority="9" stopIfTrue="1" operator="equal">
      <formula>"TF"</formula>
    </cfRule>
    <cfRule type="cellIs" dxfId="32" priority="10" stopIfTrue="1" operator="equal">
      <formula>"TC1"</formula>
    </cfRule>
  </conditionalFormatting>
  <conditionalFormatting sqref="B1">
    <cfRule type="cellIs" dxfId="31" priority="5" stopIfTrue="1" operator="equal">
      <formula>"TF"</formula>
    </cfRule>
    <cfRule type="cellIs" dxfId="30" priority="6" stopIfTrue="1" operator="equal">
      <formula>"TC1"</formula>
    </cfRule>
  </conditionalFormatting>
  <conditionalFormatting sqref="E1">
    <cfRule type="cellIs" dxfId="29" priority="3" stopIfTrue="1" operator="equal">
      <formula>"TF"</formula>
    </cfRule>
    <cfRule type="cellIs" dxfId="28" priority="4" stopIfTrue="1" operator="equal">
      <formula>"TC1"</formula>
    </cfRule>
  </conditionalFormatting>
  <dataValidations count="2">
    <dataValidation type="list" allowBlank="1" showInputMessage="1" showErrorMessage="1" sqref="B7">
      <formula1>"National,Local"</formula1>
    </dataValidation>
    <dataValidation type="list" allowBlank="1" showInputMessage="1" showErrorMessage="1" sqref="D7">
      <formula1>"D SSFT, DA SSFT,,-"</formula1>
    </dataValidation>
  </dataValidations>
  <pageMargins left="0.78740157499999996" right="0.78740157499999996" top="0.984251969" bottom="0.984251969" header="0.4921259845" footer="0.4921259845"/>
  <pageSetup paperSize="9" orientation="portrait" r:id="rId1"/>
  <headerFooter alignWithMargins="0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V50"/>
  <sheetViews>
    <sheetView tabSelected="1" workbookViewId="0">
      <pane xSplit="8" ySplit="9" topLeftCell="I10" activePane="bottomRight" state="frozen"/>
      <selection pane="topRight" activeCell="I1" sqref="I1"/>
      <selection pane="bottomLeft" activeCell="A10" sqref="A10"/>
      <selection pane="bottomRight" activeCell="I2" sqref="I2"/>
    </sheetView>
  </sheetViews>
  <sheetFormatPr baseColWidth="10" defaultColWidth="11.42578125" defaultRowHeight="12.75" x14ac:dyDescent="0.2"/>
  <cols>
    <col min="1" max="1" width="20.7109375" style="1" bestFit="1" customWidth="1"/>
    <col min="2" max="3" width="11.42578125" style="1"/>
    <col min="4" max="4" width="11.7109375" style="1" customWidth="1"/>
    <col min="5" max="5" width="12.7109375" style="1" customWidth="1"/>
    <col min="6" max="6" width="5.28515625" style="1" customWidth="1"/>
    <col min="7" max="7" width="3" style="1" customWidth="1"/>
    <col min="8" max="8" width="11.42578125" style="1"/>
    <col min="9" max="9" width="55" style="1" customWidth="1"/>
    <col min="10" max="10" width="16.7109375" style="1" customWidth="1"/>
    <col min="11" max="11" width="6.5703125" style="1" customWidth="1"/>
    <col min="12" max="12" width="16.7109375" style="1" customWidth="1"/>
    <col min="13" max="13" width="10" style="1" customWidth="1"/>
    <col min="14" max="14" width="7.7109375" style="1" customWidth="1"/>
    <col min="15" max="15" width="6.85546875" style="1" customWidth="1"/>
    <col min="16" max="16" width="9.7109375" style="108" customWidth="1"/>
    <col min="17" max="17" width="8.42578125" style="1" customWidth="1"/>
    <col min="18" max="18" width="11.42578125" style="1"/>
    <col min="19" max="21" width="15.7109375" style="1" customWidth="1"/>
    <col min="22" max="22" width="15.7109375" style="1" customWidth="1" collapsed="1"/>
    <col min="23" max="24" width="15.7109375" style="1" customWidth="1"/>
    <col min="25" max="25" width="11.42578125" style="1"/>
    <col min="26" max="28" width="13.7109375" style="1" customWidth="1"/>
    <col min="29" max="32" width="11.42578125" style="1"/>
    <col min="33" max="33" width="13.7109375" style="1" customWidth="1" collapsed="1"/>
    <col min="34" max="34" width="13.7109375" style="1" customWidth="1"/>
    <col min="35" max="35" width="66.5703125" style="1" customWidth="1"/>
    <col min="36" max="37" width="13.7109375" style="1" customWidth="1"/>
    <col min="38" max="38" width="11.42578125" style="1"/>
    <col min="39" max="39" width="13.7109375" style="1" customWidth="1"/>
    <col min="40" max="41" width="11.42578125" style="1"/>
    <col min="42" max="43" width="13.7109375" style="1" customWidth="1"/>
    <col min="44" max="48" width="11.42578125" style="1"/>
    <col min="49" max="49" width="13.140625" style="1" customWidth="1"/>
    <col min="50" max="50" width="21.140625" style="1" customWidth="1"/>
    <col min="51" max="51" width="11.42578125" style="1"/>
    <col min="52" max="52" width="13.7109375" style="1" customWidth="1"/>
    <col min="53" max="53" width="11.42578125" style="108"/>
    <col min="54" max="57" width="13.7109375" style="1" customWidth="1"/>
    <col min="58" max="59" width="11.42578125" style="1"/>
    <col min="60" max="62" width="13.7109375" style="1" customWidth="1"/>
    <col min="63" max="63" width="13.28515625" style="1" customWidth="1"/>
    <col min="64" max="64" width="11.42578125" style="1"/>
    <col min="65" max="66" width="13.7109375" style="1" customWidth="1"/>
    <col min="67" max="114" width="11.42578125" style="1"/>
    <col min="115" max="115" width="11.42578125" style="112"/>
    <col min="116" max="16384" width="11.42578125" style="1"/>
  </cols>
  <sheetData>
    <row r="1" spans="1:152" ht="27" thickTop="1" thickBot="1" x14ac:dyDescent="0.25">
      <c r="A1" s="93">
        <f ca="1">TODAY()</f>
        <v>44685</v>
      </c>
      <c r="E1" s="94"/>
      <c r="G1" s="95" t="s">
        <v>58</v>
      </c>
      <c r="H1" s="96">
        <f>MAX(IF(ISNUMBER(-H10:H50),--H10:H50,0))+1</f>
        <v>1</v>
      </c>
      <c r="K1" s="97">
        <f>COUNTIF($E$10:$E$50,"*"&amp;$CH$7&amp;"*")</f>
        <v>0</v>
      </c>
      <c r="L1" s="98" t="s">
        <v>59</v>
      </c>
      <c r="M1" s="99"/>
      <c r="N1" s="100" t="s">
        <v>60</v>
      </c>
      <c r="O1" s="101">
        <f ca="1">COUNTIF($ET$10:$ET$50,"1")</f>
        <v>1</v>
      </c>
      <c r="P1" s="102" t="s">
        <v>61</v>
      </c>
      <c r="S1" s="103" t="s">
        <v>62</v>
      </c>
      <c r="T1" s="104" t="s">
        <v>26</v>
      </c>
      <c r="U1" s="104" t="s">
        <v>63</v>
      </c>
      <c r="V1" s="104" t="s">
        <v>64</v>
      </c>
      <c r="W1" s="105" t="s">
        <v>65</v>
      </c>
      <c r="Z1" s="106"/>
      <c r="AA1" s="107"/>
      <c r="AB1" s="108"/>
      <c r="AC1" s="108"/>
      <c r="AD1" s="108"/>
      <c r="AE1" s="108"/>
      <c r="AF1" s="108"/>
      <c r="AG1" s="108"/>
      <c r="AN1" s="95" t="s">
        <v>66</v>
      </c>
      <c r="AO1" s="109">
        <f>COUNTIFS($AN$10:$AN$50,"PVC",$AQ$10:$AQ$50,"")</f>
        <v>0</v>
      </c>
      <c r="AR1" s="95" t="s">
        <v>67</v>
      </c>
      <c r="AS1" s="109">
        <f>COUNTIF(EQ10:EQ50,"Il reste seulement")</f>
        <v>0</v>
      </c>
      <c r="AT1" s="110" t="s">
        <v>68</v>
      </c>
      <c r="BB1" s="111"/>
      <c r="BC1" s="111"/>
      <c r="BP1" s="312" t="s">
        <v>69</v>
      </c>
      <c r="BQ1" s="313"/>
      <c r="BR1" s="313"/>
      <c r="BS1" s="313"/>
      <c r="BT1" s="313"/>
      <c r="BU1" s="313"/>
      <c r="BV1" s="313"/>
      <c r="BW1" s="313"/>
      <c r="BX1" s="313"/>
      <c r="BY1" s="313"/>
      <c r="BZ1" s="313"/>
      <c r="CA1" s="313"/>
      <c r="CB1" s="313"/>
      <c r="CC1" s="313"/>
      <c r="CD1" s="313"/>
      <c r="CE1" s="313"/>
      <c r="CF1" s="313"/>
      <c r="CG1" s="313"/>
      <c r="CH1" s="313"/>
      <c r="CI1" s="313"/>
      <c r="CJ1" s="313"/>
      <c r="CK1" s="313"/>
      <c r="CL1" s="313"/>
      <c r="CM1" s="313"/>
      <c r="CN1" s="314"/>
      <c r="CO1" s="315" t="s">
        <v>70</v>
      </c>
      <c r="CP1" s="316"/>
      <c r="CQ1" s="316"/>
      <c r="CR1" s="316"/>
      <c r="CS1" s="316"/>
      <c r="CT1" s="316"/>
      <c r="CU1" s="316"/>
      <c r="CV1" s="316"/>
      <c r="CW1" s="316"/>
      <c r="CX1" s="316"/>
      <c r="CY1" s="316"/>
      <c r="CZ1" s="316"/>
      <c r="DA1" s="316"/>
      <c r="DB1" s="316"/>
      <c r="DC1" s="316"/>
      <c r="DD1" s="316"/>
      <c r="DE1" s="316"/>
      <c r="DF1" s="316"/>
      <c r="DG1" s="316"/>
      <c r="DH1" s="316"/>
      <c r="DI1" s="316"/>
      <c r="DJ1" s="317"/>
      <c r="DO1" s="318" t="s">
        <v>71</v>
      </c>
      <c r="DP1" s="319"/>
      <c r="DQ1" s="319"/>
      <c r="DR1" s="319"/>
      <c r="DS1" s="319"/>
      <c r="DT1" s="319"/>
      <c r="DU1" s="319"/>
      <c r="DV1" s="319"/>
      <c r="DW1" s="319"/>
      <c r="DX1" s="319"/>
      <c r="DY1" s="319"/>
      <c r="DZ1" s="319"/>
      <c r="EA1" s="319"/>
      <c r="EB1" s="319"/>
      <c r="EC1" s="319"/>
      <c r="ED1" s="319"/>
      <c r="EE1" s="319"/>
      <c r="EF1" s="319"/>
      <c r="EG1" s="319"/>
      <c r="EH1" s="319"/>
      <c r="EI1" s="319"/>
      <c r="EJ1" s="320"/>
      <c r="EK1" s="321" t="s">
        <v>72</v>
      </c>
      <c r="EL1" s="321"/>
      <c r="EM1" s="321"/>
      <c r="EN1" s="321"/>
      <c r="EO1" s="321"/>
      <c r="EP1" s="322" t="s">
        <v>73</v>
      </c>
      <c r="EQ1" s="321"/>
      <c r="ER1" s="321"/>
      <c r="ES1" s="321"/>
      <c r="ET1" s="321"/>
      <c r="EU1" s="321"/>
      <c r="EV1" s="323"/>
    </row>
    <row r="2" spans="1:152" ht="26.25" thickBot="1" x14ac:dyDescent="0.25">
      <c r="E2" s="94"/>
      <c r="K2" s="97">
        <f>COUNTIF($E$10:$E$50,"*"&amp;BU7&amp;"*")</f>
        <v>0</v>
      </c>
      <c r="L2" s="113" t="s">
        <v>74</v>
      </c>
      <c r="M2" s="99"/>
      <c r="N2" s="99"/>
      <c r="O2" s="99"/>
      <c r="P2" s="114"/>
      <c r="S2" s="115" t="s">
        <v>54</v>
      </c>
      <c r="T2" s="116"/>
      <c r="U2" s="116"/>
      <c r="V2" s="116"/>
      <c r="W2" s="117"/>
      <c r="Z2" s="106"/>
      <c r="AA2" s="107"/>
      <c r="AB2" s="108"/>
      <c r="AC2" s="108"/>
      <c r="AD2" s="108"/>
      <c r="AE2" s="108"/>
      <c r="AF2" s="108"/>
      <c r="AG2" s="108"/>
      <c r="AK2" s="118" t="s">
        <v>41</v>
      </c>
      <c r="AL2" s="282"/>
      <c r="AN2" s="95" t="s">
        <v>75</v>
      </c>
      <c r="AO2" s="109">
        <f>COUNTIFS($AN$10:$AN$50,"DR",$AQ$10:$AQ$50,"")</f>
        <v>0</v>
      </c>
      <c r="AR2" s="95" t="s">
        <v>76</v>
      </c>
      <c r="AS2" s="109">
        <f>COUNTIF(EQ10:EQ50,"DR en retard")</f>
        <v>0</v>
      </c>
      <c r="AT2" s="120" t="s">
        <v>77</v>
      </c>
      <c r="BB2" s="111"/>
      <c r="BC2" s="111"/>
      <c r="BP2" s="121"/>
      <c r="CO2" s="122"/>
      <c r="DO2" s="123"/>
      <c r="DV2" s="124"/>
      <c r="DZ2" s="124"/>
      <c r="ED2" s="124"/>
      <c r="EK2" s="123"/>
      <c r="EP2" s="123"/>
      <c r="EU2" s="125"/>
      <c r="EV2" s="126"/>
    </row>
    <row r="3" spans="1:152" ht="26.25" thickBot="1" x14ac:dyDescent="0.25">
      <c r="A3" s="127" t="s">
        <v>78</v>
      </c>
      <c r="B3" s="128">
        <f>COUNTIF($E$10:$E$50,"*"&amp;BP6&amp;"*")</f>
        <v>0</v>
      </c>
      <c r="E3" s="94"/>
      <c r="K3" s="129" t="s">
        <v>68</v>
      </c>
      <c r="L3" s="113" t="s">
        <v>79</v>
      </c>
      <c r="M3" s="99"/>
      <c r="N3" s="99"/>
      <c r="O3" s="99"/>
      <c r="P3" s="114"/>
      <c r="S3" s="130" t="s">
        <v>80</v>
      </c>
      <c r="T3" s="131">
        <f>SUMPRODUCT(($F$10:$F$50="TF")*($S$10:$T$50))</f>
        <v>0</v>
      </c>
      <c r="U3" s="131">
        <f>SUMPRODUCT(($F$10:$F$50="TOP1")*($S$10:$T$50))</f>
        <v>0</v>
      </c>
      <c r="V3" s="131">
        <f>SUMPRODUCT(($F$10:$F$50="TOP2")*($S$10:$T$50))</f>
        <v>0</v>
      </c>
      <c r="W3" s="132">
        <f>SUMPRODUCT(($F$10:$F$50="TOP3")*($S$10:$T$50))</f>
        <v>0</v>
      </c>
      <c r="Y3" s="133"/>
      <c r="Z3" s="106"/>
      <c r="AA3" s="107"/>
      <c r="AB3" s="108"/>
      <c r="AC3" s="108"/>
      <c r="AD3" s="108"/>
      <c r="AE3" s="108"/>
      <c r="AF3" s="108"/>
      <c r="AG3" s="108"/>
      <c r="AK3" s="118" t="s">
        <v>39</v>
      </c>
      <c r="AL3" s="119"/>
      <c r="AN3" s="95" t="s">
        <v>81</v>
      </c>
      <c r="AO3" s="109">
        <f>COUNTIFS($AN$10:$AN$50,"DLR",$AQ$10:$AQ$50,"")</f>
        <v>0</v>
      </c>
      <c r="BB3" s="111"/>
      <c r="BC3" s="111"/>
      <c r="BP3" s="121"/>
      <c r="CO3" s="122"/>
      <c r="DO3" s="123"/>
      <c r="DV3" s="124"/>
      <c r="DZ3" s="124"/>
      <c r="ED3" s="124"/>
      <c r="EK3" s="123"/>
      <c r="EP3" s="123"/>
      <c r="EU3" s="125"/>
      <c r="EV3" s="126"/>
    </row>
    <row r="4" spans="1:152" ht="26.25" thickBot="1" x14ac:dyDescent="0.25">
      <c r="A4" s="127" t="s">
        <v>82</v>
      </c>
      <c r="B4" s="128">
        <f>COUNTIF($E$10:$E$50,"*"&amp;BQ6&amp;"*")</f>
        <v>0</v>
      </c>
      <c r="E4" s="94"/>
      <c r="K4" s="134" t="s">
        <v>77</v>
      </c>
      <c r="L4" s="113" t="s">
        <v>83</v>
      </c>
      <c r="M4" s="99"/>
      <c r="N4" s="99"/>
      <c r="O4" s="99"/>
      <c r="P4" s="114"/>
      <c r="S4" s="135" t="s">
        <v>84</v>
      </c>
      <c r="T4" s="31"/>
      <c r="U4" s="31"/>
      <c r="V4" s="31"/>
      <c r="W4" s="136"/>
      <c r="Z4" s="106"/>
      <c r="AA4" s="107"/>
      <c r="AB4" s="108"/>
      <c r="AC4" s="108"/>
      <c r="AD4" s="108"/>
      <c r="AE4" s="108"/>
      <c r="AF4" s="108"/>
      <c r="AG4" s="108"/>
      <c r="AK4" s="118" t="s">
        <v>40</v>
      </c>
      <c r="AL4" s="119"/>
      <c r="AN4" s="95" t="s">
        <v>85</v>
      </c>
      <c r="AO4" s="109">
        <f>COUNTIFS($AN$10:$AN$50,"DRP",$AQ$10:$AQ$50,"")</f>
        <v>0</v>
      </c>
      <c r="BB4" s="111"/>
      <c r="BC4" s="111"/>
      <c r="BP4" s="121"/>
      <c r="CO4" s="122"/>
      <c r="DO4" s="123"/>
      <c r="DV4" s="124"/>
      <c r="DZ4" s="124"/>
      <c r="ED4" s="124"/>
      <c r="EK4" s="123"/>
      <c r="EP4" s="123"/>
      <c r="EU4" s="125"/>
      <c r="EV4" s="126"/>
    </row>
    <row r="5" spans="1:152" ht="15.75" thickBot="1" x14ac:dyDescent="0.25">
      <c r="A5" s="127" t="s">
        <v>86</v>
      </c>
      <c r="B5" s="128">
        <f>COUNTIF($E$10:$E$50,"SMQ/IRB")</f>
        <v>0</v>
      </c>
      <c r="E5" s="94"/>
      <c r="G5" s="94"/>
      <c r="S5" s="137" t="s">
        <v>87</v>
      </c>
      <c r="T5" s="138">
        <f>T2-T3</f>
        <v>0</v>
      </c>
      <c r="U5" s="138">
        <f>U2-U3</f>
        <v>0</v>
      </c>
      <c r="V5" s="138">
        <f>V2-V3</f>
        <v>0</v>
      </c>
      <c r="W5" s="139">
        <f>W2-W3</f>
        <v>0</v>
      </c>
      <c r="Z5" s="106"/>
      <c r="AA5" s="107"/>
      <c r="AB5" s="108"/>
      <c r="AC5" s="108"/>
      <c r="AD5" s="108"/>
      <c r="AE5" s="108"/>
      <c r="AF5" s="108"/>
      <c r="AG5" s="108"/>
      <c r="AN5" s="95" t="s">
        <v>88</v>
      </c>
      <c r="AO5" s="109">
        <f>COUNTIFS($AN$10:$AN$50,"DAJ",$AQ$10:$AQ$50,"")</f>
        <v>0</v>
      </c>
      <c r="BB5" s="111"/>
      <c r="BC5" s="111"/>
      <c r="BP5" s="121"/>
      <c r="CO5" s="122"/>
      <c r="DO5" s="123"/>
      <c r="DV5" s="124"/>
      <c r="DZ5" s="124"/>
      <c r="ED5" s="124"/>
      <c r="EK5" s="123"/>
      <c r="EP5" s="123"/>
      <c r="EU5" s="125"/>
      <c r="EV5" s="126"/>
    </row>
    <row r="6" spans="1:152" ht="13.5" thickBot="1" x14ac:dyDescent="0.25">
      <c r="A6" s="127" t="s">
        <v>89</v>
      </c>
      <c r="B6" s="128">
        <f>COUNTIF($E$10:$E$50,"RO")</f>
        <v>0</v>
      </c>
      <c r="E6" s="94"/>
      <c r="Z6" s="106"/>
      <c r="AA6" s="107"/>
      <c r="AB6" s="108"/>
      <c r="AC6" s="108"/>
      <c r="AD6" s="108"/>
      <c r="AE6" s="108"/>
      <c r="AF6" s="108"/>
      <c r="AG6" s="108"/>
      <c r="AK6" s="140" t="s">
        <v>90</v>
      </c>
      <c r="AL6" s="141"/>
      <c r="BB6" s="111"/>
      <c r="BC6" s="111"/>
      <c r="BH6" s="142"/>
      <c r="BI6" s="142"/>
      <c r="BJ6" s="142"/>
      <c r="BK6" s="142"/>
      <c r="BL6" s="142"/>
      <c r="BM6" s="142"/>
      <c r="BN6" s="142"/>
      <c r="BO6" s="142"/>
      <c r="BP6" s="143" t="s">
        <v>32</v>
      </c>
      <c r="BQ6" s="144" t="s">
        <v>31</v>
      </c>
      <c r="CG6" s="145" t="s">
        <v>23</v>
      </c>
      <c r="CO6" s="122"/>
      <c r="DO6" s="123"/>
      <c r="DV6" s="124"/>
      <c r="DZ6" s="124"/>
      <c r="ED6" s="124"/>
      <c r="EK6" s="123"/>
      <c r="EP6" s="123"/>
      <c r="EU6" s="125"/>
      <c r="EV6" s="126"/>
    </row>
    <row r="7" spans="1:152" ht="23.25" thickBot="1" x14ac:dyDescent="0.25">
      <c r="A7" s="127" t="s">
        <v>91</v>
      </c>
      <c r="B7" s="128">
        <f>COUNTIF($E$10:$E$50,"C/SDFC")+COUNTIF($E$10:$E$50,"P.A.")</f>
        <v>0</v>
      </c>
      <c r="D7" s="29"/>
      <c r="E7" s="146"/>
      <c r="F7" s="294" t="s">
        <v>3</v>
      </c>
      <c r="G7" s="295"/>
      <c r="H7" s="295"/>
      <c r="I7" s="295"/>
      <c r="J7" s="295"/>
      <c r="K7" s="295"/>
      <c r="L7" s="295"/>
      <c r="M7" s="295"/>
      <c r="N7" s="295"/>
      <c r="O7" s="295"/>
      <c r="P7" s="296"/>
      <c r="Q7" s="300" t="s">
        <v>14</v>
      </c>
      <c r="R7" s="300"/>
      <c r="S7" s="301"/>
      <c r="T7" s="301"/>
      <c r="U7" s="301"/>
      <c r="V7" s="301"/>
      <c r="W7" s="301"/>
      <c r="X7" s="301"/>
      <c r="Y7" s="301"/>
      <c r="Z7" s="300"/>
      <c r="AA7" s="300"/>
      <c r="AB7" s="300"/>
      <c r="AC7" s="302"/>
      <c r="AD7" s="303" t="s">
        <v>18</v>
      </c>
      <c r="AE7" s="303"/>
      <c r="AF7" s="303"/>
      <c r="AG7" s="305" t="s">
        <v>4</v>
      </c>
      <c r="AH7" s="306"/>
      <c r="AI7" s="307"/>
      <c r="AJ7" s="308"/>
      <c r="AK7" s="309" t="s">
        <v>6</v>
      </c>
      <c r="AL7" s="310"/>
      <c r="AM7" s="310"/>
      <c r="AN7" s="310"/>
      <c r="AO7" s="310"/>
      <c r="AP7" s="310"/>
      <c r="AQ7" s="310"/>
      <c r="AR7" s="310"/>
      <c r="AS7" s="310"/>
      <c r="AT7" s="310"/>
      <c r="AU7" s="310"/>
      <c r="AV7" s="310"/>
      <c r="AW7" s="310"/>
      <c r="AX7" s="310"/>
      <c r="AY7" s="311"/>
      <c r="AZ7" s="324" t="s">
        <v>12</v>
      </c>
      <c r="BA7" s="325"/>
      <c r="BB7" s="325"/>
      <c r="BC7" s="325"/>
      <c r="BD7" s="325"/>
      <c r="BE7" s="325"/>
      <c r="BF7" s="326"/>
      <c r="BG7" s="327" t="s">
        <v>22</v>
      </c>
      <c r="BH7" s="328"/>
      <c r="BI7" s="328"/>
      <c r="BJ7" s="328"/>
      <c r="BK7" s="328"/>
      <c r="BL7" s="328"/>
      <c r="BM7" s="328"/>
      <c r="BN7" s="328"/>
      <c r="BO7" s="329"/>
      <c r="BP7" s="147" t="s">
        <v>32</v>
      </c>
      <c r="BQ7" s="148" t="s">
        <v>92</v>
      </c>
      <c r="BR7" s="149" t="s">
        <v>32</v>
      </c>
      <c r="BS7" s="150" t="s">
        <v>93</v>
      </c>
      <c r="BT7" s="149" t="s">
        <v>94</v>
      </c>
      <c r="BU7" s="151" t="s">
        <v>95</v>
      </c>
      <c r="BV7" s="152" t="s">
        <v>13</v>
      </c>
      <c r="BW7" s="148" t="s">
        <v>96</v>
      </c>
      <c r="BX7" s="148" t="s">
        <v>97</v>
      </c>
      <c r="BY7" s="153" t="s">
        <v>98</v>
      </c>
      <c r="BZ7" s="149" t="s">
        <v>99</v>
      </c>
      <c r="CA7" s="154" t="s">
        <v>100</v>
      </c>
      <c r="CB7" s="148" t="s">
        <v>101</v>
      </c>
      <c r="CC7" s="154" t="s">
        <v>102</v>
      </c>
      <c r="CD7" s="154" t="s">
        <v>103</v>
      </c>
      <c r="CE7" s="155" t="s">
        <v>104</v>
      </c>
      <c r="CF7" s="156" t="s">
        <v>105</v>
      </c>
      <c r="CG7" s="155" t="s">
        <v>106</v>
      </c>
      <c r="CH7" s="156" t="s">
        <v>107</v>
      </c>
      <c r="CO7" s="147" t="s">
        <v>108</v>
      </c>
      <c r="CP7" s="157" t="s">
        <v>109</v>
      </c>
      <c r="CQ7" s="149" t="s">
        <v>110</v>
      </c>
      <c r="CR7" s="152" t="s">
        <v>111</v>
      </c>
      <c r="CS7" s="148" t="s">
        <v>112</v>
      </c>
      <c r="CT7" s="150" t="s">
        <v>93</v>
      </c>
      <c r="CU7" s="149" t="s">
        <v>94</v>
      </c>
      <c r="CV7" s="153" t="s">
        <v>98</v>
      </c>
      <c r="CW7" s="149" t="s">
        <v>99</v>
      </c>
      <c r="CX7" s="154" t="s">
        <v>113</v>
      </c>
      <c r="CY7" s="148" t="s">
        <v>101</v>
      </c>
      <c r="CZ7" s="154" t="s">
        <v>102</v>
      </c>
      <c r="DA7" s="149" t="s">
        <v>114</v>
      </c>
      <c r="DB7" s="158" t="s">
        <v>104</v>
      </c>
      <c r="DC7" s="150" t="s">
        <v>105</v>
      </c>
      <c r="DD7" s="155" t="s">
        <v>106</v>
      </c>
      <c r="DE7" s="159" t="s">
        <v>115</v>
      </c>
      <c r="DF7" s="160"/>
      <c r="DO7" s="123"/>
      <c r="DV7" s="124"/>
      <c r="DZ7" s="124"/>
      <c r="ED7" s="124"/>
      <c r="EK7" s="161" t="s">
        <v>116</v>
      </c>
      <c r="EL7" s="162" t="s">
        <v>117</v>
      </c>
      <c r="EM7" s="163" t="s">
        <v>118</v>
      </c>
      <c r="EO7" s="164" t="s">
        <v>119</v>
      </c>
      <c r="EP7" s="30"/>
      <c r="EU7" s="125"/>
      <c r="EV7" s="126"/>
    </row>
    <row r="8" spans="1:152" ht="24" thickBot="1" x14ac:dyDescent="0.25">
      <c r="A8" s="127" t="s">
        <v>120</v>
      </c>
      <c r="B8" s="128">
        <f>COUNTIF($E$10:$E$50,"DOMA-1")+COUNTIF($E$10:$E$50,"DOMA-2")</f>
        <v>0</v>
      </c>
      <c r="D8" s="29"/>
      <c r="E8" s="146"/>
      <c r="F8" s="297"/>
      <c r="G8" s="298"/>
      <c r="H8" s="298"/>
      <c r="I8" s="298"/>
      <c r="J8" s="298"/>
      <c r="K8" s="298"/>
      <c r="L8" s="298"/>
      <c r="M8" s="298"/>
      <c r="N8" s="298"/>
      <c r="O8" s="298"/>
      <c r="P8" s="299"/>
      <c r="Q8" s="330"/>
      <c r="R8" s="331"/>
      <c r="S8" s="332" t="s">
        <v>121</v>
      </c>
      <c r="T8" s="333"/>
      <c r="U8" s="334"/>
      <c r="V8" s="335" t="s">
        <v>122</v>
      </c>
      <c r="W8" s="336"/>
      <c r="X8" s="337"/>
      <c r="Y8" s="165"/>
      <c r="Z8" s="338" t="s">
        <v>123</v>
      </c>
      <c r="AA8" s="339"/>
      <c r="AB8" s="340"/>
      <c r="AC8" s="166"/>
      <c r="AD8" s="304"/>
      <c r="AE8" s="304"/>
      <c r="AF8" s="304"/>
      <c r="AG8" s="341" t="s">
        <v>123</v>
      </c>
      <c r="AH8" s="342"/>
      <c r="AI8" s="167"/>
      <c r="AJ8" s="168" t="s">
        <v>123</v>
      </c>
      <c r="AK8" s="169" t="s">
        <v>123</v>
      </c>
      <c r="AL8" s="169" t="s">
        <v>124</v>
      </c>
      <c r="AM8" s="169" t="s">
        <v>123</v>
      </c>
      <c r="AN8" s="170"/>
      <c r="AO8" s="169" t="s">
        <v>124</v>
      </c>
      <c r="AP8" s="343" t="s">
        <v>123</v>
      </c>
      <c r="AQ8" s="344"/>
      <c r="AR8" s="345" t="s">
        <v>121</v>
      </c>
      <c r="AS8" s="346"/>
      <c r="AT8" s="346"/>
      <c r="AU8" s="346"/>
      <c r="AV8" s="347"/>
      <c r="AW8" s="171" t="s">
        <v>122</v>
      </c>
      <c r="AX8" s="172"/>
      <c r="AY8" s="173"/>
      <c r="AZ8" s="174" t="s">
        <v>123</v>
      </c>
      <c r="BA8" s="174" t="s">
        <v>125</v>
      </c>
      <c r="BB8" s="348" t="s">
        <v>123</v>
      </c>
      <c r="BC8" s="349"/>
      <c r="BD8" s="349"/>
      <c r="BE8" s="350"/>
      <c r="BF8" s="175" t="s">
        <v>122</v>
      </c>
      <c r="BG8" s="176"/>
      <c r="BH8" s="177" t="s">
        <v>121</v>
      </c>
      <c r="BI8" s="353" t="s">
        <v>126</v>
      </c>
      <c r="BJ8" s="354"/>
      <c r="BK8" s="355" t="s">
        <v>125</v>
      </c>
      <c r="BL8" s="356"/>
      <c r="BM8" s="178" t="s">
        <v>127</v>
      </c>
      <c r="BN8" s="178" t="s">
        <v>123</v>
      </c>
      <c r="BO8" s="179"/>
      <c r="BP8" s="357" t="s">
        <v>128</v>
      </c>
      <c r="BQ8" s="358"/>
      <c r="BR8" s="358"/>
      <c r="BS8" s="358"/>
      <c r="BT8" s="358"/>
      <c r="BU8" s="358"/>
      <c r="BV8" s="358"/>
      <c r="BW8" s="358"/>
      <c r="BX8" s="358"/>
      <c r="BY8" s="358"/>
      <c r="BZ8" s="359"/>
      <c r="CA8" s="358" t="s">
        <v>129</v>
      </c>
      <c r="CB8" s="358"/>
      <c r="CC8" s="358"/>
      <c r="CD8" s="358"/>
      <c r="CE8" s="358"/>
      <c r="CF8" s="358"/>
      <c r="CG8" s="358"/>
      <c r="CH8" s="359"/>
      <c r="CI8" s="180"/>
      <c r="CJ8" s="180"/>
      <c r="CK8" s="180"/>
      <c r="CL8" s="360" t="s">
        <v>130</v>
      </c>
      <c r="CM8" s="361"/>
      <c r="CN8" s="362"/>
      <c r="CO8" s="357" t="s">
        <v>128</v>
      </c>
      <c r="CP8" s="358"/>
      <c r="CQ8" s="358"/>
      <c r="CR8" s="358"/>
      <c r="CS8" s="358"/>
      <c r="CT8" s="358"/>
      <c r="CU8" s="358"/>
      <c r="CV8" s="358"/>
      <c r="CW8" s="358"/>
      <c r="CX8" s="357" t="s">
        <v>129</v>
      </c>
      <c r="CY8" s="358"/>
      <c r="CZ8" s="358"/>
      <c r="DA8" s="358"/>
      <c r="DB8" s="358"/>
      <c r="DC8" s="358"/>
      <c r="DD8" s="358"/>
      <c r="DE8" s="359"/>
      <c r="DG8" s="360" t="s">
        <v>130</v>
      </c>
      <c r="DH8" s="361"/>
      <c r="DI8" s="362"/>
      <c r="DO8" s="363" t="s">
        <v>121</v>
      </c>
      <c r="DP8" s="364"/>
      <c r="DQ8" s="364"/>
      <c r="DR8" s="364"/>
      <c r="DS8" s="364"/>
      <c r="DT8" s="364"/>
      <c r="DU8" s="364"/>
      <c r="DV8" s="364"/>
      <c r="DW8" s="364"/>
      <c r="DX8" s="364"/>
      <c r="DY8" s="364"/>
      <c r="DZ8" s="364"/>
      <c r="EA8" s="364"/>
      <c r="EB8" s="364"/>
      <c r="EC8" s="365"/>
      <c r="ED8" s="124"/>
      <c r="EE8" s="181" t="s">
        <v>121</v>
      </c>
      <c r="EF8" s="182" t="s">
        <v>122</v>
      </c>
      <c r="EG8" s="183" t="s">
        <v>121</v>
      </c>
      <c r="EH8" s="182" t="s">
        <v>122</v>
      </c>
      <c r="EI8" s="183" t="s">
        <v>121</v>
      </c>
      <c r="EJ8" s="184" t="s">
        <v>122</v>
      </c>
      <c r="EK8" s="30"/>
      <c r="EP8" s="123"/>
      <c r="EU8" s="125"/>
      <c r="EV8" s="126"/>
    </row>
    <row r="9" spans="1:152" ht="92.25" thickBot="1" x14ac:dyDescent="0.25">
      <c r="A9" s="185" t="s">
        <v>131</v>
      </c>
      <c r="B9" s="185" t="s">
        <v>34</v>
      </c>
      <c r="C9" s="186" t="s">
        <v>132</v>
      </c>
      <c r="D9" s="185" t="s">
        <v>0</v>
      </c>
      <c r="E9" s="186" t="s">
        <v>15</v>
      </c>
      <c r="F9" s="187" t="s">
        <v>17</v>
      </c>
      <c r="G9" s="187" t="s">
        <v>1</v>
      </c>
      <c r="H9" s="188" t="s">
        <v>8</v>
      </c>
      <c r="I9" s="189" t="s">
        <v>9</v>
      </c>
      <c r="J9" s="189" t="s">
        <v>33</v>
      </c>
      <c r="K9" s="189" t="s">
        <v>55</v>
      </c>
      <c r="L9" s="189" t="s">
        <v>133</v>
      </c>
      <c r="M9" s="188" t="s">
        <v>10</v>
      </c>
      <c r="N9" s="188" t="s">
        <v>25</v>
      </c>
      <c r="O9" s="190" t="s">
        <v>24</v>
      </c>
      <c r="P9" s="191" t="s">
        <v>134</v>
      </c>
      <c r="Q9" s="187" t="s">
        <v>2</v>
      </c>
      <c r="R9" s="187" t="s">
        <v>16</v>
      </c>
      <c r="S9" s="192" t="s">
        <v>135</v>
      </c>
      <c r="T9" s="193" t="s">
        <v>136</v>
      </c>
      <c r="U9" s="194" t="s">
        <v>137</v>
      </c>
      <c r="V9" s="195" t="s">
        <v>135</v>
      </c>
      <c r="W9" s="196" t="s">
        <v>136</v>
      </c>
      <c r="X9" s="197" t="s">
        <v>137</v>
      </c>
      <c r="Y9" s="198" t="s">
        <v>138</v>
      </c>
      <c r="Z9" s="199" t="s">
        <v>139</v>
      </c>
      <c r="AA9" s="200" t="s">
        <v>140</v>
      </c>
      <c r="AB9" s="201" t="s">
        <v>141</v>
      </c>
      <c r="AC9" s="201" t="s">
        <v>35</v>
      </c>
      <c r="AD9" s="201" t="s">
        <v>11</v>
      </c>
      <c r="AE9" s="201" t="s">
        <v>29</v>
      </c>
      <c r="AF9" s="201" t="s">
        <v>19</v>
      </c>
      <c r="AG9" s="202" t="s">
        <v>142</v>
      </c>
      <c r="AH9" s="202" t="s">
        <v>143</v>
      </c>
      <c r="AI9" s="202" t="s">
        <v>144</v>
      </c>
      <c r="AJ9" s="203" t="s">
        <v>145</v>
      </c>
      <c r="AK9" s="202" t="s">
        <v>146</v>
      </c>
      <c r="AL9" s="202" t="s">
        <v>147</v>
      </c>
      <c r="AM9" s="203" t="s">
        <v>148</v>
      </c>
      <c r="AN9" s="202" t="s">
        <v>5</v>
      </c>
      <c r="AO9" s="202" t="s">
        <v>149</v>
      </c>
      <c r="AP9" s="203" t="s">
        <v>150</v>
      </c>
      <c r="AQ9" s="201" t="s">
        <v>30</v>
      </c>
      <c r="AR9" s="204" t="s">
        <v>151</v>
      </c>
      <c r="AS9" s="205" t="s">
        <v>152</v>
      </c>
      <c r="AT9" s="206" t="s">
        <v>153</v>
      </c>
      <c r="AU9" s="207" t="s">
        <v>154</v>
      </c>
      <c r="AV9" s="208" t="s">
        <v>155</v>
      </c>
      <c r="AW9" s="209" t="s">
        <v>156</v>
      </c>
      <c r="AX9" s="201" t="s">
        <v>7</v>
      </c>
      <c r="AY9" s="201" t="s">
        <v>20</v>
      </c>
      <c r="AZ9" s="201" t="s">
        <v>157</v>
      </c>
      <c r="BA9" s="201" t="s">
        <v>157</v>
      </c>
      <c r="BB9" s="201" t="s">
        <v>158</v>
      </c>
      <c r="BC9" s="201" t="s">
        <v>159</v>
      </c>
      <c r="BD9" s="201" t="s">
        <v>160</v>
      </c>
      <c r="BE9" s="201" t="s">
        <v>161</v>
      </c>
      <c r="BF9" s="201" t="s">
        <v>162</v>
      </c>
      <c r="BG9" s="201" t="s">
        <v>21</v>
      </c>
      <c r="BH9" s="201" t="s">
        <v>163</v>
      </c>
      <c r="BI9" s="201" t="s">
        <v>164</v>
      </c>
      <c r="BJ9" s="201" t="s">
        <v>165</v>
      </c>
      <c r="BK9" s="201" t="s">
        <v>166</v>
      </c>
      <c r="BL9" s="201" t="s">
        <v>167</v>
      </c>
      <c r="BM9" s="201" t="s">
        <v>168</v>
      </c>
      <c r="BN9" s="201" t="s">
        <v>168</v>
      </c>
      <c r="BO9" s="201" t="s">
        <v>169</v>
      </c>
      <c r="BP9" s="210" t="s">
        <v>170</v>
      </c>
      <c r="BQ9" s="211" t="s">
        <v>171</v>
      </c>
      <c r="BR9" s="211" t="s">
        <v>172</v>
      </c>
      <c r="BS9" s="211" t="s">
        <v>173</v>
      </c>
      <c r="BT9" s="211" t="s">
        <v>174</v>
      </c>
      <c r="BU9" s="212" t="s">
        <v>175</v>
      </c>
      <c r="BV9" s="212" t="s">
        <v>176</v>
      </c>
      <c r="BW9" s="212" t="s">
        <v>177</v>
      </c>
      <c r="BX9" s="212" t="s">
        <v>178</v>
      </c>
      <c r="BY9" s="213" t="s">
        <v>179</v>
      </c>
      <c r="BZ9" s="213" t="s">
        <v>180</v>
      </c>
      <c r="CA9" s="214" t="s">
        <v>181</v>
      </c>
      <c r="CB9" s="212" t="s">
        <v>182</v>
      </c>
      <c r="CC9" s="215" t="s">
        <v>183</v>
      </c>
      <c r="CD9" s="215" t="s">
        <v>184</v>
      </c>
      <c r="CE9" s="215" t="s">
        <v>185</v>
      </c>
      <c r="CF9" s="215" t="s">
        <v>186</v>
      </c>
      <c r="CG9" s="216" t="s">
        <v>187</v>
      </c>
      <c r="CH9" s="217" t="s">
        <v>188</v>
      </c>
      <c r="CI9" s="217" t="s">
        <v>189</v>
      </c>
      <c r="CJ9" s="217" t="s">
        <v>167</v>
      </c>
      <c r="CK9" s="217" t="s">
        <v>190</v>
      </c>
      <c r="CL9" s="218" t="s">
        <v>191</v>
      </c>
      <c r="CM9" s="219" t="s">
        <v>192</v>
      </c>
      <c r="CN9" s="220" t="s">
        <v>193</v>
      </c>
      <c r="CO9" s="221" t="s">
        <v>194</v>
      </c>
      <c r="CP9" s="222" t="s">
        <v>195</v>
      </c>
      <c r="CQ9" s="222" t="s">
        <v>196</v>
      </c>
      <c r="CR9" s="223" t="s">
        <v>197</v>
      </c>
      <c r="CS9" s="212" t="s">
        <v>198</v>
      </c>
      <c r="CT9" s="211" t="s">
        <v>199</v>
      </c>
      <c r="CU9" s="211" t="s">
        <v>200</v>
      </c>
      <c r="CV9" s="213" t="s">
        <v>201</v>
      </c>
      <c r="CW9" s="213" t="s">
        <v>202</v>
      </c>
      <c r="CX9" s="214" t="s">
        <v>203</v>
      </c>
      <c r="CY9" s="212" t="s">
        <v>204</v>
      </c>
      <c r="CZ9" s="215" t="s">
        <v>205</v>
      </c>
      <c r="DA9" s="217" t="s">
        <v>206</v>
      </c>
      <c r="DB9" s="224" t="s">
        <v>207</v>
      </c>
      <c r="DC9" s="215" t="s">
        <v>186</v>
      </c>
      <c r="DD9" s="225" t="s">
        <v>208</v>
      </c>
      <c r="DE9" s="217" t="s">
        <v>188</v>
      </c>
      <c r="DF9" s="226" t="s">
        <v>209</v>
      </c>
      <c r="DG9" s="218" t="s">
        <v>210</v>
      </c>
      <c r="DH9" s="219" t="s">
        <v>211</v>
      </c>
      <c r="DI9" s="220" t="s">
        <v>212</v>
      </c>
      <c r="DJ9" s="226" t="s">
        <v>213</v>
      </c>
      <c r="DK9" s="227" t="s">
        <v>214</v>
      </c>
      <c r="DL9" s="228" t="s">
        <v>215</v>
      </c>
      <c r="DM9" s="229" t="s">
        <v>216</v>
      </c>
      <c r="DN9" s="229" t="s">
        <v>217</v>
      </c>
      <c r="DO9" s="230" t="s">
        <v>218</v>
      </c>
      <c r="DP9" s="231" t="s">
        <v>219</v>
      </c>
      <c r="DQ9" s="231" t="s">
        <v>220</v>
      </c>
      <c r="DR9" s="231" t="s">
        <v>221</v>
      </c>
      <c r="DS9" s="232" t="s">
        <v>222</v>
      </c>
      <c r="DT9" s="233" t="s">
        <v>223</v>
      </c>
      <c r="DU9" s="233" t="s">
        <v>224</v>
      </c>
      <c r="DV9" s="234"/>
      <c r="DW9" s="235" t="s">
        <v>225</v>
      </c>
      <c r="DX9" s="236" t="s">
        <v>226</v>
      </c>
      <c r="DY9" s="236" t="s">
        <v>227</v>
      </c>
      <c r="DZ9" s="234"/>
      <c r="EA9" s="237" t="s">
        <v>228</v>
      </c>
      <c r="EB9" s="238" t="s">
        <v>229</v>
      </c>
      <c r="EC9" s="238" t="s">
        <v>230</v>
      </c>
      <c r="ED9" s="234"/>
      <c r="EE9" s="366" t="s">
        <v>231</v>
      </c>
      <c r="EF9" s="367"/>
      <c r="EG9" s="351" t="s">
        <v>232</v>
      </c>
      <c r="EH9" s="367"/>
      <c r="EI9" s="351" t="s">
        <v>233</v>
      </c>
      <c r="EJ9" s="352"/>
      <c r="EK9" s="239" t="s">
        <v>234</v>
      </c>
      <c r="EL9" s="240" t="s">
        <v>235</v>
      </c>
      <c r="EM9" s="240" t="s">
        <v>236</v>
      </c>
      <c r="EN9" s="240" t="s">
        <v>237</v>
      </c>
      <c r="EO9" s="240" t="s">
        <v>238</v>
      </c>
      <c r="EP9" s="241" t="s">
        <v>214</v>
      </c>
      <c r="EQ9" s="240" t="s">
        <v>237</v>
      </c>
      <c r="ER9" s="240" t="s">
        <v>239</v>
      </c>
      <c r="ES9" s="240" t="s">
        <v>240</v>
      </c>
      <c r="ET9" s="240" t="s">
        <v>244</v>
      </c>
      <c r="EU9" s="242" t="s">
        <v>241</v>
      </c>
      <c r="EV9" s="243" t="s">
        <v>242</v>
      </c>
    </row>
    <row r="10" spans="1:152" ht="30" customHeight="1" thickTop="1" thickBot="1" x14ac:dyDescent="0.25">
      <c r="A10" s="244"/>
      <c r="B10" s="244"/>
      <c r="C10" s="244"/>
      <c r="D10" s="244" t="str">
        <f>IF(F10="","",IF(BY10="","Etude",IF(CG10&lt;&gt;"","Notifié",IF(OR(AN10="DAJ",AN10="DRP"),"Ajourné",IF(AND(OR(AN10="DLR",AND(AN10="DR",AT10="",AU10="")),AQ10&lt;&gt;""),"Soldé",IF(AND(Z10&lt;&gt;"",S10="",T10=""),"Annulé",IF(AND(C10&lt;&gt;"",Z10="",S10="",T10=""),"Sans suite",IF(AND(OR(S10="",T10=""),I10&lt;&gt;"",Z10="",BZ10=""),Visas,""))))))))</f>
        <v/>
      </c>
      <c r="E10" s="245" t="str">
        <f t="shared" ref="E10:E50" si="0">IF(EO10="ERREUR",$EO$7,IF(EM10&lt;&gt;"",$EM$7,IF(EL10&lt;&gt;"",$EL$7,IF(EK10&lt;&gt;"",$EK$7,IF(DE10&lt;&gt;"",$DE$7,IF(DD10&lt;&gt;"",$DD$7,IF(DC10&lt;&gt;"",$DC$7,IF(DB10&lt;&gt;"",$DB$7,IF(DA10&lt;&gt;"",$DA$7,IF(CZ10&lt;&gt;"",$CZ$7,IF(CY10&lt;&gt;"",$CY$7,IF(CX10&lt;&gt;"",$CX$7,IF(CW10&lt;&gt;"",$CW$7,IF(CV10&lt;&gt;"",$CV$7,IF(CU10&lt;&gt;"",$CU$7,IF(CT10&lt;&gt;"",$CT$7,IF(CS10&lt;&gt;"",$CS$7,IF(CQ10&lt;&gt;"",$CQ$7,IF(CP10&lt;&gt;"",$CP$7,IF(CO10&lt;&gt;"",$CO$7,IF(CH10&lt;&gt;"",$CH$7,IF(CG10&lt;&gt;"",$CG$7,IF(CF10&lt;&gt;"",$CF$7,IF(CE10&lt;&gt;"",$CE$7,IF(CD10&lt;&gt;"",$CD$7,IF(CC10&lt;&gt;"",$CC$7,IF(CB10&lt;&gt;"",$CB$7,IF(CA10&lt;&gt;"",$CA$7,IF(BZ10&lt;&gt;"",$BZ$7,IF(BY10&lt;&gt;"",$BY$7,IF(BX10&lt;&gt;"",$BX$7,IF(BW10&lt;&gt;"",$BW$7,IF(BU10&lt;&gt;"",$BU$7,IF(BT10&lt;&gt;"",$BT$7,IF(BS10&lt;&gt;"",$BS$7,IF(BR10&lt;&gt;"",$BR$7,IF(BQ10&lt;&gt;"",$BQ$7,IF(BP10&lt;&gt;"",$BP$7,""))))))))))))))))))))))))))))))))))))))</f>
        <v>Facture</v>
      </c>
      <c r="F10" s="246"/>
      <c r="G10" s="244"/>
      <c r="H10" s="244">
        <v>1</v>
      </c>
      <c r="I10" s="244"/>
      <c r="J10" s="247"/>
      <c r="K10" s="244"/>
      <c r="L10" s="244"/>
      <c r="M10" s="244"/>
      <c r="N10" s="244"/>
      <c r="O10" s="244"/>
      <c r="P10" s="244" t="str">
        <f t="shared" ref="P10:P50" si="1">IF(M10&lt;&gt;"",IF(M10="ATM","F","G"),"")</f>
        <v/>
      </c>
      <c r="Q10" s="244"/>
      <c r="R10" s="244"/>
      <c r="S10" s="248">
        <v>100</v>
      </c>
      <c r="T10" s="249">
        <v>200</v>
      </c>
      <c r="U10" s="250">
        <f>IF(AND(ISBLANK(S10),ISBLANK(T10)),X10/(1+Général!$F$101/100),S10+T10)</f>
        <v>300</v>
      </c>
      <c r="V10" s="283">
        <f>S10*(1+Général!$I$101/100)</f>
        <v>100</v>
      </c>
      <c r="W10" s="252">
        <f>T10*(1+Général!$I$101/100)</f>
        <v>200</v>
      </c>
      <c r="X10" s="253">
        <f>IF(AND(ISBLANK(V10),ISBLANK(W10)),(S10+T10)*(1+Général!$F$101/100),V10+W10)</f>
        <v>300</v>
      </c>
      <c r="Y10" s="254"/>
      <c r="Z10" s="255" t="str">
        <f t="shared" ref="Z10:Z50" si="2">IF(CG10="","",CG10)</f>
        <v/>
      </c>
      <c r="AA10" s="256"/>
      <c r="AB10" s="257" t="str">
        <f t="shared" ref="AB10:AB50" si="3">IF(AA10="","",AA10)</f>
        <v/>
      </c>
      <c r="AC10" s="258"/>
      <c r="AD10" s="244"/>
      <c r="AE10" s="259"/>
      <c r="AF10" s="249"/>
      <c r="AG10" s="259" t="str">
        <f ca="1">IFERROR(date_ouvrable(AB10),"")</f>
        <v/>
      </c>
      <c r="AH10" s="259"/>
      <c r="AI10" s="244"/>
      <c r="AJ10" s="259"/>
      <c r="AK10" s="257" t="str">
        <f t="shared" ref="AK10:AK50" ca="1" si="4">IFERROR(IF(ISBLANK(AH10),IF(ISBLANK(AG10),IF(AB10="","",AB10+$AL$6),AG10+$AL$6),AH10+$AL$6),"")</f>
        <v/>
      </c>
      <c r="AL10" s="260"/>
      <c r="AM10" s="259">
        <f t="shared" ref="AM10:AM50" si="5">IF(CQ10="","",CQ10)</f>
        <v>44671</v>
      </c>
      <c r="AN10" s="244"/>
      <c r="AO10" s="261"/>
      <c r="AP10" s="259" t="str">
        <f t="shared" ref="AP10:AP50" si="6">IF(FE10="","",FE10)</f>
        <v/>
      </c>
      <c r="AQ10" s="259"/>
      <c r="AR10" s="248"/>
      <c r="AS10" s="249"/>
      <c r="AT10" s="248"/>
      <c r="AU10" s="249"/>
      <c r="AV10" s="248"/>
      <c r="AW10" s="250">
        <f>X10-((AR10+AS10+AU10+AT10+AV10)*(1+Général!$F$101/100))</f>
        <v>300</v>
      </c>
      <c r="AX10" s="258"/>
      <c r="AY10" s="262" t="str">
        <f t="shared" ref="AY10:AY50" ca="1" si="7">IFERROR(MAX(0,U10*(AH10-AG10)/1000),"")</f>
        <v/>
      </c>
      <c r="AZ10" s="259"/>
      <c r="BA10" s="244"/>
      <c r="BB10" s="259"/>
      <c r="BC10" s="257" t="str">
        <f>IF(BB10="","",IF(ISBLANK(AQ10),IF(AK10="","",AK10+Général!$B$51),AQ10+Général!$B$51))</f>
        <v/>
      </c>
      <c r="BD10" s="263"/>
      <c r="BE10" s="259"/>
      <c r="BF10" s="249"/>
      <c r="BG10" s="264"/>
      <c r="BH10" s="250">
        <f>AW10/(1+Général!$F$101/100)</f>
        <v>300</v>
      </c>
      <c r="BI10" s="250">
        <f>V10-((AR10+AT10)*(1+Général!$F$101/100))</f>
        <v>100</v>
      </c>
      <c r="BJ10" s="250">
        <f>W10-((AS10+AU10+AV10)*(1+Général!$F$101/100))</f>
        <v>200</v>
      </c>
      <c r="BK10" s="265" t="str">
        <f t="shared" ref="BK10:BK50" si="8">IF(DF10="","",DF10)</f>
        <v/>
      </c>
      <c r="BL10" s="266" t="str">
        <f t="shared" ref="BL10:BL50" si="9">IF(CJ10="","",CJ10)</f>
        <v/>
      </c>
      <c r="BM10" s="244" t="str">
        <f t="shared" ref="BM10:BM50" si="10">IF(CI10="","",CI10)</f>
        <v/>
      </c>
      <c r="BN10" s="244"/>
      <c r="BO10" s="267" t="str">
        <f t="shared" ref="BO10:BO50" si="11">IF(AH10="","",AH10-AB10)</f>
        <v/>
      </c>
      <c r="BP10" s="268"/>
      <c r="BQ10" s="269"/>
      <c r="BR10" s="269"/>
      <c r="BS10" s="269"/>
      <c r="BT10" s="269"/>
      <c r="BU10" s="269"/>
      <c r="BV10" s="269"/>
      <c r="BW10" s="269"/>
      <c r="BX10" s="269"/>
      <c r="BY10" s="269"/>
      <c r="BZ10" s="269"/>
      <c r="CA10" s="269"/>
      <c r="CB10" s="269"/>
      <c r="CC10" s="269"/>
      <c r="CD10" s="269"/>
      <c r="CE10" s="269"/>
      <c r="CF10" s="269"/>
      <c r="CG10" s="269"/>
      <c r="CH10" s="269"/>
      <c r="CI10" s="269"/>
      <c r="CJ10" s="269"/>
      <c r="CK10" s="269"/>
      <c r="CL10" s="270"/>
      <c r="CM10" s="270"/>
      <c r="CN10" s="270"/>
      <c r="CO10" s="269">
        <v>44671</v>
      </c>
      <c r="CP10" s="269">
        <v>44671</v>
      </c>
      <c r="CQ10" s="269">
        <v>44671</v>
      </c>
      <c r="CR10" s="269">
        <v>44671</v>
      </c>
      <c r="CS10" s="269">
        <v>44671</v>
      </c>
      <c r="CT10" s="269">
        <v>44671</v>
      </c>
      <c r="CU10" s="269">
        <v>44671</v>
      </c>
      <c r="CV10" s="269">
        <v>44672</v>
      </c>
      <c r="CW10" s="269">
        <v>44672</v>
      </c>
      <c r="CX10" s="269"/>
      <c r="CY10" s="269"/>
      <c r="CZ10" s="269"/>
      <c r="DA10" s="269"/>
      <c r="DB10" s="269">
        <v>44676</v>
      </c>
      <c r="DC10" s="269">
        <v>44676</v>
      </c>
      <c r="DD10" s="269">
        <v>44676</v>
      </c>
      <c r="DE10" s="269">
        <v>44676</v>
      </c>
      <c r="DF10" s="270"/>
      <c r="DG10" s="270"/>
      <c r="DH10" s="269"/>
      <c r="DI10" s="269"/>
      <c r="DJ10" s="270"/>
      <c r="DK10" s="271" t="s">
        <v>243</v>
      </c>
      <c r="DL10" s="270" t="str">
        <f t="shared" ref="DL10:DL50" si="12">IF(OR(DM10="",DN10=""),"",MAX(DM10,DN10))</f>
        <v/>
      </c>
      <c r="DM10" s="270" t="str">
        <f t="shared" ref="DM10:DM50" si="13">IF(AH10="","",DATE(YEAR(AH10),MONTH(AH10),DAY(AH10)+45))</f>
        <v/>
      </c>
      <c r="DN10" s="270" t="str">
        <f t="shared" ref="DN10:DN50" si="14">IF(AA10="","",DATE(YEAR(AA10),MONTH(AA10),DAY(AA10)+45))</f>
        <v/>
      </c>
      <c r="DO10" s="272">
        <f t="shared" ref="DO10:DO50" si="15">S10</f>
        <v>100</v>
      </c>
      <c r="DP10" s="273">
        <f t="shared" ref="DP10:DP50" si="16">T10</f>
        <v>200</v>
      </c>
      <c r="DQ10" s="274">
        <f t="shared" ref="DQ10:DQ50" si="17">DO10+DP10</f>
        <v>300</v>
      </c>
      <c r="DR10" s="274">
        <f t="shared" ref="DR10:DR50" si="18">AV10</f>
        <v>0</v>
      </c>
      <c r="DS10" s="275"/>
      <c r="DT10" s="273"/>
      <c r="DU10" s="274">
        <f t="shared" ref="DU10:DU50" si="19">DS10+DT10</f>
        <v>0</v>
      </c>
      <c r="DV10" s="276"/>
      <c r="DW10" s="275"/>
      <c r="DX10" s="273"/>
      <c r="DY10" s="274">
        <f t="shared" ref="DY10:DY50" si="20">DW10+DX10</f>
        <v>0</v>
      </c>
      <c r="DZ10" s="276"/>
      <c r="EA10" s="275"/>
      <c r="EB10" s="273"/>
      <c r="EC10" s="274">
        <f t="shared" ref="EC10:EC50" si="21">EA10+EB10</f>
        <v>0</v>
      </c>
      <c r="ED10" s="276"/>
      <c r="EE10" s="274">
        <f t="shared" ref="EE10:EE50" si="22">DO10-DS10-DW10-EA10</f>
        <v>100</v>
      </c>
      <c r="EF10" s="274">
        <f t="shared" ref="EF10:EF50" si="23">EE10*1.2</f>
        <v>120</v>
      </c>
      <c r="EG10" s="274">
        <f t="shared" ref="EG10:EG50" si="24">DP10-DT10-DX10-EB10</f>
        <v>200</v>
      </c>
      <c r="EH10" s="274">
        <f t="shared" ref="EH10:EH50" si="25">EG10*1.2</f>
        <v>240</v>
      </c>
      <c r="EI10" s="274">
        <f t="shared" ref="EI10:EI50" si="26">EE10+EG10-DR10</f>
        <v>300</v>
      </c>
      <c r="EJ10" s="274">
        <f t="shared" ref="EJ10:EJ50" si="27">EI10*1.2</f>
        <v>360</v>
      </c>
      <c r="EK10" s="277" t="str">
        <f t="shared" ref="EK10:EK50" si="28">IF(BB10="","",BB10)</f>
        <v/>
      </c>
      <c r="EL10" s="278" t="str">
        <f t="shared" ref="EL10:EL50" si="29">IF(BD10="","",BD10)</f>
        <v/>
      </c>
      <c r="EM10" s="278" t="str">
        <f t="shared" ref="EM10:EM50" si="30">IF(BE10="","",BE10)</f>
        <v/>
      </c>
      <c r="EN10" s="279" t="str">
        <f t="shared" ref="EN10:EN50" si="31">IF(AND(AQ10&lt;&gt;"",BE10&lt;&gt;""),$EM$7,"")</f>
        <v/>
      </c>
      <c r="EO10" s="270" t="str">
        <f t="shared" ref="EO10:EO50" si="32">IF(AND(AQ10="",BE10&lt;&gt;""),$EO$7,"")</f>
        <v/>
      </c>
      <c r="EP10" s="280" t="str">
        <f t="shared" ref="EP10:EP50" si="33">IF(DK10="","",DK10)</f>
        <v>1</v>
      </c>
      <c r="EQ10" s="279" t="str">
        <f t="shared" ref="EQ10:EQ50" si="34">IF(AH10="","",IF(AQ10&lt;&gt;"","CLOS",IF(14&lt;ER10,"Il reste",IF(0&lt;ER10&lt;=14,"Il reste seulement",IF(ER10&lt;=0,"DR en retard","Il reste seulement")))))</f>
        <v/>
      </c>
      <c r="ER10" s="279" t="str">
        <f t="shared" ref="ER10:ER50" ca="1" si="35">IFERROR(IF(AQ10&lt;&gt;"","",IF(DL10="","",DL10-TODAY())),"")</f>
        <v/>
      </c>
      <c r="ES10" s="279" t="str">
        <f t="shared" ref="ES10:ES50" si="36">IF(AO10="","",AO10)</f>
        <v/>
      </c>
      <c r="ET10" s="279" t="str">
        <f t="shared" ref="ET10:ET50" ca="1" si="37">IFERROR(IF(H10="","",IF(AH10="",IF(AA10-$A$1&gt;=0,"0","1"),"")),"")</f>
        <v>1</v>
      </c>
      <c r="EU10" s="278" t="str">
        <f t="shared" ref="EU10:EU50" ca="1" si="38">IF(AND(E10="Attente DPV",ET10&lt;&gt;""),AA10,"")</f>
        <v/>
      </c>
      <c r="EV10" s="281" t="str">
        <f t="shared" ref="EV10:EV50" ca="1" si="39">IF(EU10&lt;$A$1,"En retard","")</f>
        <v/>
      </c>
    </row>
    <row r="11" spans="1:152" ht="30" customHeight="1" thickTop="1" thickBot="1" x14ac:dyDescent="0.25">
      <c r="A11" s="244"/>
      <c r="B11" s="244"/>
      <c r="C11" s="244"/>
      <c r="D11" s="244" t="str">
        <f>IF(F11="","",IF(BY11="","Etude",IF(CG11&lt;&gt;"","Notifié",IF(OR(AN11="DAJ",AN11="DRP"),"Ajourné",IF(AND(OR(AN11="DLR",AND(AN11="DR",AT11="",AU11="")),AQ11&lt;&gt;""),"Soldé",IF(AND(Z11&lt;&gt;"",S11="",T11=""),"Annulé",IF(AND(C11&lt;&gt;"",Z11="",S11="",T11=""),"Sans suite",IF(AND(OR(S11="",T11=""),I11&lt;&gt;"",Z11="",BZ11=""),Visas,""))))))))</f>
        <v/>
      </c>
      <c r="E11" s="245" t="str">
        <f t="shared" si="0"/>
        <v/>
      </c>
      <c r="F11" s="246"/>
      <c r="G11" s="244"/>
      <c r="H11" s="244"/>
      <c r="I11" s="244"/>
      <c r="J11" s="247"/>
      <c r="K11" s="244"/>
      <c r="L11" s="244"/>
      <c r="M11" s="244"/>
      <c r="N11" s="244"/>
      <c r="O11" s="244"/>
      <c r="P11" s="244" t="str">
        <f t="shared" si="1"/>
        <v/>
      </c>
      <c r="Q11" s="244"/>
      <c r="R11" s="244"/>
      <c r="S11" s="248"/>
      <c r="T11" s="249"/>
      <c r="U11" s="250">
        <f>IF(AND(ISBLANK(S11),ISBLANK(T11)),X11/(1+Général!$F$101/100),S11+T11)</f>
        <v>0</v>
      </c>
      <c r="V11" s="251">
        <f>S11*(1+Général!$F$101/100)</f>
        <v>0</v>
      </c>
      <c r="W11" s="252">
        <f>T11*(1+Général!$F$101/100)</f>
        <v>0</v>
      </c>
      <c r="X11" s="253">
        <f>IF(AND(ISBLANK(V11),ISBLANK(W11)),(S11+T11)*(1+Général!$F$101/100),V11+W11)</f>
        <v>0</v>
      </c>
      <c r="Y11" s="254"/>
      <c r="Z11" s="255" t="str">
        <f t="shared" si="2"/>
        <v/>
      </c>
      <c r="AA11" s="256"/>
      <c r="AB11" s="257" t="str">
        <f t="shared" si="3"/>
        <v/>
      </c>
      <c r="AC11" s="258"/>
      <c r="AD11" s="244"/>
      <c r="AE11" s="259"/>
      <c r="AF11" s="249"/>
      <c r="AG11" s="259" t="str">
        <f ca="1">IFERROR(date_ouvrable(AB11),"")</f>
        <v/>
      </c>
      <c r="AH11" s="259"/>
      <c r="AI11" s="244"/>
      <c r="AJ11" s="259"/>
      <c r="AK11" s="257" t="str">
        <f t="shared" ca="1" si="4"/>
        <v/>
      </c>
      <c r="AL11" s="260"/>
      <c r="AM11" s="259" t="str">
        <f t="shared" si="5"/>
        <v/>
      </c>
      <c r="AN11" s="244"/>
      <c r="AO11" s="261"/>
      <c r="AP11" s="259" t="str">
        <f t="shared" si="6"/>
        <v/>
      </c>
      <c r="AQ11" s="259" t="str">
        <f t="shared" ref="AQ11:AQ50" si="40">IF(DD11="","",DD11)</f>
        <v/>
      </c>
      <c r="AR11" s="248"/>
      <c r="AS11" s="249"/>
      <c r="AT11" s="248"/>
      <c r="AU11" s="249"/>
      <c r="AV11" s="248"/>
      <c r="AW11" s="250">
        <f>X11-((AR11+AS11+AU11+AT11+AV11)*(1+Général!$F$101/100))</f>
        <v>0</v>
      </c>
      <c r="AX11" s="258"/>
      <c r="AY11" s="262" t="str">
        <f t="shared" ca="1" si="7"/>
        <v/>
      </c>
      <c r="AZ11" s="259"/>
      <c r="BA11" s="244"/>
      <c r="BB11" s="259"/>
      <c r="BC11" s="257" t="str">
        <f>IF(BB11="","",IF(ISBLANK(AQ11),IF(AK11="","",AK11+Général!$B$51),AQ11+Général!$B$51))</f>
        <v/>
      </c>
      <c r="BD11" s="263"/>
      <c r="BE11" s="259"/>
      <c r="BF11" s="249"/>
      <c r="BG11" s="264"/>
      <c r="BH11" s="250">
        <f>AW11/(1+Général!$F$101/100)</f>
        <v>0</v>
      </c>
      <c r="BI11" s="250">
        <f>V11-((AR11+AT11)*(1+Général!$F$101/100))</f>
        <v>0</v>
      </c>
      <c r="BJ11" s="250">
        <f>W11-((AS11+AU11+AV11)*(1+Général!$F$101/100))</f>
        <v>0</v>
      </c>
      <c r="BK11" s="265" t="str">
        <f t="shared" si="8"/>
        <v/>
      </c>
      <c r="BL11" s="266" t="str">
        <f t="shared" si="9"/>
        <v/>
      </c>
      <c r="BM11" s="244" t="str">
        <f t="shared" si="10"/>
        <v/>
      </c>
      <c r="BN11" s="244"/>
      <c r="BO11" s="267" t="str">
        <f t="shared" si="11"/>
        <v/>
      </c>
      <c r="BP11" s="268"/>
      <c r="BQ11" s="269"/>
      <c r="BR11" s="269"/>
      <c r="BS11" s="269"/>
      <c r="BT11" s="269"/>
      <c r="BU11" s="269"/>
      <c r="BV11" s="269"/>
      <c r="BW11" s="269"/>
      <c r="BX11" s="269"/>
      <c r="BY11" s="269"/>
      <c r="BZ11" s="269"/>
      <c r="CA11" s="269"/>
      <c r="CB11" s="269"/>
      <c r="CC11" s="269"/>
      <c r="CD11" s="269"/>
      <c r="CE11" s="269"/>
      <c r="CF11" s="269"/>
      <c r="CG11" s="269"/>
      <c r="CH11" s="269"/>
      <c r="CI11" s="269"/>
      <c r="CJ11" s="269"/>
      <c r="CK11" s="269"/>
      <c r="CL11" s="270"/>
      <c r="CM11" s="270"/>
      <c r="CN11" s="270"/>
      <c r="CO11" s="269"/>
      <c r="CP11" s="269"/>
      <c r="CQ11" s="269"/>
      <c r="CR11" s="269"/>
      <c r="CS11" s="269"/>
      <c r="CT11" s="269"/>
      <c r="CU11" s="269"/>
      <c r="CV11" s="269"/>
      <c r="CW11" s="269"/>
      <c r="CX11" s="269"/>
      <c r="CY11" s="269"/>
      <c r="CZ11" s="269"/>
      <c r="DA11" s="269"/>
      <c r="DB11" s="269"/>
      <c r="DC11" s="269"/>
      <c r="DD11" s="269"/>
      <c r="DE11" s="269"/>
      <c r="DF11" s="270"/>
      <c r="DG11" s="270"/>
      <c r="DH11" s="269"/>
      <c r="DI11" s="269"/>
      <c r="DJ11" s="270"/>
      <c r="DK11" s="271"/>
      <c r="DL11" s="270" t="str">
        <f t="shared" si="12"/>
        <v/>
      </c>
      <c r="DM11" s="270" t="str">
        <f t="shared" si="13"/>
        <v/>
      </c>
      <c r="DN11" s="270" t="str">
        <f t="shared" si="14"/>
        <v/>
      </c>
      <c r="DO11" s="272">
        <f t="shared" si="15"/>
        <v>0</v>
      </c>
      <c r="DP11" s="273">
        <f t="shared" si="16"/>
        <v>0</v>
      </c>
      <c r="DQ11" s="274">
        <f t="shared" si="17"/>
        <v>0</v>
      </c>
      <c r="DR11" s="274">
        <f t="shared" si="18"/>
        <v>0</v>
      </c>
      <c r="DS11" s="275"/>
      <c r="DT11" s="273"/>
      <c r="DU11" s="274">
        <f t="shared" si="19"/>
        <v>0</v>
      </c>
      <c r="DV11" s="276"/>
      <c r="DW11" s="275"/>
      <c r="DX11" s="273"/>
      <c r="DY11" s="274">
        <f t="shared" si="20"/>
        <v>0</v>
      </c>
      <c r="DZ11" s="276"/>
      <c r="EA11" s="275"/>
      <c r="EB11" s="273"/>
      <c r="EC11" s="274">
        <f t="shared" si="21"/>
        <v>0</v>
      </c>
      <c r="ED11" s="276"/>
      <c r="EE11" s="274">
        <f t="shared" si="22"/>
        <v>0</v>
      </c>
      <c r="EF11" s="274">
        <f t="shared" si="23"/>
        <v>0</v>
      </c>
      <c r="EG11" s="274">
        <f t="shared" si="24"/>
        <v>0</v>
      </c>
      <c r="EH11" s="274">
        <f t="shared" si="25"/>
        <v>0</v>
      </c>
      <c r="EI11" s="274">
        <f t="shared" si="26"/>
        <v>0</v>
      </c>
      <c r="EJ11" s="274">
        <f t="shared" si="27"/>
        <v>0</v>
      </c>
      <c r="EK11" s="280" t="str">
        <f t="shared" si="28"/>
        <v/>
      </c>
      <c r="EL11" s="279" t="str">
        <f t="shared" si="29"/>
        <v/>
      </c>
      <c r="EM11" s="279" t="str">
        <f t="shared" si="30"/>
        <v/>
      </c>
      <c r="EN11" s="279" t="str">
        <f t="shared" si="31"/>
        <v/>
      </c>
      <c r="EO11" s="270" t="str">
        <f t="shared" si="32"/>
        <v/>
      </c>
      <c r="EP11" s="280" t="str">
        <f t="shared" si="33"/>
        <v/>
      </c>
      <c r="EQ11" s="279" t="str">
        <f t="shared" si="34"/>
        <v/>
      </c>
      <c r="ER11" s="279" t="str">
        <f t="shared" ca="1" si="35"/>
        <v/>
      </c>
      <c r="ES11" s="279" t="str">
        <f t="shared" si="36"/>
        <v/>
      </c>
      <c r="ET11" s="279" t="str">
        <f t="shared" si="37"/>
        <v/>
      </c>
      <c r="EU11" s="278" t="str">
        <f t="shared" si="38"/>
        <v/>
      </c>
      <c r="EV11" s="281" t="str">
        <f t="shared" ca="1" si="39"/>
        <v/>
      </c>
    </row>
    <row r="12" spans="1:152" ht="30" customHeight="1" thickTop="1" thickBot="1" x14ac:dyDescent="0.25">
      <c r="A12" s="244"/>
      <c r="B12" s="244"/>
      <c r="C12" s="244"/>
      <c r="D12" s="244" t="str">
        <f>IF(F12="","",IF(BY12="","Etude",IF(CG12&lt;&gt;"","Notifié",IF(OR(AN12="DAJ",AN12="DRP"),"Ajourné",IF(AND(OR(AN12="DLR",AND(AN12="DR",AT12="",AU12="")),AQ12&lt;&gt;""),"Soldé",IF(AND(Z12&lt;&gt;"",S12="",T12=""),"Annulé",IF(AND(C12&lt;&gt;"",Z12="",S12="",T12=""),"Sans suite",IF(AND(OR(S12="",T12=""),I12&lt;&gt;"",Z12="",BZ12=""),Visas,""))))))))</f>
        <v/>
      </c>
      <c r="E12" s="245" t="str">
        <f t="shared" si="0"/>
        <v/>
      </c>
      <c r="F12" s="246"/>
      <c r="G12" s="244"/>
      <c r="H12" s="244"/>
      <c r="I12" s="244"/>
      <c r="J12" s="247"/>
      <c r="K12" s="244"/>
      <c r="L12" s="244"/>
      <c r="M12" s="244"/>
      <c r="N12" s="244"/>
      <c r="O12" s="244"/>
      <c r="P12" s="244" t="str">
        <f t="shared" si="1"/>
        <v/>
      </c>
      <c r="Q12" s="244"/>
      <c r="R12" s="244"/>
      <c r="S12" s="248"/>
      <c r="T12" s="249"/>
      <c r="U12" s="250">
        <f>IF(AND(ISBLANK(S12),ISBLANK(T12)),X12/(1+Général!$F$101/100),S12+T12)</f>
        <v>0</v>
      </c>
      <c r="V12" s="251">
        <f>S12*(1+Général!$F$101/100)</f>
        <v>0</v>
      </c>
      <c r="W12" s="252">
        <f>T12*(1+Général!$F$101/100)</f>
        <v>0</v>
      </c>
      <c r="X12" s="253">
        <f>IF(AND(ISBLANK(V12),ISBLANK(W12)),(S12+T12)*(1+Général!$F$101/100),V12+W12)</f>
        <v>0</v>
      </c>
      <c r="Y12" s="254"/>
      <c r="Z12" s="255" t="str">
        <f t="shared" si="2"/>
        <v/>
      </c>
      <c r="AA12" s="256"/>
      <c r="AB12" s="257" t="str">
        <f t="shared" si="3"/>
        <v/>
      </c>
      <c r="AC12" s="258"/>
      <c r="AD12" s="244"/>
      <c r="AE12" s="259"/>
      <c r="AF12" s="249"/>
      <c r="AG12" s="259" t="str">
        <f ca="1">IFERROR(date_ouvrable(AB12),"")</f>
        <v/>
      </c>
      <c r="AH12" s="259"/>
      <c r="AI12" s="244"/>
      <c r="AJ12" s="259"/>
      <c r="AK12" s="257" t="str">
        <f t="shared" ca="1" si="4"/>
        <v/>
      </c>
      <c r="AL12" s="260"/>
      <c r="AM12" s="259" t="str">
        <f t="shared" si="5"/>
        <v/>
      </c>
      <c r="AN12" s="244"/>
      <c r="AO12" s="261"/>
      <c r="AP12" s="259" t="str">
        <f t="shared" si="6"/>
        <v/>
      </c>
      <c r="AQ12" s="259" t="str">
        <f t="shared" si="40"/>
        <v/>
      </c>
      <c r="AR12" s="248"/>
      <c r="AS12" s="249"/>
      <c r="AT12" s="248"/>
      <c r="AU12" s="249"/>
      <c r="AV12" s="248"/>
      <c r="AW12" s="250">
        <f>X12-((AR12+AS12+AU12+AT12+AV12)*(1+Général!$F$101/100))</f>
        <v>0</v>
      </c>
      <c r="AX12" s="258"/>
      <c r="AY12" s="262" t="str">
        <f t="shared" ca="1" si="7"/>
        <v/>
      </c>
      <c r="AZ12" s="259"/>
      <c r="BA12" s="244"/>
      <c r="BB12" s="259"/>
      <c r="BC12" s="257" t="str">
        <f>IF(BB12="","",IF(ISBLANK(AQ12),IF(AK12="","",AK12+Général!$B$51),AQ12+Général!$B$51))</f>
        <v/>
      </c>
      <c r="BD12" s="263"/>
      <c r="BE12" s="259"/>
      <c r="BF12" s="249"/>
      <c r="BG12" s="264"/>
      <c r="BH12" s="250">
        <f>AW12/(1+Général!$F$101/100)</f>
        <v>0</v>
      </c>
      <c r="BI12" s="250">
        <f>V12-((AR12+AT12)*(1+Général!$F$101/100))</f>
        <v>0</v>
      </c>
      <c r="BJ12" s="250">
        <f>W12-((AS12+AU12+AV12)*(1+Général!$F$101/100))</f>
        <v>0</v>
      </c>
      <c r="BK12" s="265" t="str">
        <f t="shared" si="8"/>
        <v/>
      </c>
      <c r="BL12" s="266" t="str">
        <f t="shared" si="9"/>
        <v/>
      </c>
      <c r="BM12" s="244" t="str">
        <f t="shared" si="10"/>
        <v/>
      </c>
      <c r="BN12" s="244"/>
      <c r="BO12" s="267" t="str">
        <f t="shared" si="11"/>
        <v/>
      </c>
      <c r="BP12" s="268"/>
      <c r="BQ12" s="269"/>
      <c r="BR12" s="269"/>
      <c r="BS12" s="269"/>
      <c r="BT12" s="269"/>
      <c r="BU12" s="269"/>
      <c r="BV12" s="269"/>
      <c r="BW12" s="269"/>
      <c r="BX12" s="269"/>
      <c r="BY12" s="269"/>
      <c r="BZ12" s="269"/>
      <c r="CA12" s="269"/>
      <c r="CB12" s="269"/>
      <c r="CC12" s="269"/>
      <c r="CD12" s="269"/>
      <c r="CE12" s="269"/>
      <c r="CF12" s="269"/>
      <c r="CG12" s="269"/>
      <c r="CH12" s="269"/>
      <c r="CI12" s="269"/>
      <c r="CJ12" s="269"/>
      <c r="CK12" s="269"/>
      <c r="CL12" s="270"/>
      <c r="CM12" s="270"/>
      <c r="CN12" s="270"/>
      <c r="CO12" s="269"/>
      <c r="CP12" s="269"/>
      <c r="CQ12" s="269"/>
      <c r="CR12" s="269"/>
      <c r="CS12" s="269"/>
      <c r="CT12" s="269"/>
      <c r="CU12" s="269"/>
      <c r="CV12" s="269"/>
      <c r="CW12" s="269"/>
      <c r="CX12" s="269"/>
      <c r="CY12" s="269"/>
      <c r="CZ12" s="269"/>
      <c r="DA12" s="269"/>
      <c r="DB12" s="269"/>
      <c r="DC12" s="269"/>
      <c r="DD12" s="269"/>
      <c r="DE12" s="269"/>
      <c r="DF12" s="270"/>
      <c r="DG12" s="270"/>
      <c r="DH12" s="269"/>
      <c r="DI12" s="269"/>
      <c r="DJ12" s="270"/>
      <c r="DK12" s="271"/>
      <c r="DL12" s="270" t="str">
        <f t="shared" si="12"/>
        <v/>
      </c>
      <c r="DM12" s="270" t="str">
        <f t="shared" si="13"/>
        <v/>
      </c>
      <c r="DN12" s="270" t="str">
        <f t="shared" si="14"/>
        <v/>
      </c>
      <c r="DO12" s="272">
        <f t="shared" si="15"/>
        <v>0</v>
      </c>
      <c r="DP12" s="273">
        <f t="shared" si="16"/>
        <v>0</v>
      </c>
      <c r="DQ12" s="274">
        <f t="shared" si="17"/>
        <v>0</v>
      </c>
      <c r="DR12" s="274">
        <f t="shared" si="18"/>
        <v>0</v>
      </c>
      <c r="DS12" s="275"/>
      <c r="DT12" s="273"/>
      <c r="DU12" s="274">
        <f t="shared" si="19"/>
        <v>0</v>
      </c>
      <c r="DV12" s="276"/>
      <c r="DW12" s="275"/>
      <c r="DX12" s="273"/>
      <c r="DY12" s="274">
        <f t="shared" si="20"/>
        <v>0</v>
      </c>
      <c r="DZ12" s="276"/>
      <c r="EA12" s="275"/>
      <c r="EB12" s="273"/>
      <c r="EC12" s="274">
        <f t="shared" si="21"/>
        <v>0</v>
      </c>
      <c r="ED12" s="276"/>
      <c r="EE12" s="274">
        <f t="shared" si="22"/>
        <v>0</v>
      </c>
      <c r="EF12" s="274">
        <f t="shared" si="23"/>
        <v>0</v>
      </c>
      <c r="EG12" s="274">
        <f t="shared" si="24"/>
        <v>0</v>
      </c>
      <c r="EH12" s="274">
        <f t="shared" si="25"/>
        <v>0</v>
      </c>
      <c r="EI12" s="274">
        <f t="shared" si="26"/>
        <v>0</v>
      </c>
      <c r="EJ12" s="274">
        <f t="shared" si="27"/>
        <v>0</v>
      </c>
      <c r="EK12" s="280" t="str">
        <f t="shared" si="28"/>
        <v/>
      </c>
      <c r="EL12" s="279" t="str">
        <f t="shared" si="29"/>
        <v/>
      </c>
      <c r="EM12" s="279" t="str">
        <f t="shared" si="30"/>
        <v/>
      </c>
      <c r="EN12" s="279" t="str">
        <f t="shared" si="31"/>
        <v/>
      </c>
      <c r="EO12" s="270" t="str">
        <f t="shared" si="32"/>
        <v/>
      </c>
      <c r="EP12" s="280" t="str">
        <f t="shared" si="33"/>
        <v/>
      </c>
      <c r="EQ12" s="279" t="str">
        <f t="shared" si="34"/>
        <v/>
      </c>
      <c r="ER12" s="279" t="str">
        <f t="shared" ca="1" si="35"/>
        <v/>
      </c>
      <c r="ES12" s="279" t="str">
        <f t="shared" si="36"/>
        <v/>
      </c>
      <c r="ET12" s="279" t="str">
        <f t="shared" si="37"/>
        <v/>
      </c>
      <c r="EU12" s="278" t="str">
        <f t="shared" si="38"/>
        <v/>
      </c>
      <c r="EV12" s="281" t="str">
        <f t="shared" ca="1" si="39"/>
        <v/>
      </c>
    </row>
    <row r="13" spans="1:152" ht="30" customHeight="1" thickTop="1" thickBot="1" x14ac:dyDescent="0.25">
      <c r="A13" s="244"/>
      <c r="B13" s="244"/>
      <c r="C13" s="244"/>
      <c r="D13" s="244" t="str">
        <f>IF(F13="","",IF(BY13="","Etude",IF(CG13&lt;&gt;"","Notifié",IF(OR(AN13="DAJ",AN13="DRP"),"Ajourné",IF(AND(OR(AN13="DLR",AND(AN13="DR",AT13="",AU13="")),AQ13&lt;&gt;""),"Soldé",IF(AND(Z13&lt;&gt;"",S13="",T13=""),"Annulé",IF(AND(C13&lt;&gt;"",Z13="",S13="",T13=""),"Sans suite",IF(AND(OR(S13="",T13=""),I13&lt;&gt;"",Z13="",BZ13=""),Visas,""))))))))</f>
        <v/>
      </c>
      <c r="E13" s="245" t="str">
        <f t="shared" si="0"/>
        <v/>
      </c>
      <c r="F13" s="246"/>
      <c r="G13" s="244"/>
      <c r="H13" s="244"/>
      <c r="I13" s="244"/>
      <c r="J13" s="247"/>
      <c r="K13" s="244"/>
      <c r="L13" s="244"/>
      <c r="M13" s="244"/>
      <c r="N13" s="244"/>
      <c r="O13" s="244"/>
      <c r="P13" s="244" t="str">
        <f t="shared" si="1"/>
        <v/>
      </c>
      <c r="Q13" s="244"/>
      <c r="R13" s="244"/>
      <c r="S13" s="248"/>
      <c r="T13" s="249"/>
      <c r="U13" s="250">
        <f>IF(AND(ISBLANK(S13),ISBLANK(T13)),X13/(1+Général!$F$101/100),S13+T13)</f>
        <v>0</v>
      </c>
      <c r="V13" s="251">
        <f>S13*(1+Général!$F$101/100)</f>
        <v>0</v>
      </c>
      <c r="W13" s="252">
        <f>T13*(1+Général!$F$101/100)</f>
        <v>0</v>
      </c>
      <c r="X13" s="253">
        <f>IF(AND(ISBLANK(V13),ISBLANK(W13)),(S13+T13)*(1+Général!$F$101/100),V13+W13)</f>
        <v>0</v>
      </c>
      <c r="Y13" s="254"/>
      <c r="Z13" s="255" t="str">
        <f t="shared" si="2"/>
        <v/>
      </c>
      <c r="AA13" s="256"/>
      <c r="AB13" s="257" t="str">
        <f t="shared" si="3"/>
        <v/>
      </c>
      <c r="AC13" s="258"/>
      <c r="AD13" s="244"/>
      <c r="AE13" s="259"/>
      <c r="AF13" s="249"/>
      <c r="AG13" s="259" t="str">
        <f ca="1">IFERROR(date_ouvrable(AB13),"")</f>
        <v/>
      </c>
      <c r="AH13" s="259"/>
      <c r="AI13" s="244"/>
      <c r="AJ13" s="259"/>
      <c r="AK13" s="257" t="str">
        <f t="shared" ca="1" si="4"/>
        <v/>
      </c>
      <c r="AL13" s="260"/>
      <c r="AM13" s="259" t="str">
        <f t="shared" si="5"/>
        <v/>
      </c>
      <c r="AN13" s="244"/>
      <c r="AO13" s="261"/>
      <c r="AP13" s="259" t="str">
        <f t="shared" si="6"/>
        <v/>
      </c>
      <c r="AQ13" s="259" t="str">
        <f t="shared" si="40"/>
        <v/>
      </c>
      <c r="AR13" s="248"/>
      <c r="AS13" s="249"/>
      <c r="AT13" s="248"/>
      <c r="AU13" s="249"/>
      <c r="AV13" s="248"/>
      <c r="AW13" s="250">
        <f>X13-((AR13+AS13+AU13+AT13+AV13)*(1+Général!$F$101/100))</f>
        <v>0</v>
      </c>
      <c r="AX13" s="258"/>
      <c r="AY13" s="262" t="str">
        <f t="shared" ca="1" si="7"/>
        <v/>
      </c>
      <c r="AZ13" s="259"/>
      <c r="BA13" s="244"/>
      <c r="BB13" s="259"/>
      <c r="BC13" s="257" t="str">
        <f>IF(BB13="","",IF(ISBLANK(AQ13),IF(AK13="","",AK13+Général!$B$51),AQ13+Général!$B$51))</f>
        <v/>
      </c>
      <c r="BD13" s="263"/>
      <c r="BE13" s="259"/>
      <c r="BF13" s="249"/>
      <c r="BG13" s="264"/>
      <c r="BH13" s="250">
        <f>AW13/(1+Général!$F$101/100)</f>
        <v>0</v>
      </c>
      <c r="BI13" s="250">
        <f>V13-((AR13+AT13)*(1+Général!$F$101/100))</f>
        <v>0</v>
      </c>
      <c r="BJ13" s="250">
        <f>W13-((AS13+AU13+AV13)*(1+Général!$F$101/100))</f>
        <v>0</v>
      </c>
      <c r="BK13" s="265" t="str">
        <f t="shared" si="8"/>
        <v/>
      </c>
      <c r="BL13" s="266" t="str">
        <f t="shared" si="9"/>
        <v/>
      </c>
      <c r="BM13" s="244" t="str">
        <f t="shared" si="10"/>
        <v/>
      </c>
      <c r="BN13" s="244"/>
      <c r="BO13" s="267" t="str">
        <f t="shared" si="11"/>
        <v/>
      </c>
      <c r="BP13" s="268"/>
      <c r="BQ13" s="269"/>
      <c r="BR13" s="269"/>
      <c r="BS13" s="269"/>
      <c r="BT13" s="269"/>
      <c r="BU13" s="269"/>
      <c r="BV13" s="269"/>
      <c r="BW13" s="269"/>
      <c r="BX13" s="269"/>
      <c r="BY13" s="269"/>
      <c r="BZ13" s="269"/>
      <c r="CA13" s="269"/>
      <c r="CB13" s="269"/>
      <c r="CC13" s="269"/>
      <c r="CD13" s="269"/>
      <c r="CE13" s="269"/>
      <c r="CF13" s="269"/>
      <c r="CG13" s="269"/>
      <c r="CH13" s="269"/>
      <c r="CI13" s="269"/>
      <c r="CJ13" s="269"/>
      <c r="CK13" s="269"/>
      <c r="CL13" s="270"/>
      <c r="CM13" s="270"/>
      <c r="CN13" s="270"/>
      <c r="CO13" s="269"/>
      <c r="CP13" s="269"/>
      <c r="CQ13" s="269"/>
      <c r="CR13" s="269"/>
      <c r="CS13" s="269"/>
      <c r="CT13" s="269"/>
      <c r="CU13" s="269"/>
      <c r="CV13" s="269"/>
      <c r="CW13" s="269"/>
      <c r="CX13" s="269"/>
      <c r="CY13" s="269"/>
      <c r="CZ13" s="269"/>
      <c r="DA13" s="269"/>
      <c r="DB13" s="269"/>
      <c r="DC13" s="269"/>
      <c r="DD13" s="269"/>
      <c r="DE13" s="269"/>
      <c r="DF13" s="270"/>
      <c r="DG13" s="270"/>
      <c r="DH13" s="269"/>
      <c r="DI13" s="269"/>
      <c r="DJ13" s="270"/>
      <c r="DK13" s="271"/>
      <c r="DL13" s="270" t="str">
        <f t="shared" si="12"/>
        <v/>
      </c>
      <c r="DM13" s="270" t="str">
        <f t="shared" si="13"/>
        <v/>
      </c>
      <c r="DN13" s="270" t="str">
        <f t="shared" si="14"/>
        <v/>
      </c>
      <c r="DO13" s="272">
        <f t="shared" si="15"/>
        <v>0</v>
      </c>
      <c r="DP13" s="273">
        <f t="shared" si="16"/>
        <v>0</v>
      </c>
      <c r="DQ13" s="274">
        <f t="shared" si="17"/>
        <v>0</v>
      </c>
      <c r="DR13" s="274">
        <f t="shared" si="18"/>
        <v>0</v>
      </c>
      <c r="DS13" s="275"/>
      <c r="DT13" s="273"/>
      <c r="DU13" s="274">
        <f t="shared" si="19"/>
        <v>0</v>
      </c>
      <c r="DV13" s="276"/>
      <c r="DW13" s="275"/>
      <c r="DX13" s="273"/>
      <c r="DY13" s="274">
        <f t="shared" si="20"/>
        <v>0</v>
      </c>
      <c r="DZ13" s="276"/>
      <c r="EA13" s="275"/>
      <c r="EB13" s="273"/>
      <c r="EC13" s="274">
        <f t="shared" si="21"/>
        <v>0</v>
      </c>
      <c r="ED13" s="276"/>
      <c r="EE13" s="274">
        <f t="shared" si="22"/>
        <v>0</v>
      </c>
      <c r="EF13" s="274">
        <f t="shared" si="23"/>
        <v>0</v>
      </c>
      <c r="EG13" s="274">
        <f t="shared" si="24"/>
        <v>0</v>
      </c>
      <c r="EH13" s="274">
        <f t="shared" si="25"/>
        <v>0</v>
      </c>
      <c r="EI13" s="274">
        <f t="shared" si="26"/>
        <v>0</v>
      </c>
      <c r="EJ13" s="274">
        <f t="shared" si="27"/>
        <v>0</v>
      </c>
      <c r="EK13" s="280" t="str">
        <f t="shared" si="28"/>
        <v/>
      </c>
      <c r="EL13" s="279" t="str">
        <f t="shared" si="29"/>
        <v/>
      </c>
      <c r="EM13" s="279" t="str">
        <f t="shared" si="30"/>
        <v/>
      </c>
      <c r="EN13" s="279" t="str">
        <f t="shared" si="31"/>
        <v/>
      </c>
      <c r="EO13" s="270" t="str">
        <f t="shared" si="32"/>
        <v/>
      </c>
      <c r="EP13" s="280" t="str">
        <f t="shared" si="33"/>
        <v/>
      </c>
      <c r="EQ13" s="279" t="str">
        <f t="shared" si="34"/>
        <v/>
      </c>
      <c r="ER13" s="279" t="str">
        <f t="shared" ca="1" si="35"/>
        <v/>
      </c>
      <c r="ES13" s="279" t="str">
        <f t="shared" si="36"/>
        <v/>
      </c>
      <c r="ET13" s="279" t="str">
        <f t="shared" si="37"/>
        <v/>
      </c>
      <c r="EU13" s="278" t="str">
        <f t="shared" si="38"/>
        <v/>
      </c>
      <c r="EV13" s="281" t="str">
        <f t="shared" ca="1" si="39"/>
        <v/>
      </c>
    </row>
    <row r="14" spans="1:152" ht="30" customHeight="1" thickTop="1" thickBot="1" x14ac:dyDescent="0.25">
      <c r="A14" s="244"/>
      <c r="B14" s="244"/>
      <c r="C14" s="244"/>
      <c r="D14" s="244" t="str">
        <f>IF(F14="","",IF(BY14="","Etude",IF(CG14&lt;&gt;"","Notifié",IF(OR(AN14="DAJ",AN14="DRP"),"Ajourné",IF(AND(OR(AN14="DLR",AND(AN14="DR",AT14="",AU14="")),AQ14&lt;&gt;""),"Soldé",IF(AND(Z14&lt;&gt;"",S14="",T14=""),"Annulé",IF(AND(C14&lt;&gt;"",Z14="",S14="",T14=""),"Sans suite",IF(AND(OR(S14="",T14=""),I14&lt;&gt;"",Z14="",BZ14=""),Visas,""))))))))</f>
        <v/>
      </c>
      <c r="E14" s="245" t="str">
        <f t="shared" si="0"/>
        <v/>
      </c>
      <c r="F14" s="246"/>
      <c r="G14" s="244"/>
      <c r="H14" s="244"/>
      <c r="I14" s="244"/>
      <c r="J14" s="247"/>
      <c r="K14" s="244"/>
      <c r="L14" s="244"/>
      <c r="M14" s="244"/>
      <c r="N14" s="244"/>
      <c r="O14" s="244"/>
      <c r="P14" s="244" t="str">
        <f t="shared" si="1"/>
        <v/>
      </c>
      <c r="Q14" s="244"/>
      <c r="R14" s="244"/>
      <c r="S14" s="248"/>
      <c r="T14" s="249"/>
      <c r="U14" s="250">
        <f>IF(AND(ISBLANK(S14),ISBLANK(T14)),X14/(1+Général!$F$101/100),S14+T14)</f>
        <v>0</v>
      </c>
      <c r="V14" s="251">
        <f>S14*(1+Général!$F$101/100)</f>
        <v>0</v>
      </c>
      <c r="W14" s="252">
        <f>T14*(1+Général!$F$101/100)</f>
        <v>0</v>
      </c>
      <c r="X14" s="253">
        <f>IF(AND(ISBLANK(V14),ISBLANK(W14)),(S14+T14)*(1+Général!$F$101/100),V14+W14)</f>
        <v>0</v>
      </c>
      <c r="Y14" s="254"/>
      <c r="Z14" s="255" t="str">
        <f t="shared" si="2"/>
        <v/>
      </c>
      <c r="AA14" s="256"/>
      <c r="AB14" s="257" t="str">
        <f t="shared" si="3"/>
        <v/>
      </c>
      <c r="AC14" s="258"/>
      <c r="AD14" s="244"/>
      <c r="AE14" s="259"/>
      <c r="AF14" s="249"/>
      <c r="AG14" s="259" t="str">
        <f ca="1">IFERROR(date_ouvrable(AB14),"")</f>
        <v/>
      </c>
      <c r="AH14" s="259"/>
      <c r="AI14" s="244"/>
      <c r="AJ14" s="259"/>
      <c r="AK14" s="257" t="str">
        <f t="shared" ca="1" si="4"/>
        <v/>
      </c>
      <c r="AL14" s="260"/>
      <c r="AM14" s="259" t="str">
        <f t="shared" si="5"/>
        <v/>
      </c>
      <c r="AN14" s="244"/>
      <c r="AO14" s="261"/>
      <c r="AP14" s="259" t="str">
        <f t="shared" si="6"/>
        <v/>
      </c>
      <c r="AQ14" s="259" t="str">
        <f t="shared" si="40"/>
        <v/>
      </c>
      <c r="AR14" s="248"/>
      <c r="AS14" s="249"/>
      <c r="AT14" s="248"/>
      <c r="AU14" s="249"/>
      <c r="AV14" s="248"/>
      <c r="AW14" s="250">
        <f>X14-((AR14+AS14+AU14+AT14+AV14)*(1+Général!$F$101/100))</f>
        <v>0</v>
      </c>
      <c r="AX14" s="258"/>
      <c r="AY14" s="262" t="str">
        <f t="shared" ca="1" si="7"/>
        <v/>
      </c>
      <c r="AZ14" s="259"/>
      <c r="BA14" s="244"/>
      <c r="BB14" s="259"/>
      <c r="BC14" s="257" t="str">
        <f>IF(BB14="","",IF(ISBLANK(AQ14),IF(AK14="","",AK14+Général!$B$51),AQ14+Général!$B$51))</f>
        <v/>
      </c>
      <c r="BD14" s="263"/>
      <c r="BE14" s="259"/>
      <c r="BF14" s="249"/>
      <c r="BG14" s="264"/>
      <c r="BH14" s="250">
        <f>AW14/(1+Général!$F$101/100)</f>
        <v>0</v>
      </c>
      <c r="BI14" s="250">
        <f>V14-((AR14+AT14)*(1+Général!$F$101/100))</f>
        <v>0</v>
      </c>
      <c r="BJ14" s="250">
        <f>W14-((AS14+AU14+AV14)*(1+Général!$F$101/100))</f>
        <v>0</v>
      </c>
      <c r="BK14" s="265" t="str">
        <f t="shared" si="8"/>
        <v/>
      </c>
      <c r="BL14" s="266" t="str">
        <f t="shared" si="9"/>
        <v/>
      </c>
      <c r="BM14" s="244" t="str">
        <f t="shared" si="10"/>
        <v/>
      </c>
      <c r="BN14" s="244"/>
      <c r="BO14" s="267" t="str">
        <f t="shared" si="11"/>
        <v/>
      </c>
      <c r="BP14" s="268"/>
      <c r="BQ14" s="269"/>
      <c r="BR14" s="269"/>
      <c r="BS14" s="269"/>
      <c r="BT14" s="269"/>
      <c r="BU14" s="269"/>
      <c r="BV14" s="269"/>
      <c r="BW14" s="269"/>
      <c r="BX14" s="269"/>
      <c r="BY14" s="269"/>
      <c r="BZ14" s="269"/>
      <c r="CA14" s="269"/>
      <c r="CB14" s="269"/>
      <c r="CC14" s="269"/>
      <c r="CD14" s="269"/>
      <c r="CE14" s="269"/>
      <c r="CF14" s="269"/>
      <c r="CG14" s="269"/>
      <c r="CH14" s="269"/>
      <c r="CI14" s="269"/>
      <c r="CJ14" s="269"/>
      <c r="CK14" s="269"/>
      <c r="CL14" s="270"/>
      <c r="CM14" s="270"/>
      <c r="CN14" s="270"/>
      <c r="CO14" s="269"/>
      <c r="CP14" s="269"/>
      <c r="CQ14" s="269"/>
      <c r="CR14" s="269"/>
      <c r="CS14" s="269"/>
      <c r="CT14" s="269"/>
      <c r="CU14" s="269"/>
      <c r="CV14" s="269"/>
      <c r="CW14" s="269"/>
      <c r="CX14" s="269"/>
      <c r="CY14" s="269"/>
      <c r="CZ14" s="269"/>
      <c r="DA14" s="269"/>
      <c r="DB14" s="269"/>
      <c r="DC14" s="269"/>
      <c r="DD14" s="269"/>
      <c r="DE14" s="269"/>
      <c r="DF14" s="270"/>
      <c r="DG14" s="270"/>
      <c r="DH14" s="269"/>
      <c r="DI14" s="269"/>
      <c r="DJ14" s="270"/>
      <c r="DK14" s="271"/>
      <c r="DL14" s="270" t="str">
        <f t="shared" si="12"/>
        <v/>
      </c>
      <c r="DM14" s="270" t="str">
        <f t="shared" si="13"/>
        <v/>
      </c>
      <c r="DN14" s="270" t="str">
        <f t="shared" si="14"/>
        <v/>
      </c>
      <c r="DO14" s="272">
        <f t="shared" si="15"/>
        <v>0</v>
      </c>
      <c r="DP14" s="273">
        <f t="shared" si="16"/>
        <v>0</v>
      </c>
      <c r="DQ14" s="274">
        <f t="shared" si="17"/>
        <v>0</v>
      </c>
      <c r="DR14" s="274">
        <f t="shared" si="18"/>
        <v>0</v>
      </c>
      <c r="DS14" s="275"/>
      <c r="DT14" s="273"/>
      <c r="DU14" s="274">
        <f t="shared" si="19"/>
        <v>0</v>
      </c>
      <c r="DV14" s="276"/>
      <c r="DW14" s="275"/>
      <c r="DX14" s="273"/>
      <c r="DY14" s="274">
        <f t="shared" si="20"/>
        <v>0</v>
      </c>
      <c r="DZ14" s="276"/>
      <c r="EA14" s="275"/>
      <c r="EB14" s="273"/>
      <c r="EC14" s="274">
        <f t="shared" si="21"/>
        <v>0</v>
      </c>
      <c r="ED14" s="276"/>
      <c r="EE14" s="274">
        <f t="shared" si="22"/>
        <v>0</v>
      </c>
      <c r="EF14" s="274">
        <f t="shared" si="23"/>
        <v>0</v>
      </c>
      <c r="EG14" s="274">
        <f t="shared" si="24"/>
        <v>0</v>
      </c>
      <c r="EH14" s="274">
        <f t="shared" si="25"/>
        <v>0</v>
      </c>
      <c r="EI14" s="274">
        <f t="shared" si="26"/>
        <v>0</v>
      </c>
      <c r="EJ14" s="274">
        <f t="shared" si="27"/>
        <v>0</v>
      </c>
      <c r="EK14" s="280" t="str">
        <f t="shared" si="28"/>
        <v/>
      </c>
      <c r="EL14" s="279" t="str">
        <f t="shared" si="29"/>
        <v/>
      </c>
      <c r="EM14" s="279" t="str">
        <f t="shared" si="30"/>
        <v/>
      </c>
      <c r="EN14" s="279" t="str">
        <f t="shared" si="31"/>
        <v/>
      </c>
      <c r="EO14" s="270" t="str">
        <f t="shared" si="32"/>
        <v/>
      </c>
      <c r="EP14" s="280" t="str">
        <f t="shared" si="33"/>
        <v/>
      </c>
      <c r="EQ14" s="279" t="str">
        <f t="shared" si="34"/>
        <v/>
      </c>
      <c r="ER14" s="279" t="str">
        <f t="shared" ca="1" si="35"/>
        <v/>
      </c>
      <c r="ES14" s="279" t="str">
        <f t="shared" si="36"/>
        <v/>
      </c>
      <c r="ET14" s="279" t="str">
        <f t="shared" si="37"/>
        <v/>
      </c>
      <c r="EU14" s="278" t="str">
        <f t="shared" si="38"/>
        <v/>
      </c>
      <c r="EV14" s="281" t="str">
        <f t="shared" ca="1" si="39"/>
        <v/>
      </c>
    </row>
    <row r="15" spans="1:152" ht="30" customHeight="1" thickTop="1" thickBot="1" x14ac:dyDescent="0.25">
      <c r="A15" s="244"/>
      <c r="B15" s="244"/>
      <c r="C15" s="244"/>
      <c r="D15" s="244" t="str">
        <f>IF(F15="","",IF(BY15="","Etude",IF(CG15&lt;&gt;"","Notifié",IF(OR(AN15="DAJ",AN15="DRP"),"Ajourné",IF(AND(OR(AN15="DLR",AND(AN15="DR",AT15="",AU15="")),AQ15&lt;&gt;""),"Soldé",IF(AND(Z15&lt;&gt;"",S15="",T15=""),"Annulé",IF(AND(C15&lt;&gt;"",Z15="",S15="",T15=""),"Sans suite",IF(AND(OR(S15="",T15=""),I15&lt;&gt;"",Z15="",BZ15=""),Visas,""))))))))</f>
        <v/>
      </c>
      <c r="E15" s="245" t="str">
        <f t="shared" si="0"/>
        <v/>
      </c>
      <c r="F15" s="246"/>
      <c r="G15" s="244"/>
      <c r="H15" s="244"/>
      <c r="I15" s="244"/>
      <c r="J15" s="247"/>
      <c r="K15" s="244"/>
      <c r="L15" s="244"/>
      <c r="M15" s="244"/>
      <c r="N15" s="244"/>
      <c r="O15" s="244"/>
      <c r="P15" s="244" t="str">
        <f t="shared" si="1"/>
        <v/>
      </c>
      <c r="Q15" s="244"/>
      <c r="R15" s="244"/>
      <c r="S15" s="248"/>
      <c r="T15" s="249"/>
      <c r="U15" s="250">
        <f>IF(AND(ISBLANK(S15),ISBLANK(T15)),X15/(1+Général!$F$101/100),S15+T15)</f>
        <v>0</v>
      </c>
      <c r="V15" s="251">
        <f>S15*(1+Général!$F$101/100)</f>
        <v>0</v>
      </c>
      <c r="W15" s="252">
        <f>T15*(1+Général!$F$101/100)</f>
        <v>0</v>
      </c>
      <c r="X15" s="253">
        <f>IF(AND(ISBLANK(V15),ISBLANK(W15)),(S15+T15)*(1+Général!$F$101/100),V15+W15)</f>
        <v>0</v>
      </c>
      <c r="Y15" s="254"/>
      <c r="Z15" s="255" t="str">
        <f t="shared" si="2"/>
        <v/>
      </c>
      <c r="AA15" s="256"/>
      <c r="AB15" s="257" t="str">
        <f t="shared" si="3"/>
        <v/>
      </c>
      <c r="AC15" s="258"/>
      <c r="AD15" s="244"/>
      <c r="AE15" s="259"/>
      <c r="AF15" s="249"/>
      <c r="AG15" s="259" t="str">
        <f ca="1">IFERROR(date_ouvrable(AB15),"")</f>
        <v/>
      </c>
      <c r="AH15" s="259"/>
      <c r="AI15" s="244"/>
      <c r="AJ15" s="259"/>
      <c r="AK15" s="257" t="str">
        <f t="shared" ca="1" si="4"/>
        <v/>
      </c>
      <c r="AL15" s="260"/>
      <c r="AM15" s="259" t="str">
        <f t="shared" si="5"/>
        <v/>
      </c>
      <c r="AN15" s="244"/>
      <c r="AO15" s="261"/>
      <c r="AP15" s="259" t="str">
        <f t="shared" si="6"/>
        <v/>
      </c>
      <c r="AQ15" s="259" t="str">
        <f t="shared" si="40"/>
        <v/>
      </c>
      <c r="AR15" s="248"/>
      <c r="AS15" s="249"/>
      <c r="AT15" s="248"/>
      <c r="AU15" s="249"/>
      <c r="AV15" s="248"/>
      <c r="AW15" s="250">
        <f>X15-((AR15+AS15+AU15+AT15+AV15)*(1+Général!$F$101/100))</f>
        <v>0</v>
      </c>
      <c r="AX15" s="258"/>
      <c r="AY15" s="262" t="str">
        <f t="shared" ca="1" si="7"/>
        <v/>
      </c>
      <c r="AZ15" s="259"/>
      <c r="BA15" s="244"/>
      <c r="BB15" s="259"/>
      <c r="BC15" s="257" t="str">
        <f>IF(BB15="","",IF(ISBLANK(AQ15),IF(AK15="","",AK15+Général!$B$51),AQ15+Général!$B$51))</f>
        <v/>
      </c>
      <c r="BD15" s="263"/>
      <c r="BE15" s="259"/>
      <c r="BF15" s="249"/>
      <c r="BG15" s="264"/>
      <c r="BH15" s="250">
        <f>AW15/(1+Général!$F$101/100)</f>
        <v>0</v>
      </c>
      <c r="BI15" s="250">
        <f>V15-((AR15+AT15)*(1+Général!$F$101/100))</f>
        <v>0</v>
      </c>
      <c r="BJ15" s="250">
        <f>W15-((AS15+AU15+AV15)*(1+Général!$F$101/100))</f>
        <v>0</v>
      </c>
      <c r="BK15" s="265" t="str">
        <f t="shared" si="8"/>
        <v/>
      </c>
      <c r="BL15" s="266" t="str">
        <f t="shared" si="9"/>
        <v/>
      </c>
      <c r="BM15" s="244" t="str">
        <f t="shared" si="10"/>
        <v/>
      </c>
      <c r="BN15" s="244"/>
      <c r="BO15" s="267" t="str">
        <f t="shared" si="11"/>
        <v/>
      </c>
      <c r="BP15" s="268"/>
      <c r="BQ15" s="269"/>
      <c r="BR15" s="269"/>
      <c r="BS15" s="269"/>
      <c r="BT15" s="269"/>
      <c r="BU15" s="269"/>
      <c r="BV15" s="269"/>
      <c r="BW15" s="269"/>
      <c r="BX15" s="269"/>
      <c r="BY15" s="269"/>
      <c r="BZ15" s="269"/>
      <c r="CA15" s="269"/>
      <c r="CB15" s="269"/>
      <c r="CC15" s="269"/>
      <c r="CD15" s="269"/>
      <c r="CE15" s="269"/>
      <c r="CF15" s="269"/>
      <c r="CG15" s="269"/>
      <c r="CH15" s="269"/>
      <c r="CI15" s="269"/>
      <c r="CJ15" s="269"/>
      <c r="CK15" s="269"/>
      <c r="CL15" s="270"/>
      <c r="CM15" s="270"/>
      <c r="CN15" s="270"/>
      <c r="CO15" s="269"/>
      <c r="CP15" s="269"/>
      <c r="CQ15" s="269"/>
      <c r="CR15" s="269"/>
      <c r="CS15" s="269"/>
      <c r="CT15" s="269"/>
      <c r="CU15" s="269"/>
      <c r="CV15" s="269"/>
      <c r="CW15" s="269"/>
      <c r="CX15" s="269"/>
      <c r="CY15" s="269"/>
      <c r="CZ15" s="269"/>
      <c r="DA15" s="269"/>
      <c r="DB15" s="269"/>
      <c r="DC15" s="269"/>
      <c r="DD15" s="269"/>
      <c r="DE15" s="269"/>
      <c r="DF15" s="270"/>
      <c r="DG15" s="270"/>
      <c r="DH15" s="269"/>
      <c r="DI15" s="269"/>
      <c r="DJ15" s="270"/>
      <c r="DK15" s="271"/>
      <c r="DL15" s="270" t="str">
        <f t="shared" si="12"/>
        <v/>
      </c>
      <c r="DM15" s="270" t="str">
        <f t="shared" si="13"/>
        <v/>
      </c>
      <c r="DN15" s="270" t="str">
        <f t="shared" si="14"/>
        <v/>
      </c>
      <c r="DO15" s="272">
        <f t="shared" si="15"/>
        <v>0</v>
      </c>
      <c r="DP15" s="273">
        <f t="shared" si="16"/>
        <v>0</v>
      </c>
      <c r="DQ15" s="274">
        <f t="shared" si="17"/>
        <v>0</v>
      </c>
      <c r="DR15" s="274">
        <f t="shared" si="18"/>
        <v>0</v>
      </c>
      <c r="DS15" s="275"/>
      <c r="DT15" s="273"/>
      <c r="DU15" s="274">
        <f t="shared" si="19"/>
        <v>0</v>
      </c>
      <c r="DV15" s="276"/>
      <c r="DW15" s="275"/>
      <c r="DX15" s="273"/>
      <c r="DY15" s="274">
        <f t="shared" si="20"/>
        <v>0</v>
      </c>
      <c r="DZ15" s="276"/>
      <c r="EA15" s="275"/>
      <c r="EB15" s="273"/>
      <c r="EC15" s="274">
        <f t="shared" si="21"/>
        <v>0</v>
      </c>
      <c r="ED15" s="276"/>
      <c r="EE15" s="274">
        <f t="shared" si="22"/>
        <v>0</v>
      </c>
      <c r="EF15" s="274">
        <f t="shared" si="23"/>
        <v>0</v>
      </c>
      <c r="EG15" s="274">
        <f t="shared" si="24"/>
        <v>0</v>
      </c>
      <c r="EH15" s="274">
        <f t="shared" si="25"/>
        <v>0</v>
      </c>
      <c r="EI15" s="274">
        <f t="shared" si="26"/>
        <v>0</v>
      </c>
      <c r="EJ15" s="274">
        <f t="shared" si="27"/>
        <v>0</v>
      </c>
      <c r="EK15" s="280" t="str">
        <f t="shared" si="28"/>
        <v/>
      </c>
      <c r="EL15" s="279" t="str">
        <f t="shared" si="29"/>
        <v/>
      </c>
      <c r="EM15" s="279" t="str">
        <f t="shared" si="30"/>
        <v/>
      </c>
      <c r="EN15" s="279" t="str">
        <f t="shared" si="31"/>
        <v/>
      </c>
      <c r="EO15" s="270" t="str">
        <f t="shared" si="32"/>
        <v/>
      </c>
      <c r="EP15" s="280" t="str">
        <f t="shared" si="33"/>
        <v/>
      </c>
      <c r="EQ15" s="279" t="str">
        <f t="shared" si="34"/>
        <v/>
      </c>
      <c r="ER15" s="279" t="str">
        <f t="shared" ca="1" si="35"/>
        <v/>
      </c>
      <c r="ES15" s="279" t="str">
        <f t="shared" si="36"/>
        <v/>
      </c>
      <c r="ET15" s="279" t="str">
        <f t="shared" si="37"/>
        <v/>
      </c>
      <c r="EU15" s="278" t="str">
        <f t="shared" si="38"/>
        <v/>
      </c>
      <c r="EV15" s="281" t="str">
        <f t="shared" ca="1" si="39"/>
        <v/>
      </c>
    </row>
    <row r="16" spans="1:152" ht="30" customHeight="1" thickTop="1" thickBot="1" x14ac:dyDescent="0.25">
      <c r="A16" s="244"/>
      <c r="B16" s="244"/>
      <c r="C16" s="244"/>
      <c r="D16" s="244" t="str">
        <f>IF(F16="","",IF(BY16="","Etude",IF(CG16&lt;&gt;"","Notifié",IF(OR(AN16="DAJ",AN16="DRP"),"Ajourné",IF(AND(OR(AN16="DLR",AND(AN16="DR",AT16="",AU16="")),AQ16&lt;&gt;""),"Soldé",IF(AND(Z16&lt;&gt;"",S16="",T16=""),"Annulé",IF(AND(C16&lt;&gt;"",Z16="",S16="",T16=""),"Sans suite",IF(AND(OR(S16="",T16=""),I16&lt;&gt;"",Z16="",BZ16=""),Visas,""))))))))</f>
        <v/>
      </c>
      <c r="E16" s="245" t="str">
        <f t="shared" si="0"/>
        <v/>
      </c>
      <c r="F16" s="246"/>
      <c r="G16" s="244"/>
      <c r="H16" s="244"/>
      <c r="I16" s="244"/>
      <c r="J16" s="247"/>
      <c r="K16" s="244"/>
      <c r="L16" s="244"/>
      <c r="M16" s="244"/>
      <c r="N16" s="244"/>
      <c r="O16" s="244"/>
      <c r="P16" s="244" t="str">
        <f t="shared" si="1"/>
        <v/>
      </c>
      <c r="Q16" s="244"/>
      <c r="R16" s="244"/>
      <c r="S16" s="248"/>
      <c r="T16" s="249"/>
      <c r="U16" s="250">
        <f>IF(AND(ISBLANK(S16),ISBLANK(T16)),X16/(1+Général!$F$101/100),S16+T16)</f>
        <v>0</v>
      </c>
      <c r="V16" s="251">
        <f>S16*(1+Général!$F$101/100)</f>
        <v>0</v>
      </c>
      <c r="W16" s="252">
        <f>T16*(1+Général!$F$101/100)</f>
        <v>0</v>
      </c>
      <c r="X16" s="253">
        <f>IF(AND(ISBLANK(V16),ISBLANK(W16)),(S16+T16)*(1+Général!$F$101/100),V16+W16)</f>
        <v>0</v>
      </c>
      <c r="Y16" s="254"/>
      <c r="Z16" s="255" t="str">
        <f t="shared" si="2"/>
        <v/>
      </c>
      <c r="AA16" s="256"/>
      <c r="AB16" s="257" t="str">
        <f t="shared" si="3"/>
        <v/>
      </c>
      <c r="AC16" s="258"/>
      <c r="AD16" s="244"/>
      <c r="AE16" s="259"/>
      <c r="AF16" s="249"/>
      <c r="AG16" s="259" t="str">
        <f ca="1">IFERROR(date_ouvrable(AB16),"")</f>
        <v/>
      </c>
      <c r="AH16" s="259"/>
      <c r="AI16" s="244"/>
      <c r="AJ16" s="259"/>
      <c r="AK16" s="257" t="str">
        <f t="shared" ca="1" si="4"/>
        <v/>
      </c>
      <c r="AL16" s="260"/>
      <c r="AM16" s="259" t="str">
        <f t="shared" si="5"/>
        <v/>
      </c>
      <c r="AN16" s="244"/>
      <c r="AO16" s="261"/>
      <c r="AP16" s="259" t="str">
        <f t="shared" si="6"/>
        <v/>
      </c>
      <c r="AQ16" s="259" t="str">
        <f t="shared" si="40"/>
        <v/>
      </c>
      <c r="AR16" s="248"/>
      <c r="AS16" s="249"/>
      <c r="AT16" s="248"/>
      <c r="AU16" s="249"/>
      <c r="AV16" s="248"/>
      <c r="AW16" s="250">
        <f>X16-((AR16+AS16+AU16+AT16+AV16)*(1+Général!$F$101/100))</f>
        <v>0</v>
      </c>
      <c r="AX16" s="258"/>
      <c r="AY16" s="262" t="str">
        <f t="shared" ca="1" si="7"/>
        <v/>
      </c>
      <c r="AZ16" s="259"/>
      <c r="BA16" s="244"/>
      <c r="BB16" s="259"/>
      <c r="BC16" s="257" t="str">
        <f>IF(BB16="","",IF(ISBLANK(AQ16),IF(AK16="","",AK16+Général!$B$51),AQ16+Général!$B$51))</f>
        <v/>
      </c>
      <c r="BD16" s="263"/>
      <c r="BE16" s="259"/>
      <c r="BF16" s="249"/>
      <c r="BG16" s="264"/>
      <c r="BH16" s="250">
        <f>AW16/(1+Général!$F$101/100)</f>
        <v>0</v>
      </c>
      <c r="BI16" s="250">
        <f>V16-((AR16+AT16)*(1+Général!$F$101/100))</f>
        <v>0</v>
      </c>
      <c r="BJ16" s="250">
        <f>W16-((AS16+AU16+AV16)*(1+Général!$F$101/100))</f>
        <v>0</v>
      </c>
      <c r="BK16" s="265" t="str">
        <f t="shared" si="8"/>
        <v/>
      </c>
      <c r="BL16" s="266" t="str">
        <f t="shared" si="9"/>
        <v/>
      </c>
      <c r="BM16" s="244" t="str">
        <f t="shared" si="10"/>
        <v/>
      </c>
      <c r="BN16" s="244"/>
      <c r="BO16" s="267" t="str">
        <f t="shared" si="11"/>
        <v/>
      </c>
      <c r="BP16" s="268"/>
      <c r="BQ16" s="269"/>
      <c r="BR16" s="269"/>
      <c r="BS16" s="269"/>
      <c r="BT16" s="269"/>
      <c r="BU16" s="269"/>
      <c r="BV16" s="269"/>
      <c r="BW16" s="269"/>
      <c r="BX16" s="269"/>
      <c r="BY16" s="269"/>
      <c r="BZ16" s="269"/>
      <c r="CA16" s="269"/>
      <c r="CB16" s="269"/>
      <c r="CC16" s="269"/>
      <c r="CD16" s="269"/>
      <c r="CE16" s="269"/>
      <c r="CF16" s="269"/>
      <c r="CG16" s="269"/>
      <c r="CH16" s="269"/>
      <c r="CI16" s="269"/>
      <c r="CJ16" s="269"/>
      <c r="CK16" s="269"/>
      <c r="CL16" s="270"/>
      <c r="CM16" s="270"/>
      <c r="CN16" s="270"/>
      <c r="CO16" s="269"/>
      <c r="CP16" s="269"/>
      <c r="CQ16" s="269"/>
      <c r="CR16" s="269"/>
      <c r="CS16" s="269"/>
      <c r="CT16" s="269"/>
      <c r="CU16" s="269"/>
      <c r="CV16" s="269"/>
      <c r="CW16" s="269"/>
      <c r="CX16" s="269"/>
      <c r="CY16" s="269"/>
      <c r="CZ16" s="269"/>
      <c r="DA16" s="269"/>
      <c r="DB16" s="269"/>
      <c r="DC16" s="269"/>
      <c r="DD16" s="269"/>
      <c r="DE16" s="269"/>
      <c r="DF16" s="270"/>
      <c r="DG16" s="270"/>
      <c r="DH16" s="269"/>
      <c r="DI16" s="269"/>
      <c r="DJ16" s="270"/>
      <c r="DK16" s="271"/>
      <c r="DL16" s="270" t="str">
        <f t="shared" si="12"/>
        <v/>
      </c>
      <c r="DM16" s="270" t="str">
        <f t="shared" si="13"/>
        <v/>
      </c>
      <c r="DN16" s="270" t="str">
        <f t="shared" si="14"/>
        <v/>
      </c>
      <c r="DO16" s="272">
        <f t="shared" si="15"/>
        <v>0</v>
      </c>
      <c r="DP16" s="273">
        <f t="shared" si="16"/>
        <v>0</v>
      </c>
      <c r="DQ16" s="274">
        <f t="shared" si="17"/>
        <v>0</v>
      </c>
      <c r="DR16" s="274">
        <f t="shared" si="18"/>
        <v>0</v>
      </c>
      <c r="DS16" s="275"/>
      <c r="DT16" s="273"/>
      <c r="DU16" s="274">
        <f t="shared" si="19"/>
        <v>0</v>
      </c>
      <c r="DV16" s="276"/>
      <c r="DW16" s="275"/>
      <c r="DX16" s="273"/>
      <c r="DY16" s="274">
        <f t="shared" si="20"/>
        <v>0</v>
      </c>
      <c r="DZ16" s="276"/>
      <c r="EA16" s="275"/>
      <c r="EB16" s="273"/>
      <c r="EC16" s="274">
        <f t="shared" si="21"/>
        <v>0</v>
      </c>
      <c r="ED16" s="276"/>
      <c r="EE16" s="274">
        <f t="shared" si="22"/>
        <v>0</v>
      </c>
      <c r="EF16" s="274">
        <f t="shared" si="23"/>
        <v>0</v>
      </c>
      <c r="EG16" s="274">
        <f t="shared" si="24"/>
        <v>0</v>
      </c>
      <c r="EH16" s="274">
        <f t="shared" si="25"/>
        <v>0</v>
      </c>
      <c r="EI16" s="274">
        <f t="shared" si="26"/>
        <v>0</v>
      </c>
      <c r="EJ16" s="274">
        <f t="shared" si="27"/>
        <v>0</v>
      </c>
      <c r="EK16" s="280" t="str">
        <f t="shared" si="28"/>
        <v/>
      </c>
      <c r="EL16" s="279" t="str">
        <f t="shared" si="29"/>
        <v/>
      </c>
      <c r="EM16" s="279" t="str">
        <f t="shared" si="30"/>
        <v/>
      </c>
      <c r="EN16" s="279" t="str">
        <f t="shared" si="31"/>
        <v/>
      </c>
      <c r="EO16" s="270" t="str">
        <f t="shared" si="32"/>
        <v/>
      </c>
      <c r="EP16" s="280" t="str">
        <f t="shared" si="33"/>
        <v/>
      </c>
      <c r="EQ16" s="279" t="str">
        <f t="shared" si="34"/>
        <v/>
      </c>
      <c r="ER16" s="279" t="str">
        <f t="shared" ca="1" si="35"/>
        <v/>
      </c>
      <c r="ES16" s="279" t="str">
        <f t="shared" si="36"/>
        <v/>
      </c>
      <c r="ET16" s="279" t="str">
        <f t="shared" si="37"/>
        <v/>
      </c>
      <c r="EU16" s="278" t="str">
        <f t="shared" si="38"/>
        <v/>
      </c>
      <c r="EV16" s="281" t="str">
        <f t="shared" ca="1" si="39"/>
        <v/>
      </c>
    </row>
    <row r="17" spans="1:152" ht="30" customHeight="1" thickTop="1" thickBot="1" x14ac:dyDescent="0.25">
      <c r="A17" s="244"/>
      <c r="B17" s="244"/>
      <c r="C17" s="244"/>
      <c r="D17" s="244" t="str">
        <f>IF(F17="","",IF(BY17="","Etude",IF(CG17&lt;&gt;"","Notifié",IF(OR(AN17="DAJ",AN17="DRP"),"Ajourné",IF(AND(OR(AN17="DLR",AND(AN17="DR",AT17="",AU17="")),AQ17&lt;&gt;""),"Soldé",IF(AND(Z17&lt;&gt;"",S17="",T17=""),"Annulé",IF(AND(C17&lt;&gt;"",Z17="",S17="",T17=""),"Sans suite",IF(AND(OR(S17="",T17=""),I17&lt;&gt;"",Z17="",BZ17=""),Visas,""))))))))</f>
        <v/>
      </c>
      <c r="E17" s="245" t="str">
        <f t="shared" si="0"/>
        <v/>
      </c>
      <c r="F17" s="246"/>
      <c r="G17" s="244"/>
      <c r="H17" s="244"/>
      <c r="I17" s="244"/>
      <c r="J17" s="247"/>
      <c r="K17" s="244"/>
      <c r="L17" s="244"/>
      <c r="M17" s="244"/>
      <c r="N17" s="244"/>
      <c r="O17" s="244"/>
      <c r="P17" s="244" t="str">
        <f t="shared" si="1"/>
        <v/>
      </c>
      <c r="Q17" s="244"/>
      <c r="R17" s="244"/>
      <c r="S17" s="248"/>
      <c r="T17" s="249"/>
      <c r="U17" s="250">
        <f>IF(AND(ISBLANK(S17),ISBLANK(T17)),X17/(1+Général!$F$101/100),S17+T17)</f>
        <v>0</v>
      </c>
      <c r="V17" s="251">
        <f>S17*(1+Général!$F$101/100)</f>
        <v>0</v>
      </c>
      <c r="W17" s="252">
        <f>T17*(1+Général!$F$101/100)</f>
        <v>0</v>
      </c>
      <c r="X17" s="253">
        <f>IF(AND(ISBLANK(V17),ISBLANK(W17)),(S17+T17)*(1+Général!$F$101/100),V17+W17)</f>
        <v>0</v>
      </c>
      <c r="Y17" s="254"/>
      <c r="Z17" s="255" t="str">
        <f t="shared" si="2"/>
        <v/>
      </c>
      <c r="AA17" s="256"/>
      <c r="AB17" s="257" t="str">
        <f t="shared" si="3"/>
        <v/>
      </c>
      <c r="AC17" s="258"/>
      <c r="AD17" s="244"/>
      <c r="AE17" s="259"/>
      <c r="AF17" s="249"/>
      <c r="AG17" s="259" t="str">
        <f ca="1">IFERROR(date_ouvrable(AB17),"")</f>
        <v/>
      </c>
      <c r="AH17" s="259"/>
      <c r="AI17" s="244"/>
      <c r="AJ17" s="259"/>
      <c r="AK17" s="257" t="str">
        <f t="shared" ca="1" si="4"/>
        <v/>
      </c>
      <c r="AL17" s="260"/>
      <c r="AM17" s="259" t="str">
        <f t="shared" si="5"/>
        <v/>
      </c>
      <c r="AN17" s="244"/>
      <c r="AO17" s="261"/>
      <c r="AP17" s="259" t="str">
        <f t="shared" si="6"/>
        <v/>
      </c>
      <c r="AQ17" s="259" t="str">
        <f t="shared" si="40"/>
        <v/>
      </c>
      <c r="AR17" s="248"/>
      <c r="AS17" s="249"/>
      <c r="AT17" s="248"/>
      <c r="AU17" s="249"/>
      <c r="AV17" s="248"/>
      <c r="AW17" s="250">
        <f>X17-((AR17+AS17+AU17+AT17+AV17)*(1+Général!$F$101/100))</f>
        <v>0</v>
      </c>
      <c r="AX17" s="258"/>
      <c r="AY17" s="262" t="str">
        <f t="shared" ca="1" si="7"/>
        <v/>
      </c>
      <c r="AZ17" s="259"/>
      <c r="BA17" s="244"/>
      <c r="BB17" s="259"/>
      <c r="BC17" s="257" t="str">
        <f>IF(BB17="","",IF(ISBLANK(AQ17),IF(AK17="","",AK17+Général!$B$51),AQ17+Général!$B$51))</f>
        <v/>
      </c>
      <c r="BD17" s="263"/>
      <c r="BE17" s="259"/>
      <c r="BF17" s="249"/>
      <c r="BG17" s="264"/>
      <c r="BH17" s="250">
        <f>AW17/(1+Général!$F$101/100)</f>
        <v>0</v>
      </c>
      <c r="BI17" s="250">
        <f>V17-((AR17+AT17)*(1+Général!$F$101/100))</f>
        <v>0</v>
      </c>
      <c r="BJ17" s="250">
        <f>W17-((AS17+AU17+AV17)*(1+Général!$F$101/100))</f>
        <v>0</v>
      </c>
      <c r="BK17" s="265" t="str">
        <f t="shared" si="8"/>
        <v/>
      </c>
      <c r="BL17" s="266" t="str">
        <f t="shared" si="9"/>
        <v/>
      </c>
      <c r="BM17" s="244" t="str">
        <f t="shared" si="10"/>
        <v/>
      </c>
      <c r="BN17" s="244"/>
      <c r="BO17" s="267" t="str">
        <f t="shared" si="11"/>
        <v/>
      </c>
      <c r="BP17" s="268"/>
      <c r="BQ17" s="269"/>
      <c r="BR17" s="269"/>
      <c r="BS17" s="269"/>
      <c r="BT17" s="269"/>
      <c r="BU17" s="269"/>
      <c r="BV17" s="269"/>
      <c r="BW17" s="269"/>
      <c r="BX17" s="269"/>
      <c r="BY17" s="269"/>
      <c r="BZ17" s="269"/>
      <c r="CA17" s="269"/>
      <c r="CB17" s="269"/>
      <c r="CC17" s="269"/>
      <c r="CD17" s="269"/>
      <c r="CE17" s="269"/>
      <c r="CF17" s="269"/>
      <c r="CG17" s="269"/>
      <c r="CH17" s="269"/>
      <c r="CI17" s="269"/>
      <c r="CJ17" s="269"/>
      <c r="CK17" s="269"/>
      <c r="CL17" s="270"/>
      <c r="CM17" s="270"/>
      <c r="CN17" s="270"/>
      <c r="CO17" s="269"/>
      <c r="CP17" s="269"/>
      <c r="CQ17" s="269"/>
      <c r="CR17" s="269"/>
      <c r="CS17" s="269"/>
      <c r="CT17" s="269"/>
      <c r="CU17" s="269"/>
      <c r="CV17" s="269"/>
      <c r="CW17" s="269"/>
      <c r="CX17" s="269"/>
      <c r="CY17" s="269"/>
      <c r="CZ17" s="269"/>
      <c r="DA17" s="269"/>
      <c r="DB17" s="269"/>
      <c r="DC17" s="269"/>
      <c r="DD17" s="269"/>
      <c r="DE17" s="269"/>
      <c r="DF17" s="270"/>
      <c r="DG17" s="270"/>
      <c r="DH17" s="269"/>
      <c r="DI17" s="269"/>
      <c r="DJ17" s="270"/>
      <c r="DK17" s="271"/>
      <c r="DL17" s="270" t="str">
        <f t="shared" si="12"/>
        <v/>
      </c>
      <c r="DM17" s="270" t="str">
        <f t="shared" si="13"/>
        <v/>
      </c>
      <c r="DN17" s="270" t="str">
        <f t="shared" si="14"/>
        <v/>
      </c>
      <c r="DO17" s="272">
        <f t="shared" si="15"/>
        <v>0</v>
      </c>
      <c r="DP17" s="273">
        <f t="shared" si="16"/>
        <v>0</v>
      </c>
      <c r="DQ17" s="274">
        <f t="shared" si="17"/>
        <v>0</v>
      </c>
      <c r="DR17" s="274">
        <f t="shared" si="18"/>
        <v>0</v>
      </c>
      <c r="DS17" s="275"/>
      <c r="DT17" s="273"/>
      <c r="DU17" s="274">
        <f t="shared" si="19"/>
        <v>0</v>
      </c>
      <c r="DV17" s="276"/>
      <c r="DW17" s="275"/>
      <c r="DX17" s="273"/>
      <c r="DY17" s="274">
        <f t="shared" si="20"/>
        <v>0</v>
      </c>
      <c r="DZ17" s="276"/>
      <c r="EA17" s="275"/>
      <c r="EB17" s="273"/>
      <c r="EC17" s="274">
        <f t="shared" si="21"/>
        <v>0</v>
      </c>
      <c r="ED17" s="276"/>
      <c r="EE17" s="274">
        <f t="shared" si="22"/>
        <v>0</v>
      </c>
      <c r="EF17" s="274">
        <f t="shared" si="23"/>
        <v>0</v>
      </c>
      <c r="EG17" s="274">
        <f t="shared" si="24"/>
        <v>0</v>
      </c>
      <c r="EH17" s="274">
        <f t="shared" si="25"/>
        <v>0</v>
      </c>
      <c r="EI17" s="274">
        <f t="shared" si="26"/>
        <v>0</v>
      </c>
      <c r="EJ17" s="274">
        <f t="shared" si="27"/>
        <v>0</v>
      </c>
      <c r="EK17" s="280" t="str">
        <f t="shared" si="28"/>
        <v/>
      </c>
      <c r="EL17" s="279" t="str">
        <f t="shared" si="29"/>
        <v/>
      </c>
      <c r="EM17" s="279" t="str">
        <f t="shared" si="30"/>
        <v/>
      </c>
      <c r="EN17" s="279" t="str">
        <f t="shared" si="31"/>
        <v/>
      </c>
      <c r="EO17" s="270" t="str">
        <f t="shared" si="32"/>
        <v/>
      </c>
      <c r="EP17" s="280" t="str">
        <f t="shared" si="33"/>
        <v/>
      </c>
      <c r="EQ17" s="279" t="str">
        <f t="shared" si="34"/>
        <v/>
      </c>
      <c r="ER17" s="279" t="str">
        <f t="shared" ca="1" si="35"/>
        <v/>
      </c>
      <c r="ES17" s="279" t="str">
        <f t="shared" si="36"/>
        <v/>
      </c>
      <c r="ET17" s="279" t="str">
        <f t="shared" si="37"/>
        <v/>
      </c>
      <c r="EU17" s="278" t="str">
        <f t="shared" si="38"/>
        <v/>
      </c>
      <c r="EV17" s="281" t="str">
        <f t="shared" ca="1" si="39"/>
        <v/>
      </c>
    </row>
    <row r="18" spans="1:152" ht="30" customHeight="1" thickTop="1" thickBot="1" x14ac:dyDescent="0.25">
      <c r="A18" s="244"/>
      <c r="B18" s="244"/>
      <c r="C18" s="244"/>
      <c r="D18" s="244" t="str">
        <f>IF(F18="","",IF(BY18="","Etude",IF(CG18&lt;&gt;"","Notifié",IF(OR(AN18="DAJ",AN18="DRP"),"Ajourné",IF(AND(OR(AN18="DLR",AND(AN18="DR",AT18="",AU18="")),AQ18&lt;&gt;""),"Soldé",IF(AND(Z18&lt;&gt;"",S18="",T18=""),"Annulé",IF(AND(C18&lt;&gt;"",Z18="",S18="",T18=""),"Sans suite",IF(AND(OR(S18="",T18=""),I18&lt;&gt;"",Z18="",BZ18=""),Visas,""))))))))</f>
        <v/>
      </c>
      <c r="E18" s="245" t="str">
        <f t="shared" si="0"/>
        <v/>
      </c>
      <c r="F18" s="246"/>
      <c r="G18" s="244"/>
      <c r="H18" s="244"/>
      <c r="I18" s="244"/>
      <c r="J18" s="247"/>
      <c r="K18" s="244"/>
      <c r="L18" s="244"/>
      <c r="M18" s="244"/>
      <c r="N18" s="244"/>
      <c r="O18" s="244"/>
      <c r="P18" s="244" t="str">
        <f t="shared" si="1"/>
        <v/>
      </c>
      <c r="Q18" s="244"/>
      <c r="R18" s="244"/>
      <c r="S18" s="248"/>
      <c r="T18" s="249"/>
      <c r="U18" s="250">
        <f>IF(AND(ISBLANK(S18),ISBLANK(T18)),X18/(1+Général!$F$101/100),S18+T18)</f>
        <v>0</v>
      </c>
      <c r="V18" s="251">
        <f>S18*(1+Général!$F$101/100)</f>
        <v>0</v>
      </c>
      <c r="W18" s="252">
        <f>T18*(1+Général!$F$101/100)</f>
        <v>0</v>
      </c>
      <c r="X18" s="253">
        <f>IF(AND(ISBLANK(V18),ISBLANK(W18)),(S18+T18)*(1+Général!$F$101/100),V18+W18)</f>
        <v>0</v>
      </c>
      <c r="Y18" s="254"/>
      <c r="Z18" s="255" t="str">
        <f t="shared" si="2"/>
        <v/>
      </c>
      <c r="AA18" s="256"/>
      <c r="AB18" s="257" t="str">
        <f t="shared" si="3"/>
        <v/>
      </c>
      <c r="AC18" s="258"/>
      <c r="AD18" s="244"/>
      <c r="AE18" s="259"/>
      <c r="AF18" s="249"/>
      <c r="AG18" s="259" t="str">
        <f ca="1">IFERROR(date_ouvrable(AB18),"")</f>
        <v/>
      </c>
      <c r="AH18" s="259"/>
      <c r="AI18" s="244"/>
      <c r="AJ18" s="259"/>
      <c r="AK18" s="257" t="str">
        <f t="shared" ca="1" si="4"/>
        <v/>
      </c>
      <c r="AL18" s="260"/>
      <c r="AM18" s="259" t="str">
        <f t="shared" si="5"/>
        <v/>
      </c>
      <c r="AN18" s="244"/>
      <c r="AO18" s="261"/>
      <c r="AP18" s="259" t="str">
        <f t="shared" si="6"/>
        <v/>
      </c>
      <c r="AQ18" s="259" t="str">
        <f t="shared" si="40"/>
        <v/>
      </c>
      <c r="AR18" s="248"/>
      <c r="AS18" s="249"/>
      <c r="AT18" s="248"/>
      <c r="AU18" s="249"/>
      <c r="AV18" s="248"/>
      <c r="AW18" s="250">
        <f>X18-((AR18+AS18+AU18+AT18+AV18)*(1+Général!$F$101/100))</f>
        <v>0</v>
      </c>
      <c r="AX18" s="258"/>
      <c r="AY18" s="262" t="str">
        <f t="shared" ca="1" si="7"/>
        <v/>
      </c>
      <c r="AZ18" s="259"/>
      <c r="BA18" s="244"/>
      <c r="BB18" s="259"/>
      <c r="BC18" s="257" t="str">
        <f>IF(BB18="","",IF(ISBLANK(AQ18),IF(AK18="","",AK18+Général!$B$51),AQ18+Général!$B$51))</f>
        <v/>
      </c>
      <c r="BD18" s="263"/>
      <c r="BE18" s="259"/>
      <c r="BF18" s="249"/>
      <c r="BG18" s="264"/>
      <c r="BH18" s="250">
        <f>AW18/(1+Général!$F$101/100)</f>
        <v>0</v>
      </c>
      <c r="BI18" s="250">
        <f>V18-((AR18+AT18)*(1+Général!$F$101/100))</f>
        <v>0</v>
      </c>
      <c r="BJ18" s="250">
        <f>W18-((AS18+AU18+AV18)*(1+Général!$F$101/100))</f>
        <v>0</v>
      </c>
      <c r="BK18" s="265" t="str">
        <f t="shared" si="8"/>
        <v/>
      </c>
      <c r="BL18" s="266" t="str">
        <f t="shared" si="9"/>
        <v/>
      </c>
      <c r="BM18" s="244" t="str">
        <f t="shared" si="10"/>
        <v/>
      </c>
      <c r="BN18" s="244"/>
      <c r="BO18" s="267" t="str">
        <f t="shared" si="11"/>
        <v/>
      </c>
      <c r="BP18" s="268"/>
      <c r="BQ18" s="269"/>
      <c r="BR18" s="269"/>
      <c r="BS18" s="269"/>
      <c r="BT18" s="269"/>
      <c r="BU18" s="269"/>
      <c r="BV18" s="269"/>
      <c r="BW18" s="269"/>
      <c r="BX18" s="269"/>
      <c r="BY18" s="269"/>
      <c r="BZ18" s="269"/>
      <c r="CA18" s="269"/>
      <c r="CB18" s="269"/>
      <c r="CC18" s="269"/>
      <c r="CD18" s="269"/>
      <c r="CE18" s="269"/>
      <c r="CF18" s="269"/>
      <c r="CG18" s="269"/>
      <c r="CH18" s="269"/>
      <c r="CI18" s="269"/>
      <c r="CJ18" s="269"/>
      <c r="CK18" s="269"/>
      <c r="CL18" s="270"/>
      <c r="CM18" s="270"/>
      <c r="CN18" s="270"/>
      <c r="CO18" s="269"/>
      <c r="CP18" s="269"/>
      <c r="CQ18" s="269"/>
      <c r="CR18" s="269"/>
      <c r="CS18" s="269"/>
      <c r="CT18" s="269"/>
      <c r="CU18" s="269"/>
      <c r="CV18" s="269"/>
      <c r="CW18" s="269"/>
      <c r="CX18" s="269"/>
      <c r="CY18" s="269"/>
      <c r="CZ18" s="269"/>
      <c r="DA18" s="269"/>
      <c r="DB18" s="269"/>
      <c r="DC18" s="269"/>
      <c r="DD18" s="269"/>
      <c r="DE18" s="269"/>
      <c r="DF18" s="270"/>
      <c r="DG18" s="270"/>
      <c r="DH18" s="269"/>
      <c r="DI18" s="269"/>
      <c r="DJ18" s="270"/>
      <c r="DK18" s="271"/>
      <c r="DL18" s="270" t="str">
        <f t="shared" si="12"/>
        <v/>
      </c>
      <c r="DM18" s="270" t="str">
        <f t="shared" si="13"/>
        <v/>
      </c>
      <c r="DN18" s="270" t="str">
        <f t="shared" si="14"/>
        <v/>
      </c>
      <c r="DO18" s="272">
        <f t="shared" si="15"/>
        <v>0</v>
      </c>
      <c r="DP18" s="273">
        <f t="shared" si="16"/>
        <v>0</v>
      </c>
      <c r="DQ18" s="274">
        <f t="shared" si="17"/>
        <v>0</v>
      </c>
      <c r="DR18" s="274">
        <f t="shared" si="18"/>
        <v>0</v>
      </c>
      <c r="DS18" s="275"/>
      <c r="DT18" s="273"/>
      <c r="DU18" s="274">
        <f t="shared" si="19"/>
        <v>0</v>
      </c>
      <c r="DV18" s="276"/>
      <c r="DW18" s="275"/>
      <c r="DX18" s="273"/>
      <c r="DY18" s="274">
        <f t="shared" si="20"/>
        <v>0</v>
      </c>
      <c r="DZ18" s="276"/>
      <c r="EA18" s="275"/>
      <c r="EB18" s="273"/>
      <c r="EC18" s="274">
        <f t="shared" si="21"/>
        <v>0</v>
      </c>
      <c r="ED18" s="276"/>
      <c r="EE18" s="274">
        <f t="shared" si="22"/>
        <v>0</v>
      </c>
      <c r="EF18" s="274">
        <f t="shared" si="23"/>
        <v>0</v>
      </c>
      <c r="EG18" s="274">
        <f t="shared" si="24"/>
        <v>0</v>
      </c>
      <c r="EH18" s="274">
        <f t="shared" si="25"/>
        <v>0</v>
      </c>
      <c r="EI18" s="274">
        <f t="shared" si="26"/>
        <v>0</v>
      </c>
      <c r="EJ18" s="274">
        <f t="shared" si="27"/>
        <v>0</v>
      </c>
      <c r="EK18" s="280" t="str">
        <f t="shared" si="28"/>
        <v/>
      </c>
      <c r="EL18" s="279" t="str">
        <f t="shared" si="29"/>
        <v/>
      </c>
      <c r="EM18" s="279" t="str">
        <f t="shared" si="30"/>
        <v/>
      </c>
      <c r="EN18" s="279" t="str">
        <f t="shared" si="31"/>
        <v/>
      </c>
      <c r="EO18" s="270" t="str">
        <f t="shared" si="32"/>
        <v/>
      </c>
      <c r="EP18" s="280" t="str">
        <f t="shared" si="33"/>
        <v/>
      </c>
      <c r="EQ18" s="279" t="str">
        <f t="shared" si="34"/>
        <v/>
      </c>
      <c r="ER18" s="279" t="str">
        <f t="shared" ca="1" si="35"/>
        <v/>
      </c>
      <c r="ES18" s="279" t="str">
        <f t="shared" si="36"/>
        <v/>
      </c>
      <c r="ET18" s="279" t="str">
        <f t="shared" si="37"/>
        <v/>
      </c>
      <c r="EU18" s="278" t="str">
        <f t="shared" si="38"/>
        <v/>
      </c>
      <c r="EV18" s="281" t="str">
        <f t="shared" ca="1" si="39"/>
        <v/>
      </c>
    </row>
    <row r="19" spans="1:152" ht="30" customHeight="1" thickTop="1" thickBot="1" x14ac:dyDescent="0.25">
      <c r="A19" s="244"/>
      <c r="B19" s="244"/>
      <c r="C19" s="244"/>
      <c r="D19" s="244" t="str">
        <f>IF(F19="","",IF(BY19="","Etude",IF(CG19&lt;&gt;"","Notifié",IF(OR(AN19="DAJ",AN19="DRP"),"Ajourné",IF(AND(OR(AN19="DLR",AND(AN19="DR",AT19="",AU19="")),AQ19&lt;&gt;""),"Soldé",IF(AND(Z19&lt;&gt;"",S19="",T19=""),"Annulé",IF(AND(C19&lt;&gt;"",Z19="",S19="",T19=""),"Sans suite",IF(AND(OR(S19="",T19=""),I19&lt;&gt;"",Z19="",BZ19=""),Visas,""))))))))</f>
        <v/>
      </c>
      <c r="E19" s="245" t="str">
        <f t="shared" si="0"/>
        <v/>
      </c>
      <c r="F19" s="246"/>
      <c r="G19" s="244"/>
      <c r="H19" s="244"/>
      <c r="I19" s="244"/>
      <c r="J19" s="247"/>
      <c r="K19" s="244"/>
      <c r="L19" s="244"/>
      <c r="M19" s="244"/>
      <c r="N19" s="244"/>
      <c r="O19" s="244"/>
      <c r="P19" s="244" t="str">
        <f t="shared" si="1"/>
        <v/>
      </c>
      <c r="Q19" s="244"/>
      <c r="R19" s="244"/>
      <c r="S19" s="248"/>
      <c r="T19" s="249"/>
      <c r="U19" s="250">
        <f>IF(AND(ISBLANK(S19),ISBLANK(T19)),X19/(1+Général!$F$101/100),S19+T19)</f>
        <v>0</v>
      </c>
      <c r="V19" s="251">
        <f>S19*(1+Général!$F$101/100)</f>
        <v>0</v>
      </c>
      <c r="W19" s="252">
        <f>T19*(1+Général!$F$101/100)</f>
        <v>0</v>
      </c>
      <c r="X19" s="253">
        <f>IF(AND(ISBLANK(V19),ISBLANK(W19)),(S19+T19)*(1+Général!$F$101/100),V19+W19)</f>
        <v>0</v>
      </c>
      <c r="Y19" s="254"/>
      <c r="Z19" s="255" t="str">
        <f t="shared" si="2"/>
        <v/>
      </c>
      <c r="AA19" s="256"/>
      <c r="AB19" s="257" t="str">
        <f t="shared" si="3"/>
        <v/>
      </c>
      <c r="AC19" s="258"/>
      <c r="AD19" s="244"/>
      <c r="AE19" s="259"/>
      <c r="AF19" s="249"/>
      <c r="AG19" s="259" t="str">
        <f ca="1">IFERROR(date_ouvrable(AB19),"")</f>
        <v/>
      </c>
      <c r="AH19" s="259"/>
      <c r="AI19" s="244"/>
      <c r="AJ19" s="259"/>
      <c r="AK19" s="257" t="str">
        <f t="shared" ca="1" si="4"/>
        <v/>
      </c>
      <c r="AL19" s="260"/>
      <c r="AM19" s="259" t="str">
        <f t="shared" si="5"/>
        <v/>
      </c>
      <c r="AN19" s="244"/>
      <c r="AO19" s="261"/>
      <c r="AP19" s="259" t="str">
        <f t="shared" si="6"/>
        <v/>
      </c>
      <c r="AQ19" s="259" t="str">
        <f t="shared" si="40"/>
        <v/>
      </c>
      <c r="AR19" s="248"/>
      <c r="AS19" s="249"/>
      <c r="AT19" s="248"/>
      <c r="AU19" s="249"/>
      <c r="AV19" s="248"/>
      <c r="AW19" s="250">
        <f>X19-((AR19+AS19+AU19+AT19+AV19)*(1+Général!$F$101/100))</f>
        <v>0</v>
      </c>
      <c r="AX19" s="258"/>
      <c r="AY19" s="262" t="str">
        <f t="shared" ca="1" si="7"/>
        <v/>
      </c>
      <c r="AZ19" s="259"/>
      <c r="BA19" s="244"/>
      <c r="BB19" s="259"/>
      <c r="BC19" s="257" t="str">
        <f>IF(BB19="","",IF(ISBLANK(AQ19),IF(AK19="","",AK19+Général!$B$51),AQ19+Général!$B$51))</f>
        <v/>
      </c>
      <c r="BD19" s="263"/>
      <c r="BE19" s="259"/>
      <c r="BF19" s="249"/>
      <c r="BG19" s="264"/>
      <c r="BH19" s="250">
        <f>AW19/(1+Général!$F$101/100)</f>
        <v>0</v>
      </c>
      <c r="BI19" s="250">
        <f>V19-((AR19+AT19)*(1+Général!$F$101/100))</f>
        <v>0</v>
      </c>
      <c r="BJ19" s="250">
        <f>W19-((AS19+AU19+AV19)*(1+Général!$F$101/100))</f>
        <v>0</v>
      </c>
      <c r="BK19" s="265" t="str">
        <f t="shared" si="8"/>
        <v/>
      </c>
      <c r="BL19" s="266" t="str">
        <f t="shared" si="9"/>
        <v/>
      </c>
      <c r="BM19" s="244" t="str">
        <f t="shared" si="10"/>
        <v/>
      </c>
      <c r="BN19" s="244"/>
      <c r="BO19" s="267" t="str">
        <f t="shared" si="11"/>
        <v/>
      </c>
      <c r="BP19" s="268"/>
      <c r="BQ19" s="269"/>
      <c r="BR19" s="269"/>
      <c r="BS19" s="269"/>
      <c r="BT19" s="269"/>
      <c r="BU19" s="269"/>
      <c r="BV19" s="269"/>
      <c r="BW19" s="269"/>
      <c r="BX19" s="269"/>
      <c r="BY19" s="269"/>
      <c r="BZ19" s="269"/>
      <c r="CA19" s="269"/>
      <c r="CB19" s="269"/>
      <c r="CC19" s="269"/>
      <c r="CD19" s="269"/>
      <c r="CE19" s="269"/>
      <c r="CF19" s="269"/>
      <c r="CG19" s="269"/>
      <c r="CH19" s="269"/>
      <c r="CI19" s="269"/>
      <c r="CJ19" s="269"/>
      <c r="CK19" s="269"/>
      <c r="CL19" s="270"/>
      <c r="CM19" s="270"/>
      <c r="CN19" s="270"/>
      <c r="CO19" s="269"/>
      <c r="CP19" s="269"/>
      <c r="CQ19" s="269"/>
      <c r="CR19" s="269"/>
      <c r="CS19" s="269"/>
      <c r="CT19" s="269"/>
      <c r="CU19" s="269"/>
      <c r="CV19" s="269"/>
      <c r="CW19" s="269"/>
      <c r="CX19" s="269"/>
      <c r="CY19" s="269"/>
      <c r="CZ19" s="269"/>
      <c r="DA19" s="269"/>
      <c r="DB19" s="269"/>
      <c r="DC19" s="269"/>
      <c r="DD19" s="269"/>
      <c r="DE19" s="269"/>
      <c r="DF19" s="270"/>
      <c r="DG19" s="270"/>
      <c r="DH19" s="269"/>
      <c r="DI19" s="269"/>
      <c r="DJ19" s="270"/>
      <c r="DK19" s="271"/>
      <c r="DL19" s="270" t="str">
        <f t="shared" si="12"/>
        <v/>
      </c>
      <c r="DM19" s="270" t="str">
        <f t="shared" si="13"/>
        <v/>
      </c>
      <c r="DN19" s="270" t="str">
        <f t="shared" si="14"/>
        <v/>
      </c>
      <c r="DO19" s="272">
        <f t="shared" si="15"/>
        <v>0</v>
      </c>
      <c r="DP19" s="273">
        <f t="shared" si="16"/>
        <v>0</v>
      </c>
      <c r="DQ19" s="274">
        <f t="shared" si="17"/>
        <v>0</v>
      </c>
      <c r="DR19" s="274">
        <f t="shared" si="18"/>
        <v>0</v>
      </c>
      <c r="DS19" s="275"/>
      <c r="DT19" s="273"/>
      <c r="DU19" s="274">
        <f t="shared" si="19"/>
        <v>0</v>
      </c>
      <c r="DV19" s="276"/>
      <c r="DW19" s="275"/>
      <c r="DX19" s="273"/>
      <c r="DY19" s="274">
        <f t="shared" si="20"/>
        <v>0</v>
      </c>
      <c r="DZ19" s="276"/>
      <c r="EA19" s="275"/>
      <c r="EB19" s="273"/>
      <c r="EC19" s="274">
        <f t="shared" si="21"/>
        <v>0</v>
      </c>
      <c r="ED19" s="276"/>
      <c r="EE19" s="274">
        <f t="shared" si="22"/>
        <v>0</v>
      </c>
      <c r="EF19" s="274">
        <f t="shared" si="23"/>
        <v>0</v>
      </c>
      <c r="EG19" s="274">
        <f t="shared" si="24"/>
        <v>0</v>
      </c>
      <c r="EH19" s="274">
        <f t="shared" si="25"/>
        <v>0</v>
      </c>
      <c r="EI19" s="274">
        <f t="shared" si="26"/>
        <v>0</v>
      </c>
      <c r="EJ19" s="274">
        <f t="shared" si="27"/>
        <v>0</v>
      </c>
      <c r="EK19" s="280" t="str">
        <f t="shared" si="28"/>
        <v/>
      </c>
      <c r="EL19" s="279" t="str">
        <f t="shared" si="29"/>
        <v/>
      </c>
      <c r="EM19" s="279" t="str">
        <f t="shared" si="30"/>
        <v/>
      </c>
      <c r="EN19" s="279" t="str">
        <f t="shared" si="31"/>
        <v/>
      </c>
      <c r="EO19" s="270" t="str">
        <f t="shared" si="32"/>
        <v/>
      </c>
      <c r="EP19" s="280" t="str">
        <f t="shared" si="33"/>
        <v/>
      </c>
      <c r="EQ19" s="279" t="str">
        <f t="shared" si="34"/>
        <v/>
      </c>
      <c r="ER19" s="279" t="str">
        <f t="shared" ca="1" si="35"/>
        <v/>
      </c>
      <c r="ES19" s="279" t="str">
        <f t="shared" si="36"/>
        <v/>
      </c>
      <c r="ET19" s="279" t="str">
        <f t="shared" si="37"/>
        <v/>
      </c>
      <c r="EU19" s="278" t="str">
        <f t="shared" si="38"/>
        <v/>
      </c>
      <c r="EV19" s="281" t="str">
        <f t="shared" ca="1" si="39"/>
        <v/>
      </c>
    </row>
    <row r="20" spans="1:152" ht="30" customHeight="1" thickTop="1" thickBot="1" x14ac:dyDescent="0.25">
      <c r="A20" s="244"/>
      <c r="B20" s="244"/>
      <c r="C20" s="244"/>
      <c r="D20" s="244" t="str">
        <f>IF(F20="","",IF(BY20="","Etude",IF(CG20&lt;&gt;"","Notifié",IF(OR(AN20="DAJ",AN20="DRP"),"Ajourné",IF(AND(OR(AN20="DLR",AND(AN20="DR",AT20="",AU20="")),AQ20&lt;&gt;""),"Soldé",IF(AND(Z20&lt;&gt;"",S20="",T20=""),"Annulé",IF(AND(C20&lt;&gt;"",Z20="",S20="",T20=""),"Sans suite",IF(AND(OR(S20="",T20=""),I20&lt;&gt;"",Z20="",BZ20=""),Visas,""))))))))</f>
        <v/>
      </c>
      <c r="E20" s="245" t="str">
        <f t="shared" si="0"/>
        <v/>
      </c>
      <c r="F20" s="246"/>
      <c r="G20" s="244"/>
      <c r="H20" s="244"/>
      <c r="I20" s="244"/>
      <c r="J20" s="247"/>
      <c r="K20" s="244"/>
      <c r="L20" s="244"/>
      <c r="M20" s="244"/>
      <c r="N20" s="244"/>
      <c r="O20" s="244"/>
      <c r="P20" s="244" t="str">
        <f t="shared" si="1"/>
        <v/>
      </c>
      <c r="Q20" s="244"/>
      <c r="R20" s="244"/>
      <c r="S20" s="248"/>
      <c r="T20" s="249"/>
      <c r="U20" s="250">
        <f>IF(AND(ISBLANK(S20),ISBLANK(T20)),X20/(1+Général!$F$101/100),S20+T20)</f>
        <v>0</v>
      </c>
      <c r="V20" s="251">
        <f>S20*(1+Général!$F$101/100)</f>
        <v>0</v>
      </c>
      <c r="W20" s="252">
        <f>T20*(1+Général!$F$101/100)</f>
        <v>0</v>
      </c>
      <c r="X20" s="253">
        <f>IF(AND(ISBLANK(V20),ISBLANK(W20)),(S20+T20)*(1+Général!$F$101/100),V20+W20)</f>
        <v>0</v>
      </c>
      <c r="Y20" s="254"/>
      <c r="Z20" s="255" t="str">
        <f t="shared" si="2"/>
        <v/>
      </c>
      <c r="AA20" s="256"/>
      <c r="AB20" s="257" t="str">
        <f t="shared" si="3"/>
        <v/>
      </c>
      <c r="AC20" s="258"/>
      <c r="AD20" s="244"/>
      <c r="AE20" s="259"/>
      <c r="AF20" s="249"/>
      <c r="AG20" s="259" t="str">
        <f ca="1">IFERROR(date_ouvrable(AB20),"")</f>
        <v/>
      </c>
      <c r="AH20" s="259"/>
      <c r="AI20" s="244"/>
      <c r="AJ20" s="259"/>
      <c r="AK20" s="257" t="str">
        <f t="shared" ca="1" si="4"/>
        <v/>
      </c>
      <c r="AL20" s="260"/>
      <c r="AM20" s="259" t="str">
        <f t="shared" si="5"/>
        <v/>
      </c>
      <c r="AN20" s="244"/>
      <c r="AO20" s="261"/>
      <c r="AP20" s="259" t="str">
        <f t="shared" si="6"/>
        <v/>
      </c>
      <c r="AQ20" s="259" t="str">
        <f t="shared" si="40"/>
        <v/>
      </c>
      <c r="AR20" s="248"/>
      <c r="AS20" s="249"/>
      <c r="AT20" s="248"/>
      <c r="AU20" s="249"/>
      <c r="AV20" s="248"/>
      <c r="AW20" s="250">
        <f>X20-((AR20+AS20+AU20+AT20+AV20)*(1+Général!$F$101/100))</f>
        <v>0</v>
      </c>
      <c r="AX20" s="258"/>
      <c r="AY20" s="262" t="str">
        <f t="shared" ca="1" si="7"/>
        <v/>
      </c>
      <c r="AZ20" s="259"/>
      <c r="BA20" s="244"/>
      <c r="BB20" s="259"/>
      <c r="BC20" s="257" t="str">
        <f>IF(BB20="","",IF(ISBLANK(AQ20),IF(AK20="","",AK20+Général!$B$51),AQ20+Général!$B$51))</f>
        <v/>
      </c>
      <c r="BD20" s="263"/>
      <c r="BE20" s="259"/>
      <c r="BF20" s="249"/>
      <c r="BG20" s="264"/>
      <c r="BH20" s="250">
        <f>AW20/(1+Général!$F$101/100)</f>
        <v>0</v>
      </c>
      <c r="BI20" s="250">
        <f>V20-((AR20+AT20)*(1+Général!$F$101/100))</f>
        <v>0</v>
      </c>
      <c r="BJ20" s="250">
        <f>W20-((AS20+AU20+AV20)*(1+Général!$F$101/100))</f>
        <v>0</v>
      </c>
      <c r="BK20" s="265" t="str">
        <f t="shared" si="8"/>
        <v/>
      </c>
      <c r="BL20" s="266" t="str">
        <f t="shared" si="9"/>
        <v/>
      </c>
      <c r="BM20" s="244" t="str">
        <f t="shared" si="10"/>
        <v/>
      </c>
      <c r="BN20" s="244"/>
      <c r="BO20" s="267" t="str">
        <f t="shared" si="11"/>
        <v/>
      </c>
      <c r="BP20" s="268"/>
      <c r="BQ20" s="269"/>
      <c r="BR20" s="269"/>
      <c r="BS20" s="269"/>
      <c r="BT20" s="269"/>
      <c r="BU20" s="269"/>
      <c r="BV20" s="269"/>
      <c r="BW20" s="269"/>
      <c r="BX20" s="269"/>
      <c r="BY20" s="269"/>
      <c r="BZ20" s="269"/>
      <c r="CA20" s="269"/>
      <c r="CB20" s="269"/>
      <c r="CC20" s="269"/>
      <c r="CD20" s="269"/>
      <c r="CE20" s="269"/>
      <c r="CF20" s="269"/>
      <c r="CG20" s="269"/>
      <c r="CH20" s="269"/>
      <c r="CI20" s="269"/>
      <c r="CJ20" s="269"/>
      <c r="CK20" s="269"/>
      <c r="CL20" s="270"/>
      <c r="CM20" s="270"/>
      <c r="CN20" s="270"/>
      <c r="CO20" s="269"/>
      <c r="CP20" s="269"/>
      <c r="CQ20" s="269"/>
      <c r="CR20" s="269"/>
      <c r="CS20" s="269"/>
      <c r="CT20" s="269"/>
      <c r="CU20" s="269"/>
      <c r="CV20" s="269"/>
      <c r="CW20" s="269"/>
      <c r="CX20" s="269"/>
      <c r="CY20" s="269"/>
      <c r="CZ20" s="269"/>
      <c r="DA20" s="269"/>
      <c r="DB20" s="269"/>
      <c r="DC20" s="269"/>
      <c r="DD20" s="269"/>
      <c r="DE20" s="269"/>
      <c r="DF20" s="270"/>
      <c r="DG20" s="270"/>
      <c r="DH20" s="269"/>
      <c r="DI20" s="269"/>
      <c r="DJ20" s="270"/>
      <c r="DK20" s="271"/>
      <c r="DL20" s="270" t="str">
        <f t="shared" si="12"/>
        <v/>
      </c>
      <c r="DM20" s="270" t="str">
        <f t="shared" si="13"/>
        <v/>
      </c>
      <c r="DN20" s="270" t="str">
        <f t="shared" si="14"/>
        <v/>
      </c>
      <c r="DO20" s="272">
        <f t="shared" si="15"/>
        <v>0</v>
      </c>
      <c r="DP20" s="273">
        <f t="shared" si="16"/>
        <v>0</v>
      </c>
      <c r="DQ20" s="274">
        <f t="shared" si="17"/>
        <v>0</v>
      </c>
      <c r="DR20" s="274">
        <f t="shared" si="18"/>
        <v>0</v>
      </c>
      <c r="DS20" s="275"/>
      <c r="DT20" s="273"/>
      <c r="DU20" s="274">
        <f t="shared" si="19"/>
        <v>0</v>
      </c>
      <c r="DV20" s="276"/>
      <c r="DW20" s="275"/>
      <c r="DX20" s="273"/>
      <c r="DY20" s="274">
        <f t="shared" si="20"/>
        <v>0</v>
      </c>
      <c r="DZ20" s="276"/>
      <c r="EA20" s="275"/>
      <c r="EB20" s="273"/>
      <c r="EC20" s="274">
        <f t="shared" si="21"/>
        <v>0</v>
      </c>
      <c r="ED20" s="276"/>
      <c r="EE20" s="274">
        <f t="shared" si="22"/>
        <v>0</v>
      </c>
      <c r="EF20" s="274">
        <f t="shared" si="23"/>
        <v>0</v>
      </c>
      <c r="EG20" s="274">
        <f t="shared" si="24"/>
        <v>0</v>
      </c>
      <c r="EH20" s="274">
        <f t="shared" si="25"/>
        <v>0</v>
      </c>
      <c r="EI20" s="274">
        <f t="shared" si="26"/>
        <v>0</v>
      </c>
      <c r="EJ20" s="274">
        <f t="shared" si="27"/>
        <v>0</v>
      </c>
      <c r="EK20" s="280" t="str">
        <f t="shared" si="28"/>
        <v/>
      </c>
      <c r="EL20" s="279" t="str">
        <f t="shared" si="29"/>
        <v/>
      </c>
      <c r="EM20" s="279" t="str">
        <f t="shared" si="30"/>
        <v/>
      </c>
      <c r="EN20" s="279" t="str">
        <f t="shared" si="31"/>
        <v/>
      </c>
      <c r="EO20" s="270" t="str">
        <f t="shared" si="32"/>
        <v/>
      </c>
      <c r="EP20" s="280" t="str">
        <f t="shared" si="33"/>
        <v/>
      </c>
      <c r="EQ20" s="279" t="str">
        <f t="shared" si="34"/>
        <v/>
      </c>
      <c r="ER20" s="279" t="str">
        <f t="shared" ca="1" si="35"/>
        <v/>
      </c>
      <c r="ES20" s="279" t="str">
        <f t="shared" si="36"/>
        <v/>
      </c>
      <c r="ET20" s="279" t="str">
        <f t="shared" si="37"/>
        <v/>
      </c>
      <c r="EU20" s="278" t="str">
        <f t="shared" si="38"/>
        <v/>
      </c>
      <c r="EV20" s="281" t="str">
        <f t="shared" ca="1" si="39"/>
        <v/>
      </c>
    </row>
    <row r="21" spans="1:152" ht="30" customHeight="1" thickTop="1" thickBot="1" x14ac:dyDescent="0.25">
      <c r="A21" s="244"/>
      <c r="B21" s="244"/>
      <c r="C21" s="244"/>
      <c r="D21" s="244" t="str">
        <f>IF(F21="","",IF(BY21="","Etude",IF(CG21&lt;&gt;"","Notifié",IF(OR(AN21="DAJ",AN21="DRP"),"Ajourné",IF(AND(OR(AN21="DLR",AND(AN21="DR",AT21="",AU21="")),AQ21&lt;&gt;""),"Soldé",IF(AND(Z21&lt;&gt;"",S21="",T21=""),"Annulé",IF(AND(C21&lt;&gt;"",Z21="",S21="",T21=""),"Sans suite",IF(AND(OR(S21="",T21=""),I21&lt;&gt;"",Z21="",BZ21=""),Visas,""))))))))</f>
        <v/>
      </c>
      <c r="E21" s="245" t="str">
        <f t="shared" si="0"/>
        <v/>
      </c>
      <c r="F21" s="246"/>
      <c r="G21" s="244"/>
      <c r="H21" s="244"/>
      <c r="I21" s="244"/>
      <c r="J21" s="247"/>
      <c r="K21" s="244"/>
      <c r="L21" s="244"/>
      <c r="M21" s="244"/>
      <c r="N21" s="244"/>
      <c r="O21" s="244"/>
      <c r="P21" s="244" t="str">
        <f t="shared" si="1"/>
        <v/>
      </c>
      <c r="Q21" s="244"/>
      <c r="R21" s="244"/>
      <c r="S21" s="248"/>
      <c r="T21" s="249"/>
      <c r="U21" s="250">
        <f>IF(AND(ISBLANK(S21),ISBLANK(T21)),X21/(1+Général!$F$101/100),S21+T21)</f>
        <v>0</v>
      </c>
      <c r="V21" s="251">
        <f>S21*(1+Général!$F$101/100)</f>
        <v>0</v>
      </c>
      <c r="W21" s="252">
        <f>T21*(1+Général!$F$101/100)</f>
        <v>0</v>
      </c>
      <c r="X21" s="253">
        <f>IF(AND(ISBLANK(V21),ISBLANK(W21)),(S21+T21)*(1+Général!$F$101/100),V21+W21)</f>
        <v>0</v>
      </c>
      <c r="Y21" s="254"/>
      <c r="Z21" s="255" t="str">
        <f t="shared" si="2"/>
        <v/>
      </c>
      <c r="AA21" s="256"/>
      <c r="AB21" s="257" t="str">
        <f t="shared" si="3"/>
        <v/>
      </c>
      <c r="AC21" s="258"/>
      <c r="AD21" s="244"/>
      <c r="AE21" s="259"/>
      <c r="AF21" s="249"/>
      <c r="AG21" s="259" t="str">
        <f ca="1">IFERROR(date_ouvrable(AB21),"")</f>
        <v/>
      </c>
      <c r="AH21" s="259"/>
      <c r="AI21" s="244"/>
      <c r="AJ21" s="259"/>
      <c r="AK21" s="257" t="str">
        <f t="shared" ca="1" si="4"/>
        <v/>
      </c>
      <c r="AL21" s="260"/>
      <c r="AM21" s="259" t="str">
        <f t="shared" si="5"/>
        <v/>
      </c>
      <c r="AN21" s="244"/>
      <c r="AO21" s="261"/>
      <c r="AP21" s="259" t="str">
        <f t="shared" si="6"/>
        <v/>
      </c>
      <c r="AQ21" s="259" t="str">
        <f t="shared" si="40"/>
        <v/>
      </c>
      <c r="AR21" s="248"/>
      <c r="AS21" s="249"/>
      <c r="AT21" s="248"/>
      <c r="AU21" s="249"/>
      <c r="AV21" s="248"/>
      <c r="AW21" s="250">
        <f>X21-((AR21+AS21+AU21+AT21+AV21)*(1+Général!$F$101/100))</f>
        <v>0</v>
      </c>
      <c r="AX21" s="258"/>
      <c r="AY21" s="262" t="str">
        <f t="shared" ca="1" si="7"/>
        <v/>
      </c>
      <c r="AZ21" s="259"/>
      <c r="BA21" s="244"/>
      <c r="BB21" s="259"/>
      <c r="BC21" s="257" t="str">
        <f>IF(BB21="","",IF(ISBLANK(AQ21),IF(AK21="","",AK21+Général!$B$51),AQ21+Général!$B$51))</f>
        <v/>
      </c>
      <c r="BD21" s="263"/>
      <c r="BE21" s="259"/>
      <c r="BF21" s="249"/>
      <c r="BG21" s="264"/>
      <c r="BH21" s="250">
        <f>AW21/(1+Général!$F$101/100)</f>
        <v>0</v>
      </c>
      <c r="BI21" s="250">
        <f>V21-((AR21+AT21)*(1+Général!$F$101/100))</f>
        <v>0</v>
      </c>
      <c r="BJ21" s="250">
        <f>W21-((AS21+AU21+AV21)*(1+Général!$F$101/100))</f>
        <v>0</v>
      </c>
      <c r="BK21" s="265" t="str">
        <f t="shared" si="8"/>
        <v/>
      </c>
      <c r="BL21" s="266" t="str">
        <f t="shared" si="9"/>
        <v/>
      </c>
      <c r="BM21" s="244" t="str">
        <f t="shared" si="10"/>
        <v/>
      </c>
      <c r="BN21" s="244"/>
      <c r="BO21" s="267" t="str">
        <f t="shared" si="11"/>
        <v/>
      </c>
      <c r="BP21" s="268"/>
      <c r="BQ21" s="269"/>
      <c r="BR21" s="269"/>
      <c r="BS21" s="269"/>
      <c r="BT21" s="269"/>
      <c r="BU21" s="269"/>
      <c r="BV21" s="269"/>
      <c r="BW21" s="269"/>
      <c r="BX21" s="269"/>
      <c r="BY21" s="269"/>
      <c r="BZ21" s="269"/>
      <c r="CA21" s="269"/>
      <c r="CB21" s="269"/>
      <c r="CC21" s="269"/>
      <c r="CD21" s="269"/>
      <c r="CE21" s="269"/>
      <c r="CF21" s="269"/>
      <c r="CG21" s="269"/>
      <c r="CH21" s="269"/>
      <c r="CI21" s="269"/>
      <c r="CJ21" s="269"/>
      <c r="CK21" s="269"/>
      <c r="CL21" s="270"/>
      <c r="CM21" s="270"/>
      <c r="CN21" s="270"/>
      <c r="CO21" s="269"/>
      <c r="CP21" s="269"/>
      <c r="CQ21" s="269"/>
      <c r="CR21" s="269"/>
      <c r="CS21" s="269"/>
      <c r="CT21" s="269"/>
      <c r="CU21" s="269"/>
      <c r="CV21" s="269"/>
      <c r="CW21" s="269"/>
      <c r="CX21" s="269"/>
      <c r="CY21" s="269"/>
      <c r="CZ21" s="269"/>
      <c r="DA21" s="269"/>
      <c r="DB21" s="269"/>
      <c r="DC21" s="269"/>
      <c r="DD21" s="269"/>
      <c r="DE21" s="269"/>
      <c r="DF21" s="270"/>
      <c r="DG21" s="270"/>
      <c r="DH21" s="269"/>
      <c r="DI21" s="269"/>
      <c r="DJ21" s="270"/>
      <c r="DK21" s="271"/>
      <c r="DL21" s="270" t="str">
        <f t="shared" si="12"/>
        <v/>
      </c>
      <c r="DM21" s="270" t="str">
        <f t="shared" si="13"/>
        <v/>
      </c>
      <c r="DN21" s="270" t="str">
        <f t="shared" si="14"/>
        <v/>
      </c>
      <c r="DO21" s="272">
        <f t="shared" si="15"/>
        <v>0</v>
      </c>
      <c r="DP21" s="273">
        <f t="shared" si="16"/>
        <v>0</v>
      </c>
      <c r="DQ21" s="274">
        <f t="shared" si="17"/>
        <v>0</v>
      </c>
      <c r="DR21" s="274">
        <f t="shared" si="18"/>
        <v>0</v>
      </c>
      <c r="DS21" s="275"/>
      <c r="DT21" s="273"/>
      <c r="DU21" s="274">
        <f t="shared" si="19"/>
        <v>0</v>
      </c>
      <c r="DV21" s="276"/>
      <c r="DW21" s="275"/>
      <c r="DX21" s="273"/>
      <c r="DY21" s="274">
        <f t="shared" si="20"/>
        <v>0</v>
      </c>
      <c r="DZ21" s="276"/>
      <c r="EA21" s="275"/>
      <c r="EB21" s="273"/>
      <c r="EC21" s="274">
        <f t="shared" si="21"/>
        <v>0</v>
      </c>
      <c r="ED21" s="276"/>
      <c r="EE21" s="274">
        <f t="shared" si="22"/>
        <v>0</v>
      </c>
      <c r="EF21" s="274">
        <f t="shared" si="23"/>
        <v>0</v>
      </c>
      <c r="EG21" s="274">
        <f t="shared" si="24"/>
        <v>0</v>
      </c>
      <c r="EH21" s="274">
        <f t="shared" si="25"/>
        <v>0</v>
      </c>
      <c r="EI21" s="274">
        <f t="shared" si="26"/>
        <v>0</v>
      </c>
      <c r="EJ21" s="274">
        <f t="shared" si="27"/>
        <v>0</v>
      </c>
      <c r="EK21" s="280" t="str">
        <f t="shared" si="28"/>
        <v/>
      </c>
      <c r="EL21" s="279" t="str">
        <f t="shared" si="29"/>
        <v/>
      </c>
      <c r="EM21" s="279" t="str">
        <f t="shared" si="30"/>
        <v/>
      </c>
      <c r="EN21" s="279" t="str">
        <f t="shared" si="31"/>
        <v/>
      </c>
      <c r="EO21" s="270" t="str">
        <f t="shared" si="32"/>
        <v/>
      </c>
      <c r="EP21" s="280" t="str">
        <f t="shared" si="33"/>
        <v/>
      </c>
      <c r="EQ21" s="279" t="str">
        <f t="shared" si="34"/>
        <v/>
      </c>
      <c r="ER21" s="279" t="str">
        <f t="shared" ca="1" si="35"/>
        <v/>
      </c>
      <c r="ES21" s="279" t="str">
        <f t="shared" si="36"/>
        <v/>
      </c>
      <c r="ET21" s="279" t="str">
        <f t="shared" si="37"/>
        <v/>
      </c>
      <c r="EU21" s="278" t="str">
        <f t="shared" si="38"/>
        <v/>
      </c>
      <c r="EV21" s="281" t="str">
        <f t="shared" ca="1" si="39"/>
        <v/>
      </c>
    </row>
    <row r="22" spans="1:152" ht="30" customHeight="1" thickTop="1" thickBot="1" x14ac:dyDescent="0.25">
      <c r="A22" s="244"/>
      <c r="B22" s="244"/>
      <c r="C22" s="244"/>
      <c r="D22" s="244" t="str">
        <f>IF(F22="","",IF(BY22="","Etude",IF(CG22&lt;&gt;"","Notifié",IF(OR(AN22="DAJ",AN22="DRP"),"Ajourné",IF(AND(OR(AN22="DLR",AND(AN22="DR",AT22="",AU22="")),AQ22&lt;&gt;""),"Soldé",IF(AND(Z22&lt;&gt;"",S22="",T22=""),"Annulé",IF(AND(C22&lt;&gt;"",Z22="",S22="",T22=""),"Sans suite",IF(AND(OR(S22="",T22=""),I22&lt;&gt;"",Z22="",BZ22=""),Visas,""))))))))</f>
        <v/>
      </c>
      <c r="E22" s="245" t="str">
        <f t="shared" si="0"/>
        <v/>
      </c>
      <c r="F22" s="246"/>
      <c r="G22" s="244"/>
      <c r="H22" s="244"/>
      <c r="I22" s="244"/>
      <c r="J22" s="247"/>
      <c r="K22" s="244"/>
      <c r="L22" s="244"/>
      <c r="M22" s="244"/>
      <c r="N22" s="244"/>
      <c r="O22" s="244"/>
      <c r="P22" s="244" t="str">
        <f t="shared" si="1"/>
        <v/>
      </c>
      <c r="Q22" s="244"/>
      <c r="R22" s="244"/>
      <c r="S22" s="248"/>
      <c r="T22" s="249"/>
      <c r="U22" s="250">
        <f>IF(AND(ISBLANK(S22),ISBLANK(T22)),X22/(1+Général!$F$101/100),S22+T22)</f>
        <v>0</v>
      </c>
      <c r="V22" s="251">
        <f>S22*(1+Général!$F$101/100)</f>
        <v>0</v>
      </c>
      <c r="W22" s="252">
        <f>T22*(1+Général!$F$101/100)</f>
        <v>0</v>
      </c>
      <c r="X22" s="253">
        <f>IF(AND(ISBLANK(V22),ISBLANK(W22)),(S22+T22)*(1+Général!$F$101/100),V22+W22)</f>
        <v>0</v>
      </c>
      <c r="Y22" s="254"/>
      <c r="Z22" s="255" t="str">
        <f t="shared" si="2"/>
        <v/>
      </c>
      <c r="AA22" s="256"/>
      <c r="AB22" s="257" t="str">
        <f t="shared" si="3"/>
        <v/>
      </c>
      <c r="AC22" s="258"/>
      <c r="AD22" s="244"/>
      <c r="AE22" s="259"/>
      <c r="AF22" s="249"/>
      <c r="AG22" s="259" t="str">
        <f ca="1">IFERROR(date_ouvrable(AB22),"")</f>
        <v/>
      </c>
      <c r="AH22" s="259"/>
      <c r="AI22" s="244"/>
      <c r="AJ22" s="259"/>
      <c r="AK22" s="257" t="str">
        <f t="shared" ca="1" si="4"/>
        <v/>
      </c>
      <c r="AL22" s="260"/>
      <c r="AM22" s="259" t="str">
        <f t="shared" si="5"/>
        <v/>
      </c>
      <c r="AN22" s="244"/>
      <c r="AO22" s="261"/>
      <c r="AP22" s="259" t="str">
        <f t="shared" si="6"/>
        <v/>
      </c>
      <c r="AQ22" s="259" t="str">
        <f t="shared" si="40"/>
        <v/>
      </c>
      <c r="AR22" s="248"/>
      <c r="AS22" s="249"/>
      <c r="AT22" s="248"/>
      <c r="AU22" s="249"/>
      <c r="AV22" s="248"/>
      <c r="AW22" s="250">
        <f>X22-((AR22+AS22+AU22+AT22+AV22)*(1+Général!$F$101/100))</f>
        <v>0</v>
      </c>
      <c r="AX22" s="258"/>
      <c r="AY22" s="262" t="str">
        <f t="shared" ca="1" si="7"/>
        <v/>
      </c>
      <c r="AZ22" s="259"/>
      <c r="BA22" s="244"/>
      <c r="BB22" s="259"/>
      <c r="BC22" s="257" t="str">
        <f>IF(BB22="","",IF(ISBLANK(AQ22),IF(AK22="","",AK22+Général!$B$51),AQ22+Général!$B$51))</f>
        <v/>
      </c>
      <c r="BD22" s="263"/>
      <c r="BE22" s="259"/>
      <c r="BF22" s="249"/>
      <c r="BG22" s="264"/>
      <c r="BH22" s="250">
        <f>AW22/(1+Général!$F$101/100)</f>
        <v>0</v>
      </c>
      <c r="BI22" s="250">
        <f>V22-((AR22+AT22)*(1+Général!$F$101/100))</f>
        <v>0</v>
      </c>
      <c r="BJ22" s="250">
        <f>W22-((AS22+AU22+AV22)*(1+Général!$F$101/100))</f>
        <v>0</v>
      </c>
      <c r="BK22" s="265" t="str">
        <f t="shared" si="8"/>
        <v/>
      </c>
      <c r="BL22" s="266" t="str">
        <f t="shared" si="9"/>
        <v/>
      </c>
      <c r="BM22" s="244" t="str">
        <f t="shared" si="10"/>
        <v/>
      </c>
      <c r="BN22" s="244"/>
      <c r="BO22" s="267" t="str">
        <f t="shared" si="11"/>
        <v/>
      </c>
      <c r="BP22" s="268"/>
      <c r="BQ22" s="269"/>
      <c r="BR22" s="269"/>
      <c r="BS22" s="269"/>
      <c r="BT22" s="269"/>
      <c r="BU22" s="269"/>
      <c r="BV22" s="269"/>
      <c r="BW22" s="269"/>
      <c r="BX22" s="269"/>
      <c r="BY22" s="269"/>
      <c r="BZ22" s="269"/>
      <c r="CA22" s="269"/>
      <c r="CB22" s="269"/>
      <c r="CC22" s="269"/>
      <c r="CD22" s="269"/>
      <c r="CE22" s="269"/>
      <c r="CF22" s="269"/>
      <c r="CG22" s="269"/>
      <c r="CH22" s="269"/>
      <c r="CI22" s="269"/>
      <c r="CJ22" s="269"/>
      <c r="CK22" s="269"/>
      <c r="CL22" s="270"/>
      <c r="CM22" s="270"/>
      <c r="CN22" s="270"/>
      <c r="CO22" s="269"/>
      <c r="CP22" s="269"/>
      <c r="CQ22" s="269"/>
      <c r="CR22" s="269"/>
      <c r="CS22" s="269"/>
      <c r="CT22" s="269"/>
      <c r="CU22" s="269"/>
      <c r="CV22" s="269"/>
      <c r="CW22" s="269"/>
      <c r="CX22" s="269"/>
      <c r="CY22" s="269"/>
      <c r="CZ22" s="269"/>
      <c r="DA22" s="269"/>
      <c r="DB22" s="269"/>
      <c r="DC22" s="269"/>
      <c r="DD22" s="269"/>
      <c r="DE22" s="269"/>
      <c r="DF22" s="270"/>
      <c r="DG22" s="270"/>
      <c r="DH22" s="269"/>
      <c r="DI22" s="269"/>
      <c r="DJ22" s="270"/>
      <c r="DK22" s="271"/>
      <c r="DL22" s="270" t="str">
        <f t="shared" si="12"/>
        <v/>
      </c>
      <c r="DM22" s="270" t="str">
        <f t="shared" si="13"/>
        <v/>
      </c>
      <c r="DN22" s="270" t="str">
        <f t="shared" si="14"/>
        <v/>
      </c>
      <c r="DO22" s="272">
        <f t="shared" si="15"/>
        <v>0</v>
      </c>
      <c r="DP22" s="273">
        <f t="shared" si="16"/>
        <v>0</v>
      </c>
      <c r="DQ22" s="274">
        <f t="shared" si="17"/>
        <v>0</v>
      </c>
      <c r="DR22" s="274">
        <f t="shared" si="18"/>
        <v>0</v>
      </c>
      <c r="DS22" s="275"/>
      <c r="DT22" s="273"/>
      <c r="DU22" s="274">
        <f t="shared" si="19"/>
        <v>0</v>
      </c>
      <c r="DV22" s="276"/>
      <c r="DW22" s="275"/>
      <c r="DX22" s="273"/>
      <c r="DY22" s="274">
        <f t="shared" si="20"/>
        <v>0</v>
      </c>
      <c r="DZ22" s="276"/>
      <c r="EA22" s="275"/>
      <c r="EB22" s="273"/>
      <c r="EC22" s="274">
        <f t="shared" si="21"/>
        <v>0</v>
      </c>
      <c r="ED22" s="276"/>
      <c r="EE22" s="274">
        <f t="shared" si="22"/>
        <v>0</v>
      </c>
      <c r="EF22" s="274">
        <f t="shared" si="23"/>
        <v>0</v>
      </c>
      <c r="EG22" s="274">
        <f t="shared" si="24"/>
        <v>0</v>
      </c>
      <c r="EH22" s="274">
        <f t="shared" si="25"/>
        <v>0</v>
      </c>
      <c r="EI22" s="274">
        <f t="shared" si="26"/>
        <v>0</v>
      </c>
      <c r="EJ22" s="274">
        <f t="shared" si="27"/>
        <v>0</v>
      </c>
      <c r="EK22" s="280" t="str">
        <f t="shared" si="28"/>
        <v/>
      </c>
      <c r="EL22" s="279" t="str">
        <f t="shared" si="29"/>
        <v/>
      </c>
      <c r="EM22" s="279" t="str">
        <f t="shared" si="30"/>
        <v/>
      </c>
      <c r="EN22" s="279" t="str">
        <f t="shared" si="31"/>
        <v/>
      </c>
      <c r="EO22" s="270" t="str">
        <f t="shared" si="32"/>
        <v/>
      </c>
      <c r="EP22" s="280" t="str">
        <f t="shared" si="33"/>
        <v/>
      </c>
      <c r="EQ22" s="279" t="str">
        <f t="shared" si="34"/>
        <v/>
      </c>
      <c r="ER22" s="279" t="str">
        <f t="shared" ca="1" si="35"/>
        <v/>
      </c>
      <c r="ES22" s="279" t="str">
        <f t="shared" si="36"/>
        <v/>
      </c>
      <c r="ET22" s="279" t="str">
        <f t="shared" si="37"/>
        <v/>
      </c>
      <c r="EU22" s="278" t="str">
        <f t="shared" si="38"/>
        <v/>
      </c>
      <c r="EV22" s="281" t="str">
        <f t="shared" ca="1" si="39"/>
        <v/>
      </c>
    </row>
    <row r="23" spans="1:152" ht="30" customHeight="1" thickTop="1" thickBot="1" x14ac:dyDescent="0.25">
      <c r="A23" s="244"/>
      <c r="B23" s="244"/>
      <c r="C23" s="244"/>
      <c r="D23" s="244" t="str">
        <f>IF(F23="","",IF(BY23="","Etude",IF(CG23&lt;&gt;"","Notifié",IF(OR(AN23="DAJ",AN23="DRP"),"Ajourné",IF(AND(OR(AN23="DLR",AND(AN23="DR",AT23="",AU23="")),AQ23&lt;&gt;""),"Soldé",IF(AND(Z23&lt;&gt;"",S23="",T23=""),"Annulé",IF(AND(C23&lt;&gt;"",Z23="",S23="",T23=""),"Sans suite",IF(AND(OR(S23="",T23=""),I23&lt;&gt;"",Z23="",BZ23=""),Visas,""))))))))</f>
        <v/>
      </c>
      <c r="E23" s="245" t="str">
        <f t="shared" si="0"/>
        <v/>
      </c>
      <c r="F23" s="246"/>
      <c r="G23" s="244"/>
      <c r="H23" s="244"/>
      <c r="I23" s="244"/>
      <c r="J23" s="247"/>
      <c r="K23" s="244"/>
      <c r="L23" s="244"/>
      <c r="M23" s="244"/>
      <c r="N23" s="244"/>
      <c r="O23" s="244"/>
      <c r="P23" s="244" t="str">
        <f t="shared" si="1"/>
        <v/>
      </c>
      <c r="Q23" s="244"/>
      <c r="R23" s="244"/>
      <c r="S23" s="248"/>
      <c r="T23" s="249"/>
      <c r="U23" s="250">
        <f>IF(AND(ISBLANK(S23),ISBLANK(T23)),X23/(1+Général!$F$101/100),S23+T23)</f>
        <v>0</v>
      </c>
      <c r="V23" s="251">
        <f>S23*(1+Général!$F$101/100)</f>
        <v>0</v>
      </c>
      <c r="W23" s="252">
        <f>T23*(1+Général!$F$101/100)</f>
        <v>0</v>
      </c>
      <c r="X23" s="253">
        <f>IF(AND(ISBLANK(V23),ISBLANK(W23)),(S23+T23)*(1+Général!$F$101/100),V23+W23)</f>
        <v>0</v>
      </c>
      <c r="Y23" s="254"/>
      <c r="Z23" s="255" t="str">
        <f t="shared" si="2"/>
        <v/>
      </c>
      <c r="AA23" s="256"/>
      <c r="AB23" s="257" t="str">
        <f t="shared" si="3"/>
        <v/>
      </c>
      <c r="AC23" s="258"/>
      <c r="AD23" s="244"/>
      <c r="AE23" s="259"/>
      <c r="AF23" s="249"/>
      <c r="AG23" s="259" t="str">
        <f ca="1">IFERROR(date_ouvrable(AB23),"")</f>
        <v/>
      </c>
      <c r="AH23" s="259"/>
      <c r="AI23" s="244"/>
      <c r="AJ23" s="259"/>
      <c r="AK23" s="257" t="str">
        <f t="shared" ca="1" si="4"/>
        <v/>
      </c>
      <c r="AL23" s="260"/>
      <c r="AM23" s="259" t="str">
        <f t="shared" si="5"/>
        <v/>
      </c>
      <c r="AN23" s="244"/>
      <c r="AO23" s="261"/>
      <c r="AP23" s="259" t="str">
        <f t="shared" si="6"/>
        <v/>
      </c>
      <c r="AQ23" s="259" t="str">
        <f t="shared" si="40"/>
        <v/>
      </c>
      <c r="AR23" s="248"/>
      <c r="AS23" s="249"/>
      <c r="AT23" s="248"/>
      <c r="AU23" s="249"/>
      <c r="AV23" s="248"/>
      <c r="AW23" s="250">
        <f>X23-((AR23+AS23+AU23+AT23+AV23)*(1+Général!$F$101/100))</f>
        <v>0</v>
      </c>
      <c r="AX23" s="258"/>
      <c r="AY23" s="262" t="str">
        <f t="shared" ca="1" si="7"/>
        <v/>
      </c>
      <c r="AZ23" s="259"/>
      <c r="BA23" s="244"/>
      <c r="BB23" s="259"/>
      <c r="BC23" s="257" t="str">
        <f>IF(BB23="","",IF(ISBLANK(AQ23),IF(AK23="","",AK23+Général!$B$51),AQ23+Général!$B$51))</f>
        <v/>
      </c>
      <c r="BD23" s="263"/>
      <c r="BE23" s="259"/>
      <c r="BF23" s="249"/>
      <c r="BG23" s="264"/>
      <c r="BH23" s="250">
        <f>AW23/(1+Général!$F$101/100)</f>
        <v>0</v>
      </c>
      <c r="BI23" s="250">
        <f>V23-((AR23+AT23)*(1+Général!$F$101/100))</f>
        <v>0</v>
      </c>
      <c r="BJ23" s="250">
        <f>W23-((AS23+AU23+AV23)*(1+Général!$F$101/100))</f>
        <v>0</v>
      </c>
      <c r="BK23" s="265" t="str">
        <f t="shared" si="8"/>
        <v/>
      </c>
      <c r="BL23" s="266" t="str">
        <f t="shared" si="9"/>
        <v/>
      </c>
      <c r="BM23" s="244" t="str">
        <f t="shared" si="10"/>
        <v/>
      </c>
      <c r="BN23" s="244"/>
      <c r="BO23" s="267" t="str">
        <f t="shared" si="11"/>
        <v/>
      </c>
      <c r="BP23" s="268"/>
      <c r="BQ23" s="269"/>
      <c r="BR23" s="269"/>
      <c r="BS23" s="269"/>
      <c r="BT23" s="269"/>
      <c r="BU23" s="269"/>
      <c r="BV23" s="269"/>
      <c r="BW23" s="269"/>
      <c r="BX23" s="269"/>
      <c r="BY23" s="269"/>
      <c r="BZ23" s="269"/>
      <c r="CA23" s="269"/>
      <c r="CB23" s="269"/>
      <c r="CC23" s="269"/>
      <c r="CD23" s="269"/>
      <c r="CE23" s="269"/>
      <c r="CF23" s="269"/>
      <c r="CG23" s="269"/>
      <c r="CH23" s="269"/>
      <c r="CI23" s="269"/>
      <c r="CJ23" s="269"/>
      <c r="CK23" s="269"/>
      <c r="CL23" s="270"/>
      <c r="CM23" s="270"/>
      <c r="CN23" s="270"/>
      <c r="CO23" s="269"/>
      <c r="CP23" s="269"/>
      <c r="CQ23" s="269"/>
      <c r="CR23" s="269"/>
      <c r="CS23" s="269"/>
      <c r="CT23" s="269"/>
      <c r="CU23" s="269"/>
      <c r="CV23" s="269"/>
      <c r="CW23" s="269"/>
      <c r="CX23" s="269"/>
      <c r="CY23" s="269"/>
      <c r="CZ23" s="269"/>
      <c r="DA23" s="269"/>
      <c r="DB23" s="269"/>
      <c r="DC23" s="269"/>
      <c r="DD23" s="269"/>
      <c r="DE23" s="269"/>
      <c r="DF23" s="270"/>
      <c r="DG23" s="270"/>
      <c r="DH23" s="269"/>
      <c r="DI23" s="269"/>
      <c r="DJ23" s="270"/>
      <c r="DK23" s="271"/>
      <c r="DL23" s="270" t="str">
        <f t="shared" si="12"/>
        <v/>
      </c>
      <c r="DM23" s="270" t="str">
        <f t="shared" si="13"/>
        <v/>
      </c>
      <c r="DN23" s="270" t="str">
        <f t="shared" si="14"/>
        <v/>
      </c>
      <c r="DO23" s="272">
        <f t="shared" si="15"/>
        <v>0</v>
      </c>
      <c r="DP23" s="273">
        <f t="shared" si="16"/>
        <v>0</v>
      </c>
      <c r="DQ23" s="274">
        <f t="shared" si="17"/>
        <v>0</v>
      </c>
      <c r="DR23" s="274">
        <f t="shared" si="18"/>
        <v>0</v>
      </c>
      <c r="DS23" s="275"/>
      <c r="DT23" s="273"/>
      <c r="DU23" s="274">
        <f t="shared" si="19"/>
        <v>0</v>
      </c>
      <c r="DV23" s="276"/>
      <c r="DW23" s="275"/>
      <c r="DX23" s="273"/>
      <c r="DY23" s="274">
        <f t="shared" si="20"/>
        <v>0</v>
      </c>
      <c r="DZ23" s="276"/>
      <c r="EA23" s="275"/>
      <c r="EB23" s="273"/>
      <c r="EC23" s="274">
        <f t="shared" si="21"/>
        <v>0</v>
      </c>
      <c r="ED23" s="276"/>
      <c r="EE23" s="274">
        <f t="shared" si="22"/>
        <v>0</v>
      </c>
      <c r="EF23" s="274">
        <f t="shared" si="23"/>
        <v>0</v>
      </c>
      <c r="EG23" s="274">
        <f t="shared" si="24"/>
        <v>0</v>
      </c>
      <c r="EH23" s="274">
        <f t="shared" si="25"/>
        <v>0</v>
      </c>
      <c r="EI23" s="274">
        <f t="shared" si="26"/>
        <v>0</v>
      </c>
      <c r="EJ23" s="274">
        <f t="shared" si="27"/>
        <v>0</v>
      </c>
      <c r="EK23" s="280" t="str">
        <f t="shared" si="28"/>
        <v/>
      </c>
      <c r="EL23" s="279" t="str">
        <f t="shared" si="29"/>
        <v/>
      </c>
      <c r="EM23" s="279" t="str">
        <f t="shared" si="30"/>
        <v/>
      </c>
      <c r="EN23" s="279" t="str">
        <f t="shared" si="31"/>
        <v/>
      </c>
      <c r="EO23" s="270" t="str">
        <f t="shared" si="32"/>
        <v/>
      </c>
      <c r="EP23" s="280" t="str">
        <f t="shared" si="33"/>
        <v/>
      </c>
      <c r="EQ23" s="279" t="str">
        <f t="shared" si="34"/>
        <v/>
      </c>
      <c r="ER23" s="279" t="str">
        <f t="shared" ca="1" si="35"/>
        <v/>
      </c>
      <c r="ES23" s="279" t="str">
        <f t="shared" si="36"/>
        <v/>
      </c>
      <c r="ET23" s="279" t="str">
        <f t="shared" si="37"/>
        <v/>
      </c>
      <c r="EU23" s="278" t="str">
        <f t="shared" si="38"/>
        <v/>
      </c>
      <c r="EV23" s="281" t="str">
        <f t="shared" ca="1" si="39"/>
        <v/>
      </c>
    </row>
    <row r="24" spans="1:152" ht="30" customHeight="1" thickTop="1" thickBot="1" x14ac:dyDescent="0.25">
      <c r="A24" s="244"/>
      <c r="B24" s="244"/>
      <c r="C24" s="244"/>
      <c r="D24" s="244" t="str">
        <f>IF(F24="","",IF(BY24="","Etude",IF(CG24&lt;&gt;"","Notifié",IF(OR(AN24="DAJ",AN24="DRP"),"Ajourné",IF(AND(OR(AN24="DLR",AND(AN24="DR",AT24="",AU24="")),AQ24&lt;&gt;""),"Soldé",IF(AND(Z24&lt;&gt;"",S24="",T24=""),"Annulé",IF(AND(C24&lt;&gt;"",Z24="",S24="",T24=""),"Sans suite",IF(AND(OR(S24="",T24=""),I24&lt;&gt;"",Z24="",BZ24=""),Visas,""))))))))</f>
        <v/>
      </c>
      <c r="E24" s="245" t="str">
        <f t="shared" si="0"/>
        <v/>
      </c>
      <c r="F24" s="246"/>
      <c r="G24" s="244"/>
      <c r="H24" s="244"/>
      <c r="I24" s="244"/>
      <c r="J24" s="247"/>
      <c r="K24" s="244"/>
      <c r="L24" s="244"/>
      <c r="M24" s="244"/>
      <c r="N24" s="244"/>
      <c r="O24" s="244"/>
      <c r="P24" s="244" t="str">
        <f t="shared" si="1"/>
        <v/>
      </c>
      <c r="Q24" s="244"/>
      <c r="R24" s="244"/>
      <c r="S24" s="248"/>
      <c r="T24" s="249"/>
      <c r="U24" s="250">
        <f>IF(AND(ISBLANK(S24),ISBLANK(T24)),X24/(1+Général!$F$101/100),S24+T24)</f>
        <v>0</v>
      </c>
      <c r="V24" s="251">
        <f>S24*(1+Général!$F$101/100)</f>
        <v>0</v>
      </c>
      <c r="W24" s="252">
        <f>T24*(1+Général!$F$101/100)</f>
        <v>0</v>
      </c>
      <c r="X24" s="253">
        <f>IF(AND(ISBLANK(V24),ISBLANK(W24)),(S24+T24)*(1+Général!$F$101/100),V24+W24)</f>
        <v>0</v>
      </c>
      <c r="Y24" s="254"/>
      <c r="Z24" s="255" t="str">
        <f t="shared" si="2"/>
        <v/>
      </c>
      <c r="AA24" s="256"/>
      <c r="AB24" s="257" t="str">
        <f t="shared" si="3"/>
        <v/>
      </c>
      <c r="AC24" s="258"/>
      <c r="AD24" s="244"/>
      <c r="AE24" s="259"/>
      <c r="AF24" s="249"/>
      <c r="AG24" s="259" t="str">
        <f ca="1">IFERROR(date_ouvrable(AB24),"")</f>
        <v/>
      </c>
      <c r="AH24" s="259"/>
      <c r="AI24" s="244"/>
      <c r="AJ24" s="259"/>
      <c r="AK24" s="257" t="str">
        <f t="shared" ca="1" si="4"/>
        <v/>
      </c>
      <c r="AL24" s="260"/>
      <c r="AM24" s="259" t="str">
        <f t="shared" si="5"/>
        <v/>
      </c>
      <c r="AN24" s="244"/>
      <c r="AO24" s="261"/>
      <c r="AP24" s="259" t="str">
        <f t="shared" si="6"/>
        <v/>
      </c>
      <c r="AQ24" s="259" t="str">
        <f t="shared" si="40"/>
        <v/>
      </c>
      <c r="AR24" s="248"/>
      <c r="AS24" s="249"/>
      <c r="AT24" s="248"/>
      <c r="AU24" s="249"/>
      <c r="AV24" s="248"/>
      <c r="AW24" s="250">
        <f>X24-((AR24+AS24+AU24+AT24+AV24)*(1+Général!$F$101/100))</f>
        <v>0</v>
      </c>
      <c r="AX24" s="258"/>
      <c r="AY24" s="262" t="str">
        <f t="shared" ca="1" si="7"/>
        <v/>
      </c>
      <c r="AZ24" s="259"/>
      <c r="BA24" s="244"/>
      <c r="BB24" s="259"/>
      <c r="BC24" s="257" t="str">
        <f>IF(BB24="","",IF(ISBLANK(AQ24),IF(AK24="","",AK24+Général!$B$51),AQ24+Général!$B$51))</f>
        <v/>
      </c>
      <c r="BD24" s="263"/>
      <c r="BE24" s="259"/>
      <c r="BF24" s="249"/>
      <c r="BG24" s="264"/>
      <c r="BH24" s="250">
        <f>AW24/(1+Général!$F$101/100)</f>
        <v>0</v>
      </c>
      <c r="BI24" s="250">
        <f>V24-((AR24+AT24)*(1+Général!$F$101/100))</f>
        <v>0</v>
      </c>
      <c r="BJ24" s="250">
        <f>W24-((AS24+AU24+AV24)*(1+Général!$F$101/100))</f>
        <v>0</v>
      </c>
      <c r="BK24" s="265" t="str">
        <f t="shared" si="8"/>
        <v/>
      </c>
      <c r="BL24" s="266" t="str">
        <f t="shared" si="9"/>
        <v/>
      </c>
      <c r="BM24" s="244" t="str">
        <f t="shared" si="10"/>
        <v/>
      </c>
      <c r="BN24" s="244"/>
      <c r="BO24" s="267" t="str">
        <f t="shared" si="11"/>
        <v/>
      </c>
      <c r="BP24" s="268"/>
      <c r="BQ24" s="269"/>
      <c r="BR24" s="269"/>
      <c r="BS24" s="269"/>
      <c r="BT24" s="269"/>
      <c r="BU24" s="269"/>
      <c r="BV24" s="269"/>
      <c r="BW24" s="269"/>
      <c r="BX24" s="269"/>
      <c r="BY24" s="269"/>
      <c r="BZ24" s="269"/>
      <c r="CA24" s="269"/>
      <c r="CB24" s="269"/>
      <c r="CC24" s="269"/>
      <c r="CD24" s="269"/>
      <c r="CE24" s="269"/>
      <c r="CF24" s="269"/>
      <c r="CG24" s="269"/>
      <c r="CH24" s="269"/>
      <c r="CI24" s="269"/>
      <c r="CJ24" s="269"/>
      <c r="CK24" s="269"/>
      <c r="CL24" s="270"/>
      <c r="CM24" s="270"/>
      <c r="CN24" s="270"/>
      <c r="CO24" s="269"/>
      <c r="CP24" s="269"/>
      <c r="CQ24" s="269"/>
      <c r="CR24" s="269"/>
      <c r="CS24" s="269"/>
      <c r="CT24" s="269"/>
      <c r="CU24" s="269"/>
      <c r="CV24" s="269"/>
      <c r="CW24" s="269"/>
      <c r="CX24" s="269"/>
      <c r="CY24" s="269"/>
      <c r="CZ24" s="269"/>
      <c r="DA24" s="269"/>
      <c r="DB24" s="269"/>
      <c r="DC24" s="269"/>
      <c r="DD24" s="269"/>
      <c r="DE24" s="269"/>
      <c r="DF24" s="270"/>
      <c r="DG24" s="270"/>
      <c r="DH24" s="269"/>
      <c r="DI24" s="269"/>
      <c r="DJ24" s="270"/>
      <c r="DK24" s="271"/>
      <c r="DL24" s="270" t="str">
        <f t="shared" si="12"/>
        <v/>
      </c>
      <c r="DM24" s="270" t="str">
        <f t="shared" si="13"/>
        <v/>
      </c>
      <c r="DN24" s="270" t="str">
        <f t="shared" si="14"/>
        <v/>
      </c>
      <c r="DO24" s="272">
        <f t="shared" si="15"/>
        <v>0</v>
      </c>
      <c r="DP24" s="273">
        <f t="shared" si="16"/>
        <v>0</v>
      </c>
      <c r="DQ24" s="274">
        <f t="shared" si="17"/>
        <v>0</v>
      </c>
      <c r="DR24" s="274">
        <f t="shared" si="18"/>
        <v>0</v>
      </c>
      <c r="DS24" s="275"/>
      <c r="DT24" s="273"/>
      <c r="DU24" s="274">
        <f t="shared" si="19"/>
        <v>0</v>
      </c>
      <c r="DV24" s="276"/>
      <c r="DW24" s="275"/>
      <c r="DX24" s="273"/>
      <c r="DY24" s="274">
        <f t="shared" si="20"/>
        <v>0</v>
      </c>
      <c r="DZ24" s="276"/>
      <c r="EA24" s="275"/>
      <c r="EB24" s="273"/>
      <c r="EC24" s="274">
        <f t="shared" si="21"/>
        <v>0</v>
      </c>
      <c r="ED24" s="276"/>
      <c r="EE24" s="274">
        <f t="shared" si="22"/>
        <v>0</v>
      </c>
      <c r="EF24" s="274">
        <f t="shared" si="23"/>
        <v>0</v>
      </c>
      <c r="EG24" s="274">
        <f t="shared" si="24"/>
        <v>0</v>
      </c>
      <c r="EH24" s="274">
        <f t="shared" si="25"/>
        <v>0</v>
      </c>
      <c r="EI24" s="274">
        <f t="shared" si="26"/>
        <v>0</v>
      </c>
      <c r="EJ24" s="274">
        <f t="shared" si="27"/>
        <v>0</v>
      </c>
      <c r="EK24" s="280" t="str">
        <f t="shared" si="28"/>
        <v/>
      </c>
      <c r="EL24" s="279" t="str">
        <f t="shared" si="29"/>
        <v/>
      </c>
      <c r="EM24" s="279" t="str">
        <f t="shared" si="30"/>
        <v/>
      </c>
      <c r="EN24" s="279" t="str">
        <f t="shared" si="31"/>
        <v/>
      </c>
      <c r="EO24" s="270" t="str">
        <f t="shared" si="32"/>
        <v/>
      </c>
      <c r="EP24" s="280" t="str">
        <f t="shared" si="33"/>
        <v/>
      </c>
      <c r="EQ24" s="279" t="str">
        <f t="shared" si="34"/>
        <v/>
      </c>
      <c r="ER24" s="279" t="str">
        <f t="shared" ca="1" si="35"/>
        <v/>
      </c>
      <c r="ES24" s="279" t="str">
        <f t="shared" si="36"/>
        <v/>
      </c>
      <c r="ET24" s="279" t="str">
        <f t="shared" si="37"/>
        <v/>
      </c>
      <c r="EU24" s="278" t="str">
        <f t="shared" si="38"/>
        <v/>
      </c>
      <c r="EV24" s="281" t="str">
        <f t="shared" ca="1" si="39"/>
        <v/>
      </c>
    </row>
    <row r="25" spans="1:152" ht="30" customHeight="1" thickTop="1" thickBot="1" x14ac:dyDescent="0.25">
      <c r="A25" s="244"/>
      <c r="B25" s="244"/>
      <c r="C25" s="244"/>
      <c r="D25" s="244" t="str">
        <f>IF(F25="","",IF(BY25="","Etude",IF(CG25&lt;&gt;"","Notifié",IF(OR(AN25="DAJ",AN25="DRP"),"Ajourné",IF(AND(OR(AN25="DLR",AND(AN25="DR",AT25="",AU25="")),AQ25&lt;&gt;""),"Soldé",IF(AND(Z25&lt;&gt;"",S25="",T25=""),"Annulé",IF(AND(C25&lt;&gt;"",Z25="",S25="",T25=""),"Sans suite",IF(AND(OR(S25="",T25=""),I25&lt;&gt;"",Z25="",BZ25=""),Visas,""))))))))</f>
        <v/>
      </c>
      <c r="E25" s="245" t="str">
        <f t="shared" si="0"/>
        <v/>
      </c>
      <c r="F25" s="246"/>
      <c r="G25" s="244"/>
      <c r="H25" s="244"/>
      <c r="I25" s="244"/>
      <c r="J25" s="247"/>
      <c r="K25" s="244"/>
      <c r="L25" s="244"/>
      <c r="M25" s="244"/>
      <c r="N25" s="244"/>
      <c r="O25" s="244"/>
      <c r="P25" s="244" t="str">
        <f t="shared" si="1"/>
        <v/>
      </c>
      <c r="Q25" s="244"/>
      <c r="R25" s="244"/>
      <c r="S25" s="248"/>
      <c r="T25" s="249"/>
      <c r="U25" s="250">
        <f>IF(AND(ISBLANK(S25),ISBLANK(T25)),X25/(1+Général!$F$101/100),S25+T25)</f>
        <v>0</v>
      </c>
      <c r="V25" s="251">
        <f>S25*(1+Général!$F$101/100)</f>
        <v>0</v>
      </c>
      <c r="W25" s="252">
        <f>T25*(1+Général!$F$101/100)</f>
        <v>0</v>
      </c>
      <c r="X25" s="253">
        <f>IF(AND(ISBLANK(V25),ISBLANK(W25)),(S25+T25)*(1+Général!$F$101/100),V25+W25)</f>
        <v>0</v>
      </c>
      <c r="Y25" s="254"/>
      <c r="Z25" s="255" t="str">
        <f t="shared" si="2"/>
        <v/>
      </c>
      <c r="AA25" s="256"/>
      <c r="AB25" s="257" t="str">
        <f t="shared" si="3"/>
        <v/>
      </c>
      <c r="AC25" s="258"/>
      <c r="AD25" s="244"/>
      <c r="AE25" s="259"/>
      <c r="AF25" s="249"/>
      <c r="AG25" s="259" t="str">
        <f ca="1">IFERROR(date_ouvrable(AB25),"")</f>
        <v/>
      </c>
      <c r="AH25" s="259"/>
      <c r="AI25" s="244"/>
      <c r="AJ25" s="259"/>
      <c r="AK25" s="257" t="str">
        <f t="shared" ca="1" si="4"/>
        <v/>
      </c>
      <c r="AL25" s="260"/>
      <c r="AM25" s="259" t="str">
        <f t="shared" si="5"/>
        <v/>
      </c>
      <c r="AN25" s="244"/>
      <c r="AO25" s="261"/>
      <c r="AP25" s="259" t="str">
        <f t="shared" si="6"/>
        <v/>
      </c>
      <c r="AQ25" s="259" t="str">
        <f t="shared" si="40"/>
        <v/>
      </c>
      <c r="AR25" s="248"/>
      <c r="AS25" s="249"/>
      <c r="AT25" s="248"/>
      <c r="AU25" s="249"/>
      <c r="AV25" s="248"/>
      <c r="AW25" s="250">
        <f>X25-((AR25+AS25+AU25+AT25+AV25)*(1+Général!$F$101/100))</f>
        <v>0</v>
      </c>
      <c r="AX25" s="258"/>
      <c r="AY25" s="262" t="str">
        <f t="shared" ca="1" si="7"/>
        <v/>
      </c>
      <c r="AZ25" s="259"/>
      <c r="BA25" s="244"/>
      <c r="BB25" s="259"/>
      <c r="BC25" s="257" t="str">
        <f>IF(BB25="","",IF(ISBLANK(AQ25),IF(AK25="","",AK25+Général!$B$51),AQ25+Général!$B$51))</f>
        <v/>
      </c>
      <c r="BD25" s="263"/>
      <c r="BE25" s="259"/>
      <c r="BF25" s="249"/>
      <c r="BG25" s="264"/>
      <c r="BH25" s="250">
        <f>AW25/(1+Général!$F$101/100)</f>
        <v>0</v>
      </c>
      <c r="BI25" s="250">
        <f>V25-((AR25+AT25)*(1+Général!$F$101/100))</f>
        <v>0</v>
      </c>
      <c r="BJ25" s="250">
        <f>W25-((AS25+AU25+AV25)*(1+Général!$F$101/100))</f>
        <v>0</v>
      </c>
      <c r="BK25" s="265" t="str">
        <f t="shared" si="8"/>
        <v/>
      </c>
      <c r="BL25" s="266" t="str">
        <f t="shared" si="9"/>
        <v/>
      </c>
      <c r="BM25" s="244" t="str">
        <f t="shared" si="10"/>
        <v/>
      </c>
      <c r="BN25" s="244"/>
      <c r="BO25" s="267" t="str">
        <f t="shared" si="11"/>
        <v/>
      </c>
      <c r="BP25" s="268"/>
      <c r="BQ25" s="269"/>
      <c r="BR25" s="269"/>
      <c r="BS25" s="269"/>
      <c r="BT25" s="269"/>
      <c r="BU25" s="269"/>
      <c r="BV25" s="269"/>
      <c r="BW25" s="269"/>
      <c r="BX25" s="269"/>
      <c r="BY25" s="269"/>
      <c r="BZ25" s="269"/>
      <c r="CA25" s="269"/>
      <c r="CB25" s="269"/>
      <c r="CC25" s="269"/>
      <c r="CD25" s="269"/>
      <c r="CE25" s="269"/>
      <c r="CF25" s="269"/>
      <c r="CG25" s="269"/>
      <c r="CH25" s="269"/>
      <c r="CI25" s="269"/>
      <c r="CJ25" s="269"/>
      <c r="CK25" s="269"/>
      <c r="CL25" s="270"/>
      <c r="CM25" s="270"/>
      <c r="CN25" s="270"/>
      <c r="CO25" s="269"/>
      <c r="CP25" s="269"/>
      <c r="CQ25" s="269"/>
      <c r="CR25" s="269"/>
      <c r="CS25" s="269"/>
      <c r="CT25" s="269"/>
      <c r="CU25" s="269"/>
      <c r="CV25" s="269"/>
      <c r="CW25" s="269"/>
      <c r="CX25" s="269"/>
      <c r="CY25" s="269"/>
      <c r="CZ25" s="269"/>
      <c r="DA25" s="269"/>
      <c r="DB25" s="269"/>
      <c r="DC25" s="269"/>
      <c r="DD25" s="269"/>
      <c r="DE25" s="269"/>
      <c r="DF25" s="270"/>
      <c r="DG25" s="270"/>
      <c r="DH25" s="269"/>
      <c r="DI25" s="269"/>
      <c r="DJ25" s="270"/>
      <c r="DK25" s="271"/>
      <c r="DL25" s="270" t="str">
        <f t="shared" si="12"/>
        <v/>
      </c>
      <c r="DM25" s="270" t="str">
        <f t="shared" si="13"/>
        <v/>
      </c>
      <c r="DN25" s="270" t="str">
        <f t="shared" si="14"/>
        <v/>
      </c>
      <c r="DO25" s="272">
        <f t="shared" si="15"/>
        <v>0</v>
      </c>
      <c r="DP25" s="273">
        <f t="shared" si="16"/>
        <v>0</v>
      </c>
      <c r="DQ25" s="274">
        <f t="shared" si="17"/>
        <v>0</v>
      </c>
      <c r="DR25" s="274">
        <f t="shared" si="18"/>
        <v>0</v>
      </c>
      <c r="DS25" s="275"/>
      <c r="DT25" s="273"/>
      <c r="DU25" s="274">
        <f t="shared" si="19"/>
        <v>0</v>
      </c>
      <c r="DV25" s="276"/>
      <c r="DW25" s="275"/>
      <c r="DX25" s="273"/>
      <c r="DY25" s="274">
        <f t="shared" si="20"/>
        <v>0</v>
      </c>
      <c r="DZ25" s="276"/>
      <c r="EA25" s="275"/>
      <c r="EB25" s="273"/>
      <c r="EC25" s="274">
        <f t="shared" si="21"/>
        <v>0</v>
      </c>
      <c r="ED25" s="276"/>
      <c r="EE25" s="274">
        <f t="shared" si="22"/>
        <v>0</v>
      </c>
      <c r="EF25" s="274">
        <f t="shared" si="23"/>
        <v>0</v>
      </c>
      <c r="EG25" s="274">
        <f t="shared" si="24"/>
        <v>0</v>
      </c>
      <c r="EH25" s="274">
        <f t="shared" si="25"/>
        <v>0</v>
      </c>
      <c r="EI25" s="274">
        <f t="shared" si="26"/>
        <v>0</v>
      </c>
      <c r="EJ25" s="274">
        <f t="shared" si="27"/>
        <v>0</v>
      </c>
      <c r="EK25" s="280" t="str">
        <f t="shared" si="28"/>
        <v/>
      </c>
      <c r="EL25" s="279" t="str">
        <f t="shared" si="29"/>
        <v/>
      </c>
      <c r="EM25" s="279" t="str">
        <f t="shared" si="30"/>
        <v/>
      </c>
      <c r="EN25" s="279" t="str">
        <f t="shared" si="31"/>
        <v/>
      </c>
      <c r="EO25" s="270" t="str">
        <f t="shared" si="32"/>
        <v/>
      </c>
      <c r="EP25" s="280" t="str">
        <f t="shared" si="33"/>
        <v/>
      </c>
      <c r="EQ25" s="279" t="str">
        <f t="shared" si="34"/>
        <v/>
      </c>
      <c r="ER25" s="279" t="str">
        <f t="shared" ca="1" si="35"/>
        <v/>
      </c>
      <c r="ES25" s="279" t="str">
        <f t="shared" si="36"/>
        <v/>
      </c>
      <c r="ET25" s="279" t="str">
        <f t="shared" si="37"/>
        <v/>
      </c>
      <c r="EU25" s="278" t="str">
        <f t="shared" si="38"/>
        <v/>
      </c>
      <c r="EV25" s="281" t="str">
        <f t="shared" ca="1" si="39"/>
        <v/>
      </c>
    </row>
    <row r="26" spans="1:152" ht="30" customHeight="1" thickTop="1" thickBot="1" x14ac:dyDescent="0.25">
      <c r="A26" s="244"/>
      <c r="B26" s="244"/>
      <c r="C26" s="244"/>
      <c r="D26" s="244" t="str">
        <f>IF(F26="","",IF(BY26="","Etude",IF(CG26&lt;&gt;"","Notifié",IF(OR(AN26="DAJ",AN26="DRP"),"Ajourné",IF(AND(OR(AN26="DLR",AND(AN26="DR",AT26="",AU26="")),AQ26&lt;&gt;""),"Soldé",IF(AND(Z26&lt;&gt;"",S26="",T26=""),"Annulé",IF(AND(C26&lt;&gt;"",Z26="",S26="",T26=""),"Sans suite",IF(AND(OR(S26="",T26=""),I26&lt;&gt;"",Z26="",BZ26=""),Visas,""))))))))</f>
        <v/>
      </c>
      <c r="E26" s="245" t="str">
        <f t="shared" si="0"/>
        <v/>
      </c>
      <c r="F26" s="246"/>
      <c r="G26" s="244"/>
      <c r="H26" s="244"/>
      <c r="I26" s="244"/>
      <c r="J26" s="247"/>
      <c r="K26" s="244"/>
      <c r="L26" s="244"/>
      <c r="M26" s="244"/>
      <c r="N26" s="244"/>
      <c r="O26" s="244"/>
      <c r="P26" s="244" t="str">
        <f t="shared" si="1"/>
        <v/>
      </c>
      <c r="Q26" s="244"/>
      <c r="R26" s="244"/>
      <c r="S26" s="248"/>
      <c r="T26" s="249"/>
      <c r="U26" s="250">
        <f>IF(AND(ISBLANK(S26),ISBLANK(T26)),X26/(1+Général!$F$101/100),S26+T26)</f>
        <v>0</v>
      </c>
      <c r="V26" s="251">
        <f>S26*(1+Général!$F$101/100)</f>
        <v>0</v>
      </c>
      <c r="W26" s="252">
        <f>T26*(1+Général!$F$101/100)</f>
        <v>0</v>
      </c>
      <c r="X26" s="253">
        <f>IF(AND(ISBLANK(V26),ISBLANK(W26)),(S26+T26)*(1+Général!$F$101/100),V26+W26)</f>
        <v>0</v>
      </c>
      <c r="Y26" s="254"/>
      <c r="Z26" s="255" t="str">
        <f t="shared" si="2"/>
        <v/>
      </c>
      <c r="AA26" s="256"/>
      <c r="AB26" s="257" t="str">
        <f t="shared" si="3"/>
        <v/>
      </c>
      <c r="AC26" s="258"/>
      <c r="AD26" s="244"/>
      <c r="AE26" s="259"/>
      <c r="AF26" s="249"/>
      <c r="AG26" s="259" t="str">
        <f ca="1">IFERROR(date_ouvrable(AB26),"")</f>
        <v/>
      </c>
      <c r="AH26" s="259"/>
      <c r="AI26" s="244"/>
      <c r="AJ26" s="259"/>
      <c r="AK26" s="257" t="str">
        <f t="shared" ca="1" si="4"/>
        <v/>
      </c>
      <c r="AL26" s="260"/>
      <c r="AM26" s="259" t="str">
        <f t="shared" si="5"/>
        <v/>
      </c>
      <c r="AN26" s="244"/>
      <c r="AO26" s="261"/>
      <c r="AP26" s="259" t="str">
        <f t="shared" si="6"/>
        <v/>
      </c>
      <c r="AQ26" s="259" t="str">
        <f t="shared" si="40"/>
        <v/>
      </c>
      <c r="AR26" s="248"/>
      <c r="AS26" s="249"/>
      <c r="AT26" s="248"/>
      <c r="AU26" s="249"/>
      <c r="AV26" s="248"/>
      <c r="AW26" s="250">
        <f>X26-((AR26+AS26+AU26+AT26+AV26)*(1+Général!$F$101/100))</f>
        <v>0</v>
      </c>
      <c r="AX26" s="258"/>
      <c r="AY26" s="262" t="str">
        <f t="shared" ca="1" si="7"/>
        <v/>
      </c>
      <c r="AZ26" s="259"/>
      <c r="BA26" s="244"/>
      <c r="BB26" s="259"/>
      <c r="BC26" s="257" t="str">
        <f>IF(BB26="","",IF(ISBLANK(AQ26),IF(AK26="","",AK26+Général!$B$51),AQ26+Général!$B$51))</f>
        <v/>
      </c>
      <c r="BD26" s="263"/>
      <c r="BE26" s="259"/>
      <c r="BF26" s="249"/>
      <c r="BG26" s="264"/>
      <c r="BH26" s="250">
        <f>AW26/(1+Général!$F$101/100)</f>
        <v>0</v>
      </c>
      <c r="BI26" s="250">
        <f>V26-((AR26+AT26)*(1+Général!$F$101/100))</f>
        <v>0</v>
      </c>
      <c r="BJ26" s="250">
        <f>W26-((AS26+AU26+AV26)*(1+Général!$F$101/100))</f>
        <v>0</v>
      </c>
      <c r="BK26" s="265" t="str">
        <f t="shared" si="8"/>
        <v/>
      </c>
      <c r="BL26" s="266" t="str">
        <f t="shared" si="9"/>
        <v/>
      </c>
      <c r="BM26" s="244" t="str">
        <f t="shared" si="10"/>
        <v/>
      </c>
      <c r="BN26" s="244"/>
      <c r="BO26" s="267" t="str">
        <f t="shared" si="11"/>
        <v/>
      </c>
      <c r="BP26" s="268"/>
      <c r="BQ26" s="269"/>
      <c r="BR26" s="269"/>
      <c r="BS26" s="269"/>
      <c r="BT26" s="269"/>
      <c r="BU26" s="269"/>
      <c r="BV26" s="269"/>
      <c r="BW26" s="269"/>
      <c r="BX26" s="269"/>
      <c r="BY26" s="269"/>
      <c r="BZ26" s="269"/>
      <c r="CA26" s="269"/>
      <c r="CB26" s="269"/>
      <c r="CC26" s="269"/>
      <c r="CD26" s="269"/>
      <c r="CE26" s="269"/>
      <c r="CF26" s="269"/>
      <c r="CG26" s="269"/>
      <c r="CH26" s="269"/>
      <c r="CI26" s="269"/>
      <c r="CJ26" s="269"/>
      <c r="CK26" s="269"/>
      <c r="CL26" s="270"/>
      <c r="CM26" s="270"/>
      <c r="CN26" s="270"/>
      <c r="CO26" s="269"/>
      <c r="CP26" s="269"/>
      <c r="CQ26" s="269"/>
      <c r="CR26" s="269"/>
      <c r="CS26" s="269"/>
      <c r="CT26" s="269"/>
      <c r="CU26" s="269"/>
      <c r="CV26" s="269"/>
      <c r="CW26" s="269"/>
      <c r="CX26" s="269"/>
      <c r="CY26" s="269"/>
      <c r="CZ26" s="269"/>
      <c r="DA26" s="269"/>
      <c r="DB26" s="269"/>
      <c r="DC26" s="269"/>
      <c r="DD26" s="269"/>
      <c r="DE26" s="269"/>
      <c r="DF26" s="270"/>
      <c r="DG26" s="270"/>
      <c r="DH26" s="269"/>
      <c r="DI26" s="269"/>
      <c r="DJ26" s="270"/>
      <c r="DK26" s="271"/>
      <c r="DL26" s="270" t="str">
        <f t="shared" si="12"/>
        <v/>
      </c>
      <c r="DM26" s="270" t="str">
        <f t="shared" si="13"/>
        <v/>
      </c>
      <c r="DN26" s="270" t="str">
        <f t="shared" si="14"/>
        <v/>
      </c>
      <c r="DO26" s="272">
        <f t="shared" si="15"/>
        <v>0</v>
      </c>
      <c r="DP26" s="273">
        <f t="shared" si="16"/>
        <v>0</v>
      </c>
      <c r="DQ26" s="274">
        <f t="shared" si="17"/>
        <v>0</v>
      </c>
      <c r="DR26" s="274">
        <f t="shared" si="18"/>
        <v>0</v>
      </c>
      <c r="DS26" s="275"/>
      <c r="DT26" s="273"/>
      <c r="DU26" s="274">
        <f t="shared" si="19"/>
        <v>0</v>
      </c>
      <c r="DV26" s="276"/>
      <c r="DW26" s="275"/>
      <c r="DX26" s="273"/>
      <c r="DY26" s="274">
        <f t="shared" si="20"/>
        <v>0</v>
      </c>
      <c r="DZ26" s="276"/>
      <c r="EA26" s="275"/>
      <c r="EB26" s="273"/>
      <c r="EC26" s="274">
        <f t="shared" si="21"/>
        <v>0</v>
      </c>
      <c r="ED26" s="276"/>
      <c r="EE26" s="274">
        <f t="shared" si="22"/>
        <v>0</v>
      </c>
      <c r="EF26" s="274">
        <f t="shared" si="23"/>
        <v>0</v>
      </c>
      <c r="EG26" s="274">
        <f t="shared" si="24"/>
        <v>0</v>
      </c>
      <c r="EH26" s="274">
        <f t="shared" si="25"/>
        <v>0</v>
      </c>
      <c r="EI26" s="274">
        <f t="shared" si="26"/>
        <v>0</v>
      </c>
      <c r="EJ26" s="274">
        <f t="shared" si="27"/>
        <v>0</v>
      </c>
      <c r="EK26" s="280" t="str">
        <f t="shared" si="28"/>
        <v/>
      </c>
      <c r="EL26" s="279" t="str">
        <f t="shared" si="29"/>
        <v/>
      </c>
      <c r="EM26" s="279" t="str">
        <f t="shared" si="30"/>
        <v/>
      </c>
      <c r="EN26" s="279" t="str">
        <f t="shared" si="31"/>
        <v/>
      </c>
      <c r="EO26" s="270" t="str">
        <f t="shared" si="32"/>
        <v/>
      </c>
      <c r="EP26" s="280" t="str">
        <f t="shared" si="33"/>
        <v/>
      </c>
      <c r="EQ26" s="279" t="str">
        <f t="shared" si="34"/>
        <v/>
      </c>
      <c r="ER26" s="279" t="str">
        <f t="shared" ca="1" si="35"/>
        <v/>
      </c>
      <c r="ES26" s="279" t="str">
        <f t="shared" si="36"/>
        <v/>
      </c>
      <c r="ET26" s="279" t="str">
        <f t="shared" si="37"/>
        <v/>
      </c>
      <c r="EU26" s="278" t="str">
        <f t="shared" si="38"/>
        <v/>
      </c>
      <c r="EV26" s="281" t="str">
        <f t="shared" ca="1" si="39"/>
        <v/>
      </c>
    </row>
    <row r="27" spans="1:152" ht="30" customHeight="1" thickTop="1" thickBot="1" x14ac:dyDescent="0.25">
      <c r="A27" s="244"/>
      <c r="B27" s="244"/>
      <c r="C27" s="244"/>
      <c r="D27" s="244" t="str">
        <f>IF(F27="","",IF(BY27="","Etude",IF(CG27&lt;&gt;"","Notifié",IF(OR(AN27="DAJ",AN27="DRP"),"Ajourné",IF(AND(OR(AN27="DLR",AND(AN27="DR",AT27="",AU27="")),AQ27&lt;&gt;""),"Soldé",IF(AND(Z27&lt;&gt;"",S27="",T27=""),"Annulé",IF(AND(C27&lt;&gt;"",Z27="",S27="",T27=""),"Sans suite",IF(AND(OR(S27="",T27=""),I27&lt;&gt;"",Z27="",BZ27=""),Visas,""))))))))</f>
        <v/>
      </c>
      <c r="E27" s="245" t="str">
        <f t="shared" si="0"/>
        <v/>
      </c>
      <c r="F27" s="246"/>
      <c r="G27" s="244"/>
      <c r="H27" s="244"/>
      <c r="I27" s="244"/>
      <c r="J27" s="247"/>
      <c r="K27" s="244"/>
      <c r="L27" s="244"/>
      <c r="M27" s="244"/>
      <c r="N27" s="244"/>
      <c r="O27" s="244"/>
      <c r="P27" s="244" t="str">
        <f t="shared" si="1"/>
        <v/>
      </c>
      <c r="Q27" s="244"/>
      <c r="R27" s="244"/>
      <c r="S27" s="248"/>
      <c r="T27" s="249"/>
      <c r="U27" s="250">
        <f>IF(AND(ISBLANK(S27),ISBLANK(T27)),X27/(1+Général!$F$101/100),S27+T27)</f>
        <v>0</v>
      </c>
      <c r="V27" s="251">
        <f>S27*(1+Général!$F$101/100)</f>
        <v>0</v>
      </c>
      <c r="W27" s="252">
        <f>T27*(1+Général!$F$101/100)</f>
        <v>0</v>
      </c>
      <c r="X27" s="253">
        <f>IF(AND(ISBLANK(V27),ISBLANK(W27)),(S27+T27)*(1+Général!$F$101/100),V27+W27)</f>
        <v>0</v>
      </c>
      <c r="Y27" s="254"/>
      <c r="Z27" s="255" t="str">
        <f t="shared" si="2"/>
        <v/>
      </c>
      <c r="AA27" s="256"/>
      <c r="AB27" s="257" t="str">
        <f t="shared" si="3"/>
        <v/>
      </c>
      <c r="AC27" s="258"/>
      <c r="AD27" s="244"/>
      <c r="AE27" s="259"/>
      <c r="AF27" s="249"/>
      <c r="AG27" s="259" t="str">
        <f ca="1">IFERROR(date_ouvrable(AB27),"")</f>
        <v/>
      </c>
      <c r="AH27" s="259"/>
      <c r="AI27" s="244"/>
      <c r="AJ27" s="259"/>
      <c r="AK27" s="257" t="str">
        <f t="shared" ca="1" si="4"/>
        <v/>
      </c>
      <c r="AL27" s="260"/>
      <c r="AM27" s="259" t="str">
        <f t="shared" si="5"/>
        <v/>
      </c>
      <c r="AN27" s="244"/>
      <c r="AO27" s="261"/>
      <c r="AP27" s="259" t="str">
        <f t="shared" si="6"/>
        <v/>
      </c>
      <c r="AQ27" s="259" t="str">
        <f t="shared" si="40"/>
        <v/>
      </c>
      <c r="AR27" s="248"/>
      <c r="AS27" s="249"/>
      <c r="AT27" s="248"/>
      <c r="AU27" s="249"/>
      <c r="AV27" s="248"/>
      <c r="AW27" s="250">
        <f>X27-((AR27+AS27+AU27+AT27+AV27)*(1+Général!$F$101/100))</f>
        <v>0</v>
      </c>
      <c r="AX27" s="258"/>
      <c r="AY27" s="262" t="str">
        <f t="shared" ca="1" si="7"/>
        <v/>
      </c>
      <c r="AZ27" s="259"/>
      <c r="BA27" s="244"/>
      <c r="BB27" s="259"/>
      <c r="BC27" s="257" t="str">
        <f>IF(BB27="","",IF(ISBLANK(AQ27),IF(AK27="","",AK27+Général!$B$51),AQ27+Général!$B$51))</f>
        <v/>
      </c>
      <c r="BD27" s="263"/>
      <c r="BE27" s="259"/>
      <c r="BF27" s="249"/>
      <c r="BG27" s="264"/>
      <c r="BH27" s="250">
        <f>AW27/(1+Général!$F$101/100)</f>
        <v>0</v>
      </c>
      <c r="BI27" s="250">
        <f>V27-((AR27+AT27)*(1+Général!$F$101/100))</f>
        <v>0</v>
      </c>
      <c r="BJ27" s="250">
        <f>W27-((AS27+AU27+AV27)*(1+Général!$F$101/100))</f>
        <v>0</v>
      </c>
      <c r="BK27" s="265" t="str">
        <f t="shared" si="8"/>
        <v/>
      </c>
      <c r="BL27" s="266" t="str">
        <f t="shared" si="9"/>
        <v/>
      </c>
      <c r="BM27" s="244" t="str">
        <f t="shared" si="10"/>
        <v/>
      </c>
      <c r="BN27" s="244"/>
      <c r="BO27" s="267" t="str">
        <f t="shared" si="11"/>
        <v/>
      </c>
      <c r="BP27" s="268"/>
      <c r="BQ27" s="269"/>
      <c r="BR27" s="269"/>
      <c r="BS27" s="269"/>
      <c r="BT27" s="269"/>
      <c r="BU27" s="269"/>
      <c r="BV27" s="269"/>
      <c r="BW27" s="269"/>
      <c r="BX27" s="269"/>
      <c r="BY27" s="269"/>
      <c r="BZ27" s="269"/>
      <c r="CA27" s="269"/>
      <c r="CB27" s="269"/>
      <c r="CC27" s="269"/>
      <c r="CD27" s="269"/>
      <c r="CE27" s="269"/>
      <c r="CF27" s="269"/>
      <c r="CG27" s="269"/>
      <c r="CH27" s="269"/>
      <c r="CI27" s="269"/>
      <c r="CJ27" s="269"/>
      <c r="CK27" s="269"/>
      <c r="CL27" s="270"/>
      <c r="CM27" s="270"/>
      <c r="CN27" s="270"/>
      <c r="CO27" s="269"/>
      <c r="CP27" s="269"/>
      <c r="CQ27" s="269"/>
      <c r="CR27" s="269"/>
      <c r="CS27" s="269"/>
      <c r="CT27" s="269"/>
      <c r="CU27" s="269"/>
      <c r="CV27" s="269"/>
      <c r="CW27" s="269"/>
      <c r="CX27" s="269"/>
      <c r="CY27" s="269"/>
      <c r="CZ27" s="269"/>
      <c r="DA27" s="269"/>
      <c r="DB27" s="269"/>
      <c r="DC27" s="269"/>
      <c r="DD27" s="269"/>
      <c r="DE27" s="269"/>
      <c r="DF27" s="270"/>
      <c r="DG27" s="270"/>
      <c r="DH27" s="269"/>
      <c r="DI27" s="269"/>
      <c r="DJ27" s="270"/>
      <c r="DK27" s="271"/>
      <c r="DL27" s="270" t="str">
        <f t="shared" si="12"/>
        <v/>
      </c>
      <c r="DM27" s="270" t="str">
        <f t="shared" si="13"/>
        <v/>
      </c>
      <c r="DN27" s="270" t="str">
        <f t="shared" si="14"/>
        <v/>
      </c>
      <c r="DO27" s="272">
        <f t="shared" si="15"/>
        <v>0</v>
      </c>
      <c r="DP27" s="273">
        <f t="shared" si="16"/>
        <v>0</v>
      </c>
      <c r="DQ27" s="274">
        <f t="shared" si="17"/>
        <v>0</v>
      </c>
      <c r="DR27" s="274">
        <f t="shared" si="18"/>
        <v>0</v>
      </c>
      <c r="DS27" s="275"/>
      <c r="DT27" s="273"/>
      <c r="DU27" s="274">
        <f t="shared" si="19"/>
        <v>0</v>
      </c>
      <c r="DV27" s="276"/>
      <c r="DW27" s="275"/>
      <c r="DX27" s="273"/>
      <c r="DY27" s="274">
        <f t="shared" si="20"/>
        <v>0</v>
      </c>
      <c r="DZ27" s="276"/>
      <c r="EA27" s="275"/>
      <c r="EB27" s="273"/>
      <c r="EC27" s="274">
        <f t="shared" si="21"/>
        <v>0</v>
      </c>
      <c r="ED27" s="276"/>
      <c r="EE27" s="274">
        <f t="shared" si="22"/>
        <v>0</v>
      </c>
      <c r="EF27" s="274">
        <f t="shared" si="23"/>
        <v>0</v>
      </c>
      <c r="EG27" s="274">
        <f t="shared" si="24"/>
        <v>0</v>
      </c>
      <c r="EH27" s="274">
        <f t="shared" si="25"/>
        <v>0</v>
      </c>
      <c r="EI27" s="274">
        <f t="shared" si="26"/>
        <v>0</v>
      </c>
      <c r="EJ27" s="274">
        <f t="shared" si="27"/>
        <v>0</v>
      </c>
      <c r="EK27" s="280" t="str">
        <f t="shared" si="28"/>
        <v/>
      </c>
      <c r="EL27" s="279" t="str">
        <f t="shared" si="29"/>
        <v/>
      </c>
      <c r="EM27" s="279" t="str">
        <f t="shared" si="30"/>
        <v/>
      </c>
      <c r="EN27" s="279" t="str">
        <f t="shared" si="31"/>
        <v/>
      </c>
      <c r="EO27" s="270" t="str">
        <f t="shared" si="32"/>
        <v/>
      </c>
      <c r="EP27" s="280" t="str">
        <f t="shared" si="33"/>
        <v/>
      </c>
      <c r="EQ27" s="279" t="str">
        <f t="shared" si="34"/>
        <v/>
      </c>
      <c r="ER27" s="279" t="str">
        <f t="shared" ca="1" si="35"/>
        <v/>
      </c>
      <c r="ES27" s="279" t="str">
        <f t="shared" si="36"/>
        <v/>
      </c>
      <c r="ET27" s="279" t="str">
        <f t="shared" si="37"/>
        <v/>
      </c>
      <c r="EU27" s="278" t="str">
        <f t="shared" si="38"/>
        <v/>
      </c>
      <c r="EV27" s="281" t="str">
        <f t="shared" ca="1" si="39"/>
        <v/>
      </c>
    </row>
    <row r="28" spans="1:152" ht="30" customHeight="1" thickTop="1" thickBot="1" x14ac:dyDescent="0.25">
      <c r="A28" s="244"/>
      <c r="B28" s="244"/>
      <c r="C28" s="244"/>
      <c r="D28" s="244" t="str">
        <f>IF(F28="","",IF(BY28="","Etude",IF(CG28&lt;&gt;"","Notifié",IF(OR(AN28="DAJ",AN28="DRP"),"Ajourné",IF(AND(OR(AN28="DLR",AND(AN28="DR",AT28="",AU28="")),AQ28&lt;&gt;""),"Soldé",IF(AND(Z28&lt;&gt;"",S28="",T28=""),"Annulé",IF(AND(C28&lt;&gt;"",Z28="",S28="",T28=""),"Sans suite",IF(AND(OR(S28="",T28=""),I28&lt;&gt;"",Z28="",BZ28=""),Visas,""))))))))</f>
        <v/>
      </c>
      <c r="E28" s="245" t="str">
        <f t="shared" si="0"/>
        <v/>
      </c>
      <c r="F28" s="246"/>
      <c r="G28" s="244"/>
      <c r="H28" s="244"/>
      <c r="I28" s="244"/>
      <c r="J28" s="247"/>
      <c r="K28" s="244"/>
      <c r="L28" s="244"/>
      <c r="M28" s="244"/>
      <c r="N28" s="244"/>
      <c r="O28" s="244"/>
      <c r="P28" s="244" t="str">
        <f t="shared" si="1"/>
        <v/>
      </c>
      <c r="Q28" s="244"/>
      <c r="R28" s="244"/>
      <c r="S28" s="248"/>
      <c r="T28" s="249"/>
      <c r="U28" s="250">
        <f>IF(AND(ISBLANK(S28),ISBLANK(T28)),X28/(1+Général!$F$101/100),S28+T28)</f>
        <v>0</v>
      </c>
      <c r="V28" s="251">
        <f>S28*(1+Général!$F$101/100)</f>
        <v>0</v>
      </c>
      <c r="W28" s="252">
        <f>T28*(1+Général!$F$101/100)</f>
        <v>0</v>
      </c>
      <c r="X28" s="253">
        <f>IF(AND(ISBLANK(V28),ISBLANK(W28)),(S28+T28)*(1+Général!$F$101/100),V28+W28)</f>
        <v>0</v>
      </c>
      <c r="Y28" s="254"/>
      <c r="Z28" s="255" t="str">
        <f t="shared" si="2"/>
        <v/>
      </c>
      <c r="AA28" s="256"/>
      <c r="AB28" s="257" t="str">
        <f t="shared" si="3"/>
        <v/>
      </c>
      <c r="AC28" s="258"/>
      <c r="AD28" s="244"/>
      <c r="AE28" s="259"/>
      <c r="AF28" s="249"/>
      <c r="AG28" s="259" t="str">
        <f ca="1">IFERROR(date_ouvrable(AB28),"")</f>
        <v/>
      </c>
      <c r="AH28" s="259"/>
      <c r="AI28" s="244"/>
      <c r="AJ28" s="259"/>
      <c r="AK28" s="257" t="str">
        <f t="shared" ca="1" si="4"/>
        <v/>
      </c>
      <c r="AL28" s="260"/>
      <c r="AM28" s="259" t="str">
        <f t="shared" si="5"/>
        <v/>
      </c>
      <c r="AN28" s="244"/>
      <c r="AO28" s="261"/>
      <c r="AP28" s="259" t="str">
        <f t="shared" si="6"/>
        <v/>
      </c>
      <c r="AQ28" s="259" t="str">
        <f t="shared" si="40"/>
        <v/>
      </c>
      <c r="AR28" s="248"/>
      <c r="AS28" s="249"/>
      <c r="AT28" s="248"/>
      <c r="AU28" s="249"/>
      <c r="AV28" s="248"/>
      <c r="AW28" s="250">
        <f>X28-((AR28+AS28+AU28+AT28+AV28)*(1+Général!$F$101/100))</f>
        <v>0</v>
      </c>
      <c r="AX28" s="258"/>
      <c r="AY28" s="262" t="str">
        <f t="shared" ca="1" si="7"/>
        <v/>
      </c>
      <c r="AZ28" s="259"/>
      <c r="BA28" s="244"/>
      <c r="BB28" s="259"/>
      <c r="BC28" s="257" t="str">
        <f>IF(BB28="","",IF(ISBLANK(AQ28),IF(AK28="","",AK28+Général!$B$51),AQ28+Général!$B$51))</f>
        <v/>
      </c>
      <c r="BD28" s="263"/>
      <c r="BE28" s="259"/>
      <c r="BF28" s="249"/>
      <c r="BG28" s="264"/>
      <c r="BH28" s="250">
        <f>AW28/(1+Général!$F$101/100)</f>
        <v>0</v>
      </c>
      <c r="BI28" s="250">
        <f>V28-((AR28+AT28)*(1+Général!$F$101/100))</f>
        <v>0</v>
      </c>
      <c r="BJ28" s="250">
        <f>W28-((AS28+AU28+AV28)*(1+Général!$F$101/100))</f>
        <v>0</v>
      </c>
      <c r="BK28" s="265" t="str">
        <f t="shared" si="8"/>
        <v/>
      </c>
      <c r="BL28" s="266" t="str">
        <f t="shared" si="9"/>
        <v/>
      </c>
      <c r="BM28" s="244" t="str">
        <f t="shared" si="10"/>
        <v/>
      </c>
      <c r="BN28" s="244"/>
      <c r="BO28" s="267" t="str">
        <f t="shared" si="11"/>
        <v/>
      </c>
      <c r="BP28" s="268"/>
      <c r="BQ28" s="269"/>
      <c r="BR28" s="269"/>
      <c r="BS28" s="269"/>
      <c r="BT28" s="269"/>
      <c r="BU28" s="269"/>
      <c r="BV28" s="269"/>
      <c r="BW28" s="269"/>
      <c r="BX28" s="269"/>
      <c r="BY28" s="269"/>
      <c r="BZ28" s="269"/>
      <c r="CA28" s="269"/>
      <c r="CB28" s="269"/>
      <c r="CC28" s="269"/>
      <c r="CD28" s="269"/>
      <c r="CE28" s="269"/>
      <c r="CF28" s="269"/>
      <c r="CG28" s="269"/>
      <c r="CH28" s="269"/>
      <c r="CI28" s="269"/>
      <c r="CJ28" s="269"/>
      <c r="CK28" s="269"/>
      <c r="CL28" s="270"/>
      <c r="CM28" s="270"/>
      <c r="CN28" s="270"/>
      <c r="CO28" s="269"/>
      <c r="CP28" s="269"/>
      <c r="CQ28" s="269"/>
      <c r="CR28" s="269"/>
      <c r="CS28" s="269"/>
      <c r="CT28" s="269"/>
      <c r="CU28" s="269"/>
      <c r="CV28" s="269"/>
      <c r="CW28" s="269"/>
      <c r="CX28" s="269"/>
      <c r="CY28" s="269"/>
      <c r="CZ28" s="269"/>
      <c r="DA28" s="269"/>
      <c r="DB28" s="269"/>
      <c r="DC28" s="269"/>
      <c r="DD28" s="269"/>
      <c r="DE28" s="269"/>
      <c r="DF28" s="270"/>
      <c r="DG28" s="270"/>
      <c r="DH28" s="269"/>
      <c r="DI28" s="269"/>
      <c r="DJ28" s="270"/>
      <c r="DK28" s="271"/>
      <c r="DL28" s="270" t="str">
        <f t="shared" si="12"/>
        <v/>
      </c>
      <c r="DM28" s="270" t="str">
        <f t="shared" si="13"/>
        <v/>
      </c>
      <c r="DN28" s="270" t="str">
        <f t="shared" si="14"/>
        <v/>
      </c>
      <c r="DO28" s="272">
        <f t="shared" si="15"/>
        <v>0</v>
      </c>
      <c r="DP28" s="273">
        <f t="shared" si="16"/>
        <v>0</v>
      </c>
      <c r="DQ28" s="274">
        <f t="shared" si="17"/>
        <v>0</v>
      </c>
      <c r="DR28" s="274">
        <f t="shared" si="18"/>
        <v>0</v>
      </c>
      <c r="DS28" s="275"/>
      <c r="DT28" s="273"/>
      <c r="DU28" s="274">
        <f t="shared" si="19"/>
        <v>0</v>
      </c>
      <c r="DV28" s="276"/>
      <c r="DW28" s="275"/>
      <c r="DX28" s="273"/>
      <c r="DY28" s="274">
        <f t="shared" si="20"/>
        <v>0</v>
      </c>
      <c r="DZ28" s="276"/>
      <c r="EA28" s="275"/>
      <c r="EB28" s="273"/>
      <c r="EC28" s="274">
        <f t="shared" si="21"/>
        <v>0</v>
      </c>
      <c r="ED28" s="276"/>
      <c r="EE28" s="274">
        <f t="shared" si="22"/>
        <v>0</v>
      </c>
      <c r="EF28" s="274">
        <f t="shared" si="23"/>
        <v>0</v>
      </c>
      <c r="EG28" s="274">
        <f t="shared" si="24"/>
        <v>0</v>
      </c>
      <c r="EH28" s="274">
        <f t="shared" si="25"/>
        <v>0</v>
      </c>
      <c r="EI28" s="274">
        <f t="shared" si="26"/>
        <v>0</v>
      </c>
      <c r="EJ28" s="274">
        <f t="shared" si="27"/>
        <v>0</v>
      </c>
      <c r="EK28" s="280" t="str">
        <f t="shared" si="28"/>
        <v/>
      </c>
      <c r="EL28" s="279" t="str">
        <f t="shared" si="29"/>
        <v/>
      </c>
      <c r="EM28" s="279" t="str">
        <f t="shared" si="30"/>
        <v/>
      </c>
      <c r="EN28" s="279" t="str">
        <f t="shared" si="31"/>
        <v/>
      </c>
      <c r="EO28" s="270" t="str">
        <f t="shared" si="32"/>
        <v/>
      </c>
      <c r="EP28" s="280" t="str">
        <f t="shared" si="33"/>
        <v/>
      </c>
      <c r="EQ28" s="279" t="str">
        <f t="shared" si="34"/>
        <v/>
      </c>
      <c r="ER28" s="279" t="str">
        <f t="shared" ca="1" si="35"/>
        <v/>
      </c>
      <c r="ES28" s="279" t="str">
        <f t="shared" si="36"/>
        <v/>
      </c>
      <c r="ET28" s="279" t="str">
        <f t="shared" si="37"/>
        <v/>
      </c>
      <c r="EU28" s="278" t="str">
        <f t="shared" si="38"/>
        <v/>
      </c>
      <c r="EV28" s="281" t="str">
        <f t="shared" ca="1" si="39"/>
        <v/>
      </c>
    </row>
    <row r="29" spans="1:152" ht="30" customHeight="1" thickTop="1" thickBot="1" x14ac:dyDescent="0.25">
      <c r="A29" s="244"/>
      <c r="B29" s="244"/>
      <c r="C29" s="244"/>
      <c r="D29" s="244" t="str">
        <f>IF(F29="","",IF(BY29="","Etude",IF(CG29&lt;&gt;"","Notifié",IF(OR(AN29="DAJ",AN29="DRP"),"Ajourné",IF(AND(OR(AN29="DLR",AND(AN29="DR",AT29="",AU29="")),AQ29&lt;&gt;""),"Soldé",IF(AND(Z29&lt;&gt;"",S29="",T29=""),"Annulé",IF(AND(C29&lt;&gt;"",Z29="",S29="",T29=""),"Sans suite",IF(AND(OR(S29="",T29=""),I29&lt;&gt;"",Z29="",BZ29=""),Visas,""))))))))</f>
        <v/>
      </c>
      <c r="E29" s="245" t="str">
        <f t="shared" si="0"/>
        <v/>
      </c>
      <c r="F29" s="246"/>
      <c r="G29" s="244"/>
      <c r="H29" s="244"/>
      <c r="I29" s="244"/>
      <c r="J29" s="247"/>
      <c r="K29" s="244"/>
      <c r="L29" s="244"/>
      <c r="M29" s="244"/>
      <c r="N29" s="244"/>
      <c r="O29" s="244"/>
      <c r="P29" s="244" t="str">
        <f t="shared" si="1"/>
        <v/>
      </c>
      <c r="Q29" s="244"/>
      <c r="R29" s="244"/>
      <c r="S29" s="248"/>
      <c r="T29" s="249"/>
      <c r="U29" s="250">
        <f>IF(AND(ISBLANK(S29),ISBLANK(T29)),X29/(1+Général!$F$101/100),S29+T29)</f>
        <v>0</v>
      </c>
      <c r="V29" s="251">
        <f>S29*(1+Général!$F$101/100)</f>
        <v>0</v>
      </c>
      <c r="W29" s="252">
        <f>T29*(1+Général!$F$101/100)</f>
        <v>0</v>
      </c>
      <c r="X29" s="253">
        <f>IF(AND(ISBLANK(V29),ISBLANK(W29)),(S29+T29)*(1+Général!$F$101/100),V29+W29)</f>
        <v>0</v>
      </c>
      <c r="Y29" s="254"/>
      <c r="Z29" s="255" t="str">
        <f t="shared" si="2"/>
        <v/>
      </c>
      <c r="AA29" s="256"/>
      <c r="AB29" s="257" t="str">
        <f t="shared" si="3"/>
        <v/>
      </c>
      <c r="AC29" s="258"/>
      <c r="AD29" s="244"/>
      <c r="AE29" s="259"/>
      <c r="AF29" s="249"/>
      <c r="AG29" s="259" t="str">
        <f ca="1">IFERROR(date_ouvrable(AB29),"")</f>
        <v/>
      </c>
      <c r="AH29" s="259"/>
      <c r="AI29" s="244"/>
      <c r="AJ29" s="259"/>
      <c r="AK29" s="257" t="str">
        <f t="shared" ca="1" si="4"/>
        <v/>
      </c>
      <c r="AL29" s="260"/>
      <c r="AM29" s="259" t="str">
        <f t="shared" si="5"/>
        <v/>
      </c>
      <c r="AN29" s="244"/>
      <c r="AO29" s="261"/>
      <c r="AP29" s="259" t="str">
        <f t="shared" si="6"/>
        <v/>
      </c>
      <c r="AQ29" s="259" t="str">
        <f t="shared" si="40"/>
        <v/>
      </c>
      <c r="AR29" s="248"/>
      <c r="AS29" s="249"/>
      <c r="AT29" s="248"/>
      <c r="AU29" s="249"/>
      <c r="AV29" s="248"/>
      <c r="AW29" s="250">
        <f>X29-((AR29+AS29+AU29+AT29+AV29)*(1+Général!$F$101/100))</f>
        <v>0</v>
      </c>
      <c r="AX29" s="258"/>
      <c r="AY29" s="262" t="str">
        <f t="shared" ca="1" si="7"/>
        <v/>
      </c>
      <c r="AZ29" s="259"/>
      <c r="BA29" s="244"/>
      <c r="BB29" s="259"/>
      <c r="BC29" s="257" t="str">
        <f>IF(BB29="","",IF(ISBLANK(AQ29),IF(AK29="","",AK29+Général!$B$51),AQ29+Général!$B$51))</f>
        <v/>
      </c>
      <c r="BD29" s="263"/>
      <c r="BE29" s="259"/>
      <c r="BF29" s="249"/>
      <c r="BG29" s="264"/>
      <c r="BH29" s="250">
        <f>AW29/(1+Général!$F$101/100)</f>
        <v>0</v>
      </c>
      <c r="BI29" s="250">
        <f>V29-((AR29+AT29)*(1+Général!$F$101/100))</f>
        <v>0</v>
      </c>
      <c r="BJ29" s="250">
        <f>W29-((AS29+AU29+AV29)*(1+Général!$F$101/100))</f>
        <v>0</v>
      </c>
      <c r="BK29" s="265" t="str">
        <f t="shared" si="8"/>
        <v/>
      </c>
      <c r="BL29" s="266" t="str">
        <f t="shared" si="9"/>
        <v/>
      </c>
      <c r="BM29" s="244" t="str">
        <f t="shared" si="10"/>
        <v/>
      </c>
      <c r="BN29" s="244"/>
      <c r="BO29" s="267" t="str">
        <f t="shared" si="11"/>
        <v/>
      </c>
      <c r="BP29" s="268"/>
      <c r="BQ29" s="269"/>
      <c r="BR29" s="269"/>
      <c r="BS29" s="269"/>
      <c r="BT29" s="269"/>
      <c r="BU29" s="269"/>
      <c r="BV29" s="269"/>
      <c r="BW29" s="269"/>
      <c r="BX29" s="269"/>
      <c r="BY29" s="269"/>
      <c r="BZ29" s="269"/>
      <c r="CA29" s="269"/>
      <c r="CB29" s="269"/>
      <c r="CC29" s="269"/>
      <c r="CD29" s="269"/>
      <c r="CE29" s="269"/>
      <c r="CF29" s="269"/>
      <c r="CG29" s="269"/>
      <c r="CH29" s="269"/>
      <c r="CI29" s="269"/>
      <c r="CJ29" s="269"/>
      <c r="CK29" s="269"/>
      <c r="CL29" s="270"/>
      <c r="CM29" s="270"/>
      <c r="CN29" s="270"/>
      <c r="CO29" s="269"/>
      <c r="CP29" s="269"/>
      <c r="CQ29" s="269"/>
      <c r="CR29" s="269"/>
      <c r="CS29" s="269"/>
      <c r="CT29" s="269"/>
      <c r="CU29" s="269"/>
      <c r="CV29" s="269"/>
      <c r="CW29" s="269"/>
      <c r="CX29" s="269"/>
      <c r="CY29" s="269"/>
      <c r="CZ29" s="269"/>
      <c r="DA29" s="269"/>
      <c r="DB29" s="269"/>
      <c r="DC29" s="269"/>
      <c r="DD29" s="269"/>
      <c r="DE29" s="269"/>
      <c r="DF29" s="270"/>
      <c r="DG29" s="270"/>
      <c r="DH29" s="269"/>
      <c r="DI29" s="269"/>
      <c r="DJ29" s="270"/>
      <c r="DK29" s="271"/>
      <c r="DL29" s="270" t="str">
        <f t="shared" si="12"/>
        <v/>
      </c>
      <c r="DM29" s="270" t="str">
        <f t="shared" si="13"/>
        <v/>
      </c>
      <c r="DN29" s="270" t="str">
        <f t="shared" si="14"/>
        <v/>
      </c>
      <c r="DO29" s="272">
        <f t="shared" si="15"/>
        <v>0</v>
      </c>
      <c r="DP29" s="273">
        <f t="shared" si="16"/>
        <v>0</v>
      </c>
      <c r="DQ29" s="274">
        <f t="shared" si="17"/>
        <v>0</v>
      </c>
      <c r="DR29" s="274">
        <f t="shared" si="18"/>
        <v>0</v>
      </c>
      <c r="DS29" s="275"/>
      <c r="DT29" s="273"/>
      <c r="DU29" s="274">
        <f t="shared" si="19"/>
        <v>0</v>
      </c>
      <c r="DV29" s="276"/>
      <c r="DW29" s="275"/>
      <c r="DX29" s="273"/>
      <c r="DY29" s="274">
        <f t="shared" si="20"/>
        <v>0</v>
      </c>
      <c r="DZ29" s="276"/>
      <c r="EA29" s="275"/>
      <c r="EB29" s="273"/>
      <c r="EC29" s="274">
        <f t="shared" si="21"/>
        <v>0</v>
      </c>
      <c r="ED29" s="276"/>
      <c r="EE29" s="274">
        <f t="shared" si="22"/>
        <v>0</v>
      </c>
      <c r="EF29" s="274">
        <f t="shared" si="23"/>
        <v>0</v>
      </c>
      <c r="EG29" s="274">
        <f t="shared" si="24"/>
        <v>0</v>
      </c>
      <c r="EH29" s="274">
        <f t="shared" si="25"/>
        <v>0</v>
      </c>
      <c r="EI29" s="274">
        <f t="shared" si="26"/>
        <v>0</v>
      </c>
      <c r="EJ29" s="274">
        <f t="shared" si="27"/>
        <v>0</v>
      </c>
      <c r="EK29" s="280" t="str">
        <f t="shared" si="28"/>
        <v/>
      </c>
      <c r="EL29" s="279" t="str">
        <f t="shared" si="29"/>
        <v/>
      </c>
      <c r="EM29" s="279" t="str">
        <f t="shared" si="30"/>
        <v/>
      </c>
      <c r="EN29" s="279" t="str">
        <f t="shared" si="31"/>
        <v/>
      </c>
      <c r="EO29" s="270" t="str">
        <f t="shared" si="32"/>
        <v/>
      </c>
      <c r="EP29" s="280" t="str">
        <f t="shared" si="33"/>
        <v/>
      </c>
      <c r="EQ29" s="279" t="str">
        <f t="shared" si="34"/>
        <v/>
      </c>
      <c r="ER29" s="279" t="str">
        <f t="shared" ca="1" si="35"/>
        <v/>
      </c>
      <c r="ES29" s="279" t="str">
        <f t="shared" si="36"/>
        <v/>
      </c>
      <c r="ET29" s="279" t="str">
        <f t="shared" si="37"/>
        <v/>
      </c>
      <c r="EU29" s="278" t="str">
        <f t="shared" si="38"/>
        <v/>
      </c>
      <c r="EV29" s="281" t="str">
        <f t="shared" ca="1" si="39"/>
        <v/>
      </c>
    </row>
    <row r="30" spans="1:152" ht="30" customHeight="1" thickTop="1" thickBot="1" x14ac:dyDescent="0.25">
      <c r="A30" s="244"/>
      <c r="B30" s="244"/>
      <c r="C30" s="244"/>
      <c r="D30" s="244" t="str">
        <f>IF(F30="","",IF(BY30="","Etude",IF(CG30&lt;&gt;"","Notifié",IF(OR(AN30="DAJ",AN30="DRP"),"Ajourné",IF(AND(OR(AN30="DLR",AND(AN30="DR",AT30="",AU30="")),AQ30&lt;&gt;""),"Soldé",IF(AND(Z30&lt;&gt;"",S30="",T30=""),"Annulé",IF(AND(C30&lt;&gt;"",Z30="",S30="",T30=""),"Sans suite",IF(AND(OR(S30="",T30=""),I30&lt;&gt;"",Z30="",BZ30=""),Visas,""))))))))</f>
        <v/>
      </c>
      <c r="E30" s="245" t="str">
        <f t="shared" si="0"/>
        <v/>
      </c>
      <c r="F30" s="246"/>
      <c r="G30" s="244"/>
      <c r="H30" s="244"/>
      <c r="I30" s="244"/>
      <c r="J30" s="247"/>
      <c r="K30" s="244"/>
      <c r="L30" s="244"/>
      <c r="M30" s="244"/>
      <c r="N30" s="244"/>
      <c r="O30" s="244"/>
      <c r="P30" s="244" t="str">
        <f t="shared" si="1"/>
        <v/>
      </c>
      <c r="Q30" s="244"/>
      <c r="R30" s="244"/>
      <c r="S30" s="248"/>
      <c r="T30" s="249"/>
      <c r="U30" s="250">
        <f>IF(AND(ISBLANK(S30),ISBLANK(T30)),X30/(1+Général!$F$101/100),S30+T30)</f>
        <v>0</v>
      </c>
      <c r="V30" s="251">
        <f>S30*(1+Général!$F$101/100)</f>
        <v>0</v>
      </c>
      <c r="W30" s="252">
        <f>T30*(1+Général!$F$101/100)</f>
        <v>0</v>
      </c>
      <c r="X30" s="253">
        <f>IF(AND(ISBLANK(V30),ISBLANK(W30)),(S30+T30)*(1+Général!$F$101/100),V30+W30)</f>
        <v>0</v>
      </c>
      <c r="Y30" s="254"/>
      <c r="Z30" s="255" t="str">
        <f t="shared" si="2"/>
        <v/>
      </c>
      <c r="AA30" s="256"/>
      <c r="AB30" s="257" t="str">
        <f t="shared" si="3"/>
        <v/>
      </c>
      <c r="AC30" s="258"/>
      <c r="AD30" s="244"/>
      <c r="AE30" s="259"/>
      <c r="AF30" s="249"/>
      <c r="AG30" s="259" t="str">
        <f ca="1">IFERROR(date_ouvrable(AB30),"")</f>
        <v/>
      </c>
      <c r="AH30" s="259"/>
      <c r="AI30" s="244"/>
      <c r="AJ30" s="259"/>
      <c r="AK30" s="257" t="str">
        <f t="shared" ca="1" si="4"/>
        <v/>
      </c>
      <c r="AL30" s="260"/>
      <c r="AM30" s="259" t="str">
        <f t="shared" si="5"/>
        <v/>
      </c>
      <c r="AN30" s="244"/>
      <c r="AO30" s="261"/>
      <c r="AP30" s="259" t="str">
        <f t="shared" si="6"/>
        <v/>
      </c>
      <c r="AQ30" s="259" t="str">
        <f t="shared" si="40"/>
        <v/>
      </c>
      <c r="AR30" s="248"/>
      <c r="AS30" s="249"/>
      <c r="AT30" s="248"/>
      <c r="AU30" s="249"/>
      <c r="AV30" s="248"/>
      <c r="AW30" s="250">
        <f>X30-((AR30+AS30+AU30+AT30+AV30)*(1+Général!$F$101/100))</f>
        <v>0</v>
      </c>
      <c r="AX30" s="258"/>
      <c r="AY30" s="262" t="str">
        <f t="shared" ca="1" si="7"/>
        <v/>
      </c>
      <c r="AZ30" s="259"/>
      <c r="BA30" s="244"/>
      <c r="BB30" s="259"/>
      <c r="BC30" s="257" t="str">
        <f>IF(BB30="","",IF(ISBLANK(AQ30),IF(AK30="","",AK30+Général!$B$51),AQ30+Général!$B$51))</f>
        <v/>
      </c>
      <c r="BD30" s="263"/>
      <c r="BE30" s="259"/>
      <c r="BF30" s="249"/>
      <c r="BG30" s="264"/>
      <c r="BH30" s="250">
        <f>AW30/(1+Général!$F$101/100)</f>
        <v>0</v>
      </c>
      <c r="BI30" s="250">
        <f>V30-((AR30+AT30)*(1+Général!$F$101/100))</f>
        <v>0</v>
      </c>
      <c r="BJ30" s="250">
        <f>W30-((AS30+AU30+AV30)*(1+Général!$F$101/100))</f>
        <v>0</v>
      </c>
      <c r="BK30" s="265" t="str">
        <f t="shared" si="8"/>
        <v/>
      </c>
      <c r="BL30" s="266" t="str">
        <f t="shared" si="9"/>
        <v/>
      </c>
      <c r="BM30" s="244" t="str">
        <f t="shared" si="10"/>
        <v/>
      </c>
      <c r="BN30" s="244"/>
      <c r="BO30" s="267" t="str">
        <f t="shared" si="11"/>
        <v/>
      </c>
      <c r="BP30" s="268"/>
      <c r="BQ30" s="269"/>
      <c r="BR30" s="269"/>
      <c r="BS30" s="269"/>
      <c r="BT30" s="269"/>
      <c r="BU30" s="269"/>
      <c r="BV30" s="269"/>
      <c r="BW30" s="269"/>
      <c r="BX30" s="269"/>
      <c r="BY30" s="269"/>
      <c r="BZ30" s="269"/>
      <c r="CA30" s="269"/>
      <c r="CB30" s="269"/>
      <c r="CC30" s="269"/>
      <c r="CD30" s="269"/>
      <c r="CE30" s="269"/>
      <c r="CF30" s="269"/>
      <c r="CG30" s="269"/>
      <c r="CH30" s="269"/>
      <c r="CI30" s="269"/>
      <c r="CJ30" s="269"/>
      <c r="CK30" s="269"/>
      <c r="CL30" s="270"/>
      <c r="CM30" s="270"/>
      <c r="CN30" s="270"/>
      <c r="CO30" s="269"/>
      <c r="CP30" s="269"/>
      <c r="CQ30" s="269"/>
      <c r="CR30" s="269"/>
      <c r="CS30" s="269"/>
      <c r="CT30" s="269"/>
      <c r="CU30" s="269"/>
      <c r="CV30" s="269"/>
      <c r="CW30" s="269"/>
      <c r="CX30" s="269"/>
      <c r="CY30" s="269"/>
      <c r="CZ30" s="269"/>
      <c r="DA30" s="269"/>
      <c r="DB30" s="269"/>
      <c r="DC30" s="269"/>
      <c r="DD30" s="269"/>
      <c r="DE30" s="269"/>
      <c r="DF30" s="270"/>
      <c r="DG30" s="270"/>
      <c r="DH30" s="269"/>
      <c r="DI30" s="269"/>
      <c r="DJ30" s="270"/>
      <c r="DK30" s="271"/>
      <c r="DL30" s="270" t="str">
        <f t="shared" si="12"/>
        <v/>
      </c>
      <c r="DM30" s="270" t="str">
        <f t="shared" si="13"/>
        <v/>
      </c>
      <c r="DN30" s="270" t="str">
        <f t="shared" si="14"/>
        <v/>
      </c>
      <c r="DO30" s="272">
        <f t="shared" si="15"/>
        <v>0</v>
      </c>
      <c r="DP30" s="273">
        <f t="shared" si="16"/>
        <v>0</v>
      </c>
      <c r="DQ30" s="274">
        <f t="shared" si="17"/>
        <v>0</v>
      </c>
      <c r="DR30" s="274">
        <f t="shared" si="18"/>
        <v>0</v>
      </c>
      <c r="DS30" s="275"/>
      <c r="DT30" s="273"/>
      <c r="DU30" s="274">
        <f t="shared" si="19"/>
        <v>0</v>
      </c>
      <c r="DV30" s="276"/>
      <c r="DW30" s="275"/>
      <c r="DX30" s="273"/>
      <c r="DY30" s="274">
        <f t="shared" si="20"/>
        <v>0</v>
      </c>
      <c r="DZ30" s="276"/>
      <c r="EA30" s="275"/>
      <c r="EB30" s="273"/>
      <c r="EC30" s="274">
        <f t="shared" si="21"/>
        <v>0</v>
      </c>
      <c r="ED30" s="276"/>
      <c r="EE30" s="274">
        <f t="shared" si="22"/>
        <v>0</v>
      </c>
      <c r="EF30" s="274">
        <f t="shared" si="23"/>
        <v>0</v>
      </c>
      <c r="EG30" s="274">
        <f t="shared" si="24"/>
        <v>0</v>
      </c>
      <c r="EH30" s="274">
        <f t="shared" si="25"/>
        <v>0</v>
      </c>
      <c r="EI30" s="274">
        <f t="shared" si="26"/>
        <v>0</v>
      </c>
      <c r="EJ30" s="274">
        <f t="shared" si="27"/>
        <v>0</v>
      </c>
      <c r="EK30" s="280" t="str">
        <f t="shared" si="28"/>
        <v/>
      </c>
      <c r="EL30" s="279" t="str">
        <f t="shared" si="29"/>
        <v/>
      </c>
      <c r="EM30" s="279" t="str">
        <f t="shared" si="30"/>
        <v/>
      </c>
      <c r="EN30" s="279" t="str">
        <f t="shared" si="31"/>
        <v/>
      </c>
      <c r="EO30" s="270" t="str">
        <f t="shared" si="32"/>
        <v/>
      </c>
      <c r="EP30" s="280" t="str">
        <f t="shared" si="33"/>
        <v/>
      </c>
      <c r="EQ30" s="279" t="str">
        <f t="shared" si="34"/>
        <v/>
      </c>
      <c r="ER30" s="279" t="str">
        <f t="shared" ca="1" si="35"/>
        <v/>
      </c>
      <c r="ES30" s="279" t="str">
        <f t="shared" si="36"/>
        <v/>
      </c>
      <c r="ET30" s="279" t="str">
        <f t="shared" si="37"/>
        <v/>
      </c>
      <c r="EU30" s="278" t="str">
        <f t="shared" si="38"/>
        <v/>
      </c>
      <c r="EV30" s="281" t="str">
        <f t="shared" ca="1" si="39"/>
        <v/>
      </c>
    </row>
    <row r="31" spans="1:152" ht="30" customHeight="1" thickTop="1" thickBot="1" x14ac:dyDescent="0.25">
      <c r="A31" s="244"/>
      <c r="B31" s="244"/>
      <c r="C31" s="244"/>
      <c r="D31" s="244" t="str">
        <f>IF(F31="","",IF(BY31="","Etude",IF(CG31&lt;&gt;"","Notifié",IF(OR(AN31="DAJ",AN31="DRP"),"Ajourné",IF(AND(OR(AN31="DLR",AND(AN31="DR",AT31="",AU31="")),AQ31&lt;&gt;""),"Soldé",IF(AND(Z31&lt;&gt;"",S31="",T31=""),"Annulé",IF(AND(C31&lt;&gt;"",Z31="",S31="",T31=""),"Sans suite",IF(AND(OR(S31="",T31=""),I31&lt;&gt;"",Z31="",BZ31=""),Visas,""))))))))</f>
        <v/>
      </c>
      <c r="E31" s="245" t="str">
        <f t="shared" si="0"/>
        <v/>
      </c>
      <c r="F31" s="246"/>
      <c r="G31" s="244"/>
      <c r="H31" s="244"/>
      <c r="I31" s="244"/>
      <c r="J31" s="247"/>
      <c r="K31" s="244"/>
      <c r="L31" s="244"/>
      <c r="M31" s="244"/>
      <c r="N31" s="244"/>
      <c r="O31" s="244"/>
      <c r="P31" s="244" t="str">
        <f t="shared" si="1"/>
        <v/>
      </c>
      <c r="Q31" s="244"/>
      <c r="R31" s="244"/>
      <c r="S31" s="248"/>
      <c r="T31" s="249"/>
      <c r="U31" s="250">
        <f>IF(AND(ISBLANK(S31),ISBLANK(T31)),X31/(1+Général!$F$101/100),S31+T31)</f>
        <v>0</v>
      </c>
      <c r="V31" s="251">
        <f>S31*(1+Général!$F$101/100)</f>
        <v>0</v>
      </c>
      <c r="W31" s="252">
        <f>T31*(1+Général!$F$101/100)</f>
        <v>0</v>
      </c>
      <c r="X31" s="253">
        <f>IF(AND(ISBLANK(V31),ISBLANK(W31)),(S31+T31)*(1+Général!$F$101/100),V31+W31)</f>
        <v>0</v>
      </c>
      <c r="Y31" s="254"/>
      <c r="Z31" s="255" t="str">
        <f t="shared" si="2"/>
        <v/>
      </c>
      <c r="AA31" s="256"/>
      <c r="AB31" s="257" t="str">
        <f t="shared" si="3"/>
        <v/>
      </c>
      <c r="AC31" s="258"/>
      <c r="AD31" s="244"/>
      <c r="AE31" s="259"/>
      <c r="AF31" s="249"/>
      <c r="AG31" s="259" t="str">
        <f ca="1">IFERROR(date_ouvrable(AB31),"")</f>
        <v/>
      </c>
      <c r="AH31" s="259"/>
      <c r="AI31" s="244"/>
      <c r="AJ31" s="259"/>
      <c r="AK31" s="257" t="str">
        <f t="shared" ca="1" si="4"/>
        <v/>
      </c>
      <c r="AL31" s="260"/>
      <c r="AM31" s="259" t="str">
        <f t="shared" si="5"/>
        <v/>
      </c>
      <c r="AN31" s="244"/>
      <c r="AO31" s="261"/>
      <c r="AP31" s="259" t="str">
        <f t="shared" si="6"/>
        <v/>
      </c>
      <c r="AQ31" s="259" t="str">
        <f t="shared" si="40"/>
        <v/>
      </c>
      <c r="AR31" s="248"/>
      <c r="AS31" s="249"/>
      <c r="AT31" s="248"/>
      <c r="AU31" s="249"/>
      <c r="AV31" s="248"/>
      <c r="AW31" s="250">
        <f>X31-((AR31+AS31+AU31+AT31+AV31)*(1+Général!$F$101/100))</f>
        <v>0</v>
      </c>
      <c r="AX31" s="258"/>
      <c r="AY31" s="262" t="str">
        <f t="shared" ca="1" si="7"/>
        <v/>
      </c>
      <c r="AZ31" s="259"/>
      <c r="BA31" s="244"/>
      <c r="BB31" s="259"/>
      <c r="BC31" s="257" t="str">
        <f>IF(BB31="","",IF(ISBLANK(AQ31),IF(AK31="","",AK31+Général!$B$51),AQ31+Général!$B$51))</f>
        <v/>
      </c>
      <c r="BD31" s="263"/>
      <c r="BE31" s="259"/>
      <c r="BF31" s="249"/>
      <c r="BG31" s="264"/>
      <c r="BH31" s="250">
        <f>AW31/(1+Général!$F$101/100)</f>
        <v>0</v>
      </c>
      <c r="BI31" s="250">
        <f>V31-((AR31+AT31)*(1+Général!$F$101/100))</f>
        <v>0</v>
      </c>
      <c r="BJ31" s="250">
        <f>W31-((AS31+AU31+AV31)*(1+Général!$F$101/100))</f>
        <v>0</v>
      </c>
      <c r="BK31" s="265" t="str">
        <f t="shared" si="8"/>
        <v/>
      </c>
      <c r="BL31" s="266" t="str">
        <f t="shared" si="9"/>
        <v/>
      </c>
      <c r="BM31" s="244" t="str">
        <f t="shared" si="10"/>
        <v/>
      </c>
      <c r="BN31" s="244"/>
      <c r="BO31" s="267" t="str">
        <f t="shared" si="11"/>
        <v/>
      </c>
      <c r="BP31" s="268"/>
      <c r="BQ31" s="269"/>
      <c r="BR31" s="269"/>
      <c r="BS31" s="269"/>
      <c r="BT31" s="269"/>
      <c r="BU31" s="269"/>
      <c r="BV31" s="269"/>
      <c r="BW31" s="269"/>
      <c r="BX31" s="269"/>
      <c r="BY31" s="269"/>
      <c r="BZ31" s="269"/>
      <c r="CA31" s="269"/>
      <c r="CB31" s="269"/>
      <c r="CC31" s="269"/>
      <c r="CD31" s="269"/>
      <c r="CE31" s="269"/>
      <c r="CF31" s="269"/>
      <c r="CG31" s="269"/>
      <c r="CH31" s="269"/>
      <c r="CI31" s="269"/>
      <c r="CJ31" s="269"/>
      <c r="CK31" s="269"/>
      <c r="CL31" s="270"/>
      <c r="CM31" s="270"/>
      <c r="CN31" s="270"/>
      <c r="CO31" s="269"/>
      <c r="CP31" s="269"/>
      <c r="CQ31" s="269"/>
      <c r="CR31" s="269"/>
      <c r="CS31" s="269"/>
      <c r="CT31" s="269"/>
      <c r="CU31" s="269"/>
      <c r="CV31" s="269"/>
      <c r="CW31" s="269"/>
      <c r="CX31" s="269"/>
      <c r="CY31" s="269"/>
      <c r="CZ31" s="269"/>
      <c r="DA31" s="269"/>
      <c r="DB31" s="269"/>
      <c r="DC31" s="269"/>
      <c r="DD31" s="269"/>
      <c r="DE31" s="269"/>
      <c r="DF31" s="270"/>
      <c r="DG31" s="270"/>
      <c r="DH31" s="269"/>
      <c r="DI31" s="269"/>
      <c r="DJ31" s="270"/>
      <c r="DK31" s="271"/>
      <c r="DL31" s="270" t="str">
        <f t="shared" si="12"/>
        <v/>
      </c>
      <c r="DM31" s="270" t="str">
        <f t="shared" si="13"/>
        <v/>
      </c>
      <c r="DN31" s="270" t="str">
        <f t="shared" si="14"/>
        <v/>
      </c>
      <c r="DO31" s="272">
        <f t="shared" si="15"/>
        <v>0</v>
      </c>
      <c r="DP31" s="273">
        <f t="shared" si="16"/>
        <v>0</v>
      </c>
      <c r="DQ31" s="274">
        <f t="shared" si="17"/>
        <v>0</v>
      </c>
      <c r="DR31" s="274">
        <f t="shared" si="18"/>
        <v>0</v>
      </c>
      <c r="DS31" s="275"/>
      <c r="DT31" s="273"/>
      <c r="DU31" s="274">
        <f t="shared" si="19"/>
        <v>0</v>
      </c>
      <c r="DV31" s="276"/>
      <c r="DW31" s="275"/>
      <c r="DX31" s="273"/>
      <c r="DY31" s="274">
        <f t="shared" si="20"/>
        <v>0</v>
      </c>
      <c r="DZ31" s="276"/>
      <c r="EA31" s="275"/>
      <c r="EB31" s="273"/>
      <c r="EC31" s="274">
        <f t="shared" si="21"/>
        <v>0</v>
      </c>
      <c r="ED31" s="276"/>
      <c r="EE31" s="274">
        <f t="shared" si="22"/>
        <v>0</v>
      </c>
      <c r="EF31" s="274">
        <f t="shared" si="23"/>
        <v>0</v>
      </c>
      <c r="EG31" s="274">
        <f t="shared" si="24"/>
        <v>0</v>
      </c>
      <c r="EH31" s="274">
        <f t="shared" si="25"/>
        <v>0</v>
      </c>
      <c r="EI31" s="274">
        <f t="shared" si="26"/>
        <v>0</v>
      </c>
      <c r="EJ31" s="274">
        <f t="shared" si="27"/>
        <v>0</v>
      </c>
      <c r="EK31" s="280" t="str">
        <f t="shared" si="28"/>
        <v/>
      </c>
      <c r="EL31" s="279" t="str">
        <f t="shared" si="29"/>
        <v/>
      </c>
      <c r="EM31" s="279" t="str">
        <f t="shared" si="30"/>
        <v/>
      </c>
      <c r="EN31" s="279" t="str">
        <f t="shared" si="31"/>
        <v/>
      </c>
      <c r="EO31" s="270" t="str">
        <f t="shared" si="32"/>
        <v/>
      </c>
      <c r="EP31" s="280" t="str">
        <f t="shared" si="33"/>
        <v/>
      </c>
      <c r="EQ31" s="279" t="str">
        <f t="shared" si="34"/>
        <v/>
      </c>
      <c r="ER31" s="279" t="str">
        <f t="shared" ca="1" si="35"/>
        <v/>
      </c>
      <c r="ES31" s="279" t="str">
        <f t="shared" si="36"/>
        <v/>
      </c>
      <c r="ET31" s="279" t="str">
        <f t="shared" si="37"/>
        <v/>
      </c>
      <c r="EU31" s="278" t="str">
        <f t="shared" si="38"/>
        <v/>
      </c>
      <c r="EV31" s="281" t="str">
        <f t="shared" ca="1" si="39"/>
        <v/>
      </c>
    </row>
    <row r="32" spans="1:152" ht="30" customHeight="1" thickTop="1" thickBot="1" x14ac:dyDescent="0.25">
      <c r="A32" s="244"/>
      <c r="B32" s="244"/>
      <c r="C32" s="244"/>
      <c r="D32" s="244" t="str">
        <f>IF(F32="","",IF(BY32="","Etude",IF(CG32&lt;&gt;"","Notifié",IF(OR(AN32="DAJ",AN32="DRP"),"Ajourné",IF(AND(OR(AN32="DLR",AND(AN32="DR",AT32="",AU32="")),AQ32&lt;&gt;""),"Soldé",IF(AND(Z32&lt;&gt;"",S32="",T32=""),"Annulé",IF(AND(C32&lt;&gt;"",Z32="",S32="",T32=""),"Sans suite",IF(AND(OR(S32="",T32=""),I32&lt;&gt;"",Z32="",BZ32=""),Visas,""))))))))</f>
        <v/>
      </c>
      <c r="E32" s="245" t="str">
        <f t="shared" si="0"/>
        <v/>
      </c>
      <c r="F32" s="246"/>
      <c r="G32" s="244"/>
      <c r="H32" s="244"/>
      <c r="I32" s="244"/>
      <c r="J32" s="247"/>
      <c r="K32" s="244"/>
      <c r="L32" s="244"/>
      <c r="M32" s="244"/>
      <c r="N32" s="244"/>
      <c r="O32" s="244"/>
      <c r="P32" s="244" t="str">
        <f t="shared" si="1"/>
        <v/>
      </c>
      <c r="Q32" s="244"/>
      <c r="R32" s="244"/>
      <c r="S32" s="248"/>
      <c r="T32" s="249"/>
      <c r="U32" s="250">
        <f>IF(AND(ISBLANK(S32),ISBLANK(T32)),X32/(1+Général!$F$101/100),S32+T32)</f>
        <v>0</v>
      </c>
      <c r="V32" s="251">
        <f>S32*(1+Général!$F$101/100)</f>
        <v>0</v>
      </c>
      <c r="W32" s="252">
        <f>T32*(1+Général!$F$101/100)</f>
        <v>0</v>
      </c>
      <c r="X32" s="253">
        <f>IF(AND(ISBLANK(V32),ISBLANK(W32)),(S32+T32)*(1+Général!$F$101/100),V32+W32)</f>
        <v>0</v>
      </c>
      <c r="Y32" s="254"/>
      <c r="Z32" s="255" t="str">
        <f t="shared" si="2"/>
        <v/>
      </c>
      <c r="AA32" s="256"/>
      <c r="AB32" s="257" t="str">
        <f t="shared" si="3"/>
        <v/>
      </c>
      <c r="AC32" s="258"/>
      <c r="AD32" s="244"/>
      <c r="AE32" s="259"/>
      <c r="AF32" s="249"/>
      <c r="AG32" s="259" t="str">
        <f ca="1">IFERROR(date_ouvrable(AB32),"")</f>
        <v/>
      </c>
      <c r="AH32" s="259"/>
      <c r="AI32" s="244"/>
      <c r="AJ32" s="259"/>
      <c r="AK32" s="257" t="str">
        <f t="shared" ca="1" si="4"/>
        <v/>
      </c>
      <c r="AL32" s="260"/>
      <c r="AM32" s="259" t="str">
        <f t="shared" si="5"/>
        <v/>
      </c>
      <c r="AN32" s="244"/>
      <c r="AO32" s="261"/>
      <c r="AP32" s="259" t="str">
        <f t="shared" si="6"/>
        <v/>
      </c>
      <c r="AQ32" s="259" t="str">
        <f t="shared" si="40"/>
        <v/>
      </c>
      <c r="AR32" s="248"/>
      <c r="AS32" s="249"/>
      <c r="AT32" s="248"/>
      <c r="AU32" s="249"/>
      <c r="AV32" s="248"/>
      <c r="AW32" s="250">
        <f>X32-((AR32+AS32+AU32+AT32+AV32)*(1+Général!$F$101/100))</f>
        <v>0</v>
      </c>
      <c r="AX32" s="258"/>
      <c r="AY32" s="262" t="str">
        <f t="shared" ca="1" si="7"/>
        <v/>
      </c>
      <c r="AZ32" s="259"/>
      <c r="BA32" s="244"/>
      <c r="BB32" s="259"/>
      <c r="BC32" s="257" t="str">
        <f>IF(BB32="","",IF(ISBLANK(AQ32),IF(AK32="","",AK32+Général!$B$51),AQ32+Général!$B$51))</f>
        <v/>
      </c>
      <c r="BD32" s="263"/>
      <c r="BE32" s="259"/>
      <c r="BF32" s="249"/>
      <c r="BG32" s="264"/>
      <c r="BH32" s="250">
        <f>AW32/(1+Général!$F$101/100)</f>
        <v>0</v>
      </c>
      <c r="BI32" s="250">
        <f>V32-((AR32+AT32)*(1+Général!$F$101/100))</f>
        <v>0</v>
      </c>
      <c r="BJ32" s="250">
        <f>W32-((AS32+AU32+AV32)*(1+Général!$F$101/100))</f>
        <v>0</v>
      </c>
      <c r="BK32" s="265" t="str">
        <f t="shared" si="8"/>
        <v/>
      </c>
      <c r="BL32" s="266" t="str">
        <f t="shared" si="9"/>
        <v/>
      </c>
      <c r="BM32" s="244" t="str">
        <f t="shared" si="10"/>
        <v/>
      </c>
      <c r="BN32" s="244"/>
      <c r="BO32" s="267" t="str">
        <f t="shared" si="11"/>
        <v/>
      </c>
      <c r="BP32" s="268"/>
      <c r="BQ32" s="269"/>
      <c r="BR32" s="269"/>
      <c r="BS32" s="269"/>
      <c r="BT32" s="269"/>
      <c r="BU32" s="269"/>
      <c r="BV32" s="269"/>
      <c r="BW32" s="269"/>
      <c r="BX32" s="269"/>
      <c r="BY32" s="269"/>
      <c r="BZ32" s="269"/>
      <c r="CA32" s="269"/>
      <c r="CB32" s="269"/>
      <c r="CC32" s="269"/>
      <c r="CD32" s="269"/>
      <c r="CE32" s="269"/>
      <c r="CF32" s="269"/>
      <c r="CG32" s="269"/>
      <c r="CH32" s="269"/>
      <c r="CI32" s="269"/>
      <c r="CJ32" s="269"/>
      <c r="CK32" s="269"/>
      <c r="CL32" s="270"/>
      <c r="CM32" s="270"/>
      <c r="CN32" s="270"/>
      <c r="CO32" s="269"/>
      <c r="CP32" s="269"/>
      <c r="CQ32" s="269"/>
      <c r="CR32" s="269"/>
      <c r="CS32" s="269"/>
      <c r="CT32" s="269"/>
      <c r="CU32" s="269"/>
      <c r="CV32" s="269"/>
      <c r="CW32" s="269"/>
      <c r="CX32" s="269"/>
      <c r="CY32" s="269"/>
      <c r="CZ32" s="269"/>
      <c r="DA32" s="269"/>
      <c r="DB32" s="269"/>
      <c r="DC32" s="269"/>
      <c r="DD32" s="269"/>
      <c r="DE32" s="269"/>
      <c r="DF32" s="270"/>
      <c r="DG32" s="270"/>
      <c r="DH32" s="269"/>
      <c r="DI32" s="269"/>
      <c r="DJ32" s="270"/>
      <c r="DK32" s="271"/>
      <c r="DL32" s="270" t="str">
        <f t="shared" si="12"/>
        <v/>
      </c>
      <c r="DM32" s="270" t="str">
        <f t="shared" si="13"/>
        <v/>
      </c>
      <c r="DN32" s="270" t="str">
        <f t="shared" si="14"/>
        <v/>
      </c>
      <c r="DO32" s="272">
        <f t="shared" si="15"/>
        <v>0</v>
      </c>
      <c r="DP32" s="273">
        <f t="shared" si="16"/>
        <v>0</v>
      </c>
      <c r="DQ32" s="274">
        <f t="shared" si="17"/>
        <v>0</v>
      </c>
      <c r="DR32" s="274">
        <f t="shared" si="18"/>
        <v>0</v>
      </c>
      <c r="DS32" s="275"/>
      <c r="DT32" s="273"/>
      <c r="DU32" s="274">
        <f t="shared" si="19"/>
        <v>0</v>
      </c>
      <c r="DV32" s="276"/>
      <c r="DW32" s="275"/>
      <c r="DX32" s="273"/>
      <c r="DY32" s="274">
        <f t="shared" si="20"/>
        <v>0</v>
      </c>
      <c r="DZ32" s="276"/>
      <c r="EA32" s="275"/>
      <c r="EB32" s="273"/>
      <c r="EC32" s="274">
        <f t="shared" si="21"/>
        <v>0</v>
      </c>
      <c r="ED32" s="276"/>
      <c r="EE32" s="274">
        <f t="shared" si="22"/>
        <v>0</v>
      </c>
      <c r="EF32" s="274">
        <f t="shared" si="23"/>
        <v>0</v>
      </c>
      <c r="EG32" s="274">
        <f t="shared" si="24"/>
        <v>0</v>
      </c>
      <c r="EH32" s="274">
        <f t="shared" si="25"/>
        <v>0</v>
      </c>
      <c r="EI32" s="274">
        <f t="shared" si="26"/>
        <v>0</v>
      </c>
      <c r="EJ32" s="274">
        <f t="shared" si="27"/>
        <v>0</v>
      </c>
      <c r="EK32" s="280" t="str">
        <f t="shared" si="28"/>
        <v/>
      </c>
      <c r="EL32" s="279" t="str">
        <f t="shared" si="29"/>
        <v/>
      </c>
      <c r="EM32" s="279" t="str">
        <f t="shared" si="30"/>
        <v/>
      </c>
      <c r="EN32" s="279" t="str">
        <f t="shared" si="31"/>
        <v/>
      </c>
      <c r="EO32" s="270" t="str">
        <f t="shared" si="32"/>
        <v/>
      </c>
      <c r="EP32" s="280" t="str">
        <f t="shared" si="33"/>
        <v/>
      </c>
      <c r="EQ32" s="279" t="str">
        <f t="shared" si="34"/>
        <v/>
      </c>
      <c r="ER32" s="279" t="str">
        <f t="shared" ca="1" si="35"/>
        <v/>
      </c>
      <c r="ES32" s="279" t="str">
        <f t="shared" si="36"/>
        <v/>
      </c>
      <c r="ET32" s="279" t="str">
        <f t="shared" si="37"/>
        <v/>
      </c>
      <c r="EU32" s="278" t="str">
        <f t="shared" si="38"/>
        <v/>
      </c>
      <c r="EV32" s="281" t="str">
        <f t="shared" ca="1" si="39"/>
        <v/>
      </c>
    </row>
    <row r="33" spans="1:152" ht="30" customHeight="1" thickTop="1" thickBot="1" x14ac:dyDescent="0.25">
      <c r="A33" s="244"/>
      <c r="B33" s="244"/>
      <c r="C33" s="244"/>
      <c r="D33" s="244" t="str">
        <f>IF(F33="","",IF(BY33="","Etude",IF(CG33&lt;&gt;"","Notifié",IF(OR(AN33="DAJ",AN33="DRP"),"Ajourné",IF(AND(OR(AN33="DLR",AND(AN33="DR",AT33="",AU33="")),AQ33&lt;&gt;""),"Soldé",IF(AND(Z33&lt;&gt;"",S33="",T33=""),"Annulé",IF(AND(C33&lt;&gt;"",Z33="",S33="",T33=""),"Sans suite",IF(AND(OR(S33="",T33=""),I33&lt;&gt;"",Z33="",BZ33=""),Visas,""))))))))</f>
        <v/>
      </c>
      <c r="E33" s="245" t="str">
        <f t="shared" si="0"/>
        <v/>
      </c>
      <c r="F33" s="246"/>
      <c r="G33" s="244"/>
      <c r="H33" s="244"/>
      <c r="I33" s="244"/>
      <c r="J33" s="247"/>
      <c r="K33" s="244"/>
      <c r="L33" s="244"/>
      <c r="M33" s="244"/>
      <c r="N33" s="244"/>
      <c r="O33" s="244"/>
      <c r="P33" s="244" t="str">
        <f t="shared" si="1"/>
        <v/>
      </c>
      <c r="Q33" s="244"/>
      <c r="R33" s="244"/>
      <c r="S33" s="248"/>
      <c r="T33" s="249"/>
      <c r="U33" s="250">
        <f>IF(AND(ISBLANK(S33),ISBLANK(T33)),X33/(1+Général!$F$101/100),S33+T33)</f>
        <v>0</v>
      </c>
      <c r="V33" s="251">
        <f>S33*(1+Général!$F$101/100)</f>
        <v>0</v>
      </c>
      <c r="W33" s="252">
        <f>T33*(1+Général!$F$101/100)</f>
        <v>0</v>
      </c>
      <c r="X33" s="253">
        <f>IF(AND(ISBLANK(V33),ISBLANK(W33)),(S33+T33)*(1+Général!$F$101/100),V33+W33)</f>
        <v>0</v>
      </c>
      <c r="Y33" s="254"/>
      <c r="Z33" s="255" t="str">
        <f t="shared" si="2"/>
        <v/>
      </c>
      <c r="AA33" s="256"/>
      <c r="AB33" s="257" t="str">
        <f t="shared" si="3"/>
        <v/>
      </c>
      <c r="AC33" s="258"/>
      <c r="AD33" s="244"/>
      <c r="AE33" s="259"/>
      <c r="AF33" s="249"/>
      <c r="AG33" s="259" t="str">
        <f ca="1">IFERROR(date_ouvrable(AB33),"")</f>
        <v/>
      </c>
      <c r="AH33" s="259"/>
      <c r="AI33" s="244"/>
      <c r="AJ33" s="259"/>
      <c r="AK33" s="257" t="str">
        <f t="shared" ca="1" si="4"/>
        <v/>
      </c>
      <c r="AL33" s="260"/>
      <c r="AM33" s="259" t="str">
        <f t="shared" si="5"/>
        <v/>
      </c>
      <c r="AN33" s="244"/>
      <c r="AO33" s="261"/>
      <c r="AP33" s="259" t="str">
        <f t="shared" si="6"/>
        <v/>
      </c>
      <c r="AQ33" s="259" t="str">
        <f t="shared" si="40"/>
        <v/>
      </c>
      <c r="AR33" s="248"/>
      <c r="AS33" s="249"/>
      <c r="AT33" s="248"/>
      <c r="AU33" s="249"/>
      <c r="AV33" s="248"/>
      <c r="AW33" s="250">
        <f>X33-((AR33+AS33+AU33+AT33+AV33)*(1+Général!$F$101/100))</f>
        <v>0</v>
      </c>
      <c r="AX33" s="258"/>
      <c r="AY33" s="262" t="str">
        <f t="shared" ca="1" si="7"/>
        <v/>
      </c>
      <c r="AZ33" s="259"/>
      <c r="BA33" s="244"/>
      <c r="BB33" s="259"/>
      <c r="BC33" s="257" t="str">
        <f>IF(BB33="","",IF(ISBLANK(AQ33),IF(AK33="","",AK33+Général!$B$51),AQ33+Général!$B$51))</f>
        <v/>
      </c>
      <c r="BD33" s="263"/>
      <c r="BE33" s="259"/>
      <c r="BF33" s="249"/>
      <c r="BG33" s="264"/>
      <c r="BH33" s="250">
        <f>AW33/(1+Général!$F$101/100)</f>
        <v>0</v>
      </c>
      <c r="BI33" s="250">
        <f>V33-((AR33+AT33)*(1+Général!$F$101/100))</f>
        <v>0</v>
      </c>
      <c r="BJ33" s="250">
        <f>W33-((AS33+AU33+AV33)*(1+Général!$F$101/100))</f>
        <v>0</v>
      </c>
      <c r="BK33" s="265" t="str">
        <f t="shared" si="8"/>
        <v/>
      </c>
      <c r="BL33" s="266" t="str">
        <f t="shared" si="9"/>
        <v/>
      </c>
      <c r="BM33" s="244" t="str">
        <f t="shared" si="10"/>
        <v/>
      </c>
      <c r="BN33" s="244"/>
      <c r="BO33" s="267" t="str">
        <f t="shared" si="11"/>
        <v/>
      </c>
      <c r="BP33" s="268"/>
      <c r="BQ33" s="269"/>
      <c r="BR33" s="269"/>
      <c r="BS33" s="269"/>
      <c r="BT33" s="269"/>
      <c r="BU33" s="269"/>
      <c r="BV33" s="269"/>
      <c r="BW33" s="269"/>
      <c r="BX33" s="269"/>
      <c r="BY33" s="269"/>
      <c r="BZ33" s="269"/>
      <c r="CA33" s="269"/>
      <c r="CB33" s="269"/>
      <c r="CC33" s="269"/>
      <c r="CD33" s="269"/>
      <c r="CE33" s="269"/>
      <c r="CF33" s="269"/>
      <c r="CG33" s="269"/>
      <c r="CH33" s="269"/>
      <c r="CI33" s="269"/>
      <c r="CJ33" s="269"/>
      <c r="CK33" s="269"/>
      <c r="CL33" s="270"/>
      <c r="CM33" s="270"/>
      <c r="CN33" s="270"/>
      <c r="CO33" s="269"/>
      <c r="CP33" s="269"/>
      <c r="CQ33" s="269"/>
      <c r="CR33" s="269"/>
      <c r="CS33" s="269"/>
      <c r="CT33" s="269"/>
      <c r="CU33" s="269"/>
      <c r="CV33" s="269"/>
      <c r="CW33" s="269"/>
      <c r="CX33" s="269"/>
      <c r="CY33" s="269"/>
      <c r="CZ33" s="269"/>
      <c r="DA33" s="269"/>
      <c r="DB33" s="269"/>
      <c r="DC33" s="269"/>
      <c r="DD33" s="269"/>
      <c r="DE33" s="269"/>
      <c r="DF33" s="270"/>
      <c r="DG33" s="270"/>
      <c r="DH33" s="269"/>
      <c r="DI33" s="269"/>
      <c r="DJ33" s="270"/>
      <c r="DK33" s="271"/>
      <c r="DL33" s="270" t="str">
        <f t="shared" si="12"/>
        <v/>
      </c>
      <c r="DM33" s="270" t="str">
        <f t="shared" si="13"/>
        <v/>
      </c>
      <c r="DN33" s="270" t="str">
        <f t="shared" si="14"/>
        <v/>
      </c>
      <c r="DO33" s="272">
        <f t="shared" si="15"/>
        <v>0</v>
      </c>
      <c r="DP33" s="273">
        <f t="shared" si="16"/>
        <v>0</v>
      </c>
      <c r="DQ33" s="274">
        <f t="shared" si="17"/>
        <v>0</v>
      </c>
      <c r="DR33" s="274">
        <f t="shared" si="18"/>
        <v>0</v>
      </c>
      <c r="DS33" s="275"/>
      <c r="DT33" s="273"/>
      <c r="DU33" s="274">
        <f t="shared" si="19"/>
        <v>0</v>
      </c>
      <c r="DV33" s="276"/>
      <c r="DW33" s="275"/>
      <c r="DX33" s="273"/>
      <c r="DY33" s="274">
        <f t="shared" si="20"/>
        <v>0</v>
      </c>
      <c r="DZ33" s="276"/>
      <c r="EA33" s="275"/>
      <c r="EB33" s="273"/>
      <c r="EC33" s="274">
        <f t="shared" si="21"/>
        <v>0</v>
      </c>
      <c r="ED33" s="276"/>
      <c r="EE33" s="274">
        <f t="shared" si="22"/>
        <v>0</v>
      </c>
      <c r="EF33" s="274">
        <f t="shared" si="23"/>
        <v>0</v>
      </c>
      <c r="EG33" s="274">
        <f t="shared" si="24"/>
        <v>0</v>
      </c>
      <c r="EH33" s="274">
        <f t="shared" si="25"/>
        <v>0</v>
      </c>
      <c r="EI33" s="274">
        <f t="shared" si="26"/>
        <v>0</v>
      </c>
      <c r="EJ33" s="274">
        <f t="shared" si="27"/>
        <v>0</v>
      </c>
      <c r="EK33" s="280" t="str">
        <f t="shared" si="28"/>
        <v/>
      </c>
      <c r="EL33" s="279" t="str">
        <f t="shared" si="29"/>
        <v/>
      </c>
      <c r="EM33" s="279" t="str">
        <f t="shared" si="30"/>
        <v/>
      </c>
      <c r="EN33" s="279" t="str">
        <f t="shared" si="31"/>
        <v/>
      </c>
      <c r="EO33" s="270" t="str">
        <f t="shared" si="32"/>
        <v/>
      </c>
      <c r="EP33" s="280" t="str">
        <f t="shared" si="33"/>
        <v/>
      </c>
      <c r="EQ33" s="279" t="str">
        <f t="shared" si="34"/>
        <v/>
      </c>
      <c r="ER33" s="279" t="str">
        <f t="shared" ca="1" si="35"/>
        <v/>
      </c>
      <c r="ES33" s="279" t="str">
        <f t="shared" si="36"/>
        <v/>
      </c>
      <c r="ET33" s="279" t="str">
        <f t="shared" si="37"/>
        <v/>
      </c>
      <c r="EU33" s="278" t="str">
        <f t="shared" si="38"/>
        <v/>
      </c>
      <c r="EV33" s="281" t="str">
        <f t="shared" ca="1" si="39"/>
        <v/>
      </c>
    </row>
    <row r="34" spans="1:152" ht="30" customHeight="1" thickTop="1" thickBot="1" x14ac:dyDescent="0.25">
      <c r="A34" s="244"/>
      <c r="B34" s="244"/>
      <c r="C34" s="244"/>
      <c r="D34" s="244" t="str">
        <f>IF(F34="","",IF(BY34="","Etude",IF(CG34&lt;&gt;"","Notifié",IF(OR(AN34="DAJ",AN34="DRP"),"Ajourné",IF(AND(OR(AN34="DLR",AND(AN34="DR",AT34="",AU34="")),AQ34&lt;&gt;""),"Soldé",IF(AND(Z34&lt;&gt;"",S34="",T34=""),"Annulé",IF(AND(C34&lt;&gt;"",Z34="",S34="",T34=""),"Sans suite",IF(AND(OR(S34="",T34=""),I34&lt;&gt;"",Z34="",BZ34=""),Visas,""))))))))</f>
        <v/>
      </c>
      <c r="E34" s="245" t="str">
        <f t="shared" si="0"/>
        <v/>
      </c>
      <c r="F34" s="246"/>
      <c r="G34" s="244"/>
      <c r="H34" s="244"/>
      <c r="I34" s="244"/>
      <c r="J34" s="247"/>
      <c r="K34" s="244"/>
      <c r="L34" s="244"/>
      <c r="M34" s="244"/>
      <c r="N34" s="244"/>
      <c r="O34" s="244"/>
      <c r="P34" s="244" t="str">
        <f t="shared" si="1"/>
        <v/>
      </c>
      <c r="Q34" s="244"/>
      <c r="R34" s="244"/>
      <c r="S34" s="248"/>
      <c r="T34" s="249"/>
      <c r="U34" s="250">
        <f>IF(AND(ISBLANK(S34),ISBLANK(T34)),X34/(1+Général!$F$101/100),S34+T34)</f>
        <v>0</v>
      </c>
      <c r="V34" s="251">
        <f>S34*(1+Général!$F$101/100)</f>
        <v>0</v>
      </c>
      <c r="W34" s="252">
        <f>T34*(1+Général!$F$101/100)</f>
        <v>0</v>
      </c>
      <c r="X34" s="253">
        <f>IF(AND(ISBLANK(V34),ISBLANK(W34)),(S34+T34)*(1+Général!$F$101/100),V34+W34)</f>
        <v>0</v>
      </c>
      <c r="Y34" s="254"/>
      <c r="Z34" s="255" t="str">
        <f t="shared" si="2"/>
        <v/>
      </c>
      <c r="AA34" s="256"/>
      <c r="AB34" s="257" t="str">
        <f t="shared" si="3"/>
        <v/>
      </c>
      <c r="AC34" s="258"/>
      <c r="AD34" s="244"/>
      <c r="AE34" s="259"/>
      <c r="AF34" s="249"/>
      <c r="AG34" s="259" t="str">
        <f ca="1">IFERROR(date_ouvrable(AB34),"")</f>
        <v/>
      </c>
      <c r="AH34" s="259"/>
      <c r="AI34" s="244"/>
      <c r="AJ34" s="259"/>
      <c r="AK34" s="257" t="str">
        <f t="shared" ca="1" si="4"/>
        <v/>
      </c>
      <c r="AL34" s="260"/>
      <c r="AM34" s="259" t="str">
        <f t="shared" si="5"/>
        <v/>
      </c>
      <c r="AN34" s="244"/>
      <c r="AO34" s="261"/>
      <c r="AP34" s="259" t="str">
        <f t="shared" si="6"/>
        <v/>
      </c>
      <c r="AQ34" s="259" t="str">
        <f t="shared" si="40"/>
        <v/>
      </c>
      <c r="AR34" s="248"/>
      <c r="AS34" s="249"/>
      <c r="AT34" s="248"/>
      <c r="AU34" s="249"/>
      <c r="AV34" s="248"/>
      <c r="AW34" s="250">
        <f>X34-((AR34+AS34+AU34+AT34+AV34)*(1+Général!$F$101/100))</f>
        <v>0</v>
      </c>
      <c r="AX34" s="258"/>
      <c r="AY34" s="262" t="str">
        <f t="shared" ca="1" si="7"/>
        <v/>
      </c>
      <c r="AZ34" s="259"/>
      <c r="BA34" s="244"/>
      <c r="BB34" s="259"/>
      <c r="BC34" s="257" t="str">
        <f>IF(BB34="","",IF(ISBLANK(AQ34),IF(AK34="","",AK34+Général!$B$51),AQ34+Général!$B$51))</f>
        <v/>
      </c>
      <c r="BD34" s="263"/>
      <c r="BE34" s="259"/>
      <c r="BF34" s="249"/>
      <c r="BG34" s="264"/>
      <c r="BH34" s="250">
        <f>AW34/(1+Général!$F$101/100)</f>
        <v>0</v>
      </c>
      <c r="BI34" s="250">
        <f>V34-((AR34+AT34)*(1+Général!$F$101/100))</f>
        <v>0</v>
      </c>
      <c r="BJ34" s="250">
        <f>W34-((AS34+AU34+AV34)*(1+Général!$F$101/100))</f>
        <v>0</v>
      </c>
      <c r="BK34" s="265" t="str">
        <f t="shared" si="8"/>
        <v/>
      </c>
      <c r="BL34" s="266" t="str">
        <f t="shared" si="9"/>
        <v/>
      </c>
      <c r="BM34" s="244" t="str">
        <f t="shared" si="10"/>
        <v/>
      </c>
      <c r="BN34" s="244"/>
      <c r="BO34" s="267" t="str">
        <f t="shared" si="11"/>
        <v/>
      </c>
      <c r="BP34" s="268"/>
      <c r="BQ34" s="269"/>
      <c r="BR34" s="269"/>
      <c r="BS34" s="269"/>
      <c r="BT34" s="269"/>
      <c r="BU34" s="269"/>
      <c r="BV34" s="269"/>
      <c r="BW34" s="269"/>
      <c r="BX34" s="269"/>
      <c r="BY34" s="269"/>
      <c r="BZ34" s="269"/>
      <c r="CA34" s="269"/>
      <c r="CB34" s="269"/>
      <c r="CC34" s="269"/>
      <c r="CD34" s="269"/>
      <c r="CE34" s="269"/>
      <c r="CF34" s="269"/>
      <c r="CG34" s="269"/>
      <c r="CH34" s="269"/>
      <c r="CI34" s="269"/>
      <c r="CJ34" s="269"/>
      <c r="CK34" s="269"/>
      <c r="CL34" s="270"/>
      <c r="CM34" s="270"/>
      <c r="CN34" s="270"/>
      <c r="CO34" s="269"/>
      <c r="CP34" s="269"/>
      <c r="CQ34" s="269"/>
      <c r="CR34" s="269"/>
      <c r="CS34" s="269"/>
      <c r="CT34" s="269"/>
      <c r="CU34" s="269"/>
      <c r="CV34" s="269"/>
      <c r="CW34" s="269"/>
      <c r="CX34" s="269"/>
      <c r="CY34" s="269"/>
      <c r="CZ34" s="269"/>
      <c r="DA34" s="269"/>
      <c r="DB34" s="269"/>
      <c r="DC34" s="269"/>
      <c r="DD34" s="269"/>
      <c r="DE34" s="269"/>
      <c r="DF34" s="270"/>
      <c r="DG34" s="270"/>
      <c r="DH34" s="269"/>
      <c r="DI34" s="269"/>
      <c r="DJ34" s="270"/>
      <c r="DK34" s="271"/>
      <c r="DL34" s="270" t="str">
        <f t="shared" si="12"/>
        <v/>
      </c>
      <c r="DM34" s="270" t="str">
        <f t="shared" si="13"/>
        <v/>
      </c>
      <c r="DN34" s="270" t="str">
        <f t="shared" si="14"/>
        <v/>
      </c>
      <c r="DO34" s="272">
        <f t="shared" si="15"/>
        <v>0</v>
      </c>
      <c r="DP34" s="273">
        <f t="shared" si="16"/>
        <v>0</v>
      </c>
      <c r="DQ34" s="274">
        <f t="shared" si="17"/>
        <v>0</v>
      </c>
      <c r="DR34" s="274">
        <f t="shared" si="18"/>
        <v>0</v>
      </c>
      <c r="DS34" s="275"/>
      <c r="DT34" s="273"/>
      <c r="DU34" s="274">
        <f t="shared" si="19"/>
        <v>0</v>
      </c>
      <c r="DV34" s="276"/>
      <c r="DW34" s="275"/>
      <c r="DX34" s="273"/>
      <c r="DY34" s="274">
        <f t="shared" si="20"/>
        <v>0</v>
      </c>
      <c r="DZ34" s="276"/>
      <c r="EA34" s="275"/>
      <c r="EB34" s="273"/>
      <c r="EC34" s="274">
        <f t="shared" si="21"/>
        <v>0</v>
      </c>
      <c r="ED34" s="276"/>
      <c r="EE34" s="274">
        <f t="shared" si="22"/>
        <v>0</v>
      </c>
      <c r="EF34" s="274">
        <f t="shared" si="23"/>
        <v>0</v>
      </c>
      <c r="EG34" s="274">
        <f t="shared" si="24"/>
        <v>0</v>
      </c>
      <c r="EH34" s="274">
        <f t="shared" si="25"/>
        <v>0</v>
      </c>
      <c r="EI34" s="274">
        <f t="shared" si="26"/>
        <v>0</v>
      </c>
      <c r="EJ34" s="274">
        <f t="shared" si="27"/>
        <v>0</v>
      </c>
      <c r="EK34" s="280" t="str">
        <f t="shared" si="28"/>
        <v/>
      </c>
      <c r="EL34" s="279" t="str">
        <f t="shared" si="29"/>
        <v/>
      </c>
      <c r="EM34" s="279" t="str">
        <f t="shared" si="30"/>
        <v/>
      </c>
      <c r="EN34" s="279" t="str">
        <f t="shared" si="31"/>
        <v/>
      </c>
      <c r="EO34" s="270" t="str">
        <f t="shared" si="32"/>
        <v/>
      </c>
      <c r="EP34" s="280" t="str">
        <f t="shared" si="33"/>
        <v/>
      </c>
      <c r="EQ34" s="279" t="str">
        <f t="shared" si="34"/>
        <v/>
      </c>
      <c r="ER34" s="279" t="str">
        <f t="shared" ca="1" si="35"/>
        <v/>
      </c>
      <c r="ES34" s="279" t="str">
        <f t="shared" si="36"/>
        <v/>
      </c>
      <c r="ET34" s="279" t="str">
        <f t="shared" si="37"/>
        <v/>
      </c>
      <c r="EU34" s="278" t="str">
        <f t="shared" si="38"/>
        <v/>
      </c>
      <c r="EV34" s="281" t="str">
        <f t="shared" ca="1" si="39"/>
        <v/>
      </c>
    </row>
    <row r="35" spans="1:152" ht="30" customHeight="1" thickTop="1" thickBot="1" x14ac:dyDescent="0.25">
      <c r="A35" s="244"/>
      <c r="B35" s="244"/>
      <c r="C35" s="244"/>
      <c r="D35" s="244" t="str">
        <f>IF(F35="","",IF(BY35="","Etude",IF(CG35&lt;&gt;"","Notifié",IF(OR(AN35="DAJ",AN35="DRP"),"Ajourné",IF(AND(OR(AN35="DLR",AND(AN35="DR",AT35="",AU35="")),AQ35&lt;&gt;""),"Soldé",IF(AND(Z35&lt;&gt;"",S35="",T35=""),"Annulé",IF(AND(C35&lt;&gt;"",Z35="",S35="",T35=""),"Sans suite",IF(AND(OR(S35="",T35=""),I35&lt;&gt;"",Z35="",BZ35=""),Visas,""))))))))</f>
        <v/>
      </c>
      <c r="E35" s="245" t="str">
        <f t="shared" si="0"/>
        <v/>
      </c>
      <c r="F35" s="246"/>
      <c r="G35" s="244"/>
      <c r="H35" s="244"/>
      <c r="I35" s="244"/>
      <c r="J35" s="247"/>
      <c r="K35" s="244"/>
      <c r="L35" s="244"/>
      <c r="M35" s="244"/>
      <c r="N35" s="244"/>
      <c r="O35" s="244"/>
      <c r="P35" s="244" t="str">
        <f t="shared" si="1"/>
        <v/>
      </c>
      <c r="Q35" s="244"/>
      <c r="R35" s="244"/>
      <c r="S35" s="248"/>
      <c r="T35" s="249"/>
      <c r="U35" s="250">
        <f>IF(AND(ISBLANK(S35),ISBLANK(T35)),X35/(1+Général!$F$101/100),S35+T35)</f>
        <v>0</v>
      </c>
      <c r="V35" s="251">
        <f>S35*(1+Général!$F$101/100)</f>
        <v>0</v>
      </c>
      <c r="W35" s="252">
        <f>T35*(1+Général!$F$101/100)</f>
        <v>0</v>
      </c>
      <c r="X35" s="253">
        <f>IF(AND(ISBLANK(V35),ISBLANK(W35)),(S35+T35)*(1+Général!$F$101/100),V35+W35)</f>
        <v>0</v>
      </c>
      <c r="Y35" s="254"/>
      <c r="Z35" s="255" t="str">
        <f t="shared" si="2"/>
        <v/>
      </c>
      <c r="AA35" s="256"/>
      <c r="AB35" s="257" t="str">
        <f t="shared" si="3"/>
        <v/>
      </c>
      <c r="AC35" s="258"/>
      <c r="AD35" s="244"/>
      <c r="AE35" s="259"/>
      <c r="AF35" s="249"/>
      <c r="AG35" s="259" t="str">
        <f ca="1">IFERROR(date_ouvrable(AB35),"")</f>
        <v/>
      </c>
      <c r="AH35" s="259"/>
      <c r="AI35" s="244"/>
      <c r="AJ35" s="259"/>
      <c r="AK35" s="257" t="str">
        <f t="shared" ca="1" si="4"/>
        <v/>
      </c>
      <c r="AL35" s="260"/>
      <c r="AM35" s="259" t="str">
        <f t="shared" si="5"/>
        <v/>
      </c>
      <c r="AN35" s="244"/>
      <c r="AO35" s="261"/>
      <c r="AP35" s="259" t="str">
        <f t="shared" si="6"/>
        <v/>
      </c>
      <c r="AQ35" s="259" t="str">
        <f t="shared" si="40"/>
        <v/>
      </c>
      <c r="AR35" s="248"/>
      <c r="AS35" s="249"/>
      <c r="AT35" s="248"/>
      <c r="AU35" s="249"/>
      <c r="AV35" s="248"/>
      <c r="AW35" s="250">
        <f>X35-((AR35+AS35+AU35+AT35+AV35)*(1+Général!$F$101/100))</f>
        <v>0</v>
      </c>
      <c r="AX35" s="258"/>
      <c r="AY35" s="262" t="str">
        <f t="shared" ca="1" si="7"/>
        <v/>
      </c>
      <c r="AZ35" s="259"/>
      <c r="BA35" s="244"/>
      <c r="BB35" s="259"/>
      <c r="BC35" s="257" t="str">
        <f>IF(BB35="","",IF(ISBLANK(AQ35),IF(AK35="","",AK35+Général!$B$51),AQ35+Général!$B$51))</f>
        <v/>
      </c>
      <c r="BD35" s="263"/>
      <c r="BE35" s="259"/>
      <c r="BF35" s="249"/>
      <c r="BG35" s="264"/>
      <c r="BH35" s="250">
        <f>AW35/(1+Général!$F$101/100)</f>
        <v>0</v>
      </c>
      <c r="BI35" s="250">
        <f>V35-((AR35+AT35)*(1+Général!$F$101/100))</f>
        <v>0</v>
      </c>
      <c r="BJ35" s="250">
        <f>W35-((AS35+AU35+AV35)*(1+Général!$F$101/100))</f>
        <v>0</v>
      </c>
      <c r="BK35" s="265" t="str">
        <f t="shared" si="8"/>
        <v/>
      </c>
      <c r="BL35" s="266" t="str">
        <f t="shared" si="9"/>
        <v/>
      </c>
      <c r="BM35" s="244" t="str">
        <f t="shared" si="10"/>
        <v/>
      </c>
      <c r="BN35" s="244"/>
      <c r="BO35" s="267" t="str">
        <f t="shared" si="11"/>
        <v/>
      </c>
      <c r="BP35" s="268"/>
      <c r="BQ35" s="269"/>
      <c r="BR35" s="269"/>
      <c r="BS35" s="269"/>
      <c r="BT35" s="269"/>
      <c r="BU35" s="269"/>
      <c r="BV35" s="269"/>
      <c r="BW35" s="269"/>
      <c r="BX35" s="269"/>
      <c r="BY35" s="269"/>
      <c r="BZ35" s="269"/>
      <c r="CA35" s="269"/>
      <c r="CB35" s="269"/>
      <c r="CC35" s="269"/>
      <c r="CD35" s="269"/>
      <c r="CE35" s="269"/>
      <c r="CF35" s="269"/>
      <c r="CG35" s="269"/>
      <c r="CH35" s="269"/>
      <c r="CI35" s="269"/>
      <c r="CJ35" s="269"/>
      <c r="CK35" s="269"/>
      <c r="CL35" s="270"/>
      <c r="CM35" s="270"/>
      <c r="CN35" s="270"/>
      <c r="CO35" s="269"/>
      <c r="CP35" s="269"/>
      <c r="CQ35" s="269"/>
      <c r="CR35" s="269"/>
      <c r="CS35" s="269"/>
      <c r="CT35" s="269"/>
      <c r="CU35" s="269"/>
      <c r="CV35" s="269"/>
      <c r="CW35" s="269"/>
      <c r="CX35" s="269"/>
      <c r="CY35" s="269"/>
      <c r="CZ35" s="269"/>
      <c r="DA35" s="269"/>
      <c r="DB35" s="269"/>
      <c r="DC35" s="269"/>
      <c r="DD35" s="269"/>
      <c r="DE35" s="269"/>
      <c r="DF35" s="270"/>
      <c r="DG35" s="270"/>
      <c r="DH35" s="269"/>
      <c r="DI35" s="269"/>
      <c r="DJ35" s="270"/>
      <c r="DK35" s="271"/>
      <c r="DL35" s="270" t="str">
        <f t="shared" si="12"/>
        <v/>
      </c>
      <c r="DM35" s="270" t="str">
        <f t="shared" si="13"/>
        <v/>
      </c>
      <c r="DN35" s="270" t="str">
        <f t="shared" si="14"/>
        <v/>
      </c>
      <c r="DO35" s="272">
        <f t="shared" si="15"/>
        <v>0</v>
      </c>
      <c r="DP35" s="273">
        <f t="shared" si="16"/>
        <v>0</v>
      </c>
      <c r="DQ35" s="274">
        <f t="shared" si="17"/>
        <v>0</v>
      </c>
      <c r="DR35" s="274">
        <f t="shared" si="18"/>
        <v>0</v>
      </c>
      <c r="DS35" s="275"/>
      <c r="DT35" s="273"/>
      <c r="DU35" s="274">
        <f t="shared" si="19"/>
        <v>0</v>
      </c>
      <c r="DV35" s="276"/>
      <c r="DW35" s="275"/>
      <c r="DX35" s="273"/>
      <c r="DY35" s="274">
        <f t="shared" si="20"/>
        <v>0</v>
      </c>
      <c r="DZ35" s="276"/>
      <c r="EA35" s="275"/>
      <c r="EB35" s="273"/>
      <c r="EC35" s="274">
        <f t="shared" si="21"/>
        <v>0</v>
      </c>
      <c r="ED35" s="276"/>
      <c r="EE35" s="274">
        <f t="shared" si="22"/>
        <v>0</v>
      </c>
      <c r="EF35" s="274">
        <f t="shared" si="23"/>
        <v>0</v>
      </c>
      <c r="EG35" s="274">
        <f t="shared" si="24"/>
        <v>0</v>
      </c>
      <c r="EH35" s="274">
        <f t="shared" si="25"/>
        <v>0</v>
      </c>
      <c r="EI35" s="274">
        <f t="shared" si="26"/>
        <v>0</v>
      </c>
      <c r="EJ35" s="274">
        <f t="shared" si="27"/>
        <v>0</v>
      </c>
      <c r="EK35" s="280" t="str">
        <f t="shared" si="28"/>
        <v/>
      </c>
      <c r="EL35" s="279" t="str">
        <f t="shared" si="29"/>
        <v/>
      </c>
      <c r="EM35" s="279" t="str">
        <f t="shared" si="30"/>
        <v/>
      </c>
      <c r="EN35" s="279" t="str">
        <f t="shared" si="31"/>
        <v/>
      </c>
      <c r="EO35" s="270" t="str">
        <f t="shared" si="32"/>
        <v/>
      </c>
      <c r="EP35" s="280" t="str">
        <f t="shared" si="33"/>
        <v/>
      </c>
      <c r="EQ35" s="279" t="str">
        <f t="shared" si="34"/>
        <v/>
      </c>
      <c r="ER35" s="279" t="str">
        <f t="shared" ca="1" si="35"/>
        <v/>
      </c>
      <c r="ES35" s="279" t="str">
        <f t="shared" si="36"/>
        <v/>
      </c>
      <c r="ET35" s="279" t="str">
        <f t="shared" si="37"/>
        <v/>
      </c>
      <c r="EU35" s="278" t="str">
        <f t="shared" si="38"/>
        <v/>
      </c>
      <c r="EV35" s="281" t="str">
        <f t="shared" ca="1" si="39"/>
        <v/>
      </c>
    </row>
    <row r="36" spans="1:152" ht="30" customHeight="1" thickTop="1" thickBot="1" x14ac:dyDescent="0.25">
      <c r="A36" s="244"/>
      <c r="B36" s="244"/>
      <c r="C36" s="244"/>
      <c r="D36" s="244" t="str">
        <f>IF(F36="","",IF(BY36="","Etude",IF(CG36&lt;&gt;"","Notifié",IF(OR(AN36="DAJ",AN36="DRP"),"Ajourné",IF(AND(OR(AN36="DLR",AND(AN36="DR",AT36="",AU36="")),AQ36&lt;&gt;""),"Soldé",IF(AND(Z36&lt;&gt;"",S36="",T36=""),"Annulé",IF(AND(C36&lt;&gt;"",Z36="",S36="",T36=""),"Sans suite",IF(AND(OR(S36="",T36=""),I36&lt;&gt;"",Z36="",BZ36=""),Visas,""))))))))</f>
        <v/>
      </c>
      <c r="E36" s="245" t="str">
        <f t="shared" si="0"/>
        <v/>
      </c>
      <c r="F36" s="246"/>
      <c r="G36" s="244"/>
      <c r="H36" s="244"/>
      <c r="I36" s="244"/>
      <c r="J36" s="247"/>
      <c r="K36" s="244"/>
      <c r="L36" s="244"/>
      <c r="M36" s="244"/>
      <c r="N36" s="244"/>
      <c r="O36" s="244"/>
      <c r="P36" s="244" t="str">
        <f t="shared" si="1"/>
        <v/>
      </c>
      <c r="Q36" s="244"/>
      <c r="R36" s="244"/>
      <c r="S36" s="248"/>
      <c r="T36" s="249"/>
      <c r="U36" s="250">
        <f>IF(AND(ISBLANK(S36),ISBLANK(T36)),X36/(1+Général!$F$101/100),S36+T36)</f>
        <v>0</v>
      </c>
      <c r="V36" s="251">
        <f>S36*(1+Général!$F$101/100)</f>
        <v>0</v>
      </c>
      <c r="W36" s="252">
        <f>T36*(1+Général!$F$101/100)</f>
        <v>0</v>
      </c>
      <c r="X36" s="253">
        <f>IF(AND(ISBLANK(V36),ISBLANK(W36)),(S36+T36)*(1+Général!$F$101/100),V36+W36)</f>
        <v>0</v>
      </c>
      <c r="Y36" s="254"/>
      <c r="Z36" s="255" t="str">
        <f t="shared" si="2"/>
        <v/>
      </c>
      <c r="AA36" s="256"/>
      <c r="AB36" s="257" t="str">
        <f t="shared" si="3"/>
        <v/>
      </c>
      <c r="AC36" s="258"/>
      <c r="AD36" s="244"/>
      <c r="AE36" s="259"/>
      <c r="AF36" s="249"/>
      <c r="AG36" s="259" t="str">
        <f ca="1">IFERROR(date_ouvrable(AB36),"")</f>
        <v/>
      </c>
      <c r="AH36" s="259"/>
      <c r="AI36" s="244"/>
      <c r="AJ36" s="259"/>
      <c r="AK36" s="257" t="str">
        <f t="shared" ca="1" si="4"/>
        <v/>
      </c>
      <c r="AL36" s="260"/>
      <c r="AM36" s="259" t="str">
        <f t="shared" si="5"/>
        <v/>
      </c>
      <c r="AN36" s="244"/>
      <c r="AO36" s="261"/>
      <c r="AP36" s="259" t="str">
        <f t="shared" si="6"/>
        <v/>
      </c>
      <c r="AQ36" s="259" t="str">
        <f t="shared" si="40"/>
        <v/>
      </c>
      <c r="AR36" s="248"/>
      <c r="AS36" s="249"/>
      <c r="AT36" s="248"/>
      <c r="AU36" s="249"/>
      <c r="AV36" s="248"/>
      <c r="AW36" s="250">
        <f>X36-((AR36+AS36+AU36+AT36+AV36)*(1+Général!$F$101/100))</f>
        <v>0</v>
      </c>
      <c r="AX36" s="258"/>
      <c r="AY36" s="262" t="str">
        <f t="shared" ca="1" si="7"/>
        <v/>
      </c>
      <c r="AZ36" s="259"/>
      <c r="BA36" s="244"/>
      <c r="BB36" s="259"/>
      <c r="BC36" s="257" t="str">
        <f>IF(BB36="","",IF(ISBLANK(AQ36),IF(AK36="","",AK36+Général!$B$51),AQ36+Général!$B$51))</f>
        <v/>
      </c>
      <c r="BD36" s="263"/>
      <c r="BE36" s="259"/>
      <c r="BF36" s="249"/>
      <c r="BG36" s="264"/>
      <c r="BH36" s="250">
        <f>AW36/(1+Général!$F$101/100)</f>
        <v>0</v>
      </c>
      <c r="BI36" s="250">
        <f>V36-((AR36+AT36)*(1+Général!$F$101/100))</f>
        <v>0</v>
      </c>
      <c r="BJ36" s="250">
        <f>W36-((AS36+AU36+AV36)*(1+Général!$F$101/100))</f>
        <v>0</v>
      </c>
      <c r="BK36" s="265" t="str">
        <f t="shared" si="8"/>
        <v/>
      </c>
      <c r="BL36" s="266" t="str">
        <f t="shared" si="9"/>
        <v/>
      </c>
      <c r="BM36" s="244" t="str">
        <f t="shared" si="10"/>
        <v/>
      </c>
      <c r="BN36" s="244"/>
      <c r="BO36" s="267" t="str">
        <f t="shared" si="11"/>
        <v/>
      </c>
      <c r="BP36" s="268"/>
      <c r="BQ36" s="269"/>
      <c r="BR36" s="269"/>
      <c r="BS36" s="269"/>
      <c r="BT36" s="269"/>
      <c r="BU36" s="269"/>
      <c r="BV36" s="269"/>
      <c r="BW36" s="269"/>
      <c r="BX36" s="269"/>
      <c r="BY36" s="269"/>
      <c r="BZ36" s="269"/>
      <c r="CA36" s="269"/>
      <c r="CB36" s="269"/>
      <c r="CC36" s="269"/>
      <c r="CD36" s="269"/>
      <c r="CE36" s="269"/>
      <c r="CF36" s="269"/>
      <c r="CG36" s="269"/>
      <c r="CH36" s="269"/>
      <c r="CI36" s="269"/>
      <c r="CJ36" s="269"/>
      <c r="CK36" s="269"/>
      <c r="CL36" s="270"/>
      <c r="CM36" s="270"/>
      <c r="CN36" s="270"/>
      <c r="CO36" s="269"/>
      <c r="CP36" s="269"/>
      <c r="CQ36" s="269"/>
      <c r="CR36" s="269"/>
      <c r="CS36" s="269"/>
      <c r="CT36" s="269"/>
      <c r="CU36" s="269"/>
      <c r="CV36" s="269"/>
      <c r="CW36" s="269"/>
      <c r="CX36" s="269"/>
      <c r="CY36" s="269"/>
      <c r="CZ36" s="269"/>
      <c r="DA36" s="269"/>
      <c r="DB36" s="269"/>
      <c r="DC36" s="269"/>
      <c r="DD36" s="269"/>
      <c r="DE36" s="269"/>
      <c r="DF36" s="270"/>
      <c r="DG36" s="270"/>
      <c r="DH36" s="269"/>
      <c r="DI36" s="269"/>
      <c r="DJ36" s="270"/>
      <c r="DK36" s="271"/>
      <c r="DL36" s="270" t="str">
        <f t="shared" si="12"/>
        <v/>
      </c>
      <c r="DM36" s="270" t="str">
        <f t="shared" si="13"/>
        <v/>
      </c>
      <c r="DN36" s="270" t="str">
        <f t="shared" si="14"/>
        <v/>
      </c>
      <c r="DO36" s="272">
        <f t="shared" si="15"/>
        <v>0</v>
      </c>
      <c r="DP36" s="273">
        <f t="shared" si="16"/>
        <v>0</v>
      </c>
      <c r="DQ36" s="274">
        <f t="shared" si="17"/>
        <v>0</v>
      </c>
      <c r="DR36" s="274">
        <f t="shared" si="18"/>
        <v>0</v>
      </c>
      <c r="DS36" s="275"/>
      <c r="DT36" s="273"/>
      <c r="DU36" s="274">
        <f t="shared" si="19"/>
        <v>0</v>
      </c>
      <c r="DV36" s="276"/>
      <c r="DW36" s="275"/>
      <c r="DX36" s="273"/>
      <c r="DY36" s="274">
        <f t="shared" si="20"/>
        <v>0</v>
      </c>
      <c r="DZ36" s="276"/>
      <c r="EA36" s="275"/>
      <c r="EB36" s="273"/>
      <c r="EC36" s="274">
        <f t="shared" si="21"/>
        <v>0</v>
      </c>
      <c r="ED36" s="276"/>
      <c r="EE36" s="274">
        <f t="shared" si="22"/>
        <v>0</v>
      </c>
      <c r="EF36" s="274">
        <f t="shared" si="23"/>
        <v>0</v>
      </c>
      <c r="EG36" s="274">
        <f t="shared" si="24"/>
        <v>0</v>
      </c>
      <c r="EH36" s="274">
        <f t="shared" si="25"/>
        <v>0</v>
      </c>
      <c r="EI36" s="274">
        <f t="shared" si="26"/>
        <v>0</v>
      </c>
      <c r="EJ36" s="274">
        <f t="shared" si="27"/>
        <v>0</v>
      </c>
      <c r="EK36" s="280" t="str">
        <f t="shared" si="28"/>
        <v/>
      </c>
      <c r="EL36" s="279" t="str">
        <f t="shared" si="29"/>
        <v/>
      </c>
      <c r="EM36" s="279" t="str">
        <f t="shared" si="30"/>
        <v/>
      </c>
      <c r="EN36" s="279" t="str">
        <f t="shared" si="31"/>
        <v/>
      </c>
      <c r="EO36" s="270" t="str">
        <f t="shared" si="32"/>
        <v/>
      </c>
      <c r="EP36" s="280" t="str">
        <f t="shared" si="33"/>
        <v/>
      </c>
      <c r="EQ36" s="279" t="str">
        <f t="shared" si="34"/>
        <v/>
      </c>
      <c r="ER36" s="279" t="str">
        <f t="shared" ca="1" si="35"/>
        <v/>
      </c>
      <c r="ES36" s="279" t="str">
        <f t="shared" si="36"/>
        <v/>
      </c>
      <c r="ET36" s="279" t="str">
        <f t="shared" si="37"/>
        <v/>
      </c>
      <c r="EU36" s="278" t="str">
        <f t="shared" si="38"/>
        <v/>
      </c>
      <c r="EV36" s="281" t="str">
        <f t="shared" ca="1" si="39"/>
        <v/>
      </c>
    </row>
    <row r="37" spans="1:152" ht="30" customHeight="1" thickTop="1" thickBot="1" x14ac:dyDescent="0.25">
      <c r="A37" s="244"/>
      <c r="B37" s="244"/>
      <c r="C37" s="244"/>
      <c r="D37" s="244" t="str">
        <f>IF(F37="","",IF(BY37="","Etude",IF(CG37&lt;&gt;"","Notifié",IF(OR(AN37="DAJ",AN37="DRP"),"Ajourné",IF(AND(OR(AN37="DLR",AND(AN37="DR",AT37="",AU37="")),AQ37&lt;&gt;""),"Soldé",IF(AND(Z37&lt;&gt;"",S37="",T37=""),"Annulé",IF(AND(C37&lt;&gt;"",Z37="",S37="",T37=""),"Sans suite",IF(AND(OR(S37="",T37=""),I37&lt;&gt;"",Z37="",BZ37=""),Visas,""))))))))</f>
        <v/>
      </c>
      <c r="E37" s="245" t="str">
        <f t="shared" si="0"/>
        <v/>
      </c>
      <c r="F37" s="246"/>
      <c r="G37" s="244"/>
      <c r="H37" s="244"/>
      <c r="I37" s="244"/>
      <c r="J37" s="247"/>
      <c r="K37" s="244"/>
      <c r="L37" s="244"/>
      <c r="M37" s="244"/>
      <c r="N37" s="244"/>
      <c r="O37" s="244"/>
      <c r="P37" s="244" t="str">
        <f t="shared" si="1"/>
        <v/>
      </c>
      <c r="Q37" s="244"/>
      <c r="R37" s="244"/>
      <c r="S37" s="248"/>
      <c r="T37" s="249"/>
      <c r="U37" s="250">
        <f>IF(AND(ISBLANK(S37),ISBLANK(T37)),X37/(1+Général!$F$101/100),S37+T37)</f>
        <v>0</v>
      </c>
      <c r="V37" s="251">
        <f>S37*(1+Général!$F$101/100)</f>
        <v>0</v>
      </c>
      <c r="W37" s="252">
        <f>T37*(1+Général!$F$101/100)</f>
        <v>0</v>
      </c>
      <c r="X37" s="253">
        <f>IF(AND(ISBLANK(V37),ISBLANK(W37)),(S37+T37)*(1+Général!$F$101/100),V37+W37)</f>
        <v>0</v>
      </c>
      <c r="Y37" s="254"/>
      <c r="Z37" s="255" t="str">
        <f t="shared" si="2"/>
        <v/>
      </c>
      <c r="AA37" s="256"/>
      <c r="AB37" s="257" t="str">
        <f t="shared" si="3"/>
        <v/>
      </c>
      <c r="AC37" s="258"/>
      <c r="AD37" s="244"/>
      <c r="AE37" s="259"/>
      <c r="AF37" s="249"/>
      <c r="AG37" s="259" t="str">
        <f ca="1">IFERROR(date_ouvrable(AB37),"")</f>
        <v/>
      </c>
      <c r="AH37" s="259"/>
      <c r="AI37" s="244"/>
      <c r="AJ37" s="259"/>
      <c r="AK37" s="257" t="str">
        <f t="shared" ca="1" si="4"/>
        <v/>
      </c>
      <c r="AL37" s="260"/>
      <c r="AM37" s="259" t="str">
        <f t="shared" si="5"/>
        <v/>
      </c>
      <c r="AN37" s="244"/>
      <c r="AO37" s="261"/>
      <c r="AP37" s="259" t="str">
        <f t="shared" si="6"/>
        <v/>
      </c>
      <c r="AQ37" s="259" t="str">
        <f t="shared" si="40"/>
        <v/>
      </c>
      <c r="AR37" s="248"/>
      <c r="AS37" s="249"/>
      <c r="AT37" s="248"/>
      <c r="AU37" s="249"/>
      <c r="AV37" s="248"/>
      <c r="AW37" s="250">
        <f>X37-((AR37+AS37+AU37+AT37+AV37)*(1+Général!$F$101/100))</f>
        <v>0</v>
      </c>
      <c r="AX37" s="258"/>
      <c r="AY37" s="262" t="str">
        <f t="shared" ca="1" si="7"/>
        <v/>
      </c>
      <c r="AZ37" s="259"/>
      <c r="BA37" s="244"/>
      <c r="BB37" s="259"/>
      <c r="BC37" s="257" t="str">
        <f>IF(BB37="","",IF(ISBLANK(AQ37),IF(AK37="","",AK37+Général!$B$51),AQ37+Général!$B$51))</f>
        <v/>
      </c>
      <c r="BD37" s="263"/>
      <c r="BE37" s="259"/>
      <c r="BF37" s="249"/>
      <c r="BG37" s="264"/>
      <c r="BH37" s="250">
        <f>AW37/(1+Général!$F$101/100)</f>
        <v>0</v>
      </c>
      <c r="BI37" s="250">
        <f>V37-((AR37+AT37)*(1+Général!$F$101/100))</f>
        <v>0</v>
      </c>
      <c r="BJ37" s="250">
        <f>W37-((AS37+AU37+AV37)*(1+Général!$F$101/100))</f>
        <v>0</v>
      </c>
      <c r="BK37" s="265" t="str">
        <f t="shared" si="8"/>
        <v/>
      </c>
      <c r="BL37" s="266" t="str">
        <f t="shared" si="9"/>
        <v/>
      </c>
      <c r="BM37" s="244" t="str">
        <f t="shared" si="10"/>
        <v/>
      </c>
      <c r="BN37" s="244"/>
      <c r="BO37" s="267" t="str">
        <f t="shared" si="11"/>
        <v/>
      </c>
      <c r="BP37" s="268"/>
      <c r="BQ37" s="269"/>
      <c r="BR37" s="269"/>
      <c r="BS37" s="269"/>
      <c r="BT37" s="269"/>
      <c r="BU37" s="269"/>
      <c r="BV37" s="269"/>
      <c r="BW37" s="269"/>
      <c r="BX37" s="269"/>
      <c r="BY37" s="269"/>
      <c r="BZ37" s="269"/>
      <c r="CA37" s="269"/>
      <c r="CB37" s="269"/>
      <c r="CC37" s="269"/>
      <c r="CD37" s="269"/>
      <c r="CE37" s="269"/>
      <c r="CF37" s="269"/>
      <c r="CG37" s="269"/>
      <c r="CH37" s="269"/>
      <c r="CI37" s="269"/>
      <c r="CJ37" s="269"/>
      <c r="CK37" s="269"/>
      <c r="CL37" s="270"/>
      <c r="CM37" s="270"/>
      <c r="CN37" s="270"/>
      <c r="CO37" s="269"/>
      <c r="CP37" s="269"/>
      <c r="CQ37" s="269"/>
      <c r="CR37" s="269"/>
      <c r="CS37" s="269"/>
      <c r="CT37" s="269"/>
      <c r="CU37" s="269"/>
      <c r="CV37" s="269"/>
      <c r="CW37" s="269"/>
      <c r="CX37" s="269"/>
      <c r="CY37" s="269"/>
      <c r="CZ37" s="269"/>
      <c r="DA37" s="269"/>
      <c r="DB37" s="269"/>
      <c r="DC37" s="269"/>
      <c r="DD37" s="269"/>
      <c r="DE37" s="269"/>
      <c r="DF37" s="270"/>
      <c r="DG37" s="270"/>
      <c r="DH37" s="269"/>
      <c r="DI37" s="269"/>
      <c r="DJ37" s="270"/>
      <c r="DK37" s="271"/>
      <c r="DL37" s="270" t="str">
        <f t="shared" si="12"/>
        <v/>
      </c>
      <c r="DM37" s="270" t="str">
        <f t="shared" si="13"/>
        <v/>
      </c>
      <c r="DN37" s="270" t="str">
        <f t="shared" si="14"/>
        <v/>
      </c>
      <c r="DO37" s="272">
        <f t="shared" si="15"/>
        <v>0</v>
      </c>
      <c r="DP37" s="273">
        <f t="shared" si="16"/>
        <v>0</v>
      </c>
      <c r="DQ37" s="274">
        <f t="shared" si="17"/>
        <v>0</v>
      </c>
      <c r="DR37" s="274">
        <f t="shared" si="18"/>
        <v>0</v>
      </c>
      <c r="DS37" s="275"/>
      <c r="DT37" s="273"/>
      <c r="DU37" s="274">
        <f t="shared" si="19"/>
        <v>0</v>
      </c>
      <c r="DV37" s="276"/>
      <c r="DW37" s="275"/>
      <c r="DX37" s="273"/>
      <c r="DY37" s="274">
        <f t="shared" si="20"/>
        <v>0</v>
      </c>
      <c r="DZ37" s="276"/>
      <c r="EA37" s="275"/>
      <c r="EB37" s="273"/>
      <c r="EC37" s="274">
        <f t="shared" si="21"/>
        <v>0</v>
      </c>
      <c r="ED37" s="276"/>
      <c r="EE37" s="274">
        <f t="shared" si="22"/>
        <v>0</v>
      </c>
      <c r="EF37" s="274">
        <f t="shared" si="23"/>
        <v>0</v>
      </c>
      <c r="EG37" s="274">
        <f t="shared" si="24"/>
        <v>0</v>
      </c>
      <c r="EH37" s="274">
        <f t="shared" si="25"/>
        <v>0</v>
      </c>
      <c r="EI37" s="274">
        <f t="shared" si="26"/>
        <v>0</v>
      </c>
      <c r="EJ37" s="274">
        <f t="shared" si="27"/>
        <v>0</v>
      </c>
      <c r="EK37" s="280" t="str">
        <f t="shared" si="28"/>
        <v/>
      </c>
      <c r="EL37" s="279" t="str">
        <f t="shared" si="29"/>
        <v/>
      </c>
      <c r="EM37" s="279" t="str">
        <f t="shared" si="30"/>
        <v/>
      </c>
      <c r="EN37" s="279" t="str">
        <f t="shared" si="31"/>
        <v/>
      </c>
      <c r="EO37" s="270" t="str">
        <f t="shared" si="32"/>
        <v/>
      </c>
      <c r="EP37" s="280" t="str">
        <f t="shared" si="33"/>
        <v/>
      </c>
      <c r="EQ37" s="279" t="str">
        <f t="shared" si="34"/>
        <v/>
      </c>
      <c r="ER37" s="279" t="str">
        <f t="shared" ca="1" si="35"/>
        <v/>
      </c>
      <c r="ES37" s="279" t="str">
        <f t="shared" si="36"/>
        <v/>
      </c>
      <c r="ET37" s="279" t="str">
        <f t="shared" si="37"/>
        <v/>
      </c>
      <c r="EU37" s="278" t="str">
        <f t="shared" si="38"/>
        <v/>
      </c>
      <c r="EV37" s="281" t="str">
        <f t="shared" ca="1" si="39"/>
        <v/>
      </c>
    </row>
    <row r="38" spans="1:152" ht="30" customHeight="1" thickTop="1" thickBot="1" x14ac:dyDescent="0.25">
      <c r="A38" s="244"/>
      <c r="B38" s="244"/>
      <c r="C38" s="244"/>
      <c r="D38" s="244" t="str">
        <f>IF(F38="","",IF(BY38="","Etude",IF(CG38&lt;&gt;"","Notifié",IF(OR(AN38="DAJ",AN38="DRP"),"Ajourné",IF(AND(OR(AN38="DLR",AND(AN38="DR",AT38="",AU38="")),AQ38&lt;&gt;""),"Soldé",IF(AND(Z38&lt;&gt;"",S38="",T38=""),"Annulé",IF(AND(C38&lt;&gt;"",Z38="",S38="",T38=""),"Sans suite",IF(AND(OR(S38="",T38=""),I38&lt;&gt;"",Z38="",BZ38=""),Visas,""))))))))</f>
        <v/>
      </c>
      <c r="E38" s="245" t="str">
        <f t="shared" si="0"/>
        <v/>
      </c>
      <c r="F38" s="246"/>
      <c r="G38" s="244"/>
      <c r="H38" s="244"/>
      <c r="I38" s="244"/>
      <c r="J38" s="247"/>
      <c r="K38" s="244"/>
      <c r="L38" s="244"/>
      <c r="M38" s="244"/>
      <c r="N38" s="244"/>
      <c r="O38" s="244"/>
      <c r="P38" s="244" t="str">
        <f t="shared" si="1"/>
        <v/>
      </c>
      <c r="Q38" s="244"/>
      <c r="R38" s="244"/>
      <c r="S38" s="248"/>
      <c r="T38" s="249"/>
      <c r="U38" s="250">
        <f>IF(AND(ISBLANK(S38),ISBLANK(T38)),X38/(1+Général!$F$101/100),S38+T38)</f>
        <v>0</v>
      </c>
      <c r="V38" s="251">
        <f>S38*(1+Général!$F$101/100)</f>
        <v>0</v>
      </c>
      <c r="W38" s="252">
        <f>T38*(1+Général!$F$101/100)</f>
        <v>0</v>
      </c>
      <c r="X38" s="253">
        <f>IF(AND(ISBLANK(V38),ISBLANK(W38)),(S38+T38)*(1+Général!$F$101/100),V38+W38)</f>
        <v>0</v>
      </c>
      <c r="Y38" s="254"/>
      <c r="Z38" s="255" t="str">
        <f t="shared" si="2"/>
        <v/>
      </c>
      <c r="AA38" s="256"/>
      <c r="AB38" s="257" t="str">
        <f t="shared" si="3"/>
        <v/>
      </c>
      <c r="AC38" s="258"/>
      <c r="AD38" s="244"/>
      <c r="AE38" s="259"/>
      <c r="AF38" s="249"/>
      <c r="AG38" s="259" t="str">
        <f ca="1">IFERROR(date_ouvrable(AB38),"")</f>
        <v/>
      </c>
      <c r="AH38" s="259"/>
      <c r="AI38" s="244"/>
      <c r="AJ38" s="259"/>
      <c r="AK38" s="257" t="str">
        <f t="shared" ca="1" si="4"/>
        <v/>
      </c>
      <c r="AL38" s="260"/>
      <c r="AM38" s="259" t="str">
        <f t="shared" si="5"/>
        <v/>
      </c>
      <c r="AN38" s="244"/>
      <c r="AO38" s="261"/>
      <c r="AP38" s="259" t="str">
        <f t="shared" si="6"/>
        <v/>
      </c>
      <c r="AQ38" s="259" t="str">
        <f t="shared" si="40"/>
        <v/>
      </c>
      <c r="AR38" s="248"/>
      <c r="AS38" s="249"/>
      <c r="AT38" s="248"/>
      <c r="AU38" s="249"/>
      <c r="AV38" s="248"/>
      <c r="AW38" s="250">
        <f>X38-((AR38+AS38+AU38+AT38+AV38)*(1+Général!$F$101/100))</f>
        <v>0</v>
      </c>
      <c r="AX38" s="258"/>
      <c r="AY38" s="262" t="str">
        <f t="shared" ca="1" si="7"/>
        <v/>
      </c>
      <c r="AZ38" s="259"/>
      <c r="BA38" s="244"/>
      <c r="BB38" s="259"/>
      <c r="BC38" s="257" t="str">
        <f>IF(BB38="","",IF(ISBLANK(AQ38),IF(AK38="","",AK38+Général!$B$51),AQ38+Général!$B$51))</f>
        <v/>
      </c>
      <c r="BD38" s="263"/>
      <c r="BE38" s="259"/>
      <c r="BF38" s="249"/>
      <c r="BG38" s="264"/>
      <c r="BH38" s="250">
        <f>AW38/(1+Général!$F$101/100)</f>
        <v>0</v>
      </c>
      <c r="BI38" s="250">
        <f>V38-((AR38+AT38)*(1+Général!$F$101/100))</f>
        <v>0</v>
      </c>
      <c r="BJ38" s="250">
        <f>W38-((AS38+AU38+AV38)*(1+Général!$F$101/100))</f>
        <v>0</v>
      </c>
      <c r="BK38" s="265" t="str">
        <f t="shared" si="8"/>
        <v/>
      </c>
      <c r="BL38" s="266" t="str">
        <f t="shared" si="9"/>
        <v/>
      </c>
      <c r="BM38" s="244" t="str">
        <f t="shared" si="10"/>
        <v/>
      </c>
      <c r="BN38" s="244"/>
      <c r="BO38" s="267" t="str">
        <f t="shared" si="11"/>
        <v/>
      </c>
      <c r="BP38" s="268"/>
      <c r="BQ38" s="269"/>
      <c r="BR38" s="269"/>
      <c r="BS38" s="269"/>
      <c r="BT38" s="269"/>
      <c r="BU38" s="269"/>
      <c r="BV38" s="269"/>
      <c r="BW38" s="269"/>
      <c r="BX38" s="269"/>
      <c r="BY38" s="269"/>
      <c r="BZ38" s="269"/>
      <c r="CA38" s="269"/>
      <c r="CB38" s="269"/>
      <c r="CC38" s="269"/>
      <c r="CD38" s="269"/>
      <c r="CE38" s="269"/>
      <c r="CF38" s="269"/>
      <c r="CG38" s="269"/>
      <c r="CH38" s="269"/>
      <c r="CI38" s="269"/>
      <c r="CJ38" s="269"/>
      <c r="CK38" s="269"/>
      <c r="CL38" s="270"/>
      <c r="CM38" s="270"/>
      <c r="CN38" s="270"/>
      <c r="CO38" s="269"/>
      <c r="CP38" s="269"/>
      <c r="CQ38" s="269"/>
      <c r="CR38" s="269"/>
      <c r="CS38" s="269"/>
      <c r="CT38" s="269"/>
      <c r="CU38" s="269"/>
      <c r="CV38" s="269"/>
      <c r="CW38" s="269"/>
      <c r="CX38" s="269"/>
      <c r="CY38" s="269"/>
      <c r="CZ38" s="269"/>
      <c r="DA38" s="269"/>
      <c r="DB38" s="269"/>
      <c r="DC38" s="269"/>
      <c r="DD38" s="269"/>
      <c r="DE38" s="269"/>
      <c r="DF38" s="270"/>
      <c r="DG38" s="270"/>
      <c r="DH38" s="269"/>
      <c r="DI38" s="269"/>
      <c r="DJ38" s="270"/>
      <c r="DK38" s="271"/>
      <c r="DL38" s="270" t="str">
        <f t="shared" si="12"/>
        <v/>
      </c>
      <c r="DM38" s="270" t="str">
        <f t="shared" si="13"/>
        <v/>
      </c>
      <c r="DN38" s="270" t="str">
        <f t="shared" si="14"/>
        <v/>
      </c>
      <c r="DO38" s="272">
        <f t="shared" si="15"/>
        <v>0</v>
      </c>
      <c r="DP38" s="273">
        <f t="shared" si="16"/>
        <v>0</v>
      </c>
      <c r="DQ38" s="274">
        <f t="shared" si="17"/>
        <v>0</v>
      </c>
      <c r="DR38" s="274">
        <f t="shared" si="18"/>
        <v>0</v>
      </c>
      <c r="DS38" s="275"/>
      <c r="DT38" s="273"/>
      <c r="DU38" s="274">
        <f t="shared" si="19"/>
        <v>0</v>
      </c>
      <c r="DV38" s="276"/>
      <c r="DW38" s="275"/>
      <c r="DX38" s="273"/>
      <c r="DY38" s="274">
        <f t="shared" si="20"/>
        <v>0</v>
      </c>
      <c r="DZ38" s="276"/>
      <c r="EA38" s="275"/>
      <c r="EB38" s="273"/>
      <c r="EC38" s="274">
        <f t="shared" si="21"/>
        <v>0</v>
      </c>
      <c r="ED38" s="276"/>
      <c r="EE38" s="274">
        <f t="shared" si="22"/>
        <v>0</v>
      </c>
      <c r="EF38" s="274">
        <f t="shared" si="23"/>
        <v>0</v>
      </c>
      <c r="EG38" s="274">
        <f t="shared" si="24"/>
        <v>0</v>
      </c>
      <c r="EH38" s="274">
        <f t="shared" si="25"/>
        <v>0</v>
      </c>
      <c r="EI38" s="274">
        <f t="shared" si="26"/>
        <v>0</v>
      </c>
      <c r="EJ38" s="274">
        <f t="shared" si="27"/>
        <v>0</v>
      </c>
      <c r="EK38" s="280" t="str">
        <f t="shared" si="28"/>
        <v/>
      </c>
      <c r="EL38" s="279" t="str">
        <f t="shared" si="29"/>
        <v/>
      </c>
      <c r="EM38" s="279" t="str">
        <f t="shared" si="30"/>
        <v/>
      </c>
      <c r="EN38" s="279" t="str">
        <f t="shared" si="31"/>
        <v/>
      </c>
      <c r="EO38" s="270" t="str">
        <f t="shared" si="32"/>
        <v/>
      </c>
      <c r="EP38" s="280" t="str">
        <f t="shared" si="33"/>
        <v/>
      </c>
      <c r="EQ38" s="279" t="str">
        <f t="shared" si="34"/>
        <v/>
      </c>
      <c r="ER38" s="279" t="str">
        <f t="shared" ca="1" si="35"/>
        <v/>
      </c>
      <c r="ES38" s="279" t="str">
        <f t="shared" si="36"/>
        <v/>
      </c>
      <c r="ET38" s="279" t="str">
        <f t="shared" si="37"/>
        <v/>
      </c>
      <c r="EU38" s="278" t="str">
        <f t="shared" si="38"/>
        <v/>
      </c>
      <c r="EV38" s="281" t="str">
        <f t="shared" ca="1" si="39"/>
        <v/>
      </c>
    </row>
    <row r="39" spans="1:152" ht="30" customHeight="1" thickTop="1" thickBot="1" x14ac:dyDescent="0.25">
      <c r="A39" s="244"/>
      <c r="B39" s="244"/>
      <c r="C39" s="244"/>
      <c r="D39" s="244" t="str">
        <f>IF(F39="","",IF(BY39="","Etude",IF(CG39&lt;&gt;"","Notifié",IF(OR(AN39="DAJ",AN39="DRP"),"Ajourné",IF(AND(OR(AN39="DLR",AND(AN39="DR",AT39="",AU39="")),AQ39&lt;&gt;""),"Soldé",IF(AND(Z39&lt;&gt;"",S39="",T39=""),"Annulé",IF(AND(C39&lt;&gt;"",Z39="",S39="",T39=""),"Sans suite",IF(AND(OR(S39="",T39=""),I39&lt;&gt;"",Z39="",BZ39=""),Visas,""))))))))</f>
        <v/>
      </c>
      <c r="E39" s="245" t="str">
        <f t="shared" si="0"/>
        <v/>
      </c>
      <c r="F39" s="246"/>
      <c r="G39" s="244"/>
      <c r="H39" s="244"/>
      <c r="I39" s="244"/>
      <c r="J39" s="247"/>
      <c r="K39" s="244"/>
      <c r="L39" s="244"/>
      <c r="M39" s="244"/>
      <c r="N39" s="244"/>
      <c r="O39" s="244"/>
      <c r="P39" s="244" t="str">
        <f t="shared" si="1"/>
        <v/>
      </c>
      <c r="Q39" s="244"/>
      <c r="R39" s="244"/>
      <c r="S39" s="248"/>
      <c r="T39" s="249"/>
      <c r="U39" s="250">
        <f>IF(AND(ISBLANK(S39),ISBLANK(T39)),X39/(1+Général!$F$101/100),S39+T39)</f>
        <v>0</v>
      </c>
      <c r="V39" s="251">
        <f>S39*(1+Général!$F$101/100)</f>
        <v>0</v>
      </c>
      <c r="W39" s="252">
        <f>T39*(1+Général!$F$101/100)</f>
        <v>0</v>
      </c>
      <c r="X39" s="253">
        <f>IF(AND(ISBLANK(V39),ISBLANK(W39)),(S39+T39)*(1+Général!$F$101/100),V39+W39)</f>
        <v>0</v>
      </c>
      <c r="Y39" s="254"/>
      <c r="Z39" s="255" t="str">
        <f t="shared" si="2"/>
        <v/>
      </c>
      <c r="AA39" s="256"/>
      <c r="AB39" s="257" t="str">
        <f t="shared" si="3"/>
        <v/>
      </c>
      <c r="AC39" s="258"/>
      <c r="AD39" s="244"/>
      <c r="AE39" s="259"/>
      <c r="AF39" s="249"/>
      <c r="AG39" s="259" t="str">
        <f ca="1">IFERROR(date_ouvrable(AB39),"")</f>
        <v/>
      </c>
      <c r="AH39" s="259"/>
      <c r="AI39" s="244"/>
      <c r="AJ39" s="259"/>
      <c r="AK39" s="257" t="str">
        <f t="shared" ca="1" si="4"/>
        <v/>
      </c>
      <c r="AL39" s="260"/>
      <c r="AM39" s="259" t="str">
        <f t="shared" si="5"/>
        <v/>
      </c>
      <c r="AN39" s="244"/>
      <c r="AO39" s="261"/>
      <c r="AP39" s="259" t="str">
        <f t="shared" si="6"/>
        <v/>
      </c>
      <c r="AQ39" s="259" t="str">
        <f t="shared" si="40"/>
        <v/>
      </c>
      <c r="AR39" s="248"/>
      <c r="AS39" s="249"/>
      <c r="AT39" s="248"/>
      <c r="AU39" s="249"/>
      <c r="AV39" s="248"/>
      <c r="AW39" s="250">
        <f>X39-((AR39+AS39+AU39+AT39+AV39)*(1+Général!$F$101/100))</f>
        <v>0</v>
      </c>
      <c r="AX39" s="258"/>
      <c r="AY39" s="262" t="str">
        <f t="shared" ca="1" si="7"/>
        <v/>
      </c>
      <c r="AZ39" s="259"/>
      <c r="BA39" s="244"/>
      <c r="BB39" s="259"/>
      <c r="BC39" s="257" t="str">
        <f>IF(BB39="","",IF(ISBLANK(AQ39),IF(AK39="","",AK39+Général!$B$51),AQ39+Général!$B$51))</f>
        <v/>
      </c>
      <c r="BD39" s="263"/>
      <c r="BE39" s="259"/>
      <c r="BF39" s="249"/>
      <c r="BG39" s="264"/>
      <c r="BH39" s="250">
        <f>AW39/(1+Général!$F$101/100)</f>
        <v>0</v>
      </c>
      <c r="BI39" s="250">
        <f>V39-((AR39+AT39)*(1+Général!$F$101/100))</f>
        <v>0</v>
      </c>
      <c r="BJ39" s="250">
        <f>W39-((AS39+AU39+AV39)*(1+Général!$F$101/100))</f>
        <v>0</v>
      </c>
      <c r="BK39" s="265" t="str">
        <f t="shared" si="8"/>
        <v/>
      </c>
      <c r="BL39" s="266" t="str">
        <f t="shared" si="9"/>
        <v/>
      </c>
      <c r="BM39" s="244" t="str">
        <f t="shared" si="10"/>
        <v/>
      </c>
      <c r="BN39" s="244"/>
      <c r="BO39" s="267" t="str">
        <f t="shared" si="11"/>
        <v/>
      </c>
      <c r="BP39" s="268"/>
      <c r="BQ39" s="269"/>
      <c r="BR39" s="269"/>
      <c r="BS39" s="269"/>
      <c r="BT39" s="269"/>
      <c r="BU39" s="269"/>
      <c r="BV39" s="269"/>
      <c r="BW39" s="269"/>
      <c r="BX39" s="269"/>
      <c r="BY39" s="269"/>
      <c r="BZ39" s="269"/>
      <c r="CA39" s="269"/>
      <c r="CB39" s="269"/>
      <c r="CC39" s="269"/>
      <c r="CD39" s="269"/>
      <c r="CE39" s="269"/>
      <c r="CF39" s="269"/>
      <c r="CG39" s="269"/>
      <c r="CH39" s="269"/>
      <c r="CI39" s="269"/>
      <c r="CJ39" s="269"/>
      <c r="CK39" s="269"/>
      <c r="CL39" s="270"/>
      <c r="CM39" s="270"/>
      <c r="CN39" s="270"/>
      <c r="CO39" s="269"/>
      <c r="CP39" s="269"/>
      <c r="CQ39" s="269"/>
      <c r="CR39" s="269"/>
      <c r="CS39" s="269"/>
      <c r="CT39" s="269"/>
      <c r="CU39" s="269"/>
      <c r="CV39" s="269"/>
      <c r="CW39" s="269"/>
      <c r="CX39" s="269"/>
      <c r="CY39" s="269"/>
      <c r="CZ39" s="269"/>
      <c r="DA39" s="269"/>
      <c r="DB39" s="269"/>
      <c r="DC39" s="269"/>
      <c r="DD39" s="269"/>
      <c r="DE39" s="269"/>
      <c r="DF39" s="270"/>
      <c r="DG39" s="270"/>
      <c r="DH39" s="269"/>
      <c r="DI39" s="269"/>
      <c r="DJ39" s="270"/>
      <c r="DK39" s="271"/>
      <c r="DL39" s="270" t="str">
        <f t="shared" si="12"/>
        <v/>
      </c>
      <c r="DM39" s="270" t="str">
        <f t="shared" si="13"/>
        <v/>
      </c>
      <c r="DN39" s="270" t="str">
        <f t="shared" si="14"/>
        <v/>
      </c>
      <c r="DO39" s="272">
        <f t="shared" si="15"/>
        <v>0</v>
      </c>
      <c r="DP39" s="273">
        <f t="shared" si="16"/>
        <v>0</v>
      </c>
      <c r="DQ39" s="274">
        <f t="shared" si="17"/>
        <v>0</v>
      </c>
      <c r="DR39" s="274">
        <f t="shared" si="18"/>
        <v>0</v>
      </c>
      <c r="DS39" s="275"/>
      <c r="DT39" s="273"/>
      <c r="DU39" s="274">
        <f t="shared" si="19"/>
        <v>0</v>
      </c>
      <c r="DV39" s="276"/>
      <c r="DW39" s="275"/>
      <c r="DX39" s="273"/>
      <c r="DY39" s="274">
        <f t="shared" si="20"/>
        <v>0</v>
      </c>
      <c r="DZ39" s="276"/>
      <c r="EA39" s="275"/>
      <c r="EB39" s="273"/>
      <c r="EC39" s="274">
        <f t="shared" si="21"/>
        <v>0</v>
      </c>
      <c r="ED39" s="276"/>
      <c r="EE39" s="274">
        <f t="shared" si="22"/>
        <v>0</v>
      </c>
      <c r="EF39" s="274">
        <f t="shared" si="23"/>
        <v>0</v>
      </c>
      <c r="EG39" s="274">
        <f t="shared" si="24"/>
        <v>0</v>
      </c>
      <c r="EH39" s="274">
        <f t="shared" si="25"/>
        <v>0</v>
      </c>
      <c r="EI39" s="274">
        <f t="shared" si="26"/>
        <v>0</v>
      </c>
      <c r="EJ39" s="274">
        <f t="shared" si="27"/>
        <v>0</v>
      </c>
      <c r="EK39" s="280" t="str">
        <f t="shared" si="28"/>
        <v/>
      </c>
      <c r="EL39" s="279" t="str">
        <f t="shared" si="29"/>
        <v/>
      </c>
      <c r="EM39" s="279" t="str">
        <f t="shared" si="30"/>
        <v/>
      </c>
      <c r="EN39" s="279" t="str">
        <f t="shared" si="31"/>
        <v/>
      </c>
      <c r="EO39" s="270" t="str">
        <f t="shared" si="32"/>
        <v/>
      </c>
      <c r="EP39" s="280" t="str">
        <f t="shared" si="33"/>
        <v/>
      </c>
      <c r="EQ39" s="279" t="str">
        <f t="shared" si="34"/>
        <v/>
      </c>
      <c r="ER39" s="279" t="str">
        <f t="shared" ca="1" si="35"/>
        <v/>
      </c>
      <c r="ES39" s="279" t="str">
        <f t="shared" si="36"/>
        <v/>
      </c>
      <c r="ET39" s="279" t="str">
        <f t="shared" si="37"/>
        <v/>
      </c>
      <c r="EU39" s="278" t="str">
        <f t="shared" si="38"/>
        <v/>
      </c>
      <c r="EV39" s="281" t="str">
        <f t="shared" ca="1" si="39"/>
        <v/>
      </c>
    </row>
    <row r="40" spans="1:152" ht="30" customHeight="1" thickTop="1" thickBot="1" x14ac:dyDescent="0.25">
      <c r="A40" s="244"/>
      <c r="B40" s="244"/>
      <c r="C40" s="244"/>
      <c r="D40" s="244" t="str">
        <f>IF(F40="","",IF(BY40="","Etude",IF(CG40&lt;&gt;"","Notifié",IF(OR(AN40="DAJ",AN40="DRP"),"Ajourné",IF(AND(OR(AN40="DLR",AND(AN40="DR",AT40="",AU40="")),AQ40&lt;&gt;""),"Soldé",IF(AND(Z40&lt;&gt;"",S40="",T40=""),"Annulé",IF(AND(C40&lt;&gt;"",Z40="",S40="",T40=""),"Sans suite",IF(AND(OR(S40="",T40=""),I40&lt;&gt;"",Z40="",BZ40=""),Visas,""))))))))</f>
        <v/>
      </c>
      <c r="E40" s="245" t="str">
        <f t="shared" si="0"/>
        <v/>
      </c>
      <c r="F40" s="246"/>
      <c r="G40" s="244"/>
      <c r="H40" s="244"/>
      <c r="I40" s="244"/>
      <c r="J40" s="247"/>
      <c r="K40" s="244"/>
      <c r="L40" s="244"/>
      <c r="M40" s="244"/>
      <c r="N40" s="244"/>
      <c r="O40" s="244"/>
      <c r="P40" s="244" t="str">
        <f t="shared" si="1"/>
        <v/>
      </c>
      <c r="Q40" s="244"/>
      <c r="R40" s="244"/>
      <c r="S40" s="248"/>
      <c r="T40" s="249"/>
      <c r="U40" s="250">
        <f>IF(AND(ISBLANK(S40),ISBLANK(T40)),X40/(1+Général!$F$101/100),S40+T40)</f>
        <v>0</v>
      </c>
      <c r="V40" s="251">
        <f>S40*(1+Général!$F$101/100)</f>
        <v>0</v>
      </c>
      <c r="W40" s="252">
        <f>T40*(1+Général!$F$101/100)</f>
        <v>0</v>
      </c>
      <c r="X40" s="253">
        <f>IF(AND(ISBLANK(V40),ISBLANK(W40)),(S40+T40)*(1+Général!$F$101/100),V40+W40)</f>
        <v>0</v>
      </c>
      <c r="Y40" s="254"/>
      <c r="Z40" s="255" t="str">
        <f t="shared" si="2"/>
        <v/>
      </c>
      <c r="AA40" s="256"/>
      <c r="AB40" s="257" t="str">
        <f t="shared" si="3"/>
        <v/>
      </c>
      <c r="AC40" s="258"/>
      <c r="AD40" s="244"/>
      <c r="AE40" s="259"/>
      <c r="AF40" s="249"/>
      <c r="AG40" s="259" t="str">
        <f ca="1">IFERROR(date_ouvrable(AB40),"")</f>
        <v/>
      </c>
      <c r="AH40" s="259"/>
      <c r="AI40" s="244"/>
      <c r="AJ40" s="259"/>
      <c r="AK40" s="257" t="str">
        <f t="shared" ca="1" si="4"/>
        <v/>
      </c>
      <c r="AL40" s="260"/>
      <c r="AM40" s="259" t="str">
        <f t="shared" si="5"/>
        <v/>
      </c>
      <c r="AN40" s="244"/>
      <c r="AO40" s="261"/>
      <c r="AP40" s="259" t="str">
        <f t="shared" si="6"/>
        <v/>
      </c>
      <c r="AQ40" s="259" t="str">
        <f t="shared" si="40"/>
        <v/>
      </c>
      <c r="AR40" s="248"/>
      <c r="AS40" s="249"/>
      <c r="AT40" s="248"/>
      <c r="AU40" s="249"/>
      <c r="AV40" s="248"/>
      <c r="AW40" s="250">
        <f>X40-((AR40+AS40+AU40+AT40+AV40)*(1+Général!$F$101/100))</f>
        <v>0</v>
      </c>
      <c r="AX40" s="258"/>
      <c r="AY40" s="262" t="str">
        <f t="shared" ca="1" si="7"/>
        <v/>
      </c>
      <c r="AZ40" s="259"/>
      <c r="BA40" s="244"/>
      <c r="BB40" s="259"/>
      <c r="BC40" s="257" t="str">
        <f>IF(BB40="","",IF(ISBLANK(AQ40),IF(AK40="","",AK40+Général!$B$51),AQ40+Général!$B$51))</f>
        <v/>
      </c>
      <c r="BD40" s="263"/>
      <c r="BE40" s="259"/>
      <c r="BF40" s="249"/>
      <c r="BG40" s="264"/>
      <c r="BH40" s="250">
        <f>AW40/(1+Général!$F$101/100)</f>
        <v>0</v>
      </c>
      <c r="BI40" s="250">
        <f>V40-((AR40+AT40)*(1+Général!$F$101/100))</f>
        <v>0</v>
      </c>
      <c r="BJ40" s="250">
        <f>W40-((AS40+AU40+AV40)*(1+Général!$F$101/100))</f>
        <v>0</v>
      </c>
      <c r="BK40" s="265" t="str">
        <f t="shared" si="8"/>
        <v/>
      </c>
      <c r="BL40" s="266" t="str">
        <f t="shared" si="9"/>
        <v/>
      </c>
      <c r="BM40" s="244" t="str">
        <f t="shared" si="10"/>
        <v/>
      </c>
      <c r="BN40" s="244"/>
      <c r="BO40" s="267" t="str">
        <f t="shared" si="11"/>
        <v/>
      </c>
      <c r="BP40" s="268"/>
      <c r="BQ40" s="269"/>
      <c r="BR40" s="269"/>
      <c r="BS40" s="269"/>
      <c r="BT40" s="269"/>
      <c r="BU40" s="269"/>
      <c r="BV40" s="269"/>
      <c r="BW40" s="269"/>
      <c r="BX40" s="269"/>
      <c r="BY40" s="269"/>
      <c r="BZ40" s="269"/>
      <c r="CA40" s="269"/>
      <c r="CB40" s="269"/>
      <c r="CC40" s="269"/>
      <c r="CD40" s="269"/>
      <c r="CE40" s="269"/>
      <c r="CF40" s="269"/>
      <c r="CG40" s="269"/>
      <c r="CH40" s="269"/>
      <c r="CI40" s="269"/>
      <c r="CJ40" s="269"/>
      <c r="CK40" s="269"/>
      <c r="CL40" s="270"/>
      <c r="CM40" s="270"/>
      <c r="CN40" s="270"/>
      <c r="CO40" s="269"/>
      <c r="CP40" s="269"/>
      <c r="CQ40" s="269"/>
      <c r="CR40" s="269"/>
      <c r="CS40" s="269"/>
      <c r="CT40" s="269"/>
      <c r="CU40" s="269"/>
      <c r="CV40" s="269"/>
      <c r="CW40" s="269"/>
      <c r="CX40" s="269"/>
      <c r="CY40" s="269"/>
      <c r="CZ40" s="269"/>
      <c r="DA40" s="269"/>
      <c r="DB40" s="269"/>
      <c r="DC40" s="269"/>
      <c r="DD40" s="269"/>
      <c r="DE40" s="269"/>
      <c r="DF40" s="270"/>
      <c r="DG40" s="270"/>
      <c r="DH40" s="269"/>
      <c r="DI40" s="269"/>
      <c r="DJ40" s="270"/>
      <c r="DK40" s="271"/>
      <c r="DL40" s="270" t="str">
        <f t="shared" si="12"/>
        <v/>
      </c>
      <c r="DM40" s="270" t="str">
        <f t="shared" si="13"/>
        <v/>
      </c>
      <c r="DN40" s="270" t="str">
        <f t="shared" si="14"/>
        <v/>
      </c>
      <c r="DO40" s="272">
        <f t="shared" si="15"/>
        <v>0</v>
      </c>
      <c r="DP40" s="273">
        <f t="shared" si="16"/>
        <v>0</v>
      </c>
      <c r="DQ40" s="274">
        <f t="shared" si="17"/>
        <v>0</v>
      </c>
      <c r="DR40" s="274">
        <f t="shared" si="18"/>
        <v>0</v>
      </c>
      <c r="DS40" s="275"/>
      <c r="DT40" s="273"/>
      <c r="DU40" s="274">
        <f t="shared" si="19"/>
        <v>0</v>
      </c>
      <c r="DV40" s="276"/>
      <c r="DW40" s="275"/>
      <c r="DX40" s="273"/>
      <c r="DY40" s="274">
        <f t="shared" si="20"/>
        <v>0</v>
      </c>
      <c r="DZ40" s="276"/>
      <c r="EA40" s="275"/>
      <c r="EB40" s="273"/>
      <c r="EC40" s="274">
        <f t="shared" si="21"/>
        <v>0</v>
      </c>
      <c r="ED40" s="276"/>
      <c r="EE40" s="274">
        <f t="shared" si="22"/>
        <v>0</v>
      </c>
      <c r="EF40" s="274">
        <f t="shared" si="23"/>
        <v>0</v>
      </c>
      <c r="EG40" s="274">
        <f t="shared" si="24"/>
        <v>0</v>
      </c>
      <c r="EH40" s="274">
        <f t="shared" si="25"/>
        <v>0</v>
      </c>
      <c r="EI40" s="274">
        <f t="shared" si="26"/>
        <v>0</v>
      </c>
      <c r="EJ40" s="274">
        <f t="shared" si="27"/>
        <v>0</v>
      </c>
      <c r="EK40" s="280" t="str">
        <f t="shared" si="28"/>
        <v/>
      </c>
      <c r="EL40" s="279" t="str">
        <f t="shared" si="29"/>
        <v/>
      </c>
      <c r="EM40" s="279" t="str">
        <f t="shared" si="30"/>
        <v/>
      </c>
      <c r="EN40" s="279" t="str">
        <f t="shared" si="31"/>
        <v/>
      </c>
      <c r="EO40" s="270" t="str">
        <f t="shared" si="32"/>
        <v/>
      </c>
      <c r="EP40" s="280" t="str">
        <f t="shared" si="33"/>
        <v/>
      </c>
      <c r="EQ40" s="279" t="str">
        <f t="shared" si="34"/>
        <v/>
      </c>
      <c r="ER40" s="279" t="str">
        <f t="shared" ca="1" si="35"/>
        <v/>
      </c>
      <c r="ES40" s="279" t="str">
        <f t="shared" si="36"/>
        <v/>
      </c>
      <c r="ET40" s="279" t="str">
        <f t="shared" si="37"/>
        <v/>
      </c>
      <c r="EU40" s="278" t="str">
        <f t="shared" si="38"/>
        <v/>
      </c>
      <c r="EV40" s="281" t="str">
        <f t="shared" ca="1" si="39"/>
        <v/>
      </c>
    </row>
    <row r="41" spans="1:152" ht="30" customHeight="1" thickTop="1" thickBot="1" x14ac:dyDescent="0.25">
      <c r="A41" s="244"/>
      <c r="B41" s="244"/>
      <c r="C41" s="244"/>
      <c r="D41" s="244" t="str">
        <f>IF(F41="","",IF(BY41="","Etude",IF(CG41&lt;&gt;"","Notifié",IF(OR(AN41="DAJ",AN41="DRP"),"Ajourné",IF(AND(OR(AN41="DLR",AND(AN41="DR",AT41="",AU41="")),AQ41&lt;&gt;""),"Soldé",IF(AND(Z41&lt;&gt;"",S41="",T41=""),"Annulé",IF(AND(C41&lt;&gt;"",Z41="",S41="",T41=""),"Sans suite",IF(AND(OR(S41="",T41=""),I41&lt;&gt;"",Z41="",BZ41=""),Visas,""))))))))</f>
        <v/>
      </c>
      <c r="E41" s="245" t="str">
        <f t="shared" si="0"/>
        <v/>
      </c>
      <c r="F41" s="246"/>
      <c r="G41" s="244"/>
      <c r="H41" s="244"/>
      <c r="I41" s="244"/>
      <c r="J41" s="247"/>
      <c r="K41" s="244"/>
      <c r="L41" s="244"/>
      <c r="M41" s="244"/>
      <c r="N41" s="244"/>
      <c r="O41" s="244"/>
      <c r="P41" s="244" t="str">
        <f t="shared" si="1"/>
        <v/>
      </c>
      <c r="Q41" s="244"/>
      <c r="R41" s="244"/>
      <c r="S41" s="248"/>
      <c r="T41" s="249"/>
      <c r="U41" s="250">
        <f>IF(AND(ISBLANK(S41),ISBLANK(T41)),X41/(1+Général!$F$101/100),S41+T41)</f>
        <v>0</v>
      </c>
      <c r="V41" s="251">
        <f>S41*(1+Général!$F$101/100)</f>
        <v>0</v>
      </c>
      <c r="W41" s="252">
        <f>T41*(1+Général!$F$101/100)</f>
        <v>0</v>
      </c>
      <c r="X41" s="253">
        <f>IF(AND(ISBLANK(V41),ISBLANK(W41)),(S41+T41)*(1+Général!$F$101/100),V41+W41)</f>
        <v>0</v>
      </c>
      <c r="Y41" s="254"/>
      <c r="Z41" s="255" t="str">
        <f t="shared" si="2"/>
        <v/>
      </c>
      <c r="AA41" s="256"/>
      <c r="AB41" s="257" t="str">
        <f t="shared" si="3"/>
        <v/>
      </c>
      <c r="AC41" s="258"/>
      <c r="AD41" s="244"/>
      <c r="AE41" s="259"/>
      <c r="AF41" s="249"/>
      <c r="AG41" s="259" t="str">
        <f ca="1">IFERROR(date_ouvrable(AB41),"")</f>
        <v/>
      </c>
      <c r="AH41" s="259"/>
      <c r="AI41" s="244"/>
      <c r="AJ41" s="259"/>
      <c r="AK41" s="257" t="str">
        <f t="shared" ca="1" si="4"/>
        <v/>
      </c>
      <c r="AL41" s="260"/>
      <c r="AM41" s="259" t="str">
        <f t="shared" si="5"/>
        <v/>
      </c>
      <c r="AN41" s="244"/>
      <c r="AO41" s="261"/>
      <c r="AP41" s="259" t="str">
        <f t="shared" si="6"/>
        <v/>
      </c>
      <c r="AQ41" s="259" t="str">
        <f t="shared" si="40"/>
        <v/>
      </c>
      <c r="AR41" s="248"/>
      <c r="AS41" s="249"/>
      <c r="AT41" s="248"/>
      <c r="AU41" s="249"/>
      <c r="AV41" s="248"/>
      <c r="AW41" s="250">
        <f>X41-((AR41+AS41+AU41+AT41+AV41)*(1+Général!$F$101/100))</f>
        <v>0</v>
      </c>
      <c r="AX41" s="258"/>
      <c r="AY41" s="262" t="str">
        <f t="shared" ca="1" si="7"/>
        <v/>
      </c>
      <c r="AZ41" s="259"/>
      <c r="BA41" s="244"/>
      <c r="BB41" s="259"/>
      <c r="BC41" s="257" t="str">
        <f>IF(BB41="","",IF(ISBLANK(AQ41),IF(AK41="","",AK41+Général!$B$51),AQ41+Général!$B$51))</f>
        <v/>
      </c>
      <c r="BD41" s="263"/>
      <c r="BE41" s="259"/>
      <c r="BF41" s="249"/>
      <c r="BG41" s="264"/>
      <c r="BH41" s="250">
        <f>AW41/(1+Général!$F$101/100)</f>
        <v>0</v>
      </c>
      <c r="BI41" s="250">
        <f>V41-((AR41+AT41)*(1+Général!$F$101/100))</f>
        <v>0</v>
      </c>
      <c r="BJ41" s="250">
        <f>W41-((AS41+AU41+AV41)*(1+Général!$F$101/100))</f>
        <v>0</v>
      </c>
      <c r="BK41" s="265" t="str">
        <f t="shared" si="8"/>
        <v/>
      </c>
      <c r="BL41" s="266" t="str">
        <f t="shared" si="9"/>
        <v/>
      </c>
      <c r="BM41" s="244" t="str">
        <f t="shared" si="10"/>
        <v/>
      </c>
      <c r="BN41" s="244"/>
      <c r="BO41" s="267" t="str">
        <f t="shared" si="11"/>
        <v/>
      </c>
      <c r="BP41" s="268"/>
      <c r="BQ41" s="269"/>
      <c r="BR41" s="269"/>
      <c r="BS41" s="269"/>
      <c r="BT41" s="269"/>
      <c r="BU41" s="269"/>
      <c r="BV41" s="269"/>
      <c r="BW41" s="269"/>
      <c r="BX41" s="269"/>
      <c r="BY41" s="269"/>
      <c r="BZ41" s="269"/>
      <c r="CA41" s="269"/>
      <c r="CB41" s="269"/>
      <c r="CC41" s="269"/>
      <c r="CD41" s="269"/>
      <c r="CE41" s="269"/>
      <c r="CF41" s="269"/>
      <c r="CG41" s="269"/>
      <c r="CH41" s="269"/>
      <c r="CI41" s="269"/>
      <c r="CJ41" s="269"/>
      <c r="CK41" s="269"/>
      <c r="CL41" s="270"/>
      <c r="CM41" s="270"/>
      <c r="CN41" s="270"/>
      <c r="CO41" s="269"/>
      <c r="CP41" s="269"/>
      <c r="CQ41" s="269"/>
      <c r="CR41" s="269"/>
      <c r="CS41" s="269"/>
      <c r="CT41" s="269"/>
      <c r="CU41" s="269"/>
      <c r="CV41" s="269"/>
      <c r="CW41" s="269"/>
      <c r="CX41" s="269"/>
      <c r="CY41" s="269"/>
      <c r="CZ41" s="269"/>
      <c r="DA41" s="269"/>
      <c r="DB41" s="269"/>
      <c r="DC41" s="269"/>
      <c r="DD41" s="269"/>
      <c r="DE41" s="269"/>
      <c r="DF41" s="270"/>
      <c r="DG41" s="270"/>
      <c r="DH41" s="269"/>
      <c r="DI41" s="269"/>
      <c r="DJ41" s="270"/>
      <c r="DK41" s="271"/>
      <c r="DL41" s="270" t="str">
        <f t="shared" si="12"/>
        <v/>
      </c>
      <c r="DM41" s="270" t="str">
        <f t="shared" si="13"/>
        <v/>
      </c>
      <c r="DN41" s="270" t="str">
        <f t="shared" si="14"/>
        <v/>
      </c>
      <c r="DO41" s="272">
        <f t="shared" si="15"/>
        <v>0</v>
      </c>
      <c r="DP41" s="273">
        <f t="shared" si="16"/>
        <v>0</v>
      </c>
      <c r="DQ41" s="274">
        <f t="shared" si="17"/>
        <v>0</v>
      </c>
      <c r="DR41" s="274">
        <f t="shared" si="18"/>
        <v>0</v>
      </c>
      <c r="DS41" s="275"/>
      <c r="DT41" s="273"/>
      <c r="DU41" s="274">
        <f t="shared" si="19"/>
        <v>0</v>
      </c>
      <c r="DV41" s="276"/>
      <c r="DW41" s="275"/>
      <c r="DX41" s="273"/>
      <c r="DY41" s="274">
        <f t="shared" si="20"/>
        <v>0</v>
      </c>
      <c r="DZ41" s="276"/>
      <c r="EA41" s="275"/>
      <c r="EB41" s="273"/>
      <c r="EC41" s="274">
        <f t="shared" si="21"/>
        <v>0</v>
      </c>
      <c r="ED41" s="276"/>
      <c r="EE41" s="274">
        <f t="shared" si="22"/>
        <v>0</v>
      </c>
      <c r="EF41" s="274">
        <f t="shared" si="23"/>
        <v>0</v>
      </c>
      <c r="EG41" s="274">
        <f t="shared" si="24"/>
        <v>0</v>
      </c>
      <c r="EH41" s="274">
        <f t="shared" si="25"/>
        <v>0</v>
      </c>
      <c r="EI41" s="274">
        <f t="shared" si="26"/>
        <v>0</v>
      </c>
      <c r="EJ41" s="274">
        <f t="shared" si="27"/>
        <v>0</v>
      </c>
      <c r="EK41" s="280" t="str">
        <f t="shared" si="28"/>
        <v/>
      </c>
      <c r="EL41" s="279" t="str">
        <f t="shared" si="29"/>
        <v/>
      </c>
      <c r="EM41" s="279" t="str">
        <f t="shared" si="30"/>
        <v/>
      </c>
      <c r="EN41" s="279" t="str">
        <f t="shared" si="31"/>
        <v/>
      </c>
      <c r="EO41" s="270" t="str">
        <f t="shared" si="32"/>
        <v/>
      </c>
      <c r="EP41" s="280" t="str">
        <f t="shared" si="33"/>
        <v/>
      </c>
      <c r="EQ41" s="279" t="str">
        <f t="shared" si="34"/>
        <v/>
      </c>
      <c r="ER41" s="279" t="str">
        <f t="shared" ca="1" si="35"/>
        <v/>
      </c>
      <c r="ES41" s="279" t="str">
        <f t="shared" si="36"/>
        <v/>
      </c>
      <c r="ET41" s="279" t="str">
        <f t="shared" si="37"/>
        <v/>
      </c>
      <c r="EU41" s="278" t="str">
        <f t="shared" si="38"/>
        <v/>
      </c>
      <c r="EV41" s="281" t="str">
        <f t="shared" ca="1" si="39"/>
        <v/>
      </c>
    </row>
    <row r="42" spans="1:152" ht="30" customHeight="1" thickTop="1" thickBot="1" x14ac:dyDescent="0.25">
      <c r="A42" s="244"/>
      <c r="B42" s="244"/>
      <c r="C42" s="244"/>
      <c r="D42" s="244" t="str">
        <f>IF(F42="","",IF(BY42="","Etude",IF(CG42&lt;&gt;"","Notifié",IF(OR(AN42="DAJ",AN42="DRP"),"Ajourné",IF(AND(OR(AN42="DLR",AND(AN42="DR",AT42="",AU42="")),AQ42&lt;&gt;""),"Soldé",IF(AND(Z42&lt;&gt;"",S42="",T42=""),"Annulé",IF(AND(C42&lt;&gt;"",Z42="",S42="",T42=""),"Sans suite",IF(AND(OR(S42="",T42=""),I42&lt;&gt;"",Z42="",BZ42=""),Visas,""))))))))</f>
        <v/>
      </c>
      <c r="E42" s="245" t="str">
        <f t="shared" si="0"/>
        <v/>
      </c>
      <c r="F42" s="246"/>
      <c r="G42" s="244"/>
      <c r="H42" s="244"/>
      <c r="I42" s="244"/>
      <c r="J42" s="247"/>
      <c r="K42" s="244"/>
      <c r="L42" s="244"/>
      <c r="M42" s="244"/>
      <c r="N42" s="244"/>
      <c r="O42" s="244"/>
      <c r="P42" s="244" t="str">
        <f t="shared" si="1"/>
        <v/>
      </c>
      <c r="Q42" s="244"/>
      <c r="R42" s="244"/>
      <c r="S42" s="248"/>
      <c r="T42" s="249"/>
      <c r="U42" s="250">
        <f>IF(AND(ISBLANK(S42),ISBLANK(T42)),X42/(1+Général!$F$101/100),S42+T42)</f>
        <v>0</v>
      </c>
      <c r="V42" s="251">
        <f>S42*(1+Général!$F$101/100)</f>
        <v>0</v>
      </c>
      <c r="W42" s="252">
        <f>T42*(1+Général!$F$101/100)</f>
        <v>0</v>
      </c>
      <c r="X42" s="253">
        <f>IF(AND(ISBLANK(V42),ISBLANK(W42)),(S42+T42)*(1+Général!$F$101/100),V42+W42)</f>
        <v>0</v>
      </c>
      <c r="Y42" s="254"/>
      <c r="Z42" s="255" t="str">
        <f t="shared" si="2"/>
        <v/>
      </c>
      <c r="AA42" s="256"/>
      <c r="AB42" s="257" t="str">
        <f t="shared" si="3"/>
        <v/>
      </c>
      <c r="AC42" s="258"/>
      <c r="AD42" s="244"/>
      <c r="AE42" s="259"/>
      <c r="AF42" s="249"/>
      <c r="AG42" s="259" t="str">
        <f ca="1">IFERROR(date_ouvrable(AB42),"")</f>
        <v/>
      </c>
      <c r="AH42" s="259"/>
      <c r="AI42" s="244"/>
      <c r="AJ42" s="259"/>
      <c r="AK42" s="257" t="str">
        <f t="shared" ca="1" si="4"/>
        <v/>
      </c>
      <c r="AL42" s="260"/>
      <c r="AM42" s="259" t="str">
        <f t="shared" si="5"/>
        <v/>
      </c>
      <c r="AN42" s="244"/>
      <c r="AO42" s="261"/>
      <c r="AP42" s="259" t="str">
        <f t="shared" si="6"/>
        <v/>
      </c>
      <c r="AQ42" s="259" t="str">
        <f t="shared" si="40"/>
        <v/>
      </c>
      <c r="AR42" s="248"/>
      <c r="AS42" s="249"/>
      <c r="AT42" s="248"/>
      <c r="AU42" s="249"/>
      <c r="AV42" s="248"/>
      <c r="AW42" s="250">
        <f>X42-((AR42+AS42+AU42+AT42+AV42)*(1+Général!$F$101/100))</f>
        <v>0</v>
      </c>
      <c r="AX42" s="258"/>
      <c r="AY42" s="262" t="str">
        <f t="shared" ca="1" si="7"/>
        <v/>
      </c>
      <c r="AZ42" s="259"/>
      <c r="BA42" s="244"/>
      <c r="BB42" s="259"/>
      <c r="BC42" s="257" t="str">
        <f>IF(BB42="","",IF(ISBLANK(AQ42),IF(AK42="","",AK42+Général!$B$51),AQ42+Général!$B$51))</f>
        <v/>
      </c>
      <c r="BD42" s="263"/>
      <c r="BE42" s="259"/>
      <c r="BF42" s="249"/>
      <c r="BG42" s="264"/>
      <c r="BH42" s="250">
        <f>AW42/(1+Général!$F$101/100)</f>
        <v>0</v>
      </c>
      <c r="BI42" s="250">
        <f>V42-((AR42+AT42)*(1+Général!$F$101/100))</f>
        <v>0</v>
      </c>
      <c r="BJ42" s="250">
        <f>W42-((AS42+AU42+AV42)*(1+Général!$F$101/100))</f>
        <v>0</v>
      </c>
      <c r="BK42" s="265" t="str">
        <f t="shared" si="8"/>
        <v/>
      </c>
      <c r="BL42" s="266" t="str">
        <f t="shared" si="9"/>
        <v/>
      </c>
      <c r="BM42" s="244" t="str">
        <f t="shared" si="10"/>
        <v/>
      </c>
      <c r="BN42" s="244"/>
      <c r="BO42" s="267" t="str">
        <f t="shared" si="11"/>
        <v/>
      </c>
      <c r="BP42" s="268"/>
      <c r="BQ42" s="269"/>
      <c r="BR42" s="269"/>
      <c r="BS42" s="269"/>
      <c r="BT42" s="269"/>
      <c r="BU42" s="269"/>
      <c r="BV42" s="269"/>
      <c r="BW42" s="269"/>
      <c r="BX42" s="269"/>
      <c r="BY42" s="269"/>
      <c r="BZ42" s="269"/>
      <c r="CA42" s="269"/>
      <c r="CB42" s="269"/>
      <c r="CC42" s="269"/>
      <c r="CD42" s="269"/>
      <c r="CE42" s="269"/>
      <c r="CF42" s="269"/>
      <c r="CG42" s="269"/>
      <c r="CH42" s="269"/>
      <c r="CI42" s="269"/>
      <c r="CJ42" s="269"/>
      <c r="CK42" s="269"/>
      <c r="CL42" s="270"/>
      <c r="CM42" s="270"/>
      <c r="CN42" s="270"/>
      <c r="CO42" s="269"/>
      <c r="CP42" s="269"/>
      <c r="CQ42" s="269"/>
      <c r="CR42" s="269"/>
      <c r="CS42" s="269"/>
      <c r="CT42" s="269"/>
      <c r="CU42" s="269"/>
      <c r="CV42" s="269"/>
      <c r="CW42" s="269"/>
      <c r="CX42" s="269"/>
      <c r="CY42" s="269"/>
      <c r="CZ42" s="269"/>
      <c r="DA42" s="269"/>
      <c r="DB42" s="269"/>
      <c r="DC42" s="269"/>
      <c r="DD42" s="269"/>
      <c r="DE42" s="269"/>
      <c r="DF42" s="270"/>
      <c r="DG42" s="270"/>
      <c r="DH42" s="269"/>
      <c r="DI42" s="269"/>
      <c r="DJ42" s="270"/>
      <c r="DK42" s="271"/>
      <c r="DL42" s="270" t="str">
        <f t="shared" si="12"/>
        <v/>
      </c>
      <c r="DM42" s="270" t="str">
        <f t="shared" si="13"/>
        <v/>
      </c>
      <c r="DN42" s="270" t="str">
        <f t="shared" si="14"/>
        <v/>
      </c>
      <c r="DO42" s="272">
        <f t="shared" si="15"/>
        <v>0</v>
      </c>
      <c r="DP42" s="273">
        <f t="shared" si="16"/>
        <v>0</v>
      </c>
      <c r="DQ42" s="274">
        <f t="shared" si="17"/>
        <v>0</v>
      </c>
      <c r="DR42" s="274">
        <f t="shared" si="18"/>
        <v>0</v>
      </c>
      <c r="DS42" s="275"/>
      <c r="DT42" s="273"/>
      <c r="DU42" s="274">
        <f t="shared" si="19"/>
        <v>0</v>
      </c>
      <c r="DV42" s="276"/>
      <c r="DW42" s="275"/>
      <c r="DX42" s="273"/>
      <c r="DY42" s="274">
        <f t="shared" si="20"/>
        <v>0</v>
      </c>
      <c r="DZ42" s="276"/>
      <c r="EA42" s="275"/>
      <c r="EB42" s="273"/>
      <c r="EC42" s="274">
        <f t="shared" si="21"/>
        <v>0</v>
      </c>
      <c r="ED42" s="276"/>
      <c r="EE42" s="274">
        <f t="shared" si="22"/>
        <v>0</v>
      </c>
      <c r="EF42" s="274">
        <f t="shared" si="23"/>
        <v>0</v>
      </c>
      <c r="EG42" s="274">
        <f t="shared" si="24"/>
        <v>0</v>
      </c>
      <c r="EH42" s="274">
        <f t="shared" si="25"/>
        <v>0</v>
      </c>
      <c r="EI42" s="274">
        <f t="shared" si="26"/>
        <v>0</v>
      </c>
      <c r="EJ42" s="274">
        <f t="shared" si="27"/>
        <v>0</v>
      </c>
      <c r="EK42" s="280" t="str">
        <f t="shared" si="28"/>
        <v/>
      </c>
      <c r="EL42" s="279" t="str">
        <f t="shared" si="29"/>
        <v/>
      </c>
      <c r="EM42" s="279" t="str">
        <f t="shared" si="30"/>
        <v/>
      </c>
      <c r="EN42" s="279" t="str">
        <f t="shared" si="31"/>
        <v/>
      </c>
      <c r="EO42" s="270" t="str">
        <f t="shared" si="32"/>
        <v/>
      </c>
      <c r="EP42" s="280" t="str">
        <f t="shared" si="33"/>
        <v/>
      </c>
      <c r="EQ42" s="279" t="str">
        <f t="shared" si="34"/>
        <v/>
      </c>
      <c r="ER42" s="279" t="str">
        <f t="shared" ca="1" si="35"/>
        <v/>
      </c>
      <c r="ES42" s="279" t="str">
        <f t="shared" si="36"/>
        <v/>
      </c>
      <c r="ET42" s="279" t="str">
        <f t="shared" si="37"/>
        <v/>
      </c>
      <c r="EU42" s="278" t="str">
        <f t="shared" si="38"/>
        <v/>
      </c>
      <c r="EV42" s="281" t="str">
        <f t="shared" ca="1" si="39"/>
        <v/>
      </c>
    </row>
    <row r="43" spans="1:152" ht="30" customHeight="1" thickTop="1" thickBot="1" x14ac:dyDescent="0.25">
      <c r="A43" s="244"/>
      <c r="B43" s="244"/>
      <c r="C43" s="244"/>
      <c r="D43" s="244" t="str">
        <f>IF(F43="","",IF(BY43="","Etude",IF(CG43&lt;&gt;"","Notifié",IF(OR(AN43="DAJ",AN43="DRP"),"Ajourné",IF(AND(OR(AN43="DLR",AND(AN43="DR",AT43="",AU43="")),AQ43&lt;&gt;""),"Soldé",IF(AND(Z43&lt;&gt;"",S43="",T43=""),"Annulé",IF(AND(C43&lt;&gt;"",Z43="",S43="",T43=""),"Sans suite",IF(AND(OR(S43="",T43=""),I43&lt;&gt;"",Z43="",BZ43=""),Visas,""))))))))</f>
        <v/>
      </c>
      <c r="E43" s="245" t="str">
        <f t="shared" si="0"/>
        <v/>
      </c>
      <c r="F43" s="246"/>
      <c r="G43" s="244"/>
      <c r="H43" s="244"/>
      <c r="I43" s="244"/>
      <c r="J43" s="247"/>
      <c r="K43" s="244"/>
      <c r="L43" s="244"/>
      <c r="M43" s="244"/>
      <c r="N43" s="244"/>
      <c r="O43" s="244"/>
      <c r="P43" s="244" t="str">
        <f t="shared" si="1"/>
        <v/>
      </c>
      <c r="Q43" s="244"/>
      <c r="R43" s="244"/>
      <c r="S43" s="248"/>
      <c r="T43" s="249"/>
      <c r="U43" s="250">
        <f>IF(AND(ISBLANK(S43),ISBLANK(T43)),X43/(1+Général!$F$101/100),S43+T43)</f>
        <v>0</v>
      </c>
      <c r="V43" s="251">
        <f>S43*(1+Général!$F$101/100)</f>
        <v>0</v>
      </c>
      <c r="W43" s="252">
        <f>T43*(1+Général!$F$101/100)</f>
        <v>0</v>
      </c>
      <c r="X43" s="253">
        <f>IF(AND(ISBLANK(V43),ISBLANK(W43)),(S43+T43)*(1+Général!$F$101/100),V43+W43)</f>
        <v>0</v>
      </c>
      <c r="Y43" s="254"/>
      <c r="Z43" s="255" t="str">
        <f t="shared" si="2"/>
        <v/>
      </c>
      <c r="AA43" s="256"/>
      <c r="AB43" s="257" t="str">
        <f t="shared" si="3"/>
        <v/>
      </c>
      <c r="AC43" s="258"/>
      <c r="AD43" s="244"/>
      <c r="AE43" s="259"/>
      <c r="AF43" s="249"/>
      <c r="AG43" s="259" t="str">
        <f ca="1">IFERROR(date_ouvrable(AB43),"")</f>
        <v/>
      </c>
      <c r="AH43" s="259"/>
      <c r="AI43" s="244"/>
      <c r="AJ43" s="259"/>
      <c r="AK43" s="257" t="str">
        <f t="shared" ca="1" si="4"/>
        <v/>
      </c>
      <c r="AL43" s="260"/>
      <c r="AM43" s="259" t="str">
        <f t="shared" si="5"/>
        <v/>
      </c>
      <c r="AN43" s="244"/>
      <c r="AO43" s="261"/>
      <c r="AP43" s="259" t="str">
        <f t="shared" si="6"/>
        <v/>
      </c>
      <c r="AQ43" s="259" t="str">
        <f t="shared" si="40"/>
        <v/>
      </c>
      <c r="AR43" s="248"/>
      <c r="AS43" s="249"/>
      <c r="AT43" s="248"/>
      <c r="AU43" s="249"/>
      <c r="AV43" s="248"/>
      <c r="AW43" s="250">
        <f>X43-((AR43+AS43+AU43+AT43+AV43)*(1+Général!$F$101/100))</f>
        <v>0</v>
      </c>
      <c r="AX43" s="258"/>
      <c r="AY43" s="262" t="str">
        <f t="shared" ca="1" si="7"/>
        <v/>
      </c>
      <c r="AZ43" s="259"/>
      <c r="BA43" s="244"/>
      <c r="BB43" s="259"/>
      <c r="BC43" s="257" t="str">
        <f>IF(BB43="","",IF(ISBLANK(AQ43),IF(AK43="","",AK43+Général!$B$51),AQ43+Général!$B$51))</f>
        <v/>
      </c>
      <c r="BD43" s="263"/>
      <c r="BE43" s="259"/>
      <c r="BF43" s="249"/>
      <c r="BG43" s="264"/>
      <c r="BH43" s="250">
        <f>AW43/(1+Général!$F$101/100)</f>
        <v>0</v>
      </c>
      <c r="BI43" s="250">
        <f>V43-((AR43+AT43)*(1+Général!$F$101/100))</f>
        <v>0</v>
      </c>
      <c r="BJ43" s="250">
        <f>W43-((AS43+AU43+AV43)*(1+Général!$F$101/100))</f>
        <v>0</v>
      </c>
      <c r="BK43" s="265" t="str">
        <f t="shared" si="8"/>
        <v/>
      </c>
      <c r="BL43" s="266" t="str">
        <f t="shared" si="9"/>
        <v/>
      </c>
      <c r="BM43" s="244" t="str">
        <f t="shared" si="10"/>
        <v/>
      </c>
      <c r="BN43" s="244"/>
      <c r="BO43" s="267" t="str">
        <f t="shared" si="11"/>
        <v/>
      </c>
      <c r="BP43" s="268"/>
      <c r="BQ43" s="269"/>
      <c r="BR43" s="269"/>
      <c r="BS43" s="269"/>
      <c r="BT43" s="269"/>
      <c r="BU43" s="269"/>
      <c r="BV43" s="269"/>
      <c r="BW43" s="269"/>
      <c r="BX43" s="269"/>
      <c r="BY43" s="269"/>
      <c r="BZ43" s="269"/>
      <c r="CA43" s="269"/>
      <c r="CB43" s="269"/>
      <c r="CC43" s="269"/>
      <c r="CD43" s="269"/>
      <c r="CE43" s="269"/>
      <c r="CF43" s="269"/>
      <c r="CG43" s="269"/>
      <c r="CH43" s="269"/>
      <c r="CI43" s="269"/>
      <c r="CJ43" s="269"/>
      <c r="CK43" s="269"/>
      <c r="CL43" s="270"/>
      <c r="CM43" s="270"/>
      <c r="CN43" s="270"/>
      <c r="CO43" s="269"/>
      <c r="CP43" s="269"/>
      <c r="CQ43" s="269"/>
      <c r="CR43" s="269"/>
      <c r="CS43" s="269"/>
      <c r="CT43" s="269"/>
      <c r="CU43" s="269"/>
      <c r="CV43" s="269"/>
      <c r="CW43" s="269"/>
      <c r="CX43" s="269"/>
      <c r="CY43" s="269"/>
      <c r="CZ43" s="269"/>
      <c r="DA43" s="269"/>
      <c r="DB43" s="269"/>
      <c r="DC43" s="269"/>
      <c r="DD43" s="269"/>
      <c r="DE43" s="269"/>
      <c r="DF43" s="270"/>
      <c r="DG43" s="270"/>
      <c r="DH43" s="269"/>
      <c r="DI43" s="269"/>
      <c r="DJ43" s="270"/>
      <c r="DK43" s="271"/>
      <c r="DL43" s="270" t="str">
        <f t="shared" si="12"/>
        <v/>
      </c>
      <c r="DM43" s="270" t="str">
        <f t="shared" si="13"/>
        <v/>
      </c>
      <c r="DN43" s="270" t="str">
        <f t="shared" si="14"/>
        <v/>
      </c>
      <c r="DO43" s="272">
        <f t="shared" si="15"/>
        <v>0</v>
      </c>
      <c r="DP43" s="273">
        <f t="shared" si="16"/>
        <v>0</v>
      </c>
      <c r="DQ43" s="274">
        <f t="shared" si="17"/>
        <v>0</v>
      </c>
      <c r="DR43" s="274">
        <f t="shared" si="18"/>
        <v>0</v>
      </c>
      <c r="DS43" s="275"/>
      <c r="DT43" s="273"/>
      <c r="DU43" s="274">
        <f t="shared" si="19"/>
        <v>0</v>
      </c>
      <c r="DV43" s="276"/>
      <c r="DW43" s="275"/>
      <c r="DX43" s="273"/>
      <c r="DY43" s="274">
        <f t="shared" si="20"/>
        <v>0</v>
      </c>
      <c r="DZ43" s="276"/>
      <c r="EA43" s="275"/>
      <c r="EB43" s="273"/>
      <c r="EC43" s="274">
        <f t="shared" si="21"/>
        <v>0</v>
      </c>
      <c r="ED43" s="276"/>
      <c r="EE43" s="274">
        <f t="shared" si="22"/>
        <v>0</v>
      </c>
      <c r="EF43" s="274">
        <f t="shared" si="23"/>
        <v>0</v>
      </c>
      <c r="EG43" s="274">
        <f t="shared" si="24"/>
        <v>0</v>
      </c>
      <c r="EH43" s="274">
        <f t="shared" si="25"/>
        <v>0</v>
      </c>
      <c r="EI43" s="274">
        <f t="shared" si="26"/>
        <v>0</v>
      </c>
      <c r="EJ43" s="274">
        <f t="shared" si="27"/>
        <v>0</v>
      </c>
      <c r="EK43" s="280" t="str">
        <f t="shared" si="28"/>
        <v/>
      </c>
      <c r="EL43" s="279" t="str">
        <f t="shared" si="29"/>
        <v/>
      </c>
      <c r="EM43" s="279" t="str">
        <f t="shared" si="30"/>
        <v/>
      </c>
      <c r="EN43" s="279" t="str">
        <f t="shared" si="31"/>
        <v/>
      </c>
      <c r="EO43" s="270" t="str">
        <f t="shared" si="32"/>
        <v/>
      </c>
      <c r="EP43" s="280" t="str">
        <f t="shared" si="33"/>
        <v/>
      </c>
      <c r="EQ43" s="279" t="str">
        <f t="shared" si="34"/>
        <v/>
      </c>
      <c r="ER43" s="279" t="str">
        <f t="shared" ca="1" si="35"/>
        <v/>
      </c>
      <c r="ES43" s="279" t="str">
        <f t="shared" si="36"/>
        <v/>
      </c>
      <c r="ET43" s="279" t="str">
        <f t="shared" si="37"/>
        <v/>
      </c>
      <c r="EU43" s="278" t="str">
        <f t="shared" si="38"/>
        <v/>
      </c>
      <c r="EV43" s="281" t="str">
        <f t="shared" ca="1" si="39"/>
        <v/>
      </c>
    </row>
    <row r="44" spans="1:152" ht="30" customHeight="1" thickTop="1" thickBot="1" x14ac:dyDescent="0.25">
      <c r="A44" s="244"/>
      <c r="B44" s="244"/>
      <c r="C44" s="244"/>
      <c r="D44" s="244" t="str">
        <f>IF(F44="","",IF(BY44="","Etude",IF(CG44&lt;&gt;"","Notifié",IF(OR(AN44="DAJ",AN44="DRP"),"Ajourné",IF(AND(OR(AN44="DLR",AND(AN44="DR",AT44="",AU44="")),AQ44&lt;&gt;""),"Soldé",IF(AND(Z44&lt;&gt;"",S44="",T44=""),"Annulé",IF(AND(C44&lt;&gt;"",Z44="",S44="",T44=""),"Sans suite",IF(AND(OR(S44="",T44=""),I44&lt;&gt;"",Z44="",BZ44=""),Visas,""))))))))</f>
        <v/>
      </c>
      <c r="E44" s="245" t="str">
        <f t="shared" si="0"/>
        <v/>
      </c>
      <c r="F44" s="246"/>
      <c r="G44" s="244"/>
      <c r="H44" s="244"/>
      <c r="I44" s="244"/>
      <c r="J44" s="247"/>
      <c r="K44" s="244"/>
      <c r="L44" s="244"/>
      <c r="M44" s="244"/>
      <c r="N44" s="244"/>
      <c r="O44" s="244"/>
      <c r="P44" s="244" t="str">
        <f t="shared" si="1"/>
        <v/>
      </c>
      <c r="Q44" s="244"/>
      <c r="R44" s="244"/>
      <c r="S44" s="248"/>
      <c r="T44" s="249"/>
      <c r="U44" s="250">
        <f>IF(AND(ISBLANK(S44),ISBLANK(T44)),X44/(1+Général!$F$101/100),S44+T44)</f>
        <v>0</v>
      </c>
      <c r="V44" s="251">
        <f>S44*(1+Général!$F$101/100)</f>
        <v>0</v>
      </c>
      <c r="W44" s="252">
        <f>T44*(1+Général!$F$101/100)</f>
        <v>0</v>
      </c>
      <c r="X44" s="253">
        <f>IF(AND(ISBLANK(V44),ISBLANK(W44)),(S44+T44)*(1+Général!$F$101/100),V44+W44)</f>
        <v>0</v>
      </c>
      <c r="Y44" s="254"/>
      <c r="Z44" s="255" t="str">
        <f t="shared" si="2"/>
        <v/>
      </c>
      <c r="AA44" s="256"/>
      <c r="AB44" s="257" t="str">
        <f t="shared" si="3"/>
        <v/>
      </c>
      <c r="AC44" s="258"/>
      <c r="AD44" s="244"/>
      <c r="AE44" s="259"/>
      <c r="AF44" s="249"/>
      <c r="AG44" s="259" t="str">
        <f ca="1">IFERROR(date_ouvrable(AB44),"")</f>
        <v/>
      </c>
      <c r="AH44" s="259"/>
      <c r="AI44" s="244"/>
      <c r="AJ44" s="259"/>
      <c r="AK44" s="257" t="str">
        <f t="shared" ca="1" si="4"/>
        <v/>
      </c>
      <c r="AL44" s="260"/>
      <c r="AM44" s="259" t="str">
        <f t="shared" si="5"/>
        <v/>
      </c>
      <c r="AN44" s="244"/>
      <c r="AO44" s="261"/>
      <c r="AP44" s="259" t="str">
        <f t="shared" si="6"/>
        <v/>
      </c>
      <c r="AQ44" s="259" t="str">
        <f t="shared" si="40"/>
        <v/>
      </c>
      <c r="AR44" s="248"/>
      <c r="AS44" s="249"/>
      <c r="AT44" s="248"/>
      <c r="AU44" s="249"/>
      <c r="AV44" s="248"/>
      <c r="AW44" s="250">
        <f>X44-((AR44+AS44+AU44+AT44+AV44)*(1+Général!$F$101/100))</f>
        <v>0</v>
      </c>
      <c r="AX44" s="258"/>
      <c r="AY44" s="262" t="str">
        <f t="shared" ca="1" si="7"/>
        <v/>
      </c>
      <c r="AZ44" s="259"/>
      <c r="BA44" s="244"/>
      <c r="BB44" s="259"/>
      <c r="BC44" s="257" t="str">
        <f>IF(BB44="","",IF(ISBLANK(AQ44),IF(AK44="","",AK44+Général!$B$51),AQ44+Général!$B$51))</f>
        <v/>
      </c>
      <c r="BD44" s="263"/>
      <c r="BE44" s="259"/>
      <c r="BF44" s="249"/>
      <c r="BG44" s="264"/>
      <c r="BH44" s="250">
        <f>AW44/(1+Général!$F$101/100)</f>
        <v>0</v>
      </c>
      <c r="BI44" s="250">
        <f>V44-((AR44+AT44)*(1+Général!$F$101/100))</f>
        <v>0</v>
      </c>
      <c r="BJ44" s="250">
        <f>W44-((AS44+AU44+AV44)*(1+Général!$F$101/100))</f>
        <v>0</v>
      </c>
      <c r="BK44" s="265" t="str">
        <f t="shared" si="8"/>
        <v/>
      </c>
      <c r="BL44" s="266" t="str">
        <f t="shared" si="9"/>
        <v/>
      </c>
      <c r="BM44" s="244" t="str">
        <f t="shared" si="10"/>
        <v/>
      </c>
      <c r="BN44" s="244"/>
      <c r="BO44" s="267" t="str">
        <f t="shared" si="11"/>
        <v/>
      </c>
      <c r="BP44" s="268"/>
      <c r="BQ44" s="269"/>
      <c r="BR44" s="269"/>
      <c r="BS44" s="269"/>
      <c r="BT44" s="269"/>
      <c r="BU44" s="269"/>
      <c r="BV44" s="269"/>
      <c r="BW44" s="269"/>
      <c r="BX44" s="269"/>
      <c r="BY44" s="269"/>
      <c r="BZ44" s="269"/>
      <c r="CA44" s="269"/>
      <c r="CB44" s="269"/>
      <c r="CC44" s="269"/>
      <c r="CD44" s="269"/>
      <c r="CE44" s="269"/>
      <c r="CF44" s="269"/>
      <c r="CG44" s="269"/>
      <c r="CH44" s="269"/>
      <c r="CI44" s="269"/>
      <c r="CJ44" s="269"/>
      <c r="CK44" s="269"/>
      <c r="CL44" s="270"/>
      <c r="CM44" s="270"/>
      <c r="CN44" s="270"/>
      <c r="CO44" s="269"/>
      <c r="CP44" s="269"/>
      <c r="CQ44" s="269"/>
      <c r="CR44" s="269"/>
      <c r="CS44" s="269"/>
      <c r="CT44" s="269"/>
      <c r="CU44" s="269"/>
      <c r="CV44" s="269"/>
      <c r="CW44" s="269"/>
      <c r="CX44" s="269"/>
      <c r="CY44" s="269"/>
      <c r="CZ44" s="269"/>
      <c r="DA44" s="269"/>
      <c r="DB44" s="269"/>
      <c r="DC44" s="269"/>
      <c r="DD44" s="269"/>
      <c r="DE44" s="269"/>
      <c r="DF44" s="270"/>
      <c r="DG44" s="270"/>
      <c r="DH44" s="269"/>
      <c r="DI44" s="269"/>
      <c r="DJ44" s="270"/>
      <c r="DK44" s="271"/>
      <c r="DL44" s="270" t="str">
        <f t="shared" si="12"/>
        <v/>
      </c>
      <c r="DM44" s="270" t="str">
        <f t="shared" si="13"/>
        <v/>
      </c>
      <c r="DN44" s="270" t="str">
        <f t="shared" si="14"/>
        <v/>
      </c>
      <c r="DO44" s="272">
        <f t="shared" si="15"/>
        <v>0</v>
      </c>
      <c r="DP44" s="273">
        <f t="shared" si="16"/>
        <v>0</v>
      </c>
      <c r="DQ44" s="274">
        <f t="shared" si="17"/>
        <v>0</v>
      </c>
      <c r="DR44" s="274">
        <f t="shared" si="18"/>
        <v>0</v>
      </c>
      <c r="DS44" s="275"/>
      <c r="DT44" s="273"/>
      <c r="DU44" s="274">
        <f t="shared" si="19"/>
        <v>0</v>
      </c>
      <c r="DV44" s="276"/>
      <c r="DW44" s="275"/>
      <c r="DX44" s="273"/>
      <c r="DY44" s="274">
        <f t="shared" si="20"/>
        <v>0</v>
      </c>
      <c r="DZ44" s="276"/>
      <c r="EA44" s="275"/>
      <c r="EB44" s="273"/>
      <c r="EC44" s="274">
        <f t="shared" si="21"/>
        <v>0</v>
      </c>
      <c r="ED44" s="276"/>
      <c r="EE44" s="274">
        <f t="shared" si="22"/>
        <v>0</v>
      </c>
      <c r="EF44" s="274">
        <f t="shared" si="23"/>
        <v>0</v>
      </c>
      <c r="EG44" s="274">
        <f t="shared" si="24"/>
        <v>0</v>
      </c>
      <c r="EH44" s="274">
        <f t="shared" si="25"/>
        <v>0</v>
      </c>
      <c r="EI44" s="274">
        <f t="shared" si="26"/>
        <v>0</v>
      </c>
      <c r="EJ44" s="274">
        <f t="shared" si="27"/>
        <v>0</v>
      </c>
      <c r="EK44" s="280" t="str">
        <f t="shared" si="28"/>
        <v/>
      </c>
      <c r="EL44" s="279" t="str">
        <f t="shared" si="29"/>
        <v/>
      </c>
      <c r="EM44" s="279" t="str">
        <f t="shared" si="30"/>
        <v/>
      </c>
      <c r="EN44" s="279" t="str">
        <f t="shared" si="31"/>
        <v/>
      </c>
      <c r="EO44" s="270" t="str">
        <f t="shared" si="32"/>
        <v/>
      </c>
      <c r="EP44" s="280" t="str">
        <f t="shared" si="33"/>
        <v/>
      </c>
      <c r="EQ44" s="279" t="str">
        <f t="shared" si="34"/>
        <v/>
      </c>
      <c r="ER44" s="279" t="str">
        <f t="shared" ca="1" si="35"/>
        <v/>
      </c>
      <c r="ES44" s="279" t="str">
        <f t="shared" si="36"/>
        <v/>
      </c>
      <c r="ET44" s="279" t="str">
        <f t="shared" si="37"/>
        <v/>
      </c>
      <c r="EU44" s="278" t="str">
        <f t="shared" si="38"/>
        <v/>
      </c>
      <c r="EV44" s="281" t="str">
        <f t="shared" ca="1" si="39"/>
        <v/>
      </c>
    </row>
    <row r="45" spans="1:152" ht="30" customHeight="1" thickTop="1" thickBot="1" x14ac:dyDescent="0.25">
      <c r="A45" s="244"/>
      <c r="B45" s="244"/>
      <c r="C45" s="244"/>
      <c r="D45" s="244" t="str">
        <f>IF(F45="","",IF(BY45="","Etude",IF(CG45&lt;&gt;"","Notifié",IF(OR(AN45="DAJ",AN45="DRP"),"Ajourné",IF(AND(OR(AN45="DLR",AND(AN45="DR",AT45="",AU45="")),AQ45&lt;&gt;""),"Soldé",IF(AND(Z45&lt;&gt;"",S45="",T45=""),"Annulé",IF(AND(C45&lt;&gt;"",Z45="",S45="",T45=""),"Sans suite",IF(AND(OR(S45="",T45=""),I45&lt;&gt;"",Z45="",BZ45=""),Visas,""))))))))</f>
        <v/>
      </c>
      <c r="E45" s="245" t="str">
        <f t="shared" si="0"/>
        <v/>
      </c>
      <c r="F45" s="246"/>
      <c r="G45" s="244"/>
      <c r="H45" s="244"/>
      <c r="I45" s="244"/>
      <c r="J45" s="247"/>
      <c r="K45" s="244"/>
      <c r="L45" s="244"/>
      <c r="M45" s="244"/>
      <c r="N45" s="244"/>
      <c r="O45" s="244"/>
      <c r="P45" s="244" t="str">
        <f t="shared" si="1"/>
        <v/>
      </c>
      <c r="Q45" s="244"/>
      <c r="R45" s="244"/>
      <c r="S45" s="248"/>
      <c r="T45" s="249"/>
      <c r="U45" s="250">
        <f>IF(AND(ISBLANK(S45),ISBLANK(T45)),X45/(1+Général!$F$101/100),S45+T45)</f>
        <v>0</v>
      </c>
      <c r="V45" s="251">
        <f>S45*(1+Général!$F$101/100)</f>
        <v>0</v>
      </c>
      <c r="W45" s="252">
        <f>T45*(1+Général!$F$101/100)</f>
        <v>0</v>
      </c>
      <c r="X45" s="253">
        <f>IF(AND(ISBLANK(V45),ISBLANK(W45)),(S45+T45)*(1+Général!$F$101/100),V45+W45)</f>
        <v>0</v>
      </c>
      <c r="Y45" s="254"/>
      <c r="Z45" s="255" t="str">
        <f t="shared" si="2"/>
        <v/>
      </c>
      <c r="AA45" s="256"/>
      <c r="AB45" s="257" t="str">
        <f t="shared" si="3"/>
        <v/>
      </c>
      <c r="AC45" s="258"/>
      <c r="AD45" s="244"/>
      <c r="AE45" s="259"/>
      <c r="AF45" s="249"/>
      <c r="AG45" s="259" t="str">
        <f ca="1">IFERROR(date_ouvrable(AB45),"")</f>
        <v/>
      </c>
      <c r="AH45" s="259"/>
      <c r="AI45" s="244"/>
      <c r="AJ45" s="259"/>
      <c r="AK45" s="257" t="str">
        <f t="shared" ca="1" si="4"/>
        <v/>
      </c>
      <c r="AL45" s="260"/>
      <c r="AM45" s="259" t="str">
        <f t="shared" si="5"/>
        <v/>
      </c>
      <c r="AN45" s="244"/>
      <c r="AO45" s="261"/>
      <c r="AP45" s="259" t="str">
        <f t="shared" si="6"/>
        <v/>
      </c>
      <c r="AQ45" s="259" t="str">
        <f t="shared" si="40"/>
        <v/>
      </c>
      <c r="AR45" s="248"/>
      <c r="AS45" s="249"/>
      <c r="AT45" s="248"/>
      <c r="AU45" s="249"/>
      <c r="AV45" s="248"/>
      <c r="AW45" s="250">
        <f>X45-((AR45+AS45+AU45+AT45+AV45)*(1+Général!$F$101/100))</f>
        <v>0</v>
      </c>
      <c r="AX45" s="258"/>
      <c r="AY45" s="262" t="str">
        <f t="shared" ca="1" si="7"/>
        <v/>
      </c>
      <c r="AZ45" s="259"/>
      <c r="BA45" s="244"/>
      <c r="BB45" s="259"/>
      <c r="BC45" s="257" t="str">
        <f>IF(BB45="","",IF(ISBLANK(AQ45),IF(AK45="","",AK45+Général!$B$51),AQ45+Général!$B$51))</f>
        <v/>
      </c>
      <c r="BD45" s="263"/>
      <c r="BE45" s="259"/>
      <c r="BF45" s="249"/>
      <c r="BG45" s="264"/>
      <c r="BH45" s="250">
        <f>AW45/(1+Général!$F$101/100)</f>
        <v>0</v>
      </c>
      <c r="BI45" s="250">
        <f>V45-((AR45+AT45)*(1+Général!$F$101/100))</f>
        <v>0</v>
      </c>
      <c r="BJ45" s="250">
        <f>W45-((AS45+AU45+AV45)*(1+Général!$F$101/100))</f>
        <v>0</v>
      </c>
      <c r="BK45" s="265" t="str">
        <f t="shared" si="8"/>
        <v/>
      </c>
      <c r="BL45" s="266" t="str">
        <f t="shared" si="9"/>
        <v/>
      </c>
      <c r="BM45" s="244" t="str">
        <f t="shared" si="10"/>
        <v/>
      </c>
      <c r="BN45" s="244"/>
      <c r="BO45" s="267" t="str">
        <f t="shared" si="11"/>
        <v/>
      </c>
      <c r="BP45" s="268"/>
      <c r="BQ45" s="269"/>
      <c r="BR45" s="269"/>
      <c r="BS45" s="269"/>
      <c r="BT45" s="269"/>
      <c r="BU45" s="269"/>
      <c r="BV45" s="269"/>
      <c r="BW45" s="269"/>
      <c r="BX45" s="269"/>
      <c r="BY45" s="269"/>
      <c r="BZ45" s="269"/>
      <c r="CA45" s="269"/>
      <c r="CB45" s="269"/>
      <c r="CC45" s="269"/>
      <c r="CD45" s="269"/>
      <c r="CE45" s="269"/>
      <c r="CF45" s="269"/>
      <c r="CG45" s="269"/>
      <c r="CH45" s="269"/>
      <c r="CI45" s="269"/>
      <c r="CJ45" s="269"/>
      <c r="CK45" s="269"/>
      <c r="CL45" s="270"/>
      <c r="CM45" s="270"/>
      <c r="CN45" s="270"/>
      <c r="CO45" s="269"/>
      <c r="CP45" s="269"/>
      <c r="CQ45" s="269"/>
      <c r="CR45" s="269"/>
      <c r="CS45" s="269"/>
      <c r="CT45" s="269"/>
      <c r="CU45" s="269"/>
      <c r="CV45" s="269"/>
      <c r="CW45" s="269"/>
      <c r="CX45" s="269"/>
      <c r="CY45" s="269"/>
      <c r="CZ45" s="269"/>
      <c r="DA45" s="269"/>
      <c r="DB45" s="269"/>
      <c r="DC45" s="269"/>
      <c r="DD45" s="269"/>
      <c r="DE45" s="269"/>
      <c r="DF45" s="270"/>
      <c r="DG45" s="270"/>
      <c r="DH45" s="269"/>
      <c r="DI45" s="269"/>
      <c r="DJ45" s="270"/>
      <c r="DK45" s="271"/>
      <c r="DL45" s="270" t="str">
        <f t="shared" si="12"/>
        <v/>
      </c>
      <c r="DM45" s="270" t="str">
        <f t="shared" si="13"/>
        <v/>
      </c>
      <c r="DN45" s="270" t="str">
        <f t="shared" si="14"/>
        <v/>
      </c>
      <c r="DO45" s="272">
        <f t="shared" si="15"/>
        <v>0</v>
      </c>
      <c r="DP45" s="273">
        <f t="shared" si="16"/>
        <v>0</v>
      </c>
      <c r="DQ45" s="274">
        <f t="shared" si="17"/>
        <v>0</v>
      </c>
      <c r="DR45" s="274">
        <f t="shared" si="18"/>
        <v>0</v>
      </c>
      <c r="DS45" s="275"/>
      <c r="DT45" s="273"/>
      <c r="DU45" s="274">
        <f t="shared" si="19"/>
        <v>0</v>
      </c>
      <c r="DV45" s="276"/>
      <c r="DW45" s="275"/>
      <c r="DX45" s="273"/>
      <c r="DY45" s="274">
        <f t="shared" si="20"/>
        <v>0</v>
      </c>
      <c r="DZ45" s="276"/>
      <c r="EA45" s="275"/>
      <c r="EB45" s="273"/>
      <c r="EC45" s="274">
        <f t="shared" si="21"/>
        <v>0</v>
      </c>
      <c r="ED45" s="276"/>
      <c r="EE45" s="274">
        <f t="shared" si="22"/>
        <v>0</v>
      </c>
      <c r="EF45" s="274">
        <f t="shared" si="23"/>
        <v>0</v>
      </c>
      <c r="EG45" s="274">
        <f t="shared" si="24"/>
        <v>0</v>
      </c>
      <c r="EH45" s="274">
        <f t="shared" si="25"/>
        <v>0</v>
      </c>
      <c r="EI45" s="274">
        <f t="shared" si="26"/>
        <v>0</v>
      </c>
      <c r="EJ45" s="274">
        <f t="shared" si="27"/>
        <v>0</v>
      </c>
      <c r="EK45" s="280" t="str">
        <f t="shared" si="28"/>
        <v/>
      </c>
      <c r="EL45" s="279" t="str">
        <f t="shared" si="29"/>
        <v/>
      </c>
      <c r="EM45" s="279" t="str">
        <f t="shared" si="30"/>
        <v/>
      </c>
      <c r="EN45" s="279" t="str">
        <f t="shared" si="31"/>
        <v/>
      </c>
      <c r="EO45" s="270" t="str">
        <f t="shared" si="32"/>
        <v/>
      </c>
      <c r="EP45" s="280" t="str">
        <f t="shared" si="33"/>
        <v/>
      </c>
      <c r="EQ45" s="279" t="str">
        <f t="shared" si="34"/>
        <v/>
      </c>
      <c r="ER45" s="279" t="str">
        <f t="shared" ca="1" si="35"/>
        <v/>
      </c>
      <c r="ES45" s="279" t="str">
        <f t="shared" si="36"/>
        <v/>
      </c>
      <c r="ET45" s="279" t="str">
        <f t="shared" si="37"/>
        <v/>
      </c>
      <c r="EU45" s="278" t="str">
        <f t="shared" si="38"/>
        <v/>
      </c>
      <c r="EV45" s="281" t="str">
        <f t="shared" ca="1" si="39"/>
        <v/>
      </c>
    </row>
    <row r="46" spans="1:152" ht="30" customHeight="1" thickTop="1" thickBot="1" x14ac:dyDescent="0.25">
      <c r="A46" s="244"/>
      <c r="B46" s="244"/>
      <c r="C46" s="244"/>
      <c r="D46" s="244" t="str">
        <f>IF(F46="","",IF(BY46="","Etude",IF(CG46&lt;&gt;"","Notifié",IF(OR(AN46="DAJ",AN46="DRP"),"Ajourné",IF(AND(OR(AN46="DLR",AND(AN46="DR",AT46="",AU46="")),AQ46&lt;&gt;""),"Soldé",IF(AND(Z46&lt;&gt;"",S46="",T46=""),"Annulé",IF(AND(C46&lt;&gt;"",Z46="",S46="",T46=""),"Sans suite",IF(AND(OR(S46="",T46=""),I46&lt;&gt;"",Z46="",BZ46=""),Visas,""))))))))</f>
        <v/>
      </c>
      <c r="E46" s="245" t="str">
        <f t="shared" si="0"/>
        <v/>
      </c>
      <c r="F46" s="246"/>
      <c r="G46" s="244"/>
      <c r="H46" s="244"/>
      <c r="I46" s="244"/>
      <c r="J46" s="247"/>
      <c r="K46" s="244"/>
      <c r="L46" s="244"/>
      <c r="M46" s="244"/>
      <c r="N46" s="244"/>
      <c r="O46" s="244"/>
      <c r="P46" s="244" t="str">
        <f t="shared" si="1"/>
        <v/>
      </c>
      <c r="Q46" s="244"/>
      <c r="R46" s="244"/>
      <c r="S46" s="248"/>
      <c r="T46" s="249"/>
      <c r="U46" s="250">
        <f>IF(AND(ISBLANK(S46),ISBLANK(T46)),X46/(1+Général!$F$101/100),S46+T46)</f>
        <v>0</v>
      </c>
      <c r="V46" s="251">
        <f>S46*(1+Général!$F$101/100)</f>
        <v>0</v>
      </c>
      <c r="W46" s="252">
        <f>T46*(1+Général!$F$101/100)</f>
        <v>0</v>
      </c>
      <c r="X46" s="253">
        <f>IF(AND(ISBLANK(V46),ISBLANK(W46)),(S46+T46)*(1+Général!$F$101/100),V46+W46)</f>
        <v>0</v>
      </c>
      <c r="Y46" s="254"/>
      <c r="Z46" s="255" t="str">
        <f t="shared" si="2"/>
        <v/>
      </c>
      <c r="AA46" s="256"/>
      <c r="AB46" s="257" t="str">
        <f t="shared" si="3"/>
        <v/>
      </c>
      <c r="AC46" s="258"/>
      <c r="AD46" s="244"/>
      <c r="AE46" s="259"/>
      <c r="AF46" s="249"/>
      <c r="AG46" s="259" t="str">
        <f ca="1">IFERROR(date_ouvrable(AB46),"")</f>
        <v/>
      </c>
      <c r="AH46" s="259"/>
      <c r="AI46" s="244"/>
      <c r="AJ46" s="259"/>
      <c r="AK46" s="257" t="str">
        <f t="shared" ca="1" si="4"/>
        <v/>
      </c>
      <c r="AL46" s="260"/>
      <c r="AM46" s="259" t="str">
        <f t="shared" si="5"/>
        <v/>
      </c>
      <c r="AN46" s="244"/>
      <c r="AO46" s="261"/>
      <c r="AP46" s="259" t="str">
        <f t="shared" si="6"/>
        <v/>
      </c>
      <c r="AQ46" s="259" t="str">
        <f t="shared" si="40"/>
        <v/>
      </c>
      <c r="AR46" s="248"/>
      <c r="AS46" s="249"/>
      <c r="AT46" s="248"/>
      <c r="AU46" s="249"/>
      <c r="AV46" s="248"/>
      <c r="AW46" s="250">
        <f>X46-((AR46+AS46+AU46+AT46+AV46)*(1+Général!$F$101/100))</f>
        <v>0</v>
      </c>
      <c r="AX46" s="258"/>
      <c r="AY46" s="262" t="str">
        <f t="shared" ca="1" si="7"/>
        <v/>
      </c>
      <c r="AZ46" s="259"/>
      <c r="BA46" s="244"/>
      <c r="BB46" s="259"/>
      <c r="BC46" s="257" t="str">
        <f>IF(BB46="","",IF(ISBLANK(AQ46),IF(AK46="","",AK46+Général!$B$51),AQ46+Général!$B$51))</f>
        <v/>
      </c>
      <c r="BD46" s="263"/>
      <c r="BE46" s="259"/>
      <c r="BF46" s="249"/>
      <c r="BG46" s="264"/>
      <c r="BH46" s="250">
        <f>AW46/(1+Général!$F$101/100)</f>
        <v>0</v>
      </c>
      <c r="BI46" s="250">
        <f>V46-((AR46+AT46)*(1+Général!$F$101/100))</f>
        <v>0</v>
      </c>
      <c r="BJ46" s="250">
        <f>W46-((AS46+AU46+AV46)*(1+Général!$F$101/100))</f>
        <v>0</v>
      </c>
      <c r="BK46" s="265" t="str">
        <f t="shared" si="8"/>
        <v/>
      </c>
      <c r="BL46" s="266" t="str">
        <f t="shared" si="9"/>
        <v/>
      </c>
      <c r="BM46" s="244" t="str">
        <f t="shared" si="10"/>
        <v/>
      </c>
      <c r="BN46" s="244"/>
      <c r="BO46" s="267" t="str">
        <f t="shared" si="11"/>
        <v/>
      </c>
      <c r="BP46" s="268"/>
      <c r="BQ46" s="269"/>
      <c r="BR46" s="269"/>
      <c r="BS46" s="269"/>
      <c r="BT46" s="269"/>
      <c r="BU46" s="269"/>
      <c r="BV46" s="269"/>
      <c r="BW46" s="269"/>
      <c r="BX46" s="269"/>
      <c r="BY46" s="269"/>
      <c r="BZ46" s="269"/>
      <c r="CA46" s="269"/>
      <c r="CB46" s="269"/>
      <c r="CC46" s="269"/>
      <c r="CD46" s="269"/>
      <c r="CE46" s="269"/>
      <c r="CF46" s="269"/>
      <c r="CG46" s="269"/>
      <c r="CH46" s="269"/>
      <c r="CI46" s="269"/>
      <c r="CJ46" s="269"/>
      <c r="CK46" s="269"/>
      <c r="CL46" s="270"/>
      <c r="CM46" s="270"/>
      <c r="CN46" s="270"/>
      <c r="CO46" s="269"/>
      <c r="CP46" s="269"/>
      <c r="CQ46" s="269"/>
      <c r="CR46" s="269"/>
      <c r="CS46" s="269"/>
      <c r="CT46" s="269"/>
      <c r="CU46" s="269"/>
      <c r="CV46" s="269"/>
      <c r="CW46" s="269"/>
      <c r="CX46" s="269"/>
      <c r="CY46" s="269"/>
      <c r="CZ46" s="269"/>
      <c r="DA46" s="269"/>
      <c r="DB46" s="269"/>
      <c r="DC46" s="269"/>
      <c r="DD46" s="269"/>
      <c r="DE46" s="269"/>
      <c r="DF46" s="270"/>
      <c r="DG46" s="270"/>
      <c r="DH46" s="269"/>
      <c r="DI46" s="269"/>
      <c r="DJ46" s="270"/>
      <c r="DK46" s="271"/>
      <c r="DL46" s="270" t="str">
        <f t="shared" si="12"/>
        <v/>
      </c>
      <c r="DM46" s="270" t="str">
        <f t="shared" si="13"/>
        <v/>
      </c>
      <c r="DN46" s="270" t="str">
        <f t="shared" si="14"/>
        <v/>
      </c>
      <c r="DO46" s="272">
        <f t="shared" si="15"/>
        <v>0</v>
      </c>
      <c r="DP46" s="273">
        <f t="shared" si="16"/>
        <v>0</v>
      </c>
      <c r="DQ46" s="274">
        <f t="shared" si="17"/>
        <v>0</v>
      </c>
      <c r="DR46" s="274">
        <f t="shared" si="18"/>
        <v>0</v>
      </c>
      <c r="DS46" s="275"/>
      <c r="DT46" s="273"/>
      <c r="DU46" s="274">
        <f t="shared" si="19"/>
        <v>0</v>
      </c>
      <c r="DV46" s="276"/>
      <c r="DW46" s="275"/>
      <c r="DX46" s="273"/>
      <c r="DY46" s="274">
        <f t="shared" si="20"/>
        <v>0</v>
      </c>
      <c r="DZ46" s="276"/>
      <c r="EA46" s="275"/>
      <c r="EB46" s="273"/>
      <c r="EC46" s="274">
        <f t="shared" si="21"/>
        <v>0</v>
      </c>
      <c r="ED46" s="276"/>
      <c r="EE46" s="274">
        <f t="shared" si="22"/>
        <v>0</v>
      </c>
      <c r="EF46" s="274">
        <f t="shared" si="23"/>
        <v>0</v>
      </c>
      <c r="EG46" s="274">
        <f t="shared" si="24"/>
        <v>0</v>
      </c>
      <c r="EH46" s="274">
        <f t="shared" si="25"/>
        <v>0</v>
      </c>
      <c r="EI46" s="274">
        <f t="shared" si="26"/>
        <v>0</v>
      </c>
      <c r="EJ46" s="274">
        <f t="shared" si="27"/>
        <v>0</v>
      </c>
      <c r="EK46" s="280" t="str">
        <f t="shared" si="28"/>
        <v/>
      </c>
      <c r="EL46" s="279" t="str">
        <f t="shared" si="29"/>
        <v/>
      </c>
      <c r="EM46" s="279" t="str">
        <f t="shared" si="30"/>
        <v/>
      </c>
      <c r="EN46" s="279" t="str">
        <f t="shared" si="31"/>
        <v/>
      </c>
      <c r="EO46" s="270" t="str">
        <f t="shared" si="32"/>
        <v/>
      </c>
      <c r="EP46" s="280" t="str">
        <f t="shared" si="33"/>
        <v/>
      </c>
      <c r="EQ46" s="279" t="str">
        <f t="shared" si="34"/>
        <v/>
      </c>
      <c r="ER46" s="279" t="str">
        <f t="shared" ca="1" si="35"/>
        <v/>
      </c>
      <c r="ES46" s="279" t="str">
        <f t="shared" si="36"/>
        <v/>
      </c>
      <c r="ET46" s="279" t="str">
        <f t="shared" si="37"/>
        <v/>
      </c>
      <c r="EU46" s="278" t="str">
        <f t="shared" si="38"/>
        <v/>
      </c>
      <c r="EV46" s="281" t="str">
        <f t="shared" ca="1" si="39"/>
        <v/>
      </c>
    </row>
    <row r="47" spans="1:152" ht="30" customHeight="1" thickTop="1" thickBot="1" x14ac:dyDescent="0.25">
      <c r="A47" s="244"/>
      <c r="B47" s="244"/>
      <c r="C47" s="244"/>
      <c r="D47" s="244" t="str">
        <f>IF(F47="","",IF(BY47="","Etude",IF(CG47&lt;&gt;"","Notifié",IF(OR(AN47="DAJ",AN47="DRP"),"Ajourné",IF(AND(OR(AN47="DLR",AND(AN47="DR",AT47="",AU47="")),AQ47&lt;&gt;""),"Soldé",IF(AND(Z47&lt;&gt;"",S47="",T47=""),"Annulé",IF(AND(C47&lt;&gt;"",Z47="",S47="",T47=""),"Sans suite",IF(AND(OR(S47="",T47=""),I47&lt;&gt;"",Z47="",BZ47=""),Visas,""))))))))</f>
        <v/>
      </c>
      <c r="E47" s="245" t="str">
        <f t="shared" si="0"/>
        <v/>
      </c>
      <c r="F47" s="246"/>
      <c r="G47" s="244"/>
      <c r="H47" s="244"/>
      <c r="I47" s="244"/>
      <c r="J47" s="247"/>
      <c r="K47" s="244"/>
      <c r="L47" s="244"/>
      <c r="M47" s="244"/>
      <c r="N47" s="244"/>
      <c r="O47" s="244"/>
      <c r="P47" s="244" t="str">
        <f t="shared" si="1"/>
        <v/>
      </c>
      <c r="Q47" s="244"/>
      <c r="R47" s="244"/>
      <c r="S47" s="248"/>
      <c r="T47" s="249"/>
      <c r="U47" s="250">
        <f>IF(AND(ISBLANK(S47),ISBLANK(T47)),X47/(1+Général!$F$101/100),S47+T47)</f>
        <v>0</v>
      </c>
      <c r="V47" s="251">
        <f>S47*(1+Général!$F$101/100)</f>
        <v>0</v>
      </c>
      <c r="W47" s="252">
        <f>T47*(1+Général!$F$101/100)</f>
        <v>0</v>
      </c>
      <c r="X47" s="253">
        <f>IF(AND(ISBLANK(V47),ISBLANK(W47)),(S47+T47)*(1+Général!$F$101/100),V47+W47)</f>
        <v>0</v>
      </c>
      <c r="Y47" s="254"/>
      <c r="Z47" s="255" t="str">
        <f t="shared" si="2"/>
        <v/>
      </c>
      <c r="AA47" s="256"/>
      <c r="AB47" s="257" t="str">
        <f t="shared" si="3"/>
        <v/>
      </c>
      <c r="AC47" s="258"/>
      <c r="AD47" s="244"/>
      <c r="AE47" s="259"/>
      <c r="AF47" s="249"/>
      <c r="AG47" s="259" t="str">
        <f ca="1">IFERROR(date_ouvrable(AB47),"")</f>
        <v/>
      </c>
      <c r="AH47" s="259"/>
      <c r="AI47" s="244"/>
      <c r="AJ47" s="259"/>
      <c r="AK47" s="257" t="str">
        <f t="shared" ca="1" si="4"/>
        <v/>
      </c>
      <c r="AL47" s="260"/>
      <c r="AM47" s="259" t="str">
        <f t="shared" si="5"/>
        <v/>
      </c>
      <c r="AN47" s="244"/>
      <c r="AO47" s="261"/>
      <c r="AP47" s="259" t="str">
        <f t="shared" si="6"/>
        <v/>
      </c>
      <c r="AQ47" s="259" t="str">
        <f t="shared" si="40"/>
        <v/>
      </c>
      <c r="AR47" s="248"/>
      <c r="AS47" s="249"/>
      <c r="AT47" s="248"/>
      <c r="AU47" s="249"/>
      <c r="AV47" s="248"/>
      <c r="AW47" s="250">
        <f>X47-((AR47+AS47+AU47+AT47+AV47)*(1+Général!$F$101/100))</f>
        <v>0</v>
      </c>
      <c r="AX47" s="258"/>
      <c r="AY47" s="262" t="str">
        <f t="shared" ca="1" si="7"/>
        <v/>
      </c>
      <c r="AZ47" s="259"/>
      <c r="BA47" s="244"/>
      <c r="BB47" s="259"/>
      <c r="BC47" s="257" t="str">
        <f>IF(BB47="","",IF(ISBLANK(AQ47),IF(AK47="","",AK47+Général!$B$51),AQ47+Général!$B$51))</f>
        <v/>
      </c>
      <c r="BD47" s="263"/>
      <c r="BE47" s="259"/>
      <c r="BF47" s="249"/>
      <c r="BG47" s="264"/>
      <c r="BH47" s="250">
        <f>AW47/(1+Général!$F$101/100)</f>
        <v>0</v>
      </c>
      <c r="BI47" s="250">
        <f>V47-((AR47+AT47)*(1+Général!$F$101/100))</f>
        <v>0</v>
      </c>
      <c r="BJ47" s="250">
        <f>W47-((AS47+AU47+AV47)*(1+Général!$F$101/100))</f>
        <v>0</v>
      </c>
      <c r="BK47" s="265" t="str">
        <f t="shared" si="8"/>
        <v/>
      </c>
      <c r="BL47" s="266" t="str">
        <f t="shared" si="9"/>
        <v/>
      </c>
      <c r="BM47" s="244" t="str">
        <f t="shared" si="10"/>
        <v/>
      </c>
      <c r="BN47" s="244"/>
      <c r="BO47" s="267" t="str">
        <f t="shared" si="11"/>
        <v/>
      </c>
      <c r="BP47" s="268"/>
      <c r="BQ47" s="269"/>
      <c r="BR47" s="269"/>
      <c r="BS47" s="269"/>
      <c r="BT47" s="269"/>
      <c r="BU47" s="269"/>
      <c r="BV47" s="269"/>
      <c r="BW47" s="269"/>
      <c r="BX47" s="269"/>
      <c r="BY47" s="269"/>
      <c r="BZ47" s="269"/>
      <c r="CA47" s="269"/>
      <c r="CB47" s="269"/>
      <c r="CC47" s="269"/>
      <c r="CD47" s="269"/>
      <c r="CE47" s="269"/>
      <c r="CF47" s="269"/>
      <c r="CG47" s="269"/>
      <c r="CH47" s="269"/>
      <c r="CI47" s="269"/>
      <c r="CJ47" s="269"/>
      <c r="CK47" s="269"/>
      <c r="CL47" s="270"/>
      <c r="CM47" s="270"/>
      <c r="CN47" s="270"/>
      <c r="CO47" s="269"/>
      <c r="CP47" s="269"/>
      <c r="CQ47" s="269"/>
      <c r="CR47" s="269"/>
      <c r="CS47" s="269"/>
      <c r="CT47" s="269"/>
      <c r="CU47" s="269"/>
      <c r="CV47" s="269"/>
      <c r="CW47" s="269"/>
      <c r="CX47" s="269"/>
      <c r="CY47" s="269"/>
      <c r="CZ47" s="269"/>
      <c r="DA47" s="269"/>
      <c r="DB47" s="269"/>
      <c r="DC47" s="269"/>
      <c r="DD47" s="269"/>
      <c r="DE47" s="269"/>
      <c r="DF47" s="270"/>
      <c r="DG47" s="270"/>
      <c r="DH47" s="269"/>
      <c r="DI47" s="269"/>
      <c r="DJ47" s="270"/>
      <c r="DK47" s="271"/>
      <c r="DL47" s="270" t="str">
        <f t="shared" si="12"/>
        <v/>
      </c>
      <c r="DM47" s="270" t="str">
        <f t="shared" si="13"/>
        <v/>
      </c>
      <c r="DN47" s="270" t="str">
        <f t="shared" si="14"/>
        <v/>
      </c>
      <c r="DO47" s="272">
        <f t="shared" si="15"/>
        <v>0</v>
      </c>
      <c r="DP47" s="273">
        <f t="shared" si="16"/>
        <v>0</v>
      </c>
      <c r="DQ47" s="274">
        <f t="shared" si="17"/>
        <v>0</v>
      </c>
      <c r="DR47" s="274">
        <f t="shared" si="18"/>
        <v>0</v>
      </c>
      <c r="DS47" s="275"/>
      <c r="DT47" s="273"/>
      <c r="DU47" s="274">
        <f t="shared" si="19"/>
        <v>0</v>
      </c>
      <c r="DV47" s="276"/>
      <c r="DW47" s="275"/>
      <c r="DX47" s="273"/>
      <c r="DY47" s="274">
        <f t="shared" si="20"/>
        <v>0</v>
      </c>
      <c r="DZ47" s="276"/>
      <c r="EA47" s="275"/>
      <c r="EB47" s="273"/>
      <c r="EC47" s="274">
        <f t="shared" si="21"/>
        <v>0</v>
      </c>
      <c r="ED47" s="276"/>
      <c r="EE47" s="274">
        <f t="shared" si="22"/>
        <v>0</v>
      </c>
      <c r="EF47" s="274">
        <f t="shared" si="23"/>
        <v>0</v>
      </c>
      <c r="EG47" s="274">
        <f t="shared" si="24"/>
        <v>0</v>
      </c>
      <c r="EH47" s="274">
        <f t="shared" si="25"/>
        <v>0</v>
      </c>
      <c r="EI47" s="274">
        <f t="shared" si="26"/>
        <v>0</v>
      </c>
      <c r="EJ47" s="274">
        <f t="shared" si="27"/>
        <v>0</v>
      </c>
      <c r="EK47" s="280" t="str">
        <f t="shared" si="28"/>
        <v/>
      </c>
      <c r="EL47" s="279" t="str">
        <f t="shared" si="29"/>
        <v/>
      </c>
      <c r="EM47" s="279" t="str">
        <f t="shared" si="30"/>
        <v/>
      </c>
      <c r="EN47" s="279" t="str">
        <f t="shared" si="31"/>
        <v/>
      </c>
      <c r="EO47" s="270" t="str">
        <f t="shared" si="32"/>
        <v/>
      </c>
      <c r="EP47" s="280" t="str">
        <f t="shared" si="33"/>
        <v/>
      </c>
      <c r="EQ47" s="279" t="str">
        <f t="shared" si="34"/>
        <v/>
      </c>
      <c r="ER47" s="279" t="str">
        <f t="shared" ca="1" si="35"/>
        <v/>
      </c>
      <c r="ES47" s="279" t="str">
        <f t="shared" si="36"/>
        <v/>
      </c>
      <c r="ET47" s="279" t="str">
        <f t="shared" si="37"/>
        <v/>
      </c>
      <c r="EU47" s="278" t="str">
        <f t="shared" si="38"/>
        <v/>
      </c>
      <c r="EV47" s="281" t="str">
        <f t="shared" ca="1" si="39"/>
        <v/>
      </c>
    </row>
    <row r="48" spans="1:152" ht="30" customHeight="1" thickTop="1" thickBot="1" x14ac:dyDescent="0.25">
      <c r="A48" s="244"/>
      <c r="B48" s="244"/>
      <c r="C48" s="244"/>
      <c r="D48" s="244" t="str">
        <f>IF(F48="","",IF(BY48="","Etude",IF(CG48&lt;&gt;"","Notifié",IF(OR(AN48="DAJ",AN48="DRP"),"Ajourné",IF(AND(OR(AN48="DLR",AND(AN48="DR",AT48="",AU48="")),AQ48&lt;&gt;""),"Soldé",IF(AND(Z48&lt;&gt;"",S48="",T48=""),"Annulé",IF(AND(C48&lt;&gt;"",Z48="",S48="",T48=""),"Sans suite",IF(AND(OR(S48="",T48=""),I48&lt;&gt;"",Z48="",BZ48=""),Visas,""))))))))</f>
        <v/>
      </c>
      <c r="E48" s="245" t="str">
        <f t="shared" si="0"/>
        <v/>
      </c>
      <c r="F48" s="246"/>
      <c r="G48" s="244"/>
      <c r="H48" s="244"/>
      <c r="I48" s="244"/>
      <c r="J48" s="247"/>
      <c r="K48" s="244"/>
      <c r="L48" s="244"/>
      <c r="M48" s="244"/>
      <c r="N48" s="244"/>
      <c r="O48" s="244"/>
      <c r="P48" s="244" t="str">
        <f t="shared" si="1"/>
        <v/>
      </c>
      <c r="Q48" s="244"/>
      <c r="R48" s="244"/>
      <c r="S48" s="248"/>
      <c r="T48" s="249"/>
      <c r="U48" s="250">
        <f>IF(AND(ISBLANK(S48),ISBLANK(T48)),X48/(1+Général!$F$101/100),S48+T48)</f>
        <v>0</v>
      </c>
      <c r="V48" s="251">
        <f>S48*(1+Général!$F$101/100)</f>
        <v>0</v>
      </c>
      <c r="W48" s="252">
        <f>T48*(1+Général!$F$101/100)</f>
        <v>0</v>
      </c>
      <c r="X48" s="253">
        <f>IF(AND(ISBLANK(V48),ISBLANK(W48)),(S48+T48)*(1+Général!$F$101/100),V48+W48)</f>
        <v>0</v>
      </c>
      <c r="Y48" s="254"/>
      <c r="Z48" s="255" t="str">
        <f t="shared" si="2"/>
        <v/>
      </c>
      <c r="AA48" s="256"/>
      <c r="AB48" s="257" t="str">
        <f t="shared" si="3"/>
        <v/>
      </c>
      <c r="AC48" s="258"/>
      <c r="AD48" s="244"/>
      <c r="AE48" s="259"/>
      <c r="AF48" s="249"/>
      <c r="AG48" s="259" t="str">
        <f ca="1">IFERROR(date_ouvrable(AB48),"")</f>
        <v/>
      </c>
      <c r="AH48" s="259"/>
      <c r="AI48" s="244"/>
      <c r="AJ48" s="259"/>
      <c r="AK48" s="257" t="str">
        <f t="shared" ca="1" si="4"/>
        <v/>
      </c>
      <c r="AL48" s="260"/>
      <c r="AM48" s="259" t="str">
        <f t="shared" si="5"/>
        <v/>
      </c>
      <c r="AN48" s="244"/>
      <c r="AO48" s="261"/>
      <c r="AP48" s="259" t="str">
        <f t="shared" si="6"/>
        <v/>
      </c>
      <c r="AQ48" s="259" t="str">
        <f t="shared" si="40"/>
        <v/>
      </c>
      <c r="AR48" s="248"/>
      <c r="AS48" s="249"/>
      <c r="AT48" s="248"/>
      <c r="AU48" s="249"/>
      <c r="AV48" s="248"/>
      <c r="AW48" s="250">
        <f>X48-((AR48+AS48+AU48+AT48+AV48)*(1+Général!$F$101/100))</f>
        <v>0</v>
      </c>
      <c r="AX48" s="258"/>
      <c r="AY48" s="262" t="str">
        <f t="shared" ca="1" si="7"/>
        <v/>
      </c>
      <c r="AZ48" s="259"/>
      <c r="BA48" s="244"/>
      <c r="BB48" s="259"/>
      <c r="BC48" s="257" t="str">
        <f>IF(BB48="","",IF(ISBLANK(AQ48),IF(AK48="","",AK48+Général!$B$51),AQ48+Général!$B$51))</f>
        <v/>
      </c>
      <c r="BD48" s="263"/>
      <c r="BE48" s="259"/>
      <c r="BF48" s="249"/>
      <c r="BG48" s="264"/>
      <c r="BH48" s="250">
        <f>AW48/(1+Général!$F$101/100)</f>
        <v>0</v>
      </c>
      <c r="BI48" s="250">
        <f>V48-((AR48+AT48)*(1+Général!$F$101/100))</f>
        <v>0</v>
      </c>
      <c r="BJ48" s="250">
        <f>W48-((AS48+AU48+AV48)*(1+Général!$F$101/100))</f>
        <v>0</v>
      </c>
      <c r="BK48" s="265" t="str">
        <f t="shared" si="8"/>
        <v/>
      </c>
      <c r="BL48" s="266" t="str">
        <f t="shared" si="9"/>
        <v/>
      </c>
      <c r="BM48" s="244" t="str">
        <f t="shared" si="10"/>
        <v/>
      </c>
      <c r="BN48" s="244"/>
      <c r="BO48" s="267" t="str">
        <f t="shared" si="11"/>
        <v/>
      </c>
      <c r="BP48" s="268"/>
      <c r="BQ48" s="269"/>
      <c r="BR48" s="269"/>
      <c r="BS48" s="269"/>
      <c r="BT48" s="269"/>
      <c r="BU48" s="269"/>
      <c r="BV48" s="269"/>
      <c r="BW48" s="269"/>
      <c r="BX48" s="269"/>
      <c r="BY48" s="269"/>
      <c r="BZ48" s="269"/>
      <c r="CA48" s="269"/>
      <c r="CB48" s="269"/>
      <c r="CC48" s="269"/>
      <c r="CD48" s="269"/>
      <c r="CE48" s="269"/>
      <c r="CF48" s="269"/>
      <c r="CG48" s="269"/>
      <c r="CH48" s="269"/>
      <c r="CI48" s="269"/>
      <c r="CJ48" s="269"/>
      <c r="CK48" s="269"/>
      <c r="CL48" s="270"/>
      <c r="CM48" s="270"/>
      <c r="CN48" s="270"/>
      <c r="CO48" s="269"/>
      <c r="CP48" s="269"/>
      <c r="CQ48" s="269"/>
      <c r="CR48" s="269"/>
      <c r="CS48" s="269"/>
      <c r="CT48" s="269"/>
      <c r="CU48" s="269"/>
      <c r="CV48" s="269"/>
      <c r="CW48" s="269"/>
      <c r="CX48" s="269"/>
      <c r="CY48" s="269"/>
      <c r="CZ48" s="269"/>
      <c r="DA48" s="269"/>
      <c r="DB48" s="269"/>
      <c r="DC48" s="269"/>
      <c r="DD48" s="269"/>
      <c r="DE48" s="269"/>
      <c r="DF48" s="270"/>
      <c r="DG48" s="270"/>
      <c r="DH48" s="269"/>
      <c r="DI48" s="269"/>
      <c r="DJ48" s="270"/>
      <c r="DK48" s="271"/>
      <c r="DL48" s="270" t="str">
        <f t="shared" si="12"/>
        <v/>
      </c>
      <c r="DM48" s="270" t="str">
        <f t="shared" si="13"/>
        <v/>
      </c>
      <c r="DN48" s="270" t="str">
        <f t="shared" si="14"/>
        <v/>
      </c>
      <c r="DO48" s="272">
        <f t="shared" si="15"/>
        <v>0</v>
      </c>
      <c r="DP48" s="273">
        <f t="shared" si="16"/>
        <v>0</v>
      </c>
      <c r="DQ48" s="274">
        <f t="shared" si="17"/>
        <v>0</v>
      </c>
      <c r="DR48" s="274">
        <f t="shared" si="18"/>
        <v>0</v>
      </c>
      <c r="DS48" s="275"/>
      <c r="DT48" s="273"/>
      <c r="DU48" s="274">
        <f t="shared" si="19"/>
        <v>0</v>
      </c>
      <c r="DV48" s="276"/>
      <c r="DW48" s="275"/>
      <c r="DX48" s="273"/>
      <c r="DY48" s="274">
        <f t="shared" si="20"/>
        <v>0</v>
      </c>
      <c r="DZ48" s="276"/>
      <c r="EA48" s="275"/>
      <c r="EB48" s="273"/>
      <c r="EC48" s="274">
        <f t="shared" si="21"/>
        <v>0</v>
      </c>
      <c r="ED48" s="276"/>
      <c r="EE48" s="274">
        <f t="shared" si="22"/>
        <v>0</v>
      </c>
      <c r="EF48" s="274">
        <f t="shared" si="23"/>
        <v>0</v>
      </c>
      <c r="EG48" s="274">
        <f t="shared" si="24"/>
        <v>0</v>
      </c>
      <c r="EH48" s="274">
        <f t="shared" si="25"/>
        <v>0</v>
      </c>
      <c r="EI48" s="274">
        <f t="shared" si="26"/>
        <v>0</v>
      </c>
      <c r="EJ48" s="274">
        <f t="shared" si="27"/>
        <v>0</v>
      </c>
      <c r="EK48" s="280" t="str">
        <f t="shared" si="28"/>
        <v/>
      </c>
      <c r="EL48" s="279" t="str">
        <f t="shared" si="29"/>
        <v/>
      </c>
      <c r="EM48" s="279" t="str">
        <f t="shared" si="30"/>
        <v/>
      </c>
      <c r="EN48" s="279" t="str">
        <f t="shared" si="31"/>
        <v/>
      </c>
      <c r="EO48" s="270" t="str">
        <f t="shared" si="32"/>
        <v/>
      </c>
      <c r="EP48" s="280" t="str">
        <f t="shared" si="33"/>
        <v/>
      </c>
      <c r="EQ48" s="279" t="str">
        <f t="shared" si="34"/>
        <v/>
      </c>
      <c r="ER48" s="279" t="str">
        <f t="shared" ca="1" si="35"/>
        <v/>
      </c>
      <c r="ES48" s="279" t="str">
        <f t="shared" si="36"/>
        <v/>
      </c>
      <c r="ET48" s="279" t="str">
        <f t="shared" si="37"/>
        <v/>
      </c>
      <c r="EU48" s="278" t="str">
        <f t="shared" si="38"/>
        <v/>
      </c>
      <c r="EV48" s="281" t="str">
        <f t="shared" ca="1" si="39"/>
        <v/>
      </c>
    </row>
    <row r="49" spans="1:152" ht="30" customHeight="1" thickTop="1" thickBot="1" x14ac:dyDescent="0.25">
      <c r="A49" s="244"/>
      <c r="B49" s="244"/>
      <c r="C49" s="244"/>
      <c r="D49" s="244" t="str">
        <f>IF(F49="","",IF(BY49="","Etude",IF(CG49&lt;&gt;"","Notifié",IF(OR(AN49="DAJ",AN49="DRP"),"Ajourné",IF(AND(OR(AN49="DLR",AND(AN49="DR",AT49="",AU49="")),AQ49&lt;&gt;""),"Soldé",IF(AND(Z49&lt;&gt;"",S49="",T49=""),"Annulé",IF(AND(C49&lt;&gt;"",Z49="",S49="",T49=""),"Sans suite",IF(AND(OR(S49="",T49=""),I49&lt;&gt;"",Z49="",BZ49=""),Visas,""))))))))</f>
        <v/>
      </c>
      <c r="E49" s="245" t="str">
        <f t="shared" si="0"/>
        <v/>
      </c>
      <c r="F49" s="246"/>
      <c r="G49" s="244"/>
      <c r="H49" s="244"/>
      <c r="I49" s="244"/>
      <c r="J49" s="247"/>
      <c r="K49" s="244"/>
      <c r="L49" s="244"/>
      <c r="M49" s="244"/>
      <c r="N49" s="244"/>
      <c r="O49" s="244"/>
      <c r="P49" s="244" t="str">
        <f t="shared" si="1"/>
        <v/>
      </c>
      <c r="Q49" s="244"/>
      <c r="R49" s="244"/>
      <c r="S49" s="248"/>
      <c r="T49" s="249"/>
      <c r="U49" s="250">
        <f>IF(AND(ISBLANK(S49),ISBLANK(T49)),X49/(1+Général!$F$101/100),S49+T49)</f>
        <v>0</v>
      </c>
      <c r="V49" s="251">
        <f>S49*(1+Général!$F$101/100)</f>
        <v>0</v>
      </c>
      <c r="W49" s="252">
        <f>T49*(1+Général!$F$101/100)</f>
        <v>0</v>
      </c>
      <c r="X49" s="253">
        <f>IF(AND(ISBLANK(V49),ISBLANK(W49)),(S49+T49)*(1+Général!$F$101/100),V49+W49)</f>
        <v>0</v>
      </c>
      <c r="Y49" s="254"/>
      <c r="Z49" s="255" t="str">
        <f t="shared" si="2"/>
        <v/>
      </c>
      <c r="AA49" s="256"/>
      <c r="AB49" s="257" t="str">
        <f t="shared" si="3"/>
        <v/>
      </c>
      <c r="AC49" s="258"/>
      <c r="AD49" s="244"/>
      <c r="AE49" s="259"/>
      <c r="AF49" s="249"/>
      <c r="AG49" s="259" t="str">
        <f ca="1">IFERROR(date_ouvrable(AB49),"")</f>
        <v/>
      </c>
      <c r="AH49" s="259"/>
      <c r="AI49" s="244"/>
      <c r="AJ49" s="259"/>
      <c r="AK49" s="257" t="str">
        <f t="shared" ca="1" si="4"/>
        <v/>
      </c>
      <c r="AL49" s="260"/>
      <c r="AM49" s="259" t="str">
        <f t="shared" si="5"/>
        <v/>
      </c>
      <c r="AN49" s="244"/>
      <c r="AO49" s="261"/>
      <c r="AP49" s="259" t="str">
        <f t="shared" si="6"/>
        <v/>
      </c>
      <c r="AQ49" s="259" t="str">
        <f t="shared" si="40"/>
        <v/>
      </c>
      <c r="AR49" s="248"/>
      <c r="AS49" s="249"/>
      <c r="AT49" s="248"/>
      <c r="AU49" s="249"/>
      <c r="AV49" s="248"/>
      <c r="AW49" s="250">
        <f>X49-((AR49+AS49+AU49+AT49+AV49)*(1+Général!$F$101/100))</f>
        <v>0</v>
      </c>
      <c r="AX49" s="258"/>
      <c r="AY49" s="262" t="str">
        <f t="shared" ca="1" si="7"/>
        <v/>
      </c>
      <c r="AZ49" s="259"/>
      <c r="BA49" s="244"/>
      <c r="BB49" s="259"/>
      <c r="BC49" s="257" t="str">
        <f>IF(BB49="","",IF(ISBLANK(AQ49),IF(AK49="","",AK49+Général!$B$51),AQ49+Général!$B$51))</f>
        <v/>
      </c>
      <c r="BD49" s="263"/>
      <c r="BE49" s="259"/>
      <c r="BF49" s="249"/>
      <c r="BG49" s="264"/>
      <c r="BH49" s="250">
        <f>AW49/(1+Général!$F$101/100)</f>
        <v>0</v>
      </c>
      <c r="BI49" s="250">
        <f>V49-((AR49+AT49)*(1+Général!$F$101/100))</f>
        <v>0</v>
      </c>
      <c r="BJ49" s="250">
        <f>W49-((AS49+AU49+AV49)*(1+Général!$F$101/100))</f>
        <v>0</v>
      </c>
      <c r="BK49" s="265" t="str">
        <f t="shared" si="8"/>
        <v/>
      </c>
      <c r="BL49" s="266" t="str">
        <f t="shared" si="9"/>
        <v/>
      </c>
      <c r="BM49" s="244" t="str">
        <f t="shared" si="10"/>
        <v/>
      </c>
      <c r="BN49" s="244"/>
      <c r="BO49" s="267" t="str">
        <f t="shared" si="11"/>
        <v/>
      </c>
      <c r="BP49" s="268"/>
      <c r="BQ49" s="269"/>
      <c r="BR49" s="269"/>
      <c r="BS49" s="269"/>
      <c r="BT49" s="269"/>
      <c r="BU49" s="269"/>
      <c r="BV49" s="269"/>
      <c r="BW49" s="269"/>
      <c r="BX49" s="269"/>
      <c r="BY49" s="269"/>
      <c r="BZ49" s="269"/>
      <c r="CA49" s="269"/>
      <c r="CB49" s="269"/>
      <c r="CC49" s="269"/>
      <c r="CD49" s="269"/>
      <c r="CE49" s="269"/>
      <c r="CF49" s="269"/>
      <c r="CG49" s="269"/>
      <c r="CH49" s="269"/>
      <c r="CI49" s="269"/>
      <c r="CJ49" s="269"/>
      <c r="CK49" s="269"/>
      <c r="CL49" s="270"/>
      <c r="CM49" s="270"/>
      <c r="CN49" s="270"/>
      <c r="CO49" s="269"/>
      <c r="CP49" s="269"/>
      <c r="CQ49" s="269"/>
      <c r="CR49" s="269"/>
      <c r="CS49" s="269"/>
      <c r="CT49" s="269"/>
      <c r="CU49" s="269"/>
      <c r="CV49" s="269"/>
      <c r="CW49" s="269"/>
      <c r="CX49" s="269"/>
      <c r="CY49" s="269"/>
      <c r="CZ49" s="269"/>
      <c r="DA49" s="269"/>
      <c r="DB49" s="269"/>
      <c r="DC49" s="269"/>
      <c r="DD49" s="269"/>
      <c r="DE49" s="269"/>
      <c r="DF49" s="270"/>
      <c r="DG49" s="270"/>
      <c r="DH49" s="269"/>
      <c r="DI49" s="269"/>
      <c r="DJ49" s="270"/>
      <c r="DK49" s="271"/>
      <c r="DL49" s="270" t="str">
        <f t="shared" si="12"/>
        <v/>
      </c>
      <c r="DM49" s="270" t="str">
        <f t="shared" si="13"/>
        <v/>
      </c>
      <c r="DN49" s="270" t="str">
        <f t="shared" si="14"/>
        <v/>
      </c>
      <c r="DO49" s="272">
        <f t="shared" si="15"/>
        <v>0</v>
      </c>
      <c r="DP49" s="273">
        <f t="shared" si="16"/>
        <v>0</v>
      </c>
      <c r="DQ49" s="274">
        <f t="shared" si="17"/>
        <v>0</v>
      </c>
      <c r="DR49" s="274">
        <f t="shared" si="18"/>
        <v>0</v>
      </c>
      <c r="DS49" s="275"/>
      <c r="DT49" s="273"/>
      <c r="DU49" s="274">
        <f t="shared" si="19"/>
        <v>0</v>
      </c>
      <c r="DV49" s="276"/>
      <c r="DW49" s="275"/>
      <c r="DX49" s="273"/>
      <c r="DY49" s="274">
        <f t="shared" si="20"/>
        <v>0</v>
      </c>
      <c r="DZ49" s="276"/>
      <c r="EA49" s="275"/>
      <c r="EB49" s="273"/>
      <c r="EC49" s="274">
        <f t="shared" si="21"/>
        <v>0</v>
      </c>
      <c r="ED49" s="276"/>
      <c r="EE49" s="274">
        <f t="shared" si="22"/>
        <v>0</v>
      </c>
      <c r="EF49" s="274">
        <f t="shared" si="23"/>
        <v>0</v>
      </c>
      <c r="EG49" s="274">
        <f t="shared" si="24"/>
        <v>0</v>
      </c>
      <c r="EH49" s="274">
        <f t="shared" si="25"/>
        <v>0</v>
      </c>
      <c r="EI49" s="274">
        <f t="shared" si="26"/>
        <v>0</v>
      </c>
      <c r="EJ49" s="274">
        <f t="shared" si="27"/>
        <v>0</v>
      </c>
      <c r="EK49" s="280" t="str">
        <f t="shared" si="28"/>
        <v/>
      </c>
      <c r="EL49" s="279" t="str">
        <f t="shared" si="29"/>
        <v/>
      </c>
      <c r="EM49" s="279" t="str">
        <f t="shared" si="30"/>
        <v/>
      </c>
      <c r="EN49" s="279" t="str">
        <f t="shared" si="31"/>
        <v/>
      </c>
      <c r="EO49" s="270" t="str">
        <f t="shared" si="32"/>
        <v/>
      </c>
      <c r="EP49" s="280" t="str">
        <f t="shared" si="33"/>
        <v/>
      </c>
      <c r="EQ49" s="279" t="str">
        <f t="shared" si="34"/>
        <v/>
      </c>
      <c r="ER49" s="279" t="str">
        <f t="shared" ca="1" si="35"/>
        <v/>
      </c>
      <c r="ES49" s="279" t="str">
        <f t="shared" si="36"/>
        <v/>
      </c>
      <c r="ET49" s="279" t="str">
        <f t="shared" si="37"/>
        <v/>
      </c>
      <c r="EU49" s="278" t="str">
        <f t="shared" si="38"/>
        <v/>
      </c>
      <c r="EV49" s="281" t="str">
        <f t="shared" ca="1" si="39"/>
        <v/>
      </c>
    </row>
    <row r="50" spans="1:152" ht="30" customHeight="1" thickTop="1" x14ac:dyDescent="0.2">
      <c r="A50" s="244"/>
      <c r="B50" s="244"/>
      <c r="C50" s="244"/>
      <c r="D50" s="244" t="str">
        <f>IF(F50="","",IF(BY50="","Etude",IF(CG50&lt;&gt;"","Notifié",IF(OR(AN50="DAJ",AN50="DRP"),"Ajourné",IF(AND(OR(AN50="DLR",AND(AN50="DR",AT50="",AU50="")),AQ50&lt;&gt;""),"Soldé",IF(AND(Z50&lt;&gt;"",S50="",T50=""),"Annulé",IF(AND(C50&lt;&gt;"",Z50="",S50="",T50=""),"Sans suite",IF(AND(OR(S50="",T50=""),I50&lt;&gt;"",Z50="",BZ50=""),Visas,""))))))))</f>
        <v/>
      </c>
      <c r="E50" s="245" t="str">
        <f t="shared" si="0"/>
        <v/>
      </c>
      <c r="F50" s="246"/>
      <c r="G50" s="244"/>
      <c r="H50" s="244"/>
      <c r="I50" s="244"/>
      <c r="J50" s="247"/>
      <c r="K50" s="244"/>
      <c r="L50" s="244"/>
      <c r="M50" s="244"/>
      <c r="N50" s="244"/>
      <c r="O50" s="244"/>
      <c r="P50" s="244" t="str">
        <f t="shared" si="1"/>
        <v/>
      </c>
      <c r="Q50" s="244"/>
      <c r="R50" s="244"/>
      <c r="S50" s="248"/>
      <c r="T50" s="249"/>
      <c r="U50" s="250">
        <f>IF(AND(ISBLANK(S50),ISBLANK(T50)),X50/(1+Général!$F$101/100),S50+T50)</f>
        <v>0</v>
      </c>
      <c r="V50" s="251">
        <f>S50*(1+Général!$F$101/100)</f>
        <v>0</v>
      </c>
      <c r="W50" s="252">
        <f>T50*(1+Général!$F$101/100)</f>
        <v>0</v>
      </c>
      <c r="X50" s="253">
        <f>IF(AND(ISBLANK(V50),ISBLANK(W50)),(S50+T50)*(1+Général!$F$101/100),V50+W50)</f>
        <v>0</v>
      </c>
      <c r="Y50" s="254"/>
      <c r="Z50" s="255" t="str">
        <f t="shared" si="2"/>
        <v/>
      </c>
      <c r="AA50" s="256"/>
      <c r="AB50" s="257" t="str">
        <f t="shared" si="3"/>
        <v/>
      </c>
      <c r="AC50" s="258"/>
      <c r="AD50" s="244"/>
      <c r="AE50" s="259"/>
      <c r="AF50" s="249"/>
      <c r="AG50" s="259" t="str">
        <f ca="1">IFERROR(date_ouvrable(AB50),"")</f>
        <v/>
      </c>
      <c r="AH50" s="259"/>
      <c r="AI50" s="244"/>
      <c r="AJ50" s="259"/>
      <c r="AK50" s="257" t="str">
        <f t="shared" ca="1" si="4"/>
        <v/>
      </c>
      <c r="AL50" s="260"/>
      <c r="AM50" s="259" t="str">
        <f t="shared" si="5"/>
        <v/>
      </c>
      <c r="AN50" s="244"/>
      <c r="AO50" s="261"/>
      <c r="AP50" s="259" t="str">
        <f t="shared" si="6"/>
        <v/>
      </c>
      <c r="AQ50" s="259" t="str">
        <f t="shared" si="40"/>
        <v/>
      </c>
      <c r="AR50" s="248"/>
      <c r="AS50" s="249"/>
      <c r="AT50" s="248"/>
      <c r="AU50" s="249"/>
      <c r="AV50" s="248"/>
      <c r="AW50" s="250">
        <f>X50-((AR50+AS50+AU50+AT50+AV50)*(1+Général!$F$101/100))</f>
        <v>0</v>
      </c>
      <c r="AX50" s="258"/>
      <c r="AY50" s="262" t="str">
        <f t="shared" ca="1" si="7"/>
        <v/>
      </c>
      <c r="AZ50" s="259"/>
      <c r="BA50" s="244"/>
      <c r="BB50" s="259"/>
      <c r="BC50" s="257" t="str">
        <f>IF(BB50="","",IF(ISBLANK(AQ50),IF(AK50="","",AK50+Général!$B$51),AQ50+Général!$B$51))</f>
        <v/>
      </c>
      <c r="BD50" s="263"/>
      <c r="BE50" s="259"/>
      <c r="BF50" s="249"/>
      <c r="BG50" s="264"/>
      <c r="BH50" s="250">
        <f>AW50/(1+Général!$F$101/100)</f>
        <v>0</v>
      </c>
      <c r="BI50" s="250">
        <f>V50-((AR50+AT50)*(1+Général!$F$101/100))</f>
        <v>0</v>
      </c>
      <c r="BJ50" s="250">
        <f>W50-((AS50+AU50+AV50)*(1+Général!$F$101/100))</f>
        <v>0</v>
      </c>
      <c r="BK50" s="265" t="str">
        <f t="shared" si="8"/>
        <v/>
      </c>
      <c r="BL50" s="266" t="str">
        <f t="shared" si="9"/>
        <v/>
      </c>
      <c r="BM50" s="244" t="str">
        <f t="shared" si="10"/>
        <v/>
      </c>
      <c r="BN50" s="244"/>
      <c r="BO50" s="267" t="str">
        <f t="shared" si="11"/>
        <v/>
      </c>
      <c r="BP50" s="268"/>
      <c r="BQ50" s="269"/>
      <c r="BR50" s="269"/>
      <c r="BS50" s="269"/>
      <c r="BT50" s="269"/>
      <c r="BU50" s="269"/>
      <c r="BV50" s="269"/>
      <c r="BW50" s="269"/>
      <c r="BX50" s="269"/>
      <c r="BY50" s="269"/>
      <c r="BZ50" s="269"/>
      <c r="CA50" s="269"/>
      <c r="CB50" s="269"/>
      <c r="CC50" s="269"/>
      <c r="CD50" s="269"/>
      <c r="CE50" s="269"/>
      <c r="CF50" s="269"/>
      <c r="CG50" s="269"/>
      <c r="CH50" s="269"/>
      <c r="CI50" s="269"/>
      <c r="CJ50" s="269"/>
      <c r="CK50" s="269"/>
      <c r="CL50" s="270"/>
      <c r="CM50" s="270"/>
      <c r="CN50" s="270"/>
      <c r="CO50" s="269"/>
      <c r="CP50" s="269"/>
      <c r="CQ50" s="269"/>
      <c r="CR50" s="269"/>
      <c r="CS50" s="269"/>
      <c r="CT50" s="269"/>
      <c r="CU50" s="269"/>
      <c r="CV50" s="269"/>
      <c r="CW50" s="269"/>
      <c r="CX50" s="269"/>
      <c r="CY50" s="269"/>
      <c r="CZ50" s="269"/>
      <c r="DA50" s="269"/>
      <c r="DB50" s="269"/>
      <c r="DC50" s="269"/>
      <c r="DD50" s="269"/>
      <c r="DE50" s="269"/>
      <c r="DF50" s="270"/>
      <c r="DG50" s="270"/>
      <c r="DH50" s="269"/>
      <c r="DI50" s="269"/>
      <c r="DJ50" s="270"/>
      <c r="DK50" s="271"/>
      <c r="DL50" s="270" t="str">
        <f t="shared" si="12"/>
        <v/>
      </c>
      <c r="DM50" s="270" t="str">
        <f t="shared" si="13"/>
        <v/>
      </c>
      <c r="DN50" s="270" t="str">
        <f t="shared" si="14"/>
        <v/>
      </c>
      <c r="DO50" s="272">
        <f t="shared" si="15"/>
        <v>0</v>
      </c>
      <c r="DP50" s="273">
        <f t="shared" si="16"/>
        <v>0</v>
      </c>
      <c r="DQ50" s="274">
        <f t="shared" si="17"/>
        <v>0</v>
      </c>
      <c r="DR50" s="274">
        <f t="shared" si="18"/>
        <v>0</v>
      </c>
      <c r="DS50" s="275"/>
      <c r="DT50" s="273"/>
      <c r="DU50" s="274">
        <f t="shared" si="19"/>
        <v>0</v>
      </c>
      <c r="DV50" s="276"/>
      <c r="DW50" s="275"/>
      <c r="DX50" s="273"/>
      <c r="DY50" s="274">
        <f t="shared" si="20"/>
        <v>0</v>
      </c>
      <c r="DZ50" s="276"/>
      <c r="EA50" s="275"/>
      <c r="EB50" s="273"/>
      <c r="EC50" s="274">
        <f t="shared" si="21"/>
        <v>0</v>
      </c>
      <c r="ED50" s="276"/>
      <c r="EE50" s="274">
        <f t="shared" si="22"/>
        <v>0</v>
      </c>
      <c r="EF50" s="274">
        <f t="shared" si="23"/>
        <v>0</v>
      </c>
      <c r="EG50" s="274">
        <f t="shared" si="24"/>
        <v>0</v>
      </c>
      <c r="EH50" s="274">
        <f t="shared" si="25"/>
        <v>0</v>
      </c>
      <c r="EI50" s="274">
        <f t="shared" si="26"/>
        <v>0</v>
      </c>
      <c r="EJ50" s="274">
        <f t="shared" si="27"/>
        <v>0</v>
      </c>
      <c r="EK50" s="280" t="str">
        <f t="shared" si="28"/>
        <v/>
      </c>
      <c r="EL50" s="279" t="str">
        <f t="shared" si="29"/>
        <v/>
      </c>
      <c r="EM50" s="279" t="str">
        <f t="shared" si="30"/>
        <v/>
      </c>
      <c r="EN50" s="279" t="str">
        <f t="shared" si="31"/>
        <v/>
      </c>
      <c r="EO50" s="270" t="str">
        <f t="shared" si="32"/>
        <v/>
      </c>
      <c r="EP50" s="280" t="str">
        <f t="shared" si="33"/>
        <v/>
      </c>
      <c r="EQ50" s="279" t="str">
        <f t="shared" si="34"/>
        <v/>
      </c>
      <c r="ER50" s="279" t="str">
        <f t="shared" ca="1" si="35"/>
        <v/>
      </c>
      <c r="ES50" s="279" t="str">
        <f t="shared" si="36"/>
        <v/>
      </c>
      <c r="ET50" s="279" t="str">
        <f t="shared" si="37"/>
        <v/>
      </c>
      <c r="EU50" s="278" t="str">
        <f t="shared" si="38"/>
        <v/>
      </c>
      <c r="EV50" s="281" t="str">
        <f t="shared" ca="1" si="39"/>
        <v/>
      </c>
    </row>
  </sheetData>
  <mergeCells count="32">
    <mergeCell ref="EI9:EJ9"/>
    <mergeCell ref="BI8:BJ8"/>
    <mergeCell ref="BK8:BL8"/>
    <mergeCell ref="BP8:BZ8"/>
    <mergeCell ref="CA8:CH8"/>
    <mergeCell ref="CL8:CN8"/>
    <mergeCell ref="CO8:CW8"/>
    <mergeCell ref="CX8:DE8"/>
    <mergeCell ref="DG8:DI8"/>
    <mergeCell ref="DO8:EC8"/>
    <mergeCell ref="EE9:EF9"/>
    <mergeCell ref="EG9:EH9"/>
    <mergeCell ref="AZ7:BF7"/>
    <mergeCell ref="BG7:BO7"/>
    <mergeCell ref="Q8:R8"/>
    <mergeCell ref="S8:U8"/>
    <mergeCell ref="V8:X8"/>
    <mergeCell ref="Z8:AB8"/>
    <mergeCell ref="AG8:AH8"/>
    <mergeCell ref="AP8:AQ8"/>
    <mergeCell ref="AR8:AV8"/>
    <mergeCell ref="BB8:BE8"/>
    <mergeCell ref="BP1:CN1"/>
    <mergeCell ref="CO1:DJ1"/>
    <mergeCell ref="DO1:EJ1"/>
    <mergeCell ref="EK1:EO1"/>
    <mergeCell ref="EP1:EV1"/>
    <mergeCell ref="F7:P8"/>
    <mergeCell ref="Q7:AC7"/>
    <mergeCell ref="AD7:AF8"/>
    <mergeCell ref="AG7:AJ7"/>
    <mergeCell ref="AK7:AY7"/>
  </mergeCells>
  <conditionalFormatting sqref="AG10:AG50">
    <cfRule type="cellIs" dxfId="27" priority="20" operator="notEqual">
      <formula>$AB10</formula>
    </cfRule>
  </conditionalFormatting>
  <conditionalFormatting sqref="D10:D50">
    <cfRule type="containsBlanks" dxfId="26" priority="2">
      <formula>LEN(TRIM(D10))=0</formula>
    </cfRule>
  </conditionalFormatting>
  <dataValidations count="4">
    <dataValidation type="list" allowBlank="1" showInputMessage="1" showErrorMessage="1" sqref="M10:M50">
      <formula1>PERIODE</formula1>
    </dataValidation>
    <dataValidation type="list" allowBlank="1" showInputMessage="1" showErrorMessage="1" sqref="O10:O50">
      <formula1>TYPE_TVX</formula1>
    </dataValidation>
    <dataValidation type="list" allowBlank="1" showInputMessage="1" showErrorMessage="1" sqref="Q10:Q50">
      <formula1>TYPE_PAIEMENT</formula1>
    </dataValidation>
    <dataValidation type="list" allowBlank="1" showInputMessage="1" showErrorMessage="1" sqref="AN10:AN50">
      <formula1>TYPE_ACTE</formula1>
    </dataValidation>
  </dataValidations>
  <pageMargins left="0.7" right="0.7" top="0.75" bottom="0.75" header="0.3" footer="0.3"/>
  <pageSetup paperSize="9" orientation="portrait" verticalDpi="0" r:id="rId1"/>
  <drawing r:id="rId2"/>
  <legacyDrawing r:id="rId3"/>
  <controls>
    <mc:AlternateContent xmlns:mc="http://schemas.openxmlformats.org/markup-compatibility/2006">
      <mc:Choice Requires="x14">
        <control shapeId="78861" r:id="rId4" name="CommandButton2">
          <controlPr defaultSize="0" autoLine="0" r:id="rId5">
            <anchor moveWithCells="1">
              <from>
                <xdr:col>4</xdr:col>
                <xdr:colOff>209550</xdr:colOff>
                <xdr:row>3</xdr:row>
                <xdr:rowOff>9525</xdr:rowOff>
              </from>
              <to>
                <xdr:col>7</xdr:col>
                <xdr:colOff>133350</xdr:colOff>
                <xdr:row>4</xdr:row>
                <xdr:rowOff>104775</xdr:rowOff>
              </to>
            </anchor>
          </controlPr>
        </control>
      </mc:Choice>
      <mc:Fallback>
        <control shapeId="78861" r:id="rId4" name="CommandButton2"/>
      </mc:Fallback>
    </mc:AlternateContent>
    <mc:AlternateContent xmlns:mc="http://schemas.openxmlformats.org/markup-compatibility/2006">
      <mc:Choice Requires="x14">
        <control shapeId="78860" r:id="rId6" name="CommandButton1">
          <controlPr defaultSize="0" autoLine="0" r:id="rId7">
            <anchor moveWithCells="1">
              <from>
                <xdr:col>4</xdr:col>
                <xdr:colOff>190500</xdr:colOff>
                <xdr:row>1</xdr:row>
                <xdr:rowOff>171450</xdr:rowOff>
              </from>
              <to>
                <xdr:col>7</xdr:col>
                <xdr:colOff>142875</xdr:colOff>
                <xdr:row>2</xdr:row>
                <xdr:rowOff>200025</xdr:rowOff>
              </to>
            </anchor>
          </controlPr>
        </control>
      </mc:Choice>
      <mc:Fallback>
        <control shapeId="78860" r:id="rId6" name="CommandButton1"/>
      </mc:Fallback>
    </mc:AlternateContent>
    <mc:AlternateContent xmlns:mc="http://schemas.openxmlformats.org/markup-compatibility/2006">
      <mc:Choice Requires="x14">
        <control shapeId="78849" r:id="rId8" name="Button 1">
          <controlPr defaultSize="0" print="0" autoFill="0" autoPict="0" macro="[0]!BC_VERS_DR">
            <anchor moveWithCells="1" sizeWithCells="1">
              <from>
                <xdr:col>2</xdr:col>
                <xdr:colOff>0</xdr:colOff>
                <xdr:row>1</xdr:row>
                <xdr:rowOff>28575</xdr:rowOff>
              </from>
              <to>
                <xdr:col>3</xdr:col>
                <xdr:colOff>457200</xdr:colOff>
                <xdr:row>2</xdr:row>
                <xdr:rowOff>19050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850" r:id="rId9" name="Button 2">
          <controlPr defaultSize="0" print="0" autoFill="0" autoPict="0" macro="[0]!BC_VERS_DATE_DEMANDES">
            <anchor moveWithCells="1" sizeWithCells="1">
              <from>
                <xdr:col>2</xdr:col>
                <xdr:colOff>0</xdr:colOff>
                <xdr:row>2</xdr:row>
                <xdr:rowOff>38100</xdr:rowOff>
              </from>
              <to>
                <xdr:col>3</xdr:col>
                <xdr:colOff>457200</xdr:colOff>
                <xdr:row>3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851" r:id="rId10" name="Button 3">
          <controlPr defaultSize="0" print="0" autoFill="0" autoPict="0" macro="[0]!BC_MENU">
            <anchor moveWithCells="1" sizeWithCells="1">
              <from>
                <xdr:col>36</xdr:col>
                <xdr:colOff>0</xdr:colOff>
                <xdr:row>0</xdr:row>
                <xdr:rowOff>0</xdr:rowOff>
              </from>
              <to>
                <xdr:col>37</xdr:col>
                <xdr:colOff>0</xdr:colOff>
                <xdr:row>1</xdr:row>
                <xdr:rowOff>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852" r:id="rId11" name="Button 4">
          <controlPr defaultSize="0" print="0" autoFill="0" autoPict="0" macro="[0]!BC_MENU">
            <anchor moveWithCells="1" sizeWithCells="1">
              <from>
                <xdr:col>67</xdr:col>
                <xdr:colOff>28575</xdr:colOff>
                <xdr:row>1</xdr:row>
                <xdr:rowOff>9525</xdr:rowOff>
              </from>
              <to>
                <xdr:col>68</xdr:col>
                <xdr:colOff>171450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853" r:id="rId12" name="Button 5">
          <controlPr defaultSize="0" print="0" autoFill="0" autoPict="0" macro="[0]!BC_VERS_DPV">
            <anchor moveWithCells="1" sizeWithCells="1">
              <from>
                <xdr:col>2</xdr:col>
                <xdr:colOff>0</xdr:colOff>
                <xdr:row>0</xdr:row>
                <xdr:rowOff>19050</xdr:rowOff>
              </from>
              <to>
                <xdr:col>3</xdr:col>
                <xdr:colOff>457200</xdr:colOff>
                <xdr:row>1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854" r:id="rId13" name="Button 6">
          <controlPr defaultSize="0" print="0" autoFill="0" autoPict="0" macro="[0]!BC_VERS_DATES_RECEPTION">
            <anchor moveWithCells="1" sizeWithCells="1">
              <from>
                <xdr:col>2</xdr:col>
                <xdr:colOff>0</xdr:colOff>
                <xdr:row>3</xdr:row>
                <xdr:rowOff>38100</xdr:rowOff>
              </from>
              <to>
                <xdr:col>3</xdr:col>
                <xdr:colOff>457200</xdr:colOff>
                <xdr:row>4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855" r:id="rId14" name="Button 7">
          <controlPr defaultSize="0" print="0" autoFill="0" autoPict="0" macro="[0]!BC_MENU">
            <anchor moveWithCells="1" sizeWithCells="1">
              <from>
                <xdr:col>92</xdr:col>
                <xdr:colOff>28575</xdr:colOff>
                <xdr:row>1</xdr:row>
                <xdr:rowOff>9525</xdr:rowOff>
              </from>
              <to>
                <xdr:col>93</xdr:col>
                <xdr:colOff>171450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856" r:id="rId15" name="Button 8">
          <controlPr defaultSize="0" print="0" autoFill="0" autoPict="0" macro="[0]!BC_VERIFICATIONS">
            <anchor moveWithCells="1" sizeWithCells="1">
              <from>
                <xdr:col>2</xdr:col>
                <xdr:colOff>0</xdr:colOff>
                <xdr:row>4</xdr:row>
                <xdr:rowOff>38100</xdr:rowOff>
              </from>
              <to>
                <xdr:col>3</xdr:col>
                <xdr:colOff>457200</xdr:colOff>
                <xdr:row>5</xdr:row>
                <xdr:rowOff>28575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857" r:id="rId16" name="Button 9">
          <controlPr defaultSize="0" print="0" autoFill="0" autoPict="0" macro="[0]!BC_MENU">
            <anchor moveWithCells="1" sizeWithCells="1">
              <from>
                <xdr:col>118</xdr:col>
                <xdr:colOff>28575</xdr:colOff>
                <xdr:row>1</xdr:row>
                <xdr:rowOff>9525</xdr:rowOff>
              </from>
              <to>
                <xdr:col>119</xdr:col>
                <xdr:colOff>171450</xdr:colOff>
                <xdr:row>2</xdr:row>
                <xdr:rowOff>9525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78858" r:id="rId17" name="Button 10">
          <controlPr defaultSize="0" print="0" autoFill="0" autoPict="0" macro="[0]!BC_MENU">
            <anchor moveWithCells="1" sizeWithCells="1">
              <from>
                <xdr:col>32</xdr:col>
                <xdr:colOff>0</xdr:colOff>
                <xdr:row>0</xdr:row>
                <xdr:rowOff>0</xdr:rowOff>
              </from>
              <to>
                <xdr:col>33</xdr:col>
                <xdr:colOff>0</xdr:colOff>
                <xdr:row>1</xdr:row>
                <xdr:rowOff>0</xdr:rowOff>
              </to>
            </anchor>
          </controlPr>
        </control>
      </mc:Choice>
    </mc:AlternateContent>
  </controls>
  <extLst>
    <ext xmlns:x14="http://schemas.microsoft.com/office/spreadsheetml/2009/9/main" uri="{78C0D931-6437-407d-A8EE-F0AAD7539E65}">
      <x14:conditionalFormattings>
        <x14:conditionalFormatting xmlns:xm="http://schemas.microsoft.com/office/excel/2006/main">
          <x14:cfRule type="containsText" priority="3" operator="containsText" id="{32DC1F5A-4F8E-494E-B7A4-48FBEFBFD3EA}">
            <xm:f>NOT(ISERROR(SEARCH($CH$7,E10)))</xm:f>
            <xm:f>$CH$7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14:cfRule type="containsText" priority="4" operator="containsText" id="{A60EC307-A7D9-4743-B6F7-5427153BE3FE}">
            <xm:f>NOT(ISERROR(SEARCH($CG$7,E10)))</xm:f>
            <xm:f>$CG$7</xm:f>
            <x14:dxf>
              <font>
                <b/>
                <i val="0"/>
              </font>
              <fill>
                <patternFill>
                  <bgColor rgb="FFFF99FF"/>
                </patternFill>
              </fill>
            </x14:dxf>
          </x14:cfRule>
          <x14:cfRule type="containsText" priority="5" operator="containsText" id="{14C1E658-5096-4FAB-A8FE-219A6653F776}">
            <xm:f>NOT(ISERROR(SEARCH($CF$7,E10)))</xm:f>
            <xm:f>$CF$7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14:cfRule type="containsText" priority="6" operator="containsText" id="{E6AA578A-2BCE-4671-8C85-5599644F1532}">
            <xm:f>NOT(ISERROR(SEARCH($CE$7,E10)))</xm:f>
            <xm:f>$CE$7</xm:f>
            <x14:dxf>
              <font>
                <b/>
                <i val="0"/>
              </font>
              <fill>
                <patternFill>
                  <bgColor rgb="FFFF99FF"/>
                </patternFill>
              </fill>
            </x14:dxf>
          </x14:cfRule>
          <x14:cfRule type="containsText" priority="7" operator="containsText" id="{DDC7F9F9-4CB9-423D-8DB8-E1EA93A000B7}">
            <xm:f>NOT(ISERROR(SEARCH($CD$7,E10)))</xm:f>
            <xm:f>$CD$7</xm:f>
            <x14:dxf>
              <font>
                <b/>
                <i val="0"/>
              </font>
              <fill>
                <patternFill>
                  <bgColor rgb="FFFFCC66"/>
                </patternFill>
              </fill>
            </x14:dxf>
          </x14:cfRule>
          <x14:cfRule type="containsText" priority="8" operator="containsText" id="{55FAC173-1AAB-4001-9124-995A87AE6295}">
            <xm:f>NOT(ISERROR(SEARCH($CC$7,E10)))</xm:f>
            <xm:f>$CC$7</xm:f>
            <x14:dxf>
              <font>
                <b/>
                <i val="0"/>
              </font>
              <fill>
                <patternFill>
                  <bgColor rgb="FFFFCC66"/>
                </patternFill>
              </fill>
            </x14:dxf>
          </x14:cfRule>
          <x14:cfRule type="containsText" priority="9" operator="containsText" id="{DA67C81A-CBBD-4435-9AC7-E0898BB652BA}">
            <xm:f>NOT(ISERROR(SEARCH($CB$7,E10)))</xm:f>
            <xm:f>$CB$7</xm:f>
            <x14:dxf>
              <font>
                <b/>
                <i val="0"/>
                <color theme="0"/>
              </font>
              <fill>
                <patternFill>
                  <bgColor rgb="FF3399FF"/>
                </patternFill>
              </fill>
            </x14:dxf>
          </x14:cfRule>
          <x14:cfRule type="containsText" priority="10" operator="containsText" id="{88A336DA-3520-4D76-ABFF-F9A372ABCA16}">
            <xm:f>NOT(ISERROR(SEARCH($CA$7,E10)))</xm:f>
            <xm:f>$CA$7</xm:f>
            <x14:dxf>
              <font>
                <b/>
                <i val="0"/>
              </font>
              <fill>
                <patternFill>
                  <bgColor rgb="FFFFCC66"/>
                </patternFill>
              </fill>
            </x14:dxf>
          </x14:cfRule>
          <x14:cfRule type="containsText" priority="11" operator="containsText" id="{C10B89D9-1B8C-40C4-83E7-A5FD4E7CAD2C}">
            <xm:f>NOT(ISERROR(SEARCH($BZ$7,E10)))</xm:f>
            <xm:f>$BZ$7</xm:f>
            <x14:dxf>
              <font>
                <b/>
                <i val="0"/>
              </font>
              <fill>
                <patternFill>
                  <bgColor rgb="FF66FFFF"/>
                </patternFill>
              </fill>
            </x14:dxf>
          </x14:cfRule>
          <x14:cfRule type="containsText" priority="12" operator="containsText" id="{96271F28-4509-4B3B-A38A-3CE8E9FB1215}">
            <xm:f>NOT(ISERROR(SEARCH($BY$7,E10)))</xm:f>
            <xm:f>$BY$7</xm:f>
            <x14:dxf>
              <font>
                <b/>
                <i val="0"/>
                <color theme="0"/>
              </font>
              <fill>
                <patternFill>
                  <bgColor rgb="FF996633"/>
                </patternFill>
              </fill>
            </x14:dxf>
          </x14:cfRule>
          <x14:cfRule type="containsText" priority="13" operator="containsText" id="{9AB6BDE6-2D41-4753-8E10-38A7B0344FDB}">
            <xm:f>NOT(ISERROR(SEARCH($BX$7,E10)))</xm:f>
            <xm:f>$BX$7</xm:f>
            <x14:dxf>
              <font>
                <b/>
                <i val="0"/>
                <color theme="0"/>
              </font>
              <fill>
                <patternFill>
                  <bgColor rgb="FF3399FF"/>
                </patternFill>
              </fill>
            </x14:dxf>
          </x14:cfRule>
          <x14:cfRule type="containsText" priority="14" operator="containsText" id="{2AAAF8AC-5C94-497D-B4C9-E26DF2887EB3}">
            <xm:f>NOT(ISERROR(SEARCH($BW$7,E10)))</xm:f>
            <xm:f>$BW$7</xm:f>
            <x14:dxf>
              <font>
                <b/>
                <i val="0"/>
                <color theme="0"/>
              </font>
              <fill>
                <patternFill>
                  <bgColor rgb="FF3399FF"/>
                </patternFill>
              </fill>
            </x14:dxf>
          </x14:cfRule>
          <x14:cfRule type="containsText" priority="15" operator="containsText" id="{1D722EE8-D48C-4BE7-9345-5A8F9B886C83}">
            <xm:f>NOT(ISERROR(SEARCH($BU$7,E10)))</xm:f>
            <xm:f>$BU$7</xm:f>
            <x14:dxf>
              <font>
                <b/>
                <i val="0"/>
              </font>
              <fill>
                <patternFill>
                  <bgColor rgb="FFFFFF00"/>
                </patternFill>
              </fill>
            </x14:dxf>
          </x14:cfRule>
          <x14:cfRule type="containsText" priority="16" operator="containsText" id="{98E2388C-4697-4E6D-9EA8-491166962B52}">
            <xm:f>NOT(ISERROR(SEARCH($BT$7,E10)))</xm:f>
            <xm:f>$BT$7</xm:f>
            <x14:dxf>
              <font>
                <b/>
                <i val="0"/>
              </font>
              <fill>
                <patternFill>
                  <bgColor rgb="FF66FFFF"/>
                </patternFill>
              </fill>
            </x14:dxf>
          </x14:cfRule>
          <x14:cfRule type="containsText" priority="17" operator="containsText" id="{2C584072-249D-45AD-A245-A50E1F787426}">
            <xm:f>NOT(ISERROR(SEARCH($BS$7,E10)))</xm:f>
            <xm:f>$BS$7</xm:f>
            <x14:dxf>
              <font>
                <b/>
                <i val="0"/>
              </font>
              <fill>
                <patternFill>
                  <bgColor rgb="FF99FF33"/>
                </patternFill>
              </fill>
            </x14:dxf>
          </x14:cfRule>
          <x14:cfRule type="containsText" priority="18" operator="containsText" id="{7730FAF7-9D65-497B-9C76-830EFEF3A111}">
            <xm:f>NOT(ISERROR(SEARCH($BQ$7,E10)))</xm:f>
            <xm:f>$BQ$7</xm:f>
            <x14:dxf>
              <font>
                <b/>
                <i val="0"/>
                <color theme="0"/>
              </font>
              <fill>
                <patternFill>
                  <bgColor rgb="FF3399FF"/>
                </patternFill>
              </fill>
            </x14:dxf>
          </x14:cfRule>
          <x14:cfRule type="containsText" priority="19" operator="containsText" id="{734BE1A4-1AD5-4E57-9D16-AE058B204F0D}">
            <xm:f>NOT(ISERROR(SEARCH($BP$7,E10)))</xm:f>
            <xm:f>$BP$7</xm:f>
            <x14:dxf>
              <font>
                <b/>
                <i val="0"/>
              </font>
              <fill>
                <patternFill>
                  <bgColor rgb="FF66FFFF"/>
                </patternFill>
              </fill>
            </x14:dxf>
          </x14:cfRule>
          <xm:sqref>E10:E50</xm:sqref>
        </x14:conditionalFormatting>
        <x14:conditionalFormatting xmlns:xm="http://schemas.microsoft.com/office/excel/2006/main">
          <x14:cfRule type="containsText" priority="1" operator="containsText" id="{2A8E0C8E-AE4E-4E8B-8B77-A9782702FBCA}">
            <xm:f>NOT(ISERROR(SEARCH($CG$6,D10)))</xm:f>
            <xm:f>$CG$6</xm:f>
            <x14:dxf>
              <font>
                <b/>
                <i val="0"/>
              </font>
              <fill>
                <patternFill>
                  <bgColor rgb="FF00FF00"/>
                </patternFill>
              </fill>
            </x14:dxf>
          </x14:cfRule>
          <xm:sqref>D10:D50</xm:sqref>
        </x14:conditionalFormatting>
        <x14:conditionalFormatting xmlns:xm="http://schemas.microsoft.com/office/excel/2006/main">
          <x14:cfRule type="containsText" priority="21" operator="containsText" id="{E7FE3AE4-9D4B-4933-BDEF-14C23C10911A}">
            <xm:f>NOT(ISERROR(SEARCH($EO$7,E10)))</xm:f>
            <xm:f>$EO$7</xm:f>
            <x14:dxf>
              <font>
                <b/>
                <i val="0"/>
                <color theme="0"/>
              </font>
              <fill>
                <patternFill>
                  <bgColor rgb="FFFF0000"/>
                </patternFill>
              </fill>
            </x14:dxf>
          </x14:cfRule>
          <x14:cfRule type="containsText" priority="22" operator="containsText" id="{D9A884E7-7E2D-4F94-A0F6-1F50FE74B90E}">
            <xm:f>NOT(ISERROR(SEARCH($EM$7,E10)))</xm:f>
            <xm:f>$EM$7</xm:f>
            <x14:dxf>
              <font>
                <b/>
                <i val="0"/>
                <color theme="0"/>
              </font>
              <fill>
                <patternFill>
                  <bgColor theme="5" tint="-0.24994659260841701"/>
                </patternFill>
              </fill>
            </x14:dxf>
          </x14:cfRule>
          <x14:cfRule type="containsText" priority="23" operator="containsText" id="{B5258D51-86EC-4DFA-B15C-C567D5279F2A}">
            <xm:f>NOT(ISERROR(SEARCH($EL$7,E10)))</xm:f>
            <xm:f>$EL$7</xm:f>
            <x14:dxf>
              <font>
                <b/>
                <i val="0"/>
                <color theme="0"/>
              </font>
              <fill>
                <patternFill>
                  <bgColor theme="9" tint="-0.24994659260841701"/>
                </patternFill>
              </fill>
            </x14:dxf>
          </x14:cfRule>
          <x14:cfRule type="containsText" priority="24" operator="containsText" id="{B3DF40FB-2307-4681-9BA2-EE5B1F840B6A}">
            <xm:f>NOT(ISERROR(SEARCH($EK$7,E10)))</xm:f>
            <xm:f>$EK$7</xm:f>
            <x14:dxf>
              <font>
                <b/>
                <i val="0"/>
                <color theme="0"/>
              </font>
              <fill>
                <patternFill>
                  <bgColor rgb="FF00B050"/>
                </patternFill>
              </fill>
            </x14:dxf>
          </x14:cfRule>
          <x14:cfRule type="containsText" priority="25" operator="containsText" id="{445DEAE6-8CE2-4CF7-BF14-47ADB179AC96}">
            <xm:f>NOT(ISERROR(SEARCH($DE$7,E10)))</xm:f>
            <xm:f>$DE$7</xm:f>
            <x14:dxf>
              <font>
                <b/>
                <i val="0"/>
                <color theme="0"/>
              </font>
              <fill>
                <patternFill>
                  <bgColor rgb="FF002060"/>
                </patternFill>
              </fill>
            </x14:dxf>
          </x14:cfRule>
          <x14:cfRule type="containsText" priority="26" operator="containsText" id="{426E829A-4E02-4F9C-8799-8BF093703A40}">
            <xm:f>NOT(ISERROR(SEARCH($CX$7,E10)))</xm:f>
            <xm:f>$CX$7</xm:f>
            <x14:dxf>
              <font>
                <b/>
                <i val="0"/>
              </font>
              <fill>
                <patternFill>
                  <bgColor rgb="FFFFCC66"/>
                </patternFill>
              </fill>
            </x14:dxf>
          </x14:cfRule>
          <x14:cfRule type="containsText" priority="27" operator="containsText" id="{503A27D0-70AC-4609-84E7-C41F553DE717}">
            <xm:f>NOT(ISERROR(SEARCH($CS$7,E10)))</xm:f>
            <xm:f>$CS$7</xm:f>
            <x14:dxf>
              <font>
                <b/>
                <i val="0"/>
                <color theme="0"/>
              </font>
              <fill>
                <patternFill>
                  <bgColor rgb="FF3399FF"/>
                </patternFill>
              </fill>
            </x14:dxf>
          </x14:cfRule>
          <x14:cfRule type="containsText" priority="28" operator="containsText" id="{54FCDEBB-728F-49A5-8A3E-82573DDFA9F3}">
            <xm:f>NOT(ISERROR(SEARCH($CP$7,E10)))</xm:f>
            <xm:f>$CP$7</xm:f>
            <x14:dxf>
              <font>
                <b/>
                <i val="0"/>
                <color theme="0"/>
              </font>
              <fill>
                <patternFill>
                  <bgColor rgb="FF9933FF"/>
                </patternFill>
              </fill>
            </x14:dxf>
          </x14:cfRule>
          <xm:sqref>E10:E50</xm:sqref>
        </x14:conditionalFormatting>
      </x14:conditionalFormattings>
    </ext>
    <ext xmlns:x14="http://schemas.microsoft.com/office/spreadsheetml/2009/9/main" uri="{CCE6A557-97BC-4b89-ADB6-D9C93CAAB3DF}">
      <x14:dataValidations xmlns:xm="http://schemas.microsoft.com/office/excel/2006/main" count="2">
        <x14:dataValidation type="list" allowBlank="1" showInputMessage="1" showErrorMessage="1">
          <x14:formula1>
            <xm:f>OFFSET('C:\Users\f.monatte\Desktop\[SUIVI_RC V8 BRF - V2.xlsm]Général'!#REF!,0,0,COUNTA('C:\Users\f.monatte\Desktop\[SUIVI_RC V8 BRF - V2.xlsm]Général'!#REF!)-1)</xm:f>
          </x14:formula1>
          <xm:sqref>L10:L50</xm:sqref>
        </x14:dataValidation>
        <x14:dataValidation type="list" allowBlank="1" showInputMessage="1" showErrorMessage="1">
          <x14:formula1>
            <xm:f>OFFSET('C:\Users\f.monatte\Desktop\[SUIVI_RC V8 BRF - V2.xlsm]Général'!#REF!,0,0,COUNTA('C:\Users\f.monatte\Desktop\[SUIVI_RC V8 BRF - V2.xlsm]Général'!#REF!)-1)</xm:f>
          </x14:formula1>
          <xm:sqref>F10:F50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11</vt:i4>
      </vt:variant>
    </vt:vector>
  </HeadingPairs>
  <TitlesOfParts>
    <vt:vector size="13" baseType="lpstr">
      <vt:lpstr>Général</vt:lpstr>
      <vt:lpstr>BC</vt:lpstr>
      <vt:lpstr>Général!AVANCEMENT</vt:lpstr>
      <vt:lpstr>Général!BATIMENTS</vt:lpstr>
      <vt:lpstr>Général!ETAT</vt:lpstr>
      <vt:lpstr>BC!PERIODE</vt:lpstr>
      <vt:lpstr>Général!PERIODE</vt:lpstr>
      <vt:lpstr>BC!TYPE_ACTE</vt:lpstr>
      <vt:lpstr>Général!TYPE_ACTE</vt:lpstr>
      <vt:lpstr>BC!TYPE_PAIEMENT</vt:lpstr>
      <vt:lpstr>Général!TYPE_PAIEMENT</vt:lpstr>
      <vt:lpstr>BC!TYPE_TVX</vt:lpstr>
      <vt:lpstr>Général!TYPE_TVX</vt:lpstr>
    </vt:vector>
  </TitlesOfParts>
  <Company>Marine Nationale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guegaing</dc:creator>
  <cp:lastModifiedBy>MONATTE Francois PM</cp:lastModifiedBy>
  <cp:lastPrinted>2014-01-17T15:27:38Z</cp:lastPrinted>
  <dcterms:created xsi:type="dcterms:W3CDTF">2013-07-12T13:25:14Z</dcterms:created>
  <dcterms:modified xsi:type="dcterms:W3CDTF">2022-05-04T08:27:44Z</dcterms:modified>
</cp:coreProperties>
</file>