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.monatte\Desktop\"/>
    </mc:Choice>
  </mc:AlternateContent>
  <bookViews>
    <workbookView xWindow="0" yWindow="0" windowWidth="28800" windowHeight="12300"/>
  </bookViews>
  <sheets>
    <sheet name="BC" sheetId="2" r:id="rId1"/>
  </sheets>
  <externalReferences>
    <externalReference r:id="rId2"/>
    <externalReference r:id="rId3"/>
  </externalReferences>
  <definedNames>
    <definedName name="_xlnm._FilterDatabase" localSheetId="0" hidden="1">BC!$FD$9:$FJ$9</definedName>
    <definedName name="AVANCEMENT" localSheetId="0">[1]Général!$F$101:$F$104</definedName>
    <definedName name="BATIMENTS" localSheetId="0">[1]Général!$B$63:$B$153</definedName>
    <definedName name="LISTE_AT">[1]Général!$B$139:$B$162</definedName>
    <definedName name="PERIODE" localSheetId="0">[1]Général!$G$101:$G$103</definedName>
    <definedName name="TYPE_ACTE" localSheetId="0">[1]Général!$C$101:$C$107</definedName>
    <definedName name="TYPE_PAIEMENT" localSheetId="0">[1]Général!$A$101:$A$105</definedName>
    <definedName name="TYPE_TVX" localSheetId="0">[1]Général!$H$101:$H$106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I5" i="2" l="1"/>
  <c r="FH5" i="2"/>
  <c r="FG5" i="2"/>
  <c r="FH28" i="2"/>
  <c r="FG28" i="2"/>
  <c r="EN28" i="2"/>
  <c r="EM28" i="2"/>
  <c r="EH28" i="2"/>
  <c r="EI28" i="2" s="1"/>
  <c r="EG28" i="2"/>
  <c r="EF28" i="2"/>
  <c r="EE28" i="2"/>
  <c r="CB28" i="2"/>
  <c r="CA28" i="2"/>
  <c r="BZ28" i="2" s="1"/>
  <c r="BS28" i="2"/>
  <c r="BR28" i="2"/>
  <c r="BQ28" i="2"/>
  <c r="BP28" i="2"/>
  <c r="BK28" i="2"/>
  <c r="BG28" i="2"/>
  <c r="AW28" i="2"/>
  <c r="AQ28" i="2"/>
  <c r="AP28" i="2"/>
  <c r="AM28" i="2"/>
  <c r="AK28" i="2"/>
  <c r="AJ28" i="2"/>
  <c r="BO28" i="2"/>
  <c r="BJ28" i="2"/>
  <c r="G28" i="2"/>
  <c r="FH27" i="2"/>
  <c r="FG27" i="2"/>
  <c r="EN27" i="2"/>
  <c r="EM27" i="2"/>
  <c r="EH27" i="2"/>
  <c r="EI27" i="2" s="1"/>
  <c r="EG27" i="2"/>
  <c r="EF27" i="2"/>
  <c r="EE27" i="2"/>
  <c r="CA27" i="2"/>
  <c r="BS27" i="2"/>
  <c r="BR27" i="2"/>
  <c r="BQ27" i="2"/>
  <c r="BP27" i="2"/>
  <c r="BK27" i="2"/>
  <c r="BJ27" i="2"/>
  <c r="BG27" i="2"/>
  <c r="AQ27" i="2"/>
  <c r="AP27" i="2"/>
  <c r="AM27" i="2"/>
  <c r="AK27" i="2"/>
  <c r="AJ27" i="2"/>
  <c r="G27" i="2"/>
  <c r="FH26" i="2"/>
  <c r="FG26" i="2"/>
  <c r="EN26" i="2"/>
  <c r="EM26" i="2"/>
  <c r="EH26" i="2"/>
  <c r="EI26" i="2" s="1"/>
  <c r="EG26" i="2"/>
  <c r="EF26" i="2"/>
  <c r="EE26" i="2"/>
  <c r="CB26" i="2"/>
  <c r="CA26" i="2"/>
  <c r="BZ26" i="2"/>
  <c r="BS26" i="2"/>
  <c r="BR26" i="2"/>
  <c r="BQ26" i="2"/>
  <c r="BP26" i="2"/>
  <c r="BO26" i="2"/>
  <c r="BK26" i="2"/>
  <c r="BG26" i="2"/>
  <c r="AQ26" i="2"/>
  <c r="AP26" i="2"/>
  <c r="AM26" i="2"/>
  <c r="AK26" i="2"/>
  <c r="AJ26" i="2"/>
  <c r="BI26" i="2"/>
  <c r="G26" i="2"/>
  <c r="FH25" i="2"/>
  <c r="FG25" i="2"/>
  <c r="EN25" i="2"/>
  <c r="EM25" i="2"/>
  <c r="EH25" i="2"/>
  <c r="EI25" i="2" s="1"/>
  <c r="EG25" i="2"/>
  <c r="EF25" i="2"/>
  <c r="EE25" i="2"/>
  <c r="CB25" i="2"/>
  <c r="CA25" i="2"/>
  <c r="BZ25" i="2" s="1"/>
  <c r="BS25" i="2"/>
  <c r="BR25" i="2"/>
  <c r="BQ25" i="2"/>
  <c r="BP25" i="2"/>
  <c r="BK25" i="2"/>
  <c r="BJ25" i="2"/>
  <c r="BG25" i="2"/>
  <c r="AQ25" i="2"/>
  <c r="FI25" i="2" s="1"/>
  <c r="AP25" i="2"/>
  <c r="AM25" i="2"/>
  <c r="AK25" i="2"/>
  <c r="AJ25" i="2"/>
  <c r="BO25" i="2"/>
  <c r="BI25" i="2"/>
  <c r="G25" i="2"/>
  <c r="FH24" i="2"/>
  <c r="FG24" i="2"/>
  <c r="EN24" i="2"/>
  <c r="EM24" i="2"/>
  <c r="EH24" i="2"/>
  <c r="EI24" i="2" s="1"/>
  <c r="EG24" i="2"/>
  <c r="EF24" i="2"/>
  <c r="EE24" i="2"/>
  <c r="CB24" i="2"/>
  <c r="CA24" i="2"/>
  <c r="BS24" i="2"/>
  <c r="BR24" i="2"/>
  <c r="BQ24" i="2"/>
  <c r="BP24" i="2"/>
  <c r="BK24" i="2"/>
  <c r="BJ24" i="2"/>
  <c r="BG24" i="2"/>
  <c r="AQ24" i="2"/>
  <c r="FI24" i="2" s="1"/>
  <c r="AP24" i="2"/>
  <c r="AM24" i="2"/>
  <c r="AK24" i="2"/>
  <c r="AJ24" i="2"/>
  <c r="BO24" i="2"/>
  <c r="G24" i="2"/>
  <c r="FI23" i="2"/>
  <c r="FH23" i="2"/>
  <c r="FG23" i="2"/>
  <c r="EN23" i="2"/>
  <c r="EM23" i="2"/>
  <c r="EH23" i="2"/>
  <c r="EG23" i="2"/>
  <c r="EF23" i="2"/>
  <c r="EI23" i="2" s="1"/>
  <c r="EE23" i="2"/>
  <c r="CB23" i="2"/>
  <c r="CA23" i="2"/>
  <c r="BZ23" i="2" s="1"/>
  <c r="BS23" i="2"/>
  <c r="BR23" i="2"/>
  <c r="BQ23" i="2"/>
  <c r="BP23" i="2"/>
  <c r="BK23" i="2"/>
  <c r="BG23" i="2"/>
  <c r="AQ23" i="2"/>
  <c r="AP23" i="2"/>
  <c r="AM23" i="2"/>
  <c r="AK23" i="2"/>
  <c r="AJ23" i="2"/>
  <c r="BO23" i="2"/>
  <c r="BJ23" i="2"/>
  <c r="G23" i="2"/>
  <c r="FI22" i="2"/>
  <c r="FH22" i="2"/>
  <c r="FG22" i="2"/>
  <c r="EN22" i="2"/>
  <c r="EM22" i="2"/>
  <c r="EH22" i="2"/>
  <c r="EG22" i="2"/>
  <c r="EF22" i="2"/>
  <c r="EI22" i="2" s="1"/>
  <c r="EE22" i="2"/>
  <c r="CA22" i="2"/>
  <c r="BS22" i="2"/>
  <c r="BR22" i="2"/>
  <c r="BQ22" i="2"/>
  <c r="BP22" i="2"/>
  <c r="BK22" i="2"/>
  <c r="BJ22" i="2"/>
  <c r="BI22" i="2"/>
  <c r="BG22" i="2"/>
  <c r="AQ22" i="2"/>
  <c r="AP22" i="2"/>
  <c r="AM22" i="2"/>
  <c r="AK22" i="2"/>
  <c r="AJ22" i="2"/>
  <c r="G22" i="2"/>
  <c r="FH21" i="2"/>
  <c r="FG21" i="2"/>
  <c r="EN21" i="2"/>
  <c r="EM21" i="2"/>
  <c r="EI21" i="2"/>
  <c r="EH21" i="2"/>
  <c r="EG21" i="2"/>
  <c r="EF21" i="2"/>
  <c r="EE21" i="2"/>
  <c r="CA21" i="2"/>
  <c r="BS21" i="2"/>
  <c r="BR21" i="2"/>
  <c r="BQ21" i="2"/>
  <c r="BP21" i="2"/>
  <c r="BK21" i="2"/>
  <c r="BG21" i="2"/>
  <c r="AQ21" i="2"/>
  <c r="AP21" i="2"/>
  <c r="AM21" i="2"/>
  <c r="AK21" i="2"/>
  <c r="AJ21" i="2"/>
  <c r="BJ21" i="2"/>
  <c r="G21" i="2"/>
  <c r="FH20" i="2"/>
  <c r="FG20" i="2"/>
  <c r="EN20" i="2"/>
  <c r="EM20" i="2"/>
  <c r="EI20" i="2"/>
  <c r="EH20" i="2"/>
  <c r="EG20" i="2"/>
  <c r="EF20" i="2"/>
  <c r="EE20" i="2"/>
  <c r="CA20" i="2"/>
  <c r="BS20" i="2"/>
  <c r="BR20" i="2"/>
  <c r="BQ20" i="2"/>
  <c r="BP20" i="2"/>
  <c r="BK20" i="2"/>
  <c r="BG20" i="2"/>
  <c r="AQ20" i="2"/>
  <c r="AP20" i="2"/>
  <c r="AM20" i="2"/>
  <c r="AK20" i="2"/>
  <c r="AJ20" i="2"/>
  <c r="BJ20" i="2"/>
  <c r="G20" i="2"/>
  <c r="FH19" i="2"/>
  <c r="FG19" i="2"/>
  <c r="EN19" i="2"/>
  <c r="EM19" i="2"/>
  <c r="EI19" i="2"/>
  <c r="EH19" i="2"/>
  <c r="EG19" i="2"/>
  <c r="EF19" i="2"/>
  <c r="EE19" i="2"/>
  <c r="CB19" i="2"/>
  <c r="CA19" i="2"/>
  <c r="BS19" i="2"/>
  <c r="BR19" i="2"/>
  <c r="BQ19" i="2"/>
  <c r="BP19" i="2"/>
  <c r="BK19" i="2"/>
  <c r="BI19" i="2"/>
  <c r="BG19" i="2"/>
  <c r="AQ19" i="2"/>
  <c r="FI19" i="2" s="1"/>
  <c r="AP19" i="2"/>
  <c r="AM19" i="2"/>
  <c r="AK19" i="2"/>
  <c r="AJ19" i="2"/>
  <c r="BO19" i="2"/>
  <c r="BJ19" i="2"/>
  <c r="G19" i="2"/>
  <c r="FH18" i="2"/>
  <c r="FG18" i="2"/>
  <c r="EN18" i="2"/>
  <c r="EM18" i="2"/>
  <c r="EH18" i="2"/>
  <c r="EG18" i="2"/>
  <c r="EF18" i="2"/>
  <c r="EI18" i="2" s="1"/>
  <c r="EE18" i="2"/>
  <c r="CB18" i="2"/>
  <c r="CA18" i="2"/>
  <c r="BZ18" i="2" s="1"/>
  <c r="BS18" i="2"/>
  <c r="BR18" i="2"/>
  <c r="BQ18" i="2"/>
  <c r="BP18" i="2"/>
  <c r="BK18" i="2"/>
  <c r="BJ18" i="2"/>
  <c r="BI18" i="2"/>
  <c r="BG18" i="2"/>
  <c r="AQ18" i="2"/>
  <c r="AP18" i="2"/>
  <c r="AK18" i="2"/>
  <c r="AJ18" i="2"/>
  <c r="BO18" i="2"/>
  <c r="FH17" i="2"/>
  <c r="FG17" i="2"/>
  <c r="EN17" i="2"/>
  <c r="EM17" i="2"/>
  <c r="EH17" i="2"/>
  <c r="EG17" i="2"/>
  <c r="EF17" i="2"/>
  <c r="EE17" i="2"/>
  <c r="CA17" i="2"/>
  <c r="BS17" i="2"/>
  <c r="BR17" i="2"/>
  <c r="BQ17" i="2"/>
  <c r="BP17" i="2"/>
  <c r="BK17" i="2"/>
  <c r="BJ17" i="2"/>
  <c r="BI17" i="2"/>
  <c r="BG17" i="2"/>
  <c r="AQ17" i="2"/>
  <c r="FI17" i="2" s="1"/>
  <c r="AP17" i="2"/>
  <c r="AM17" i="2"/>
  <c r="AK17" i="2"/>
  <c r="AJ17" i="2"/>
  <c r="BO17" i="2"/>
  <c r="AW17" i="2"/>
  <c r="FH16" i="2"/>
  <c r="FG16" i="2"/>
  <c r="EN16" i="2"/>
  <c r="EM16" i="2"/>
  <c r="EG16" i="2"/>
  <c r="EF16" i="2"/>
  <c r="EE16" i="2"/>
  <c r="CA16" i="2"/>
  <c r="BR16" i="2"/>
  <c r="BQ16" i="2"/>
  <c r="BP16" i="2"/>
  <c r="BK16" i="2"/>
  <c r="BI16" i="2"/>
  <c r="BG16" i="2"/>
  <c r="AQ16" i="2"/>
  <c r="AP16" i="2"/>
  <c r="AM16" i="2"/>
  <c r="AK16" i="2"/>
  <c r="AJ16" i="2"/>
  <c r="Z16" i="2"/>
  <c r="BJ16" i="2"/>
  <c r="FH15" i="2"/>
  <c r="FG15" i="2"/>
  <c r="EN15" i="2"/>
  <c r="EM15" i="2"/>
  <c r="EH15" i="2"/>
  <c r="EI15" i="2" s="1"/>
  <c r="EG15" i="2"/>
  <c r="EF15" i="2"/>
  <c r="EE15" i="2"/>
  <c r="CB15" i="2"/>
  <c r="CA15" i="2"/>
  <c r="BS15" i="2"/>
  <c r="BR15" i="2"/>
  <c r="BQ15" i="2"/>
  <c r="BP15" i="2"/>
  <c r="BK15" i="2"/>
  <c r="BJ15" i="2"/>
  <c r="BG15" i="2"/>
  <c r="AQ15" i="2"/>
  <c r="FI15" i="2" s="1"/>
  <c r="AP15" i="2"/>
  <c r="AM15" i="2"/>
  <c r="AK15" i="2"/>
  <c r="AJ15" i="2"/>
  <c r="BO15" i="2"/>
  <c r="FH14" i="2"/>
  <c r="FG14" i="2"/>
  <c r="EN14" i="2"/>
  <c r="EM14" i="2"/>
  <c r="EG14" i="2"/>
  <c r="EF14" i="2"/>
  <c r="EE14" i="2"/>
  <c r="CB14" i="2"/>
  <c r="CA14" i="2"/>
  <c r="BZ14" i="2"/>
  <c r="BR14" i="2"/>
  <c r="BQ14" i="2"/>
  <c r="BP14" i="2"/>
  <c r="BO14" i="2"/>
  <c r="BK14" i="2"/>
  <c r="BJ14" i="2"/>
  <c r="BI14" i="2"/>
  <c r="BG14" i="2"/>
  <c r="AQ14" i="2"/>
  <c r="AP14" i="2"/>
  <c r="AM14" i="2"/>
  <c r="AK14" i="2"/>
  <c r="AJ14" i="2"/>
  <c r="Z14" i="2"/>
  <c r="BS14" i="2" s="1"/>
  <c r="FH13" i="2"/>
  <c r="FG13" i="2"/>
  <c r="EN13" i="2"/>
  <c r="EM13" i="2"/>
  <c r="EH13" i="2"/>
  <c r="EI13" i="2" s="1"/>
  <c r="EG13" i="2"/>
  <c r="EF13" i="2"/>
  <c r="EE13" i="2"/>
  <c r="CB13" i="2"/>
  <c r="CA13" i="2"/>
  <c r="BS13" i="2"/>
  <c r="BR13" i="2"/>
  <c r="BQ13" i="2"/>
  <c r="BP13" i="2"/>
  <c r="BK13" i="2"/>
  <c r="BJ13" i="2"/>
  <c r="BG13" i="2"/>
  <c r="AQ13" i="2"/>
  <c r="FI13" i="2" s="1"/>
  <c r="AP13" i="2"/>
  <c r="AM13" i="2"/>
  <c r="AK13" i="2"/>
  <c r="AJ13" i="2"/>
  <c r="BO13" i="2"/>
  <c r="BI13" i="2"/>
  <c r="FH12" i="2"/>
  <c r="FG12" i="2"/>
  <c r="EN12" i="2"/>
  <c r="EM12" i="2"/>
  <c r="EG12" i="2"/>
  <c r="EF12" i="2"/>
  <c r="EE12" i="2"/>
  <c r="CA12" i="2"/>
  <c r="BR12" i="2"/>
  <c r="BQ12" i="2"/>
  <c r="BP12" i="2"/>
  <c r="BK12" i="2"/>
  <c r="BJ12" i="2"/>
  <c r="BG12" i="2"/>
  <c r="AQ12" i="2"/>
  <c r="AP12" i="2"/>
  <c r="AM12" i="2"/>
  <c r="AK12" i="2"/>
  <c r="AJ12" i="2"/>
  <c r="Z12" i="2"/>
  <c r="EH12" i="2" s="1"/>
  <c r="EI12" i="2" s="1"/>
  <c r="FH11" i="2"/>
  <c r="FG11" i="2"/>
  <c r="EN11" i="2"/>
  <c r="EM11" i="2"/>
  <c r="EH11" i="2"/>
  <c r="EI11" i="2" s="1"/>
  <c r="EG11" i="2"/>
  <c r="EF11" i="2"/>
  <c r="EE11" i="2"/>
  <c r="CB11" i="2"/>
  <c r="CA11" i="2"/>
  <c r="BR11" i="2"/>
  <c r="BQ11" i="2"/>
  <c r="BP11" i="2"/>
  <c r="BK11" i="2"/>
  <c r="BJ11" i="2"/>
  <c r="BG11" i="2"/>
  <c r="AQ11" i="2"/>
  <c r="FI11" i="2" s="1"/>
  <c r="AP11" i="2"/>
  <c r="AM11" i="2"/>
  <c r="AK11" i="2"/>
  <c r="AJ11" i="2"/>
  <c r="BO11" i="2"/>
  <c r="Z11" i="2"/>
  <c r="BS11" i="2" s="1"/>
  <c r="BI11" i="2"/>
  <c r="FH10" i="2"/>
  <c r="FG10" i="2"/>
  <c r="EN10" i="2"/>
  <c r="EM10" i="2"/>
  <c r="EI10" i="2"/>
  <c r="EH10" i="2"/>
  <c r="EG10" i="2"/>
  <c r="EF10" i="2"/>
  <c r="EE10" i="2"/>
  <c r="CB10" i="2"/>
  <c r="CA10" i="2"/>
  <c r="BZ10" i="2" s="1"/>
  <c r="BS10" i="2"/>
  <c r="BR10" i="2"/>
  <c r="BQ10" i="2"/>
  <c r="BP10" i="2"/>
  <c r="BK10" i="2"/>
  <c r="BI10" i="2"/>
  <c r="BG10" i="2"/>
  <c r="AQ10" i="2"/>
  <c r="FI10" i="2" s="1"/>
  <c r="AP10" i="2"/>
  <c r="AM10" i="2"/>
  <c r="AK10" i="2"/>
  <c r="AJ10" i="2"/>
  <c r="BO10" i="2"/>
  <c r="Z10" i="2"/>
  <c r="BJ10" i="2"/>
  <c r="BC6" i="2"/>
  <c r="AR6" i="2"/>
  <c r="AR5" i="2"/>
  <c r="AR4" i="2"/>
  <c r="AR3" i="2"/>
  <c r="I2" i="2" a="1"/>
  <c r="I2" i="2" s="1"/>
  <c r="BB1" i="2"/>
  <c r="AO1" i="2"/>
  <c r="BZ15" i="2" l="1"/>
  <c r="BZ11" i="2"/>
  <c r="BZ13" i="2"/>
  <c r="FI20" i="2"/>
  <c r="FI21" i="2"/>
  <c r="FI18" i="2"/>
  <c r="FI14" i="2"/>
  <c r="AY23" i="2"/>
  <c r="AY18" i="2"/>
  <c r="AY13" i="2"/>
  <c r="AW13" i="2"/>
  <c r="FI12" i="2"/>
  <c r="BI15" i="2"/>
  <c r="FI16" i="2"/>
  <c r="AY12" i="2"/>
  <c r="AW12" i="2"/>
  <c r="AY11" i="2"/>
  <c r="AW11" i="2"/>
  <c r="CB12" i="2"/>
  <c r="BZ12" i="2" s="1"/>
  <c r="BO12" i="2"/>
  <c r="EH14" i="2"/>
  <c r="EI14" i="2" s="1"/>
  <c r="BS16" i="2"/>
  <c r="BH17" i="2"/>
  <c r="AY17" i="2"/>
  <c r="BI24" i="2"/>
  <c r="AR1" i="2"/>
  <c r="BS12" i="2"/>
  <c r="AY14" i="2"/>
  <c r="AW14" i="2"/>
  <c r="EH16" i="2"/>
  <c r="EI16" i="2" s="1"/>
  <c r="AY20" i="2"/>
  <c r="AW20" i="2"/>
  <c r="AY21" i="2"/>
  <c r="AW21" i="2"/>
  <c r="AW22" i="2"/>
  <c r="AY22" i="2"/>
  <c r="BJ26" i="2"/>
  <c r="AY27" i="2"/>
  <c r="AW27" i="2"/>
  <c r="FI27" i="2"/>
  <c r="BI12" i="2"/>
  <c r="CB17" i="2"/>
  <c r="BZ17" i="2" s="1"/>
  <c r="EI17" i="2"/>
  <c r="AW18" i="2"/>
  <c r="FI28" i="2"/>
  <c r="BZ19" i="2"/>
  <c r="CB20" i="2"/>
  <c r="BZ20" i="2" s="1"/>
  <c r="BO20" i="2"/>
  <c r="CB21" i="2"/>
  <c r="BZ21" i="2" s="1"/>
  <c r="BO21" i="2"/>
  <c r="CB22" i="2"/>
  <c r="BZ22" i="2" s="1"/>
  <c r="BO22" i="2"/>
  <c r="AW23" i="2"/>
  <c r="BI23" i="2"/>
  <c r="BZ24" i="2"/>
  <c r="AY25" i="2"/>
  <c r="AW25" i="2"/>
  <c r="FI26" i="2"/>
  <c r="CB27" i="2"/>
  <c r="BZ27" i="2" s="1"/>
  <c r="BO27" i="2"/>
  <c r="BI20" i="2"/>
  <c r="BI21" i="2"/>
  <c r="BH28" i="2"/>
  <c r="BI27" i="2"/>
  <c r="AR2" i="2"/>
  <c r="BI28" i="2" l="1"/>
  <c r="BH21" i="2"/>
  <c r="AY24" i="2"/>
  <c r="AW24" i="2"/>
  <c r="BH11" i="2"/>
  <c r="BH12" i="2"/>
  <c r="AW10" i="2"/>
  <c r="AY10" i="2"/>
  <c r="AY19" i="2"/>
  <c r="AW19" i="2"/>
  <c r="BH18" i="2"/>
  <c r="BH27" i="2"/>
  <c r="AY15" i="2"/>
  <c r="AW15" i="2"/>
  <c r="BH23" i="2"/>
  <c r="CB16" i="2"/>
  <c r="BZ16" i="2" s="1"/>
  <c r="BO16" i="2"/>
  <c r="BH25" i="2"/>
  <c r="AY16" i="2"/>
  <c r="AW16" i="2"/>
  <c r="AY26" i="2"/>
  <c r="AW26" i="2"/>
  <c r="BH22" i="2"/>
  <c r="BH20" i="2"/>
  <c r="BH14" i="2"/>
  <c r="BH13" i="2"/>
  <c r="BH10" i="2" l="1"/>
  <c r="BH26" i="2"/>
  <c r="BH19" i="2"/>
  <c r="BH24" i="2"/>
  <c r="AY28" i="2"/>
  <c r="BH16" i="2"/>
  <c r="BH15" i="2"/>
</calcChain>
</file>

<file path=xl/sharedStrings.xml><?xml version="1.0" encoding="utf-8"?>
<sst xmlns="http://schemas.openxmlformats.org/spreadsheetml/2006/main" count="885" uniqueCount="365">
  <si>
    <t>Délai moyen</t>
  </si>
  <si>
    <t>Obtention PVC</t>
  </si>
  <si>
    <t>Traitement ERO</t>
  </si>
  <si>
    <t>Réception</t>
  </si>
  <si>
    <t>Sélectionner une année</t>
  </si>
  <si>
    <t>DR Délai hors ERO</t>
  </si>
  <si>
    <t>DELAIS DE TRAITEMENT</t>
  </si>
  <si>
    <t>Date de notification de la DR</t>
  </si>
  <si>
    <t>N°GED DR</t>
  </si>
  <si>
    <t>Durée d'obtention du PVC signé</t>
  </si>
  <si>
    <t>Délai de traitement dans l''ERO</t>
  </si>
  <si>
    <t>durée entre réception du DPV et Notif de la DR</t>
  </si>
  <si>
    <t>19/10/2021</t>
  </si>
  <si>
    <t>25/10/2021</t>
  </si>
  <si>
    <t/>
  </si>
  <si>
    <t>22/10/2021</t>
  </si>
  <si>
    <t>24/11/2021</t>
  </si>
  <si>
    <t>26/11/2021</t>
  </si>
  <si>
    <t>13/12/2021</t>
  </si>
  <si>
    <t>20/12/2021</t>
  </si>
  <si>
    <t>21/12/2021</t>
  </si>
  <si>
    <t>16/12/2021</t>
  </si>
  <si>
    <t>22/12/2021</t>
  </si>
  <si>
    <t>10/01/2022</t>
  </si>
  <si>
    <t>11/01/2022</t>
  </si>
  <si>
    <t>24/01/2022</t>
  </si>
  <si>
    <t>25/01/2022</t>
  </si>
  <si>
    <t>26/01/2022</t>
  </si>
  <si>
    <t>12/01/2022</t>
  </si>
  <si>
    <t>07/01/2022</t>
  </si>
  <si>
    <t>05/11/2021</t>
  </si>
  <si>
    <t>23/03/2021</t>
  </si>
  <si>
    <t>24/03/2021</t>
  </si>
  <si>
    <t>04/06/2021</t>
  </si>
  <si>
    <t>09/06/2021</t>
  </si>
  <si>
    <t>10/06/2021</t>
  </si>
  <si>
    <t>13/04/2021</t>
  </si>
  <si>
    <t>26/05/2021</t>
  </si>
  <si>
    <t>28/05/2021</t>
  </si>
  <si>
    <t>31/05/2021</t>
  </si>
  <si>
    <t>01/06/2021</t>
  </si>
  <si>
    <t>04/05/2021</t>
  </si>
  <si>
    <t>05/05/2021</t>
  </si>
  <si>
    <t>19/05/2021</t>
  </si>
  <si>
    <t>16/06/2021</t>
  </si>
  <si>
    <t>17/06/2021</t>
  </si>
  <si>
    <t>21/04/2021</t>
  </si>
  <si>
    <t>25/05/2021</t>
  </si>
  <si>
    <t>27/05/2021</t>
  </si>
  <si>
    <t>27/04/2021</t>
  </si>
  <si>
    <t>28/04/2021</t>
  </si>
  <si>
    <t>12/05/2021</t>
  </si>
  <si>
    <t>17/05/2021</t>
  </si>
  <si>
    <t>11/05/2021</t>
  </si>
  <si>
    <t>02/08/2021</t>
  </si>
  <si>
    <t>03/08/2021</t>
  </si>
  <si>
    <t>20/08/2021</t>
  </si>
  <si>
    <t>24/08/2021</t>
  </si>
  <si>
    <t>18/01/2022</t>
  </si>
  <si>
    <t>28/07/2021</t>
  </si>
  <si>
    <t>29/07/2021</t>
  </si>
  <si>
    <t>30/07/2021</t>
  </si>
  <si>
    <t>05/10/2021</t>
  </si>
  <si>
    <t>07/10/2021</t>
  </si>
  <si>
    <t>29/10/2021</t>
  </si>
  <si>
    <t>20/10/2021</t>
  </si>
  <si>
    <t>29/11/2021</t>
  </si>
  <si>
    <t>04/11/2021</t>
  </si>
  <si>
    <t>2021 - 11339</t>
  </si>
  <si>
    <t>2021 - 10432</t>
  </si>
  <si>
    <t>2021 - 10006</t>
  </si>
  <si>
    <t>2021 - 11944</t>
  </si>
  <si>
    <t>2020 - 10320</t>
  </si>
  <si>
    <t>2021 - 11393</t>
  </si>
  <si>
    <t>2021 - 11404</t>
  </si>
  <si>
    <t>2021 - 11408</t>
  </si>
  <si>
    <t>2021 - 11887</t>
  </si>
  <si>
    <t>2021 - 14853</t>
  </si>
  <si>
    <t>02/11/2021</t>
  </si>
  <si>
    <t>2021 - 18734</t>
  </si>
  <si>
    <t>2022 - 579</t>
  </si>
  <si>
    <t>2021 - 19619</t>
  </si>
  <si>
    <t>2021 - 24398</t>
  </si>
  <si>
    <t>2021 - 20285</t>
  </si>
  <si>
    <t>2022 - 663</t>
  </si>
  <si>
    <t>2021 - 20998</t>
  </si>
  <si>
    <t>Prochain numéro de BC</t>
  </si>
  <si>
    <t>Dde EJ</t>
  </si>
  <si>
    <t>TF</t>
  </si>
  <si>
    <t>Date de POV mise à jour car la DFT est un dimanche ou jour férié (ou modif manuelle pour info prévision livraison)</t>
  </si>
  <si>
    <t>Prochain numéro</t>
  </si>
  <si>
    <t>NB PVC en cours :</t>
  </si>
  <si>
    <t>NB DR en cours :</t>
  </si>
  <si>
    <t>A RENUMEROTER SI DLR, DAJ, DRP</t>
  </si>
  <si>
    <t>GC</t>
  </si>
  <si>
    <t>RC</t>
  </si>
  <si>
    <t>Dde accord BC CNN</t>
  </si>
  <si>
    <t>RO</t>
  </si>
  <si>
    <t>PVC :</t>
  </si>
  <si>
    <t>NB DLR en cours :</t>
  </si>
  <si>
    <t>DEMANDE</t>
  </si>
  <si>
    <t>RECEPTION</t>
  </si>
  <si>
    <t>C/SDFC</t>
  </si>
  <si>
    <t>DOMA-1</t>
  </si>
  <si>
    <t>Attente AR CNN</t>
  </si>
  <si>
    <t>DOMA-2</t>
  </si>
  <si>
    <t>Notifié</t>
  </si>
  <si>
    <t>DR :</t>
  </si>
  <si>
    <t>NB DRP en cours :</t>
  </si>
  <si>
    <t>DEC / DACN</t>
  </si>
  <si>
    <t>PVCDA :</t>
  </si>
  <si>
    <t>NB DAJ en cours :</t>
  </si>
  <si>
    <t>ATTENTE DPV</t>
  </si>
  <si>
    <t>CNN - 1</t>
  </si>
  <si>
    <t xml:space="preserve"> DPV en attente pour réception</t>
  </si>
  <si>
    <t>Réception bientôt en retard :</t>
  </si>
  <si>
    <t>LIQUID</t>
  </si>
  <si>
    <t>ACSIA</t>
  </si>
  <si>
    <t>clos</t>
  </si>
  <si>
    <t>Indicateurs durée de traitement des dossiers</t>
  </si>
  <si>
    <t>Dde accord CNN par ERC</t>
  </si>
  <si>
    <t>SMQ /IRB</t>
  </si>
  <si>
    <t>Dde accord PVC CNN</t>
  </si>
  <si>
    <t>CNN-2</t>
  </si>
  <si>
    <t>Délai réception</t>
  </si>
  <si>
    <t>Réception en retard :</t>
  </si>
  <si>
    <t>jusqu'au BC619</t>
  </si>
  <si>
    <t>délai paiement</t>
  </si>
  <si>
    <t xml:space="preserve">  </t>
  </si>
  <si>
    <t>OBJET</t>
  </si>
  <si>
    <t>Contractualisation</t>
  </si>
  <si>
    <t>Avance</t>
  </si>
  <si>
    <t>POV</t>
  </si>
  <si>
    <t>DR / PVCDA</t>
  </si>
  <si>
    <t>Données  pour publipostage</t>
  </si>
  <si>
    <t>RC vérif BC</t>
  </si>
  <si>
    <t>FEX visée RC
Demander EJ</t>
  </si>
  <si>
    <t>Date EJ</t>
  </si>
  <si>
    <t>RC EJ reçu</t>
  </si>
  <si>
    <t>RC pour envoi RO</t>
  </si>
  <si>
    <t>GC/RC</t>
  </si>
  <si>
    <t>RC retour DEC</t>
  </si>
  <si>
    <t>PA</t>
  </si>
  <si>
    <t>DPV chez GC</t>
  </si>
  <si>
    <t>PVC chez GC</t>
  </si>
  <si>
    <t>RC vérif DR</t>
  </si>
  <si>
    <t>Accord PVC CNN</t>
  </si>
  <si>
    <t>RC - DR retour PA</t>
  </si>
  <si>
    <t>Facture CNN-2</t>
  </si>
  <si>
    <t xml:space="preserve"> vers TBFIN</t>
  </si>
  <si>
    <t>depuis SUIVI_FIN</t>
  </si>
  <si>
    <t>LV</t>
  </si>
  <si>
    <t>BC Délai dans ERO</t>
  </si>
  <si>
    <t>BC Délai hors ERO</t>
  </si>
  <si>
    <t xml:space="preserve"> BC Délai DEC si retour</t>
  </si>
  <si>
    <t>DR Délai dans ERO</t>
  </si>
  <si>
    <t>BSDA ouverts ou clos (1)
+ BSDI</t>
  </si>
  <si>
    <t>commentaires</t>
  </si>
  <si>
    <t>n° GED
du BC</t>
  </si>
  <si>
    <t>Etat</t>
  </si>
  <si>
    <t>Avancement</t>
  </si>
  <si>
    <t>Tranche / Période</t>
  </si>
  <si>
    <t>Poste</t>
  </si>
  <si>
    <t>N° du BC</t>
  </si>
  <si>
    <t xml:space="preserve">Libellé du 
Bon de Commande </t>
  </si>
  <si>
    <t>Référence lot de liquidation</t>
  </si>
  <si>
    <t>N° à suivre</t>
  </si>
  <si>
    <t>Bâtiment</t>
  </si>
  <si>
    <t>Période</t>
  </si>
  <si>
    <t>Arrêt</t>
  </si>
  <si>
    <t>Type de travaux</t>
  </si>
  <si>
    <t>En ATM: F
Hors ATM: G</t>
  </si>
  <si>
    <t>Type 
paiement</t>
  </si>
  <si>
    <t>Société</t>
  </si>
  <si>
    <t>Montant HT barème</t>
  </si>
  <si>
    <t>Montant HT devis</t>
  </si>
  <si>
    <t>Montant total HT (calculé)</t>
  </si>
  <si>
    <t>Montant TTC barème</t>
  </si>
  <si>
    <t>Montant TTC devis</t>
  </si>
  <si>
    <t>Montant total TTC (calculé)</t>
  </si>
  <si>
    <t>Date limite de notification du BC</t>
  </si>
  <si>
    <t>Date de notif.</t>
  </si>
  <si>
    <t>Délai contractuel ou date cont. de fin</t>
  </si>
  <si>
    <t>Date contractuelle de POV (calculé par défaut)</t>
  </si>
  <si>
    <t>N° avis rectificatif</t>
  </si>
  <si>
    <t>CE</t>
  </si>
  <si>
    <t>Date réalisée avance</t>
  </si>
  <si>
    <t>Montant avance</t>
  </si>
  <si>
    <t>Date actualisée de POV</t>
  </si>
  <si>
    <t>Date réalisée POV</t>
  </si>
  <si>
    <t>Référence POV</t>
  </si>
  <si>
    <t>Date transmission du POV à la SDT, SMQ…</t>
  </si>
  <si>
    <t>Date prévi. de DR (calculé)</t>
  </si>
  <si>
    <t>N°PVC</t>
  </si>
  <si>
    <t>Date de validation du PVC</t>
  </si>
  <si>
    <t>Type de l'acte</t>
  </si>
  <si>
    <t>N° de l'acte</t>
  </si>
  <si>
    <t>Date d'envoi par DOMA</t>
  </si>
  <si>
    <t xml:space="preserve">Date réalisée de l'acte </t>
  </si>
  <si>
    <t>Montant réfacté
(part barème) €HT</t>
  </si>
  <si>
    <t>Montant réfacté
(part devis) €HT</t>
  </si>
  <si>
    <t>Montant réservé
(part barème) € HT</t>
  </si>
  <si>
    <t>Montant réservé
(part devis) € HT</t>
  </si>
  <si>
    <t>Pénalités tech.
€ HT</t>
  </si>
  <si>
    <r>
      <t xml:space="preserve">Montant prévisionnel     (€ TTC) </t>
    </r>
    <r>
      <rPr>
        <b/>
        <sz val="10"/>
        <rFont val="Arial"/>
        <family val="2"/>
      </rPr>
      <t>(calculé)</t>
    </r>
  </si>
  <si>
    <t>Commentaires / Obs.</t>
  </si>
  <si>
    <t>Numéro de(s) ligne(s) travaux</t>
  </si>
  <si>
    <t>Ref. offre</t>
  </si>
  <si>
    <t>Date offre</t>
  </si>
  <si>
    <t>Nombre jour retard (calculé)</t>
  </si>
  <si>
    <t>Date transmission du POV</t>
  </si>
  <si>
    <t>Date de validation du PVC </t>
  </si>
  <si>
    <t>Date d'envoi par DOMA </t>
  </si>
  <si>
    <t>Notif</t>
  </si>
  <si>
    <t>valeur RPX part barème €HT</t>
  </si>
  <si>
    <t>valeur RPX part barème € TTC</t>
  </si>
  <si>
    <t>valeur BC TOTAL non révisé € HT</t>
  </si>
  <si>
    <t>valeur BC TOTAL non révisé € TTC</t>
  </si>
  <si>
    <t>vérif RPX</t>
  </si>
  <si>
    <t>nbre de prestations par actes</t>
  </si>
  <si>
    <t>max des 2 (DFTou DPV +45j)</t>
  </si>
  <si>
    <t>date DPV + 45j</t>
  </si>
  <si>
    <t>date DFT + 45j</t>
  </si>
  <si>
    <t>date de la demande de l'IRB (mail ou FEX signée)</t>
  </si>
  <si>
    <t>date de remise au RC</t>
  </si>
  <si>
    <t>Dde et Accord du titulaire</t>
  </si>
  <si>
    <t>Fex visée par RC</t>
  </si>
  <si>
    <t>Date de Dde EJ</t>
  </si>
  <si>
    <t>date d'EJ</t>
  </si>
  <si>
    <t>date donnée du n° EJ</t>
  </si>
  <si>
    <t>signature BC par RC</t>
  </si>
  <si>
    <t>Date de mise au Visa RO</t>
  </si>
  <si>
    <t>signé RO le</t>
  </si>
  <si>
    <t>Envoi à
DEC ou DACN</t>
  </si>
  <si>
    <t>avis dec et DACN</t>
  </si>
  <si>
    <t>Date de mise au Visa PA</t>
  </si>
  <si>
    <t>Date de mise au Visa SDFC</t>
  </si>
  <si>
    <r>
      <t xml:space="preserve">signé </t>
    </r>
    <r>
      <rPr>
        <b/>
        <sz val="8"/>
        <color rgb="FFFF0000"/>
        <rFont val="Arial"/>
        <family val="2"/>
      </rPr>
      <t xml:space="preserve">SDFC </t>
    </r>
    <r>
      <rPr>
        <b/>
        <sz val="8"/>
        <rFont val="Arial"/>
        <family val="2"/>
      </rPr>
      <t xml:space="preserve">ou </t>
    </r>
    <r>
      <rPr>
        <b/>
        <sz val="8"/>
        <color rgb="FFFF0000"/>
        <rFont val="Arial"/>
        <family val="2"/>
      </rPr>
      <t>PA</t>
    </r>
  </si>
  <si>
    <t>Envoi DOMA au titulaire</t>
  </si>
  <si>
    <t>Date de notif. Du BC</t>
  </si>
  <si>
    <t>date envoi à la liquidation</t>
  </si>
  <si>
    <t>n°BC</t>
  </si>
  <si>
    <t>délai d'attribution du n°EJ</t>
  </si>
  <si>
    <t>Délai de traitement dossier dans ERO</t>
  </si>
  <si>
    <t>Délai de traitement du BC</t>
  </si>
  <si>
    <t>Durée notif du BC sortie de l'ERO</t>
  </si>
  <si>
    <t>Délai de notification du BC</t>
  </si>
  <si>
    <t>retour de DEC reçu le</t>
  </si>
  <si>
    <t>Fond ou forme ou erreur de retour commentaires (FD / FM/ ERREUR /pas de retour 0 )</t>
  </si>
  <si>
    <t>date retour chez DEC (sortie de chez RC)</t>
  </si>
  <si>
    <t>Durée des aller retour DEC</t>
  </si>
  <si>
    <t xml:space="preserve">Durée ERO pour répondre  </t>
  </si>
  <si>
    <t>Réception DPV dans l'ERO</t>
  </si>
  <si>
    <t>PVC vers SMQ/IRB</t>
  </si>
  <si>
    <t>Réception PVC</t>
  </si>
  <si>
    <t>Date du PVC signé par IRB</t>
  </si>
  <si>
    <t>DR vers RC</t>
  </si>
  <si>
    <t>Dde accord au titulaire sur PVC</t>
  </si>
  <si>
    <t>Accord titulaire sur PVC</t>
  </si>
  <si>
    <t>DR vers RO</t>
  </si>
  <si>
    <t>DR signée RO</t>
  </si>
  <si>
    <t>DR vers DEC</t>
  </si>
  <si>
    <t>Date réponse DEC</t>
  </si>
  <si>
    <r>
      <t xml:space="preserve">Date de mise au Visa </t>
    </r>
    <r>
      <rPr>
        <b/>
        <sz val="8"/>
        <color rgb="FFFF0000"/>
        <rFont val="Arial"/>
        <family val="2"/>
      </rPr>
      <t>PA</t>
    </r>
  </si>
  <si>
    <r>
      <t>Date Visa</t>
    </r>
    <r>
      <rPr>
        <b/>
        <sz val="8"/>
        <color rgb="FFFF0000"/>
        <rFont val="Arial"/>
        <family val="2"/>
      </rPr>
      <t xml:space="preserve"> PA</t>
    </r>
  </si>
  <si>
    <t>DR vers DOMA</t>
  </si>
  <si>
    <t>DR vers Titulaire</t>
  </si>
  <si>
    <t>DR notifiée vers liquidation</t>
  </si>
  <si>
    <t>DR</t>
  </si>
  <si>
    <t>DLR</t>
  </si>
  <si>
    <t>BSDI</t>
  </si>
  <si>
    <t xml:space="preserve">2021 - 4696 </t>
  </si>
  <si>
    <t>600</t>
  </si>
  <si>
    <t>2021 - 4950</t>
  </si>
  <si>
    <r>
      <t>TC</t>
    </r>
    <r>
      <rPr>
        <b/>
        <sz val="10"/>
        <color indexed="10"/>
        <rFont val="Arial"/>
        <family val="2"/>
      </rPr>
      <t>2</t>
    </r>
  </si>
  <si>
    <t>601</t>
  </si>
  <si>
    <t>2021 - 4993</t>
  </si>
  <si>
    <t>10/03/2021</t>
  </si>
  <si>
    <t>602</t>
  </si>
  <si>
    <t>2021 - 5621</t>
  </si>
  <si>
    <t>18/03/2021</t>
  </si>
  <si>
    <t>19/03/2021</t>
  </si>
  <si>
    <t>22/03/2021</t>
  </si>
  <si>
    <t>25/03/2021</t>
  </si>
  <si>
    <t>603</t>
  </si>
  <si>
    <t>2021 - 6050</t>
  </si>
  <si>
    <t>604</t>
  </si>
  <si>
    <t>2021 - 6735</t>
  </si>
  <si>
    <t>31/03/2021</t>
  </si>
  <si>
    <t>01/04/2021</t>
  </si>
  <si>
    <t>02/04/2021</t>
  </si>
  <si>
    <t>06/04/2021</t>
  </si>
  <si>
    <t>07/04/2021</t>
  </si>
  <si>
    <t>605</t>
  </si>
  <si>
    <t>2021 - 7889</t>
  </si>
  <si>
    <t>16/04/2021</t>
  </si>
  <si>
    <t>19/04/2021</t>
  </si>
  <si>
    <t>20/04/2021</t>
  </si>
  <si>
    <t>606</t>
  </si>
  <si>
    <t>2021 - 8871</t>
  </si>
  <si>
    <t>30/04/2021</t>
  </si>
  <si>
    <t>03/05/2021</t>
  </si>
  <si>
    <t>607</t>
  </si>
  <si>
    <t>2021 - 9292</t>
  </si>
  <si>
    <r>
      <t>TC</t>
    </r>
    <r>
      <rPr>
        <b/>
        <sz val="10"/>
        <color indexed="12"/>
        <rFont val="Arial"/>
        <family val="2"/>
      </rPr>
      <t>3</t>
    </r>
  </si>
  <si>
    <t>1007AR</t>
  </si>
  <si>
    <t>06/05/2021</t>
  </si>
  <si>
    <t>02/06/2021</t>
  </si>
  <si>
    <t>03/06/2021</t>
  </si>
  <si>
    <t>608</t>
  </si>
  <si>
    <t>15/06/2021</t>
  </si>
  <si>
    <t>26/06/2021</t>
  </si>
  <si>
    <t>25/06/2021</t>
  </si>
  <si>
    <t>28/06/2021</t>
  </si>
  <si>
    <t>29/06/2021</t>
  </si>
  <si>
    <t>609</t>
  </si>
  <si>
    <t>2021 - 12556</t>
  </si>
  <si>
    <t>24/06/2021</t>
  </si>
  <si>
    <t>610</t>
  </si>
  <si>
    <t>2021 - 12836</t>
  </si>
  <si>
    <t>05/07/2021</t>
  </si>
  <si>
    <t>06/07/2021</t>
  </si>
  <si>
    <t>611</t>
  </si>
  <si>
    <t>11/08/ RC bilan : dépose faite mais si pb état du contrepoids possibilité dépose celui du VAR pour réparation avant DFMD au  07/12</t>
  </si>
  <si>
    <t>2021 – 12878</t>
  </si>
  <si>
    <t>30/06/2021</t>
  </si>
  <si>
    <t>02/07/2021</t>
  </si>
  <si>
    <t>612</t>
  </si>
  <si>
    <t>AVIS RECTIFICATIF N°1
GED 2021 - 14204</t>
  </si>
  <si>
    <t>2021 - 12976</t>
  </si>
  <si>
    <t>01/07/2021</t>
  </si>
  <si>
    <t>613</t>
  </si>
  <si>
    <t>2021 - 13256</t>
  </si>
  <si>
    <t>07/07/2021</t>
  </si>
  <si>
    <t>08/07/2021</t>
  </si>
  <si>
    <t>09/07/2021</t>
  </si>
  <si>
    <t>614</t>
  </si>
  <si>
    <t>2021 - 13567</t>
  </si>
  <si>
    <t>12/07/2021</t>
  </si>
  <si>
    <t>615</t>
  </si>
  <si>
    <t>2021 - 13625</t>
  </si>
  <si>
    <t>21/07/2021</t>
  </si>
  <si>
    <t>22/07/2021</t>
  </si>
  <si>
    <t>616</t>
  </si>
  <si>
    <t>2021 - 13953</t>
  </si>
  <si>
    <t>15/07/2021</t>
  </si>
  <si>
    <t>16/07/2021</t>
  </si>
  <si>
    <t>19/07/2021</t>
  </si>
  <si>
    <t>20/07/2021</t>
  </si>
  <si>
    <t>617</t>
  </si>
  <si>
    <t>617_</t>
  </si>
  <si>
    <t>19/01/2022</t>
  </si>
  <si>
    <t>20/01/2022</t>
  </si>
  <si>
    <t>21/01/2022</t>
  </si>
  <si>
    <t>27/01/2022</t>
  </si>
  <si>
    <t>2022 - 1830</t>
  </si>
  <si>
    <t>23/10/2021</t>
  </si>
  <si>
    <t>29/01/2021</t>
  </si>
  <si>
    <t>Les cases en vert en FD ont été saisies avec l'USERFORM "Suivi des DR"</t>
  </si>
  <si>
    <t>&gt; Ouvrir l'UF, selectionner le BC souhaité, mettre la date en face de la case rouge "Date de notif de la DR" puis cliquer sur modifier et après sur "oui"</t>
  </si>
  <si>
    <t>Les cases sans couleur en FD ont été saisie manuellement. Seules ces dates sont prises en comptes par les formules en FG5, FH5 ou FI5</t>
  </si>
  <si>
    <t>Les dates ayant été rentrées via l'UF ne sont pas reconnue par les formules</t>
  </si>
  <si>
    <t>Dès lors que l'on saisie manuellement la date, la formule reconnait le DATA, le prend en compte et on observe bien que les moyennes (en FG5, FH5 et FI5) évoluent</t>
  </si>
  <si>
    <t>En cliquant sur le filtre, on s'aperçoit que seules les dates rentrées manuellement sont reconnues en tant qu'année et donc groupées</t>
  </si>
  <si>
    <t>Les autres (celles rentrées via l'UF apparaissent individuellement) (ce qui est également un problème lorsque je souhaite faire des filtres pour des recherches par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</si>
</sst>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5" formatCode="0.00000"/>
    <numFmt numFmtId="166" formatCode="_-* #,##0.00\ _F_-;\-* #,##0.00\ _F_-;_-* &quot;-&quot;??\ _F_-;_-@_-"/>
    <numFmt numFmtId="167" formatCode="000"/>
    <numFmt numFmtId="168" formatCode="dd/mm/yy;@"/>
    <numFmt numFmtId="169" formatCode="#,##0.00\ &quot;€&quot;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b/>
      <u/>
      <sz val="9"/>
      <color rgb="FF0000FF"/>
      <name val="Arial"/>
      <family val="2"/>
    </font>
    <font>
      <strike/>
      <sz val="10"/>
      <color rgb="FFFF0000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sz val="9"/>
      <name val="Times New Roman"/>
      <family val="1"/>
    </font>
    <font>
      <b/>
      <sz val="11"/>
      <color rgb="FFFF0000"/>
      <name val="Arial"/>
      <family val="2"/>
    </font>
    <font>
      <sz val="9"/>
      <name val="Arial"/>
      <family val="2"/>
    </font>
    <font>
      <sz val="11"/>
      <color rgb="FF0000FF"/>
      <name val="Times New Roman"/>
      <family val="1"/>
    </font>
    <font>
      <b/>
      <sz val="10"/>
      <color rgb="FF0000FF"/>
      <name val="Arial"/>
      <family val="2"/>
    </font>
    <font>
      <sz val="11"/>
      <name val="Times New Roman"/>
      <family val="1"/>
    </font>
    <font>
      <strike/>
      <sz val="11"/>
      <color rgb="FFFF0000"/>
      <name val="Times New Roman"/>
      <family val="1"/>
    </font>
    <font>
      <b/>
      <sz val="7"/>
      <color rgb="FFFF0000"/>
      <name val="Arial"/>
      <family val="2"/>
    </font>
    <font>
      <b/>
      <sz val="16"/>
      <color rgb="FFFF0000"/>
      <name val="Arial"/>
      <family val="2"/>
    </font>
    <font>
      <b/>
      <sz val="11"/>
      <name val="Arial"/>
      <family val="2"/>
    </font>
    <font>
      <b/>
      <sz val="7"/>
      <color theme="0"/>
      <name val="Arial"/>
      <family val="2"/>
    </font>
    <font>
      <strike/>
      <sz val="10"/>
      <name val="Arial"/>
      <family val="2"/>
    </font>
    <font>
      <b/>
      <sz val="11"/>
      <color rgb="FF0000FF"/>
      <name val="Times New Roman"/>
      <family val="1"/>
    </font>
    <font>
      <b/>
      <sz val="11"/>
      <name val="Times New Roman"/>
      <family val="1"/>
    </font>
    <font>
      <b/>
      <strike/>
      <sz val="11"/>
      <color rgb="FFFF0000"/>
      <name val="Times New Roman"/>
      <family val="1"/>
    </font>
    <font>
      <b/>
      <sz val="12"/>
      <name val="Arial"/>
      <family val="2"/>
    </font>
    <font>
      <b/>
      <sz val="14"/>
      <name val="Arial"/>
      <family val="2"/>
    </font>
    <font>
      <sz val="10"/>
      <color rgb="FFFF0000"/>
      <name val="Times New Roman"/>
      <family val="1"/>
    </font>
    <font>
      <sz val="7"/>
      <color rgb="FFFF0000"/>
      <name val="Arial"/>
      <family val="2"/>
    </font>
    <font>
      <b/>
      <sz val="16"/>
      <name val="Arial"/>
      <family val="2"/>
    </font>
    <font>
      <b/>
      <sz val="9"/>
      <name val="Times New Roman"/>
      <family val="1"/>
    </font>
    <font>
      <sz val="11"/>
      <color rgb="FFFF0000"/>
      <name val="Times New Roman"/>
      <family val="1"/>
    </font>
    <font>
      <b/>
      <sz val="11"/>
      <color rgb="FFFF3300"/>
      <name val="Times New Roman"/>
      <family val="1"/>
    </font>
    <font>
      <b/>
      <sz val="8"/>
      <color rgb="FFFF3300"/>
      <name val="Times New Roman"/>
      <family val="1"/>
    </font>
    <font>
      <sz val="12"/>
      <color rgb="FFFF0000"/>
      <name val="Times New Roman"/>
      <family val="1"/>
    </font>
    <font>
      <b/>
      <sz val="10"/>
      <color indexed="10"/>
      <name val="Arial"/>
      <family val="2"/>
    </font>
    <font>
      <b/>
      <sz val="12"/>
      <color rgb="FF0000FF"/>
      <name val="Times New Roman"/>
      <family val="1"/>
    </font>
    <font>
      <b/>
      <sz val="8"/>
      <color rgb="FFFF0000"/>
      <name val="Arial"/>
      <family val="2"/>
    </font>
    <font>
      <sz val="8"/>
      <color rgb="FF0000FF"/>
      <name val="Arial"/>
      <family val="2"/>
    </font>
    <font>
      <sz val="10"/>
      <color rgb="FF0000FF"/>
      <name val="Arial"/>
      <family val="2"/>
    </font>
    <font>
      <sz val="10"/>
      <name val="Times New Roman"/>
      <family val="1"/>
    </font>
    <font>
      <b/>
      <sz val="11"/>
      <color rgb="FFC00000"/>
      <name val="Times New Roman"/>
      <family val="1"/>
    </font>
    <font>
      <b/>
      <sz val="11"/>
      <color rgb="FF00B050"/>
      <name val="Times New Roman"/>
      <family val="1"/>
    </font>
    <font>
      <sz val="11"/>
      <color theme="1"/>
      <name val="Times New Roman"/>
      <family val="1"/>
    </font>
    <font>
      <b/>
      <sz val="18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indexed="12"/>
      <name val="Arial"/>
      <family val="2"/>
    </font>
    <font>
      <sz val="8"/>
      <color rgb="FFFF000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99FF66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gradientFill type="path" left="0.5" right="0.5" top="0.5" bottom="0.5">
        <stop position="0">
          <color rgb="FF99FF66"/>
        </stop>
        <stop position="1">
          <color rgb="FFFF0000"/>
        </stop>
      </gradientFill>
    </fill>
    <fill>
      <patternFill patternType="solid">
        <fgColor rgb="FF99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5FBC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66CC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rgb="FFFF0000"/>
      </left>
      <right/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546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4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" fontId="2" fillId="0" borderId="0" xfId="3" applyNumberFormat="1" applyFont="1" applyAlignment="1" applyProtection="1">
      <alignment horizontal="left" vertical="center"/>
      <protection locked="0"/>
    </xf>
    <xf numFmtId="0" fontId="4" fillId="4" borderId="0" xfId="0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vertical="center"/>
      <protection locked="0"/>
    </xf>
    <xf numFmtId="0" fontId="2" fillId="6" borderId="3" xfId="0" applyFont="1" applyFill="1" applyBorder="1" applyAlignment="1" applyProtection="1">
      <alignment vertical="center"/>
      <protection locked="0"/>
    </xf>
    <xf numFmtId="14" fontId="15" fillId="0" borderId="0" xfId="0" applyNumberFormat="1" applyFont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right" vertical="center"/>
      <protection locked="0"/>
    </xf>
    <xf numFmtId="0" fontId="16" fillId="0" borderId="5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4" fillId="8" borderId="11" xfId="0" applyFont="1" applyFill="1" applyBorder="1" applyAlignment="1" applyProtection="1">
      <alignment horizontal="center" vertical="center"/>
      <protection locked="0"/>
    </xf>
    <xf numFmtId="0" fontId="4" fillId="8" borderId="8" xfId="0" applyFont="1" applyFill="1" applyBorder="1" applyAlignment="1" applyProtection="1">
      <alignment horizontal="center" vertical="center"/>
      <protection locked="0"/>
    </xf>
    <xf numFmtId="0" fontId="4" fillId="8" borderId="9" xfId="0" applyFont="1" applyFill="1" applyBorder="1" applyAlignment="1" applyProtection="1">
      <alignment horizontal="center" vertical="center"/>
      <protection locked="0"/>
    </xf>
    <xf numFmtId="0" fontId="4" fillId="8" borderId="12" xfId="0" applyFont="1" applyFill="1" applyBorder="1" applyAlignment="1" applyProtection="1">
      <alignment horizontal="center" vertical="center"/>
      <protection locked="0"/>
    </xf>
    <xf numFmtId="0" fontId="2" fillId="9" borderId="13" xfId="0" applyFont="1" applyFill="1" applyBorder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wrapText="1"/>
    </xf>
    <xf numFmtId="0" fontId="4" fillId="4" borderId="0" xfId="0" applyFont="1" applyFill="1" applyAlignment="1" applyProtection="1">
      <alignment vertical="center"/>
    </xf>
    <xf numFmtId="0" fontId="2" fillId="4" borderId="0" xfId="0" applyFont="1" applyFill="1" applyAlignment="1" applyProtection="1">
      <alignment horizontal="center" vertical="center"/>
    </xf>
    <xf numFmtId="0" fontId="2" fillId="10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vertical="center"/>
      <protection locked="0"/>
    </xf>
    <xf numFmtId="49" fontId="20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vertical="center"/>
      <protection locked="0"/>
    </xf>
    <xf numFmtId="0" fontId="4" fillId="10" borderId="3" xfId="0" applyFont="1" applyFill="1" applyBorder="1" applyAlignment="1" applyProtection="1">
      <alignment vertical="center"/>
      <protection locked="0"/>
    </xf>
    <xf numFmtId="165" fontId="2" fillId="10" borderId="3" xfId="0" applyNumberFormat="1" applyFont="1" applyFill="1" applyBorder="1" applyAlignment="1" applyProtection="1">
      <alignment vertical="center"/>
      <protection locked="0"/>
    </xf>
    <xf numFmtId="0" fontId="2" fillId="10" borderId="0" xfId="0" applyFont="1" applyFill="1" applyAlignment="1" applyProtection="1">
      <alignment vertical="center"/>
      <protection locked="0"/>
    </xf>
    <xf numFmtId="43" fontId="21" fillId="10" borderId="0" xfId="1" applyFont="1" applyFill="1" applyAlignment="1" applyProtection="1">
      <alignment vertical="center"/>
      <protection locked="0"/>
    </xf>
    <xf numFmtId="0" fontId="22" fillId="10" borderId="0" xfId="0" applyFont="1" applyFill="1" applyAlignment="1" applyProtection="1">
      <alignment vertical="center"/>
      <protection locked="0"/>
    </xf>
    <xf numFmtId="0" fontId="23" fillId="10" borderId="0" xfId="0" applyFont="1" applyFill="1" applyAlignment="1" applyProtection="1">
      <alignment vertical="center"/>
      <protection locked="0"/>
    </xf>
    <xf numFmtId="43" fontId="23" fillId="10" borderId="0" xfId="1" applyFont="1" applyFill="1" applyAlignment="1" applyProtection="1">
      <alignment vertical="center"/>
      <protection locked="0"/>
    </xf>
    <xf numFmtId="43" fontId="24" fillId="10" borderId="0" xfId="1" applyFont="1" applyFill="1" applyAlignment="1" applyProtection="1">
      <alignment vertical="center"/>
      <protection locked="0"/>
    </xf>
    <xf numFmtId="43" fontId="23" fillId="10" borderId="0" xfId="1" applyFont="1" applyFill="1" applyAlignment="1" applyProtection="1">
      <alignment horizontal="center" vertical="center"/>
      <protection locked="0"/>
    </xf>
    <xf numFmtId="0" fontId="13" fillId="10" borderId="0" xfId="0" applyFont="1" applyFill="1" applyAlignment="1" applyProtection="1">
      <alignment vertical="center"/>
      <protection locked="0"/>
    </xf>
    <xf numFmtId="0" fontId="2" fillId="0" borderId="14" xfId="0" applyFon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4" fontId="2" fillId="0" borderId="0" xfId="0" applyNumberFormat="1" applyFont="1" applyAlignment="1" applyProtection="1">
      <alignment horizontal="right" vertical="center"/>
      <protection locked="0"/>
    </xf>
    <xf numFmtId="14" fontId="2" fillId="10" borderId="0" xfId="0" applyNumberFormat="1" applyFont="1" applyFill="1" applyAlignment="1" applyProtection="1">
      <alignment horizontal="right" vertical="center"/>
      <protection locked="0"/>
    </xf>
    <xf numFmtId="0" fontId="2" fillId="10" borderId="0" xfId="0" applyFont="1" applyFill="1" applyAlignment="1" applyProtection="1">
      <alignment horizontal="right" vertical="center"/>
      <protection locked="0"/>
    </xf>
    <xf numFmtId="1" fontId="2" fillId="10" borderId="0" xfId="0" applyNumberFormat="1" applyFont="1" applyFill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2" fillId="10" borderId="14" xfId="0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Alignment="1" applyProtection="1">
      <alignment horizontal="center" vertical="center" wrapText="1"/>
      <protection locked="0"/>
    </xf>
    <xf numFmtId="0" fontId="2" fillId="1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vertical="center"/>
      <protection locked="0"/>
    </xf>
    <xf numFmtId="0" fontId="6" fillId="0" borderId="16" xfId="0" applyFont="1" applyFill="1" applyBorder="1" applyAlignment="1" applyProtection="1">
      <alignment horizontal="center" vertical="center" wrapText="1"/>
      <protection locked="0"/>
    </xf>
    <xf numFmtId="0" fontId="7" fillId="11" borderId="16" xfId="0" applyFont="1" applyFill="1" applyBorder="1" applyAlignment="1" applyProtection="1">
      <alignment horizontal="center" vertical="center" wrapText="1"/>
      <protection locked="0"/>
    </xf>
    <xf numFmtId="0" fontId="25" fillId="0" borderId="16" xfId="0" applyFont="1" applyBorder="1" applyAlignment="1" applyProtection="1">
      <alignment horizontal="center" vertical="center" wrapText="1"/>
      <protection locked="0"/>
    </xf>
    <xf numFmtId="0" fontId="7" fillId="10" borderId="17" xfId="0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Alignment="1" applyProtection="1">
      <alignment vertical="center"/>
      <protection locked="0"/>
    </xf>
    <xf numFmtId="1" fontId="26" fillId="4" borderId="0" xfId="0" applyNumberFormat="1" applyFont="1" applyFill="1" applyAlignment="1" applyProtection="1">
      <alignment horizontal="center" vertical="center" wrapText="1"/>
    </xf>
    <xf numFmtId="0" fontId="2" fillId="12" borderId="18" xfId="0" applyFont="1" applyFill="1" applyBorder="1" applyAlignment="1" applyProtection="1">
      <alignment vertical="center"/>
      <protection locked="0"/>
    </xf>
    <xf numFmtId="14" fontId="15" fillId="0" borderId="0" xfId="0" applyNumberFormat="1" applyFont="1" applyAlignment="1" applyProtection="1">
      <alignment vertical="center"/>
      <protection locked="0"/>
    </xf>
    <xf numFmtId="1" fontId="10" fillId="0" borderId="19" xfId="0" applyNumberFormat="1" applyFont="1" applyBorder="1" applyAlignment="1" applyProtection="1">
      <alignment horizontal="right" vertical="center"/>
    </xf>
    <xf numFmtId="0" fontId="13" fillId="0" borderId="20" xfId="0" applyFont="1" applyBorder="1" applyAlignment="1" applyProtection="1">
      <alignment horizontal="left" vertical="center"/>
      <protection locked="0"/>
    </xf>
    <xf numFmtId="0" fontId="13" fillId="0" borderId="20" xfId="0" applyFont="1" applyBorder="1" applyAlignment="1" applyProtection="1">
      <alignment vertical="center"/>
      <protection locked="0"/>
    </xf>
    <xf numFmtId="0" fontId="13" fillId="0" borderId="21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4" fillId="10" borderId="22" xfId="0" applyFont="1" applyFill="1" applyBorder="1" applyAlignment="1" applyProtection="1">
      <alignment horizontal="center" vertical="center" wrapText="1"/>
      <protection locked="0"/>
    </xf>
    <xf numFmtId="4" fontId="2" fillId="10" borderId="23" xfId="0" applyNumberFormat="1" applyFont="1" applyFill="1" applyBorder="1" applyAlignment="1" applyProtection="1">
      <alignment vertical="center"/>
    </xf>
    <xf numFmtId="4" fontId="2" fillId="10" borderId="18" xfId="0" applyNumberFormat="1" applyFont="1" applyFill="1" applyBorder="1" applyAlignment="1" applyProtection="1">
      <alignment vertical="center"/>
    </xf>
    <xf numFmtId="4" fontId="2" fillId="10" borderId="24" xfId="0" applyNumberFormat="1" applyFont="1" applyFill="1" applyBorder="1" applyAlignment="1" applyProtection="1">
      <alignment vertical="center"/>
    </xf>
    <xf numFmtId="0" fontId="4" fillId="10" borderId="25" xfId="0" applyFont="1" applyFill="1" applyBorder="1" applyAlignment="1" applyProtection="1">
      <alignment horizontal="center" vertical="center" wrapText="1"/>
      <protection locked="0"/>
    </xf>
    <xf numFmtId="4" fontId="2" fillId="10" borderId="26" xfId="0" applyNumberFormat="1" applyFont="1" applyFill="1" applyBorder="1" applyAlignment="1" applyProtection="1">
      <alignment vertical="center"/>
    </xf>
    <xf numFmtId="167" fontId="0" fillId="4" borderId="0" xfId="0" applyNumberFormat="1" applyFill="1" applyAlignment="1" applyProtection="1">
      <alignment horizontal="center" vertical="center"/>
    </xf>
    <xf numFmtId="4" fontId="2" fillId="0" borderId="27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0" borderId="3" xfId="0" applyFont="1" applyFill="1" applyBorder="1" applyAlignment="1" applyProtection="1">
      <alignment vertical="center"/>
      <protection locked="0"/>
    </xf>
    <xf numFmtId="4" fontId="2" fillId="0" borderId="27" xfId="0" applyNumberFormat="1" applyFont="1" applyBorder="1" applyAlignment="1" applyProtection="1">
      <alignment vertical="center"/>
      <protection locked="0"/>
    </xf>
    <xf numFmtId="0" fontId="27" fillId="0" borderId="14" xfId="0" applyNumberFormat="1" applyFont="1" applyBorder="1" applyAlignment="1">
      <alignment vertical="center"/>
    </xf>
    <xf numFmtId="4" fontId="13" fillId="0" borderId="0" xfId="0" applyNumberFormat="1" applyFont="1" applyFill="1" applyBorder="1" applyAlignment="1" applyProtection="1">
      <alignment horizontal="right" vertical="center"/>
      <protection locked="0"/>
    </xf>
    <xf numFmtId="0" fontId="27" fillId="0" borderId="14" xfId="0" applyNumberFormat="1" applyFont="1" applyBorder="1" applyAlignment="1">
      <alignment horizontal="center" vertical="center"/>
    </xf>
    <xf numFmtId="0" fontId="15" fillId="0" borderId="28" xfId="0" applyFont="1" applyBorder="1" applyAlignment="1" applyProtection="1">
      <alignment vertical="center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 hidden="1"/>
    </xf>
    <xf numFmtId="4" fontId="20" fillId="0" borderId="0" xfId="0" applyNumberFormat="1" applyFont="1" applyAlignment="1" applyProtection="1">
      <alignment vertical="top" wrapText="1"/>
      <protection locked="0"/>
    </xf>
    <xf numFmtId="0" fontId="17" fillId="0" borderId="0" xfId="0" applyFont="1" applyAlignment="1" applyProtection="1">
      <alignment vertical="center"/>
      <protection hidden="1"/>
    </xf>
    <xf numFmtId="1" fontId="4" fillId="0" borderId="0" xfId="0" applyNumberFormat="1" applyFont="1" applyAlignment="1" applyProtection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14" fontId="2" fillId="0" borderId="0" xfId="0" applyNumberFormat="1" applyFont="1" applyBorder="1" applyAlignment="1" applyProtection="1">
      <alignment horizontal="centerContinuous" vertical="center"/>
      <protection locked="0"/>
    </xf>
    <xf numFmtId="0" fontId="4" fillId="13" borderId="30" xfId="0" applyFont="1" applyFill="1" applyBorder="1" applyAlignment="1" applyProtection="1">
      <alignment horizontal="center" vertical="center" wrapText="1"/>
      <protection locked="0"/>
    </xf>
    <xf numFmtId="4" fontId="2" fillId="10" borderId="31" xfId="0" applyNumberFormat="1" applyFont="1" applyFill="1" applyBorder="1" applyAlignment="1" applyProtection="1">
      <alignment vertical="center"/>
    </xf>
    <xf numFmtId="4" fontId="2" fillId="10" borderId="1" xfId="0" applyNumberFormat="1" applyFont="1" applyFill="1" applyBorder="1" applyAlignment="1" applyProtection="1">
      <alignment vertical="center"/>
    </xf>
    <xf numFmtId="4" fontId="2" fillId="10" borderId="2" xfId="0" applyNumberFormat="1" applyFont="1" applyFill="1" applyBorder="1" applyAlignment="1" applyProtection="1">
      <alignment vertical="center"/>
    </xf>
    <xf numFmtId="0" fontId="4" fillId="13" borderId="32" xfId="0" applyFont="1" applyFill="1" applyBorder="1" applyAlignment="1" applyProtection="1">
      <alignment horizontal="center" vertical="center" wrapText="1"/>
      <protection locked="0"/>
    </xf>
    <xf numFmtId="4" fontId="2" fillId="10" borderId="33" xfId="0" applyNumberFormat="1" applyFont="1" applyFill="1" applyBorder="1" applyAlignment="1" applyProtection="1">
      <alignment vertical="center"/>
    </xf>
    <xf numFmtId="0" fontId="18" fillId="0" borderId="0" xfId="0" applyFont="1" applyAlignment="1" applyProtection="1">
      <alignment wrapText="1"/>
      <protection locked="0"/>
    </xf>
    <xf numFmtId="0" fontId="0" fillId="4" borderId="0" xfId="0" applyFill="1" applyAlignment="1" applyProtection="1">
      <alignment horizontal="center" vertical="center"/>
    </xf>
    <xf numFmtId="0" fontId="2" fillId="14" borderId="3" xfId="0" applyFont="1" applyFill="1" applyBorder="1" applyAlignment="1" applyProtection="1">
      <alignment vertical="center"/>
      <protection locked="0"/>
    </xf>
    <xf numFmtId="0" fontId="2" fillId="15" borderId="3" xfId="0" applyFont="1" applyFill="1" applyBorder="1" applyAlignment="1" applyProtection="1">
      <alignment vertical="center"/>
      <protection locked="0"/>
    </xf>
    <xf numFmtId="43" fontId="2" fillId="15" borderId="3" xfId="1" applyFont="1" applyFill="1" applyBorder="1" applyAlignment="1" applyProtection="1">
      <alignment vertical="center"/>
      <protection locked="0"/>
    </xf>
    <xf numFmtId="43" fontId="2" fillId="0" borderId="0" xfId="1" applyFont="1" applyAlignment="1" applyProtection="1">
      <alignment vertical="center"/>
      <protection locked="0"/>
    </xf>
    <xf numFmtId="4" fontId="2" fillId="0" borderId="0" xfId="0" applyNumberFormat="1" applyFont="1" applyFill="1" applyBorder="1" applyAlignment="1" applyProtection="1">
      <alignment horizontal="right" vertical="center"/>
      <protection locked="0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8" fillId="16" borderId="36" xfId="0" applyFont="1" applyFill="1" applyBorder="1" applyAlignment="1" applyProtection="1">
      <alignment horizontal="center" vertical="center" wrapText="1"/>
      <protection locked="0"/>
    </xf>
    <xf numFmtId="0" fontId="6" fillId="0" borderId="37" xfId="0" applyFont="1" applyFill="1" applyBorder="1" applyAlignment="1" applyProtection="1">
      <alignment horizontal="center" vertical="center" wrapText="1"/>
      <protection locked="0"/>
    </xf>
    <xf numFmtId="0" fontId="6" fillId="0" borderId="38" xfId="0" applyFont="1" applyFill="1" applyBorder="1" applyAlignment="1" applyProtection="1">
      <alignment horizontal="center" vertical="center" wrapText="1"/>
      <protection locked="0"/>
    </xf>
    <xf numFmtId="0" fontId="20" fillId="0" borderId="39" xfId="0" applyFont="1" applyBorder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vertical="top" wrapText="1"/>
      <protection locked="0"/>
    </xf>
    <xf numFmtId="0" fontId="4" fillId="13" borderId="22" xfId="0" applyFont="1" applyFill="1" applyBorder="1" applyAlignment="1" applyProtection="1">
      <alignment horizontal="center" vertical="center" wrapText="1"/>
      <protection locked="0"/>
    </xf>
    <xf numFmtId="4" fontId="2" fillId="10" borderId="40" xfId="0" applyNumberFormat="1" applyFont="1" applyFill="1" applyBorder="1" applyAlignment="1" applyProtection="1">
      <alignment vertical="center"/>
    </xf>
    <xf numFmtId="4" fontId="2" fillId="10" borderId="18" xfId="0" applyNumberFormat="1" applyFont="1" applyFill="1" applyBorder="1" applyAlignment="1" applyProtection="1">
      <alignment vertical="center"/>
    </xf>
    <xf numFmtId="4" fontId="2" fillId="10" borderId="24" xfId="0" applyNumberFormat="1" applyFont="1" applyFill="1" applyBorder="1" applyAlignment="1" applyProtection="1">
      <alignment vertical="center"/>
    </xf>
    <xf numFmtId="0" fontId="4" fillId="13" borderId="25" xfId="0" applyFont="1" applyFill="1" applyBorder="1" applyAlignment="1" applyProtection="1">
      <alignment horizontal="center" vertical="center" wrapText="1"/>
      <protection locked="0"/>
    </xf>
    <xf numFmtId="4" fontId="2" fillId="10" borderId="26" xfId="0" applyNumberFormat="1" applyFont="1" applyFill="1" applyBorder="1" applyAlignment="1" applyProtection="1">
      <alignment vertical="center"/>
    </xf>
    <xf numFmtId="0" fontId="15" fillId="4" borderId="0" xfId="0" applyFont="1" applyFill="1" applyAlignment="1" applyProtection="1">
      <alignment horizontal="center" vertical="center"/>
    </xf>
    <xf numFmtId="0" fontId="15" fillId="3" borderId="3" xfId="0" applyFont="1" applyFill="1" applyBorder="1" applyAlignment="1" applyProtection="1">
      <alignment vertical="center"/>
      <protection locked="0"/>
    </xf>
    <xf numFmtId="43" fontId="15" fillId="3" borderId="3" xfId="1" applyFont="1" applyFill="1" applyBorder="1" applyAlignment="1" applyProtection="1">
      <alignment vertical="center"/>
      <protection locked="0"/>
    </xf>
    <xf numFmtId="43" fontId="29" fillId="0" borderId="0" xfId="1" applyFont="1" applyAlignment="1" applyProtection="1">
      <alignment vertical="center"/>
      <protection locked="0"/>
    </xf>
    <xf numFmtId="0" fontId="30" fillId="10" borderId="0" xfId="0" applyFont="1" applyFill="1" applyBorder="1" applyAlignment="1" applyProtection="1">
      <alignment horizontal="center" vertical="center"/>
      <protection locked="0"/>
    </xf>
    <xf numFmtId="0" fontId="31" fillId="10" borderId="34" xfId="0" applyFont="1" applyFill="1" applyBorder="1" applyAlignment="1" applyProtection="1">
      <alignment horizontal="center" vertical="center"/>
      <protection locked="0"/>
    </xf>
    <xf numFmtId="0" fontId="31" fillId="10" borderId="35" xfId="0" applyFont="1" applyFill="1" applyBorder="1" applyAlignment="1" applyProtection="1">
      <alignment horizontal="center" vertical="center"/>
      <protection locked="0"/>
    </xf>
    <xf numFmtId="0" fontId="31" fillId="10" borderId="13" xfId="0" applyFont="1" applyFill="1" applyBorder="1" applyAlignment="1" applyProtection="1">
      <alignment horizontal="center" vertical="center"/>
      <protection locked="0"/>
    </xf>
    <xf numFmtId="0" fontId="32" fillId="10" borderId="35" xfId="0" applyFont="1" applyFill="1" applyBorder="1" applyAlignment="1" applyProtection="1">
      <alignment horizontal="center" vertical="center"/>
      <protection locked="0"/>
    </xf>
    <xf numFmtId="0" fontId="31" fillId="10" borderId="7" xfId="0" applyFont="1" applyFill="1" applyBorder="1" applyAlignment="1" applyProtection="1">
      <alignment horizontal="center" vertical="center"/>
      <protection locked="0"/>
    </xf>
    <xf numFmtId="43" fontId="31" fillId="10" borderId="0" xfId="1" applyFont="1" applyFill="1" applyBorder="1" applyAlignment="1" applyProtection="1">
      <alignment horizontal="center" vertical="center"/>
      <protection locked="0"/>
    </xf>
    <xf numFmtId="0" fontId="31" fillId="10" borderId="0" xfId="0" applyFont="1" applyFill="1" applyBorder="1" applyAlignment="1" applyProtection="1">
      <alignment horizontal="center" vertical="center"/>
      <protection locked="0"/>
    </xf>
    <xf numFmtId="14" fontId="11" fillId="0" borderId="7" xfId="0" applyNumberFormat="1" applyFont="1" applyBorder="1" applyAlignment="1" applyProtection="1">
      <alignment horizontal="center" vertical="center"/>
      <protection locked="0"/>
    </xf>
    <xf numFmtId="0" fontId="14" fillId="0" borderId="41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vertical="top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6" fillId="17" borderId="16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167" fontId="2" fillId="2" borderId="0" xfId="0" applyNumberFormat="1" applyFont="1" applyFill="1" applyBorder="1" applyAlignment="1" applyProtection="1">
      <alignment horizontal="center" vertical="center"/>
      <protection locked="0"/>
    </xf>
    <xf numFmtId="0" fontId="4" fillId="18" borderId="42" xfId="0" applyFont="1" applyFill="1" applyBorder="1" applyAlignment="1" applyProtection="1">
      <alignment horizontal="center" vertical="center"/>
      <protection locked="0"/>
    </xf>
    <xf numFmtId="4" fontId="2" fillId="10" borderId="43" xfId="0" applyNumberFormat="1" applyFont="1" applyFill="1" applyBorder="1" applyAlignment="1" applyProtection="1">
      <alignment vertical="center"/>
    </xf>
    <xf numFmtId="4" fontId="2" fillId="10" borderId="3" xfId="0" applyNumberFormat="1" applyFont="1" applyFill="1" applyBorder="1" applyAlignment="1" applyProtection="1">
      <alignment vertical="center"/>
    </xf>
    <xf numFmtId="4" fontId="2" fillId="10" borderId="44" xfId="0" applyNumberFormat="1" applyFont="1" applyFill="1" applyBorder="1" applyAlignment="1" applyProtection="1">
      <alignment vertical="center"/>
    </xf>
    <xf numFmtId="0" fontId="4" fillId="18" borderId="45" xfId="0" applyFont="1" applyFill="1" applyBorder="1" applyAlignment="1" applyProtection="1">
      <alignment horizontal="center" vertical="center"/>
      <protection locked="0"/>
    </xf>
    <xf numFmtId="4" fontId="2" fillId="10" borderId="46" xfId="0" applyNumberFormat="1" applyFont="1" applyFill="1" applyBorder="1" applyAlignment="1" applyProtection="1">
      <alignment vertical="center"/>
    </xf>
    <xf numFmtId="1" fontId="33" fillId="0" borderId="19" xfId="0" applyNumberFormat="1" applyFont="1" applyBorder="1" applyAlignment="1" applyProtection="1">
      <alignment horizontal="center" vertical="center"/>
    </xf>
    <xf numFmtId="0" fontId="33" fillId="0" borderId="21" xfId="0" applyFont="1" applyBorder="1" applyAlignment="1" applyProtection="1">
      <alignment vertical="center"/>
      <protection locked="0"/>
    </xf>
    <xf numFmtId="0" fontId="18" fillId="0" borderId="47" xfId="0" applyFont="1" applyBorder="1" applyAlignment="1" applyProtection="1">
      <alignment horizontal="center" wrapText="1"/>
    </xf>
    <xf numFmtId="0" fontId="2" fillId="19" borderId="0" xfId="0" applyFont="1" applyFill="1" applyAlignment="1" applyProtection="1">
      <alignment horizontal="center" vertical="center"/>
      <protection locked="0"/>
    </xf>
    <xf numFmtId="0" fontId="4" fillId="19" borderId="0" xfId="0" applyFont="1" applyFill="1" applyAlignment="1" applyProtection="1">
      <alignment horizontal="right" vertical="center"/>
      <protection locked="0"/>
    </xf>
    <xf numFmtId="0" fontId="34" fillId="10" borderId="0" xfId="0" applyFont="1" applyFill="1" applyAlignment="1" applyProtection="1">
      <alignment horizontal="left" vertical="center"/>
    </xf>
    <xf numFmtId="0" fontId="15" fillId="20" borderId="3" xfId="0" applyFont="1" applyFill="1" applyBorder="1" applyAlignment="1" applyProtection="1">
      <alignment vertical="center"/>
      <protection locked="0"/>
    </xf>
    <xf numFmtId="43" fontId="15" fillId="20" borderId="3" xfId="1" applyFont="1" applyFill="1" applyBorder="1" applyAlignment="1" applyProtection="1">
      <alignment vertical="center"/>
      <protection locked="0"/>
    </xf>
    <xf numFmtId="43" fontId="2" fillId="20" borderId="3" xfId="1" applyFont="1" applyFill="1" applyBorder="1" applyAlignment="1" applyProtection="1">
      <alignment vertical="center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10" fillId="21" borderId="3" xfId="0" applyFont="1" applyFill="1" applyBorder="1" applyAlignment="1" applyProtection="1">
      <alignment horizontal="center" vertical="center"/>
      <protection locked="0"/>
    </xf>
    <xf numFmtId="43" fontId="35" fillId="10" borderId="48" xfId="1" applyFont="1" applyFill="1" applyBorder="1" applyAlignment="1" applyProtection="1">
      <alignment vertical="center" wrapText="1"/>
    </xf>
    <xf numFmtId="43" fontId="23" fillId="10" borderId="48" xfId="1" applyFont="1" applyFill="1" applyBorder="1" applyAlignment="1" applyProtection="1">
      <alignment vertical="center" wrapText="1"/>
    </xf>
    <xf numFmtId="0" fontId="23" fillId="10" borderId="0" xfId="0" applyFont="1" applyFill="1" applyAlignment="1" applyProtection="1">
      <alignment vertical="center" wrapText="1"/>
      <protection locked="0"/>
    </xf>
    <xf numFmtId="0" fontId="31" fillId="10" borderId="0" xfId="0" applyFont="1" applyFill="1" applyBorder="1" applyAlignment="1" applyProtection="1">
      <alignment vertical="center"/>
      <protection locked="0"/>
    </xf>
    <xf numFmtId="43" fontId="23" fillId="10" borderId="0" xfId="1" applyFont="1" applyFill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left" vertical="center"/>
      <protection locked="0"/>
    </xf>
    <xf numFmtId="4" fontId="2" fillId="0" borderId="0" xfId="0" applyNumberFormat="1" applyFont="1" applyFill="1" applyBorder="1" applyAlignment="1" applyProtection="1">
      <alignment horizontal="right" vertical="center"/>
      <protection locked="0"/>
    </xf>
    <xf numFmtId="0" fontId="4" fillId="22" borderId="34" xfId="0" applyFont="1" applyFill="1" applyBorder="1" applyAlignment="1" applyProtection="1">
      <alignment horizontal="center" vertical="center"/>
      <protection locked="0"/>
    </xf>
    <xf numFmtId="0" fontId="4" fillId="22" borderId="13" xfId="0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right" vertical="center"/>
      <protection locked="0"/>
    </xf>
    <xf numFmtId="0" fontId="4" fillId="10" borderId="7" xfId="0" applyFont="1" applyFill="1" applyBorder="1" applyAlignment="1" applyProtection="1">
      <alignment horizontal="center" vertical="center"/>
      <protection locked="0"/>
    </xf>
    <xf numFmtId="2" fontId="5" fillId="0" borderId="0" xfId="0" applyNumberFormat="1" applyFont="1" applyFill="1" applyAlignment="1" applyProtection="1">
      <alignment horizontal="center" vertical="center"/>
      <protection locked="0"/>
    </xf>
    <xf numFmtId="0" fontId="6" fillId="0" borderId="49" xfId="0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Fill="1" applyBorder="1" applyAlignment="1" applyProtection="1">
      <alignment horizontal="center" vertical="center" wrapText="1"/>
      <protection locked="0" hidden="1"/>
    </xf>
    <xf numFmtId="0" fontId="6" fillId="0" borderId="17" xfId="0" applyFont="1" applyFill="1" applyBorder="1" applyAlignment="1" applyProtection="1">
      <alignment horizontal="center" vertical="center" wrapText="1"/>
      <protection locked="0"/>
    </xf>
    <xf numFmtId="0" fontId="36" fillId="2" borderId="50" xfId="0" applyFont="1" applyFill="1" applyBorder="1" applyAlignment="1" applyProtection="1">
      <alignment horizontal="center" vertical="center"/>
      <protection locked="0"/>
    </xf>
    <xf numFmtId="0" fontId="4" fillId="10" borderId="30" xfId="0" applyFont="1" applyFill="1" applyBorder="1" applyAlignment="1" applyProtection="1">
      <alignment horizontal="center" vertical="center"/>
      <protection locked="0"/>
    </xf>
    <xf numFmtId="4" fontId="2" fillId="10" borderId="50" xfId="0" applyNumberFormat="1" applyFont="1" applyFill="1" applyBorder="1" applyAlignment="1" applyProtection="1">
      <alignment vertical="center"/>
    </xf>
    <xf numFmtId="4" fontId="2" fillId="10" borderId="1" xfId="0" applyNumberFormat="1" applyFont="1" applyFill="1" applyBorder="1" applyAlignment="1" applyProtection="1">
      <alignment vertical="center"/>
    </xf>
    <xf numFmtId="4" fontId="2" fillId="10" borderId="2" xfId="0" applyNumberFormat="1" applyFont="1" applyFill="1" applyBorder="1" applyAlignment="1" applyProtection="1">
      <alignment vertical="center"/>
    </xf>
    <xf numFmtId="0" fontId="4" fillId="10" borderId="32" xfId="0" applyFont="1" applyFill="1" applyBorder="1" applyAlignment="1" applyProtection="1">
      <alignment horizontal="center" vertical="center"/>
      <protection locked="0"/>
    </xf>
    <xf numFmtId="4" fontId="2" fillId="10" borderId="33" xfId="0" applyNumberFormat="1" applyFont="1" applyFill="1" applyBorder="1" applyAlignment="1" applyProtection="1">
      <alignment vertical="center"/>
    </xf>
    <xf numFmtId="0" fontId="2" fillId="23" borderId="0" xfId="0" applyFont="1" applyFill="1" applyAlignment="1" applyProtection="1">
      <alignment vertical="center"/>
      <protection locked="0"/>
    </xf>
    <xf numFmtId="0" fontId="2" fillId="23" borderId="0" xfId="0" applyFont="1" applyFill="1" applyAlignment="1" applyProtection="1">
      <alignment vertical="center"/>
    </xf>
    <xf numFmtId="0" fontId="2" fillId="17" borderId="0" xfId="0" applyFont="1" applyFill="1" applyAlignment="1" applyProtection="1">
      <alignment horizontal="center" vertical="center"/>
      <protection locked="0"/>
    </xf>
    <xf numFmtId="0" fontId="4" fillId="17" borderId="0" xfId="0" applyFont="1" applyFill="1" applyAlignment="1" applyProtection="1">
      <alignment horizontal="right" vertical="center"/>
      <protection locked="0"/>
    </xf>
    <xf numFmtId="2" fontId="2" fillId="24" borderId="0" xfId="0" applyNumberFormat="1" applyFont="1" applyFill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49" fontId="20" fillId="0" borderId="0" xfId="0" applyNumberFormat="1" applyFont="1" applyBorder="1" applyAlignment="1" applyProtection="1">
      <alignment horizontal="left" vertical="center"/>
      <protection locked="0"/>
    </xf>
    <xf numFmtId="14" fontId="2" fillId="0" borderId="0" xfId="0" applyNumberFormat="1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10" borderId="0" xfId="0" applyFont="1" applyFill="1" applyBorder="1" applyAlignment="1" applyProtection="1">
      <alignment vertical="center"/>
      <protection locked="0"/>
    </xf>
    <xf numFmtId="43" fontId="35" fillId="10" borderId="1" xfId="1" applyFont="1" applyFill="1" applyBorder="1" applyAlignment="1" applyProtection="1">
      <alignment vertical="center" wrapText="1"/>
    </xf>
    <xf numFmtId="43" fontId="23" fillId="10" borderId="1" xfId="1" applyFont="1" applyFill="1" applyBorder="1" applyAlignment="1" applyProtection="1">
      <alignment vertical="center" wrapText="1"/>
    </xf>
    <xf numFmtId="0" fontId="31" fillId="0" borderId="0" xfId="0" applyFont="1" applyBorder="1" applyAlignment="1" applyProtection="1">
      <alignment vertical="center"/>
      <protection locked="0"/>
    </xf>
    <xf numFmtId="0" fontId="31" fillId="25" borderId="0" xfId="0" applyFont="1" applyFill="1" applyBorder="1" applyAlignment="1" applyProtection="1">
      <alignment horizontal="center" vertical="center"/>
      <protection locked="0"/>
    </xf>
    <xf numFmtId="43" fontId="31" fillId="0" borderId="0" xfId="1" applyFont="1" applyBorder="1" applyAlignment="1" applyProtection="1">
      <alignment vertical="center"/>
      <protection locked="0"/>
    </xf>
    <xf numFmtId="0" fontId="31" fillId="26" borderId="0" xfId="0" applyFont="1" applyFill="1" applyBorder="1" applyAlignment="1" applyProtection="1">
      <alignment vertical="center"/>
      <protection locked="0"/>
    </xf>
    <xf numFmtId="0" fontId="31" fillId="25" borderId="51" xfId="0" applyFont="1" applyFill="1" applyBorder="1" applyAlignment="1" applyProtection="1">
      <alignment vertical="center"/>
      <protection locked="0"/>
    </xf>
    <xf numFmtId="0" fontId="32" fillId="26" borderId="0" xfId="0" applyFont="1" applyFill="1" applyBorder="1" applyAlignment="1" applyProtection="1">
      <alignment vertical="center"/>
      <protection locked="0"/>
    </xf>
    <xf numFmtId="0" fontId="13" fillId="10" borderId="0" xfId="0" applyFont="1" applyFill="1" applyBorder="1" applyAlignment="1" applyProtection="1">
      <alignment vertical="center"/>
      <protection locked="0"/>
    </xf>
    <xf numFmtId="14" fontId="2" fillId="0" borderId="0" xfId="0" applyNumberFormat="1" applyFont="1" applyBorder="1" applyAlignment="1" applyProtection="1">
      <alignment horizontal="right" vertical="center"/>
      <protection locked="0"/>
    </xf>
    <xf numFmtId="14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quotePrefix="1" applyFont="1" applyFill="1" applyAlignment="1" applyProtection="1">
      <alignment vertical="center"/>
      <protection locked="0"/>
    </xf>
    <xf numFmtId="0" fontId="7" fillId="11" borderId="52" xfId="0" applyFont="1" applyFill="1" applyBorder="1" applyAlignment="1" applyProtection="1">
      <alignment horizontal="center" vertical="center" wrapText="1"/>
      <protection locked="0"/>
    </xf>
    <xf numFmtId="0" fontId="7" fillId="10" borderId="3" xfId="0" applyFont="1" applyFill="1" applyBorder="1" applyAlignment="1" applyProtection="1">
      <alignment horizontal="center" vertical="center" wrapText="1"/>
      <protection locked="0"/>
    </xf>
    <xf numFmtId="0" fontId="6" fillId="0" borderId="53" xfId="0" applyFont="1" applyFill="1" applyBorder="1" applyAlignment="1" applyProtection="1">
      <alignment horizontal="center" vertical="center" wrapText="1"/>
      <protection locked="0"/>
    </xf>
    <xf numFmtId="0" fontId="37" fillId="13" borderId="54" xfId="0" applyFont="1" applyFill="1" applyBorder="1" applyAlignment="1" applyProtection="1">
      <alignment horizontal="center" vertical="center"/>
    </xf>
    <xf numFmtId="0" fontId="37" fillId="13" borderId="55" xfId="0" applyFont="1" applyFill="1" applyBorder="1" applyAlignment="1" applyProtection="1">
      <alignment horizontal="center" vertical="center"/>
    </xf>
    <xf numFmtId="0" fontId="4" fillId="9" borderId="56" xfId="0" applyFont="1" applyFill="1" applyBorder="1" applyAlignment="1" applyProtection="1">
      <alignment vertical="center"/>
    </xf>
    <xf numFmtId="0" fontId="4" fillId="9" borderId="54" xfId="0" applyFont="1" applyFill="1" applyBorder="1" applyAlignment="1" applyProtection="1">
      <alignment horizontal="center" vertical="center"/>
    </xf>
    <xf numFmtId="0" fontId="4" fillId="9" borderId="57" xfId="0" applyFont="1" applyFill="1" applyBorder="1" applyAlignment="1" applyProtection="1">
      <alignment horizontal="center" vertical="center"/>
    </xf>
    <xf numFmtId="0" fontId="4" fillId="9" borderId="57" xfId="0" applyFont="1" applyFill="1" applyBorder="1" applyAlignment="1" applyProtection="1">
      <alignment horizontal="center" vertical="center"/>
      <protection locked="0"/>
    </xf>
    <xf numFmtId="0" fontId="4" fillId="9" borderId="58" xfId="0" applyFont="1" applyFill="1" applyBorder="1" applyAlignment="1" applyProtection="1">
      <alignment horizontal="center" vertical="center"/>
    </xf>
    <xf numFmtId="0" fontId="4" fillId="0" borderId="59" xfId="0" applyFont="1" applyFill="1" applyBorder="1" applyAlignment="1" applyProtection="1">
      <alignment horizontal="center" vertical="center"/>
    </xf>
    <xf numFmtId="0" fontId="4" fillId="0" borderId="57" xfId="0" applyFont="1" applyFill="1" applyBorder="1" applyAlignment="1" applyProtection="1">
      <alignment horizontal="center" vertical="center"/>
    </xf>
    <xf numFmtId="0" fontId="4" fillId="0" borderId="58" xfId="0" applyFont="1" applyFill="1" applyBorder="1" applyAlignment="1" applyProtection="1">
      <alignment horizontal="center" vertical="center"/>
    </xf>
    <xf numFmtId="168" fontId="4" fillId="27" borderId="59" xfId="0" applyNumberFormat="1" applyFont="1" applyFill="1" applyBorder="1" applyAlignment="1" applyProtection="1">
      <alignment horizontal="center" vertical="center" wrapText="1"/>
      <protection locked="0"/>
    </xf>
    <xf numFmtId="168" fontId="4" fillId="27" borderId="57" xfId="0" applyNumberFormat="1" applyFont="1" applyFill="1" applyBorder="1" applyAlignment="1" applyProtection="1">
      <alignment horizontal="center" vertical="center" wrapText="1"/>
    </xf>
    <xf numFmtId="168" fontId="38" fillId="27" borderId="58" xfId="0" applyNumberFormat="1" applyFont="1" applyFill="1" applyBorder="1" applyAlignment="1" applyProtection="1">
      <alignment horizontal="center" wrapText="1"/>
    </xf>
    <xf numFmtId="168" fontId="38" fillId="27" borderId="57" xfId="0" applyNumberFormat="1" applyFont="1" applyFill="1" applyBorder="1" applyAlignment="1" applyProtection="1">
      <alignment horizontal="center" wrapText="1"/>
    </xf>
    <xf numFmtId="0" fontId="4" fillId="28" borderId="59" xfId="0" applyFont="1" applyFill="1" applyBorder="1" applyAlignment="1" applyProtection="1">
      <alignment horizontal="center" vertical="center" wrapText="1"/>
    </xf>
    <xf numFmtId="0" fontId="4" fillId="28" borderId="57" xfId="0" applyFont="1" applyFill="1" applyBorder="1" applyAlignment="1" applyProtection="1">
      <alignment horizontal="center" vertical="center" wrapText="1"/>
    </xf>
    <xf numFmtId="0" fontId="4" fillId="28" borderId="57" xfId="0" applyFont="1" applyFill="1" applyBorder="1" applyAlignment="1" applyProtection="1">
      <alignment horizontal="center" vertical="center" wrapText="1"/>
      <protection locked="0"/>
    </xf>
    <xf numFmtId="0" fontId="4" fillId="28" borderId="58" xfId="0" applyFont="1" applyFill="1" applyBorder="1" applyAlignment="1" applyProtection="1">
      <alignment horizontal="center" vertical="center" wrapText="1"/>
    </xf>
    <xf numFmtId="0" fontId="16" fillId="29" borderId="60" xfId="0" applyFont="1" applyFill="1" applyBorder="1" applyAlignment="1" applyProtection="1">
      <alignment horizontal="center" vertical="center" wrapText="1"/>
    </xf>
    <xf numFmtId="0" fontId="4" fillId="29" borderId="60" xfId="0" applyFont="1" applyFill="1" applyBorder="1" applyAlignment="1" applyProtection="1">
      <alignment horizontal="center" vertical="center" wrapText="1"/>
    </xf>
    <xf numFmtId="0" fontId="4" fillId="30" borderId="56" xfId="0" applyFont="1" applyFill="1" applyBorder="1" applyAlignment="1" applyProtection="1">
      <alignment horizontal="center" vertical="center"/>
    </xf>
    <xf numFmtId="0" fontId="4" fillId="30" borderId="54" xfId="0" applyFont="1" applyFill="1" applyBorder="1" applyAlignment="1" applyProtection="1">
      <alignment horizontal="center" vertical="center"/>
    </xf>
    <xf numFmtId="2" fontId="4" fillId="30" borderId="61" xfId="0" applyNumberFormat="1" applyFont="1" applyFill="1" applyBorder="1" applyAlignment="1" applyProtection="1">
      <alignment horizontal="center" vertical="center"/>
    </xf>
    <xf numFmtId="0" fontId="4" fillId="31" borderId="62" xfId="0" applyFont="1" applyFill="1" applyBorder="1" applyAlignment="1" applyProtection="1">
      <alignment horizontal="left" vertical="center" wrapText="1"/>
    </xf>
    <xf numFmtId="0" fontId="4" fillId="31" borderId="63" xfId="0" applyFont="1" applyFill="1" applyBorder="1" applyAlignment="1" applyProtection="1">
      <alignment horizontal="left" vertical="center" wrapText="1"/>
    </xf>
    <xf numFmtId="0" fontId="4" fillId="31" borderId="64" xfId="0" applyFont="1" applyFill="1" applyBorder="1" applyAlignment="1" applyProtection="1">
      <alignment horizontal="left" vertical="center" wrapText="1"/>
    </xf>
    <xf numFmtId="43" fontId="21" fillId="10" borderId="0" xfId="1" applyFont="1" applyFill="1" applyBorder="1" applyAlignment="1" applyProtection="1">
      <alignment horizontal="right" vertical="center" wrapText="1"/>
    </xf>
    <xf numFmtId="43" fontId="21" fillId="10" borderId="0" xfId="1" applyFont="1" applyFill="1" applyBorder="1" applyAlignment="1" applyProtection="1">
      <alignment horizontal="center" vertical="center" wrapText="1"/>
    </xf>
    <xf numFmtId="0" fontId="22" fillId="10" borderId="0" xfId="0" applyFont="1" applyFill="1" applyAlignment="1" applyProtection="1">
      <alignment horizontal="center" vertical="center"/>
      <protection locked="0"/>
    </xf>
    <xf numFmtId="0" fontId="4" fillId="10" borderId="0" xfId="0" applyFont="1" applyFill="1" applyBorder="1" applyAlignment="1" applyProtection="1">
      <alignment horizontal="center" vertical="center" wrapText="1"/>
    </xf>
    <xf numFmtId="43" fontId="21" fillId="10" borderId="3" xfId="1" applyFont="1" applyFill="1" applyBorder="1" applyAlignment="1" applyProtection="1">
      <alignment horizontal="center" vertical="center" wrapText="1"/>
    </xf>
    <xf numFmtId="43" fontId="23" fillId="10" borderId="3" xfId="1" applyFont="1" applyFill="1" applyBorder="1" applyAlignment="1" applyProtection="1">
      <alignment horizontal="center" vertical="center" wrapText="1"/>
    </xf>
    <xf numFmtId="0" fontId="23" fillId="10" borderId="3" xfId="0" applyFont="1" applyFill="1" applyBorder="1" applyAlignment="1" applyProtection="1">
      <alignment horizontal="center" vertical="center" wrapText="1"/>
    </xf>
    <xf numFmtId="43" fontId="40" fillId="0" borderId="3" xfId="1" applyFont="1" applyBorder="1" applyAlignment="1" applyProtection="1">
      <alignment horizontal="center" vertical="center" wrapText="1"/>
      <protection locked="0"/>
    </xf>
    <xf numFmtId="0" fontId="23" fillId="10" borderId="1" xfId="0" applyFont="1" applyFill="1" applyBorder="1" applyAlignment="1" applyProtection="1">
      <alignment horizontal="center" vertical="center" wrapText="1"/>
    </xf>
    <xf numFmtId="0" fontId="23" fillId="10" borderId="1" xfId="0" applyFont="1" applyFill="1" applyBorder="1" applyAlignment="1" applyProtection="1">
      <alignment horizontal="center" vertical="center" wrapText="1"/>
    </xf>
    <xf numFmtId="43" fontId="41" fillId="0" borderId="1" xfId="1" applyFont="1" applyBorder="1" applyAlignment="1" applyProtection="1">
      <alignment horizontal="center" vertical="center" wrapText="1"/>
      <protection locked="0"/>
    </xf>
    <xf numFmtId="43" fontId="31" fillId="10" borderId="3" xfId="1" applyFont="1" applyFill="1" applyBorder="1" applyAlignment="1" applyProtection="1">
      <alignment horizontal="center" vertical="center" wrapText="1"/>
    </xf>
    <xf numFmtId="0" fontId="23" fillId="10" borderId="1" xfId="4" applyFont="1" applyFill="1" applyBorder="1" applyAlignment="1" applyProtection="1">
      <alignment horizontal="center" vertical="center" wrapText="1"/>
    </xf>
    <xf numFmtId="0" fontId="24" fillId="10" borderId="1" xfId="4" applyFont="1" applyFill="1" applyBorder="1" applyAlignment="1" applyProtection="1">
      <alignment horizontal="center" vertical="center" wrapText="1"/>
    </xf>
    <xf numFmtId="0" fontId="18" fillId="10" borderId="1" xfId="0" applyFont="1" applyFill="1" applyBorder="1" applyAlignment="1" applyProtection="1">
      <alignment horizontal="center" vertical="center" wrapText="1"/>
    </xf>
    <xf numFmtId="43" fontId="31" fillId="10" borderId="1" xfId="1" applyFont="1" applyFill="1" applyBorder="1" applyAlignment="1" applyProtection="1">
      <alignment horizontal="center" vertical="center" wrapText="1"/>
    </xf>
    <xf numFmtId="43" fontId="42" fillId="10" borderId="1" xfId="1" applyFont="1" applyFill="1" applyBorder="1" applyAlignment="1" applyProtection="1">
      <alignment horizontal="center" vertical="center" wrapText="1"/>
    </xf>
    <xf numFmtId="43" fontId="42" fillId="10" borderId="3" xfId="1" applyFont="1" applyFill="1" applyBorder="1" applyAlignment="1" applyProtection="1">
      <alignment horizontal="center" vertical="center" wrapText="1"/>
    </xf>
    <xf numFmtId="43" fontId="23" fillId="10" borderId="2" xfId="1" applyFont="1" applyFill="1" applyBorder="1" applyAlignment="1" applyProtection="1">
      <alignment horizontal="center" vertical="center" wrapText="1"/>
    </xf>
    <xf numFmtId="0" fontId="13" fillId="10" borderId="0" xfId="0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8" fillId="11" borderId="3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6" fillId="10" borderId="3" xfId="0" applyFont="1" applyFill="1" applyBorder="1" applyAlignment="1" applyProtection="1">
      <alignment horizontal="center" vertical="center" wrapText="1"/>
      <protection locked="0"/>
    </xf>
    <xf numFmtId="0" fontId="7" fillId="11" borderId="3" xfId="0" applyFont="1" applyFill="1" applyBorder="1" applyAlignment="1" applyProtection="1">
      <alignment horizontal="center" vertical="center" wrapText="1"/>
      <protection locked="0"/>
    </xf>
    <xf numFmtId="1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5" xfId="0" applyFont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8" fillId="10" borderId="7" xfId="0" applyFont="1" applyFill="1" applyBorder="1" applyAlignment="1" applyProtection="1">
      <alignment horizontal="center" vertical="center" wrapText="1"/>
      <protection locked="0"/>
    </xf>
    <xf numFmtId="0" fontId="7" fillId="11" borderId="7" xfId="0" applyFont="1" applyFill="1" applyBorder="1" applyAlignment="1" applyProtection="1">
      <alignment horizontal="center" vertical="center" wrapText="1"/>
      <protection locked="0"/>
    </xf>
    <xf numFmtId="0" fontId="8" fillId="14" borderId="7" xfId="0" applyFont="1" applyFill="1" applyBorder="1" applyAlignment="1" applyProtection="1">
      <alignment horizontal="center" vertical="center" wrapText="1"/>
      <protection locked="0"/>
    </xf>
    <xf numFmtId="14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10" borderId="0" xfId="0" applyFont="1" applyFill="1" applyBorder="1" applyAlignment="1" applyProtection="1">
      <alignment horizontal="center" vertical="center"/>
      <protection locked="0"/>
    </xf>
    <xf numFmtId="0" fontId="6" fillId="0" borderId="36" xfId="0" applyFont="1" applyFill="1" applyBorder="1" applyAlignment="1" applyProtection="1">
      <alignment horizontal="center" vertical="center" wrapText="1"/>
      <protection locked="0"/>
    </xf>
    <xf numFmtId="0" fontId="25" fillId="21" borderId="37" xfId="0" applyFont="1" applyFill="1" applyBorder="1" applyAlignment="1" applyProtection="1">
      <alignment horizontal="center" vertical="center"/>
      <protection locked="0"/>
    </xf>
    <xf numFmtId="0" fontId="8" fillId="17" borderId="66" xfId="0" applyFont="1" applyFill="1" applyBorder="1" applyAlignment="1" applyProtection="1">
      <alignment horizontal="center" vertical="center" wrapText="1"/>
      <protection locked="0"/>
    </xf>
    <xf numFmtId="0" fontId="37" fillId="13" borderId="51" xfId="0" applyFont="1" applyFill="1" applyBorder="1" applyAlignment="1" applyProtection="1">
      <alignment horizontal="center" vertical="center"/>
    </xf>
    <xf numFmtId="0" fontId="37" fillId="13" borderId="23" xfId="0" applyFont="1" applyFill="1" applyBorder="1" applyAlignment="1" applyProtection="1">
      <alignment horizontal="center" vertical="center"/>
    </xf>
    <xf numFmtId="0" fontId="4" fillId="9" borderId="24" xfId="0" applyFont="1" applyFill="1" applyBorder="1" applyAlignment="1" applyProtection="1">
      <alignment vertical="center"/>
    </xf>
    <xf numFmtId="0" fontId="4" fillId="9" borderId="51" xfId="0" applyFont="1" applyFill="1" applyBorder="1" applyAlignment="1" applyProtection="1">
      <alignment horizontal="center" vertical="center"/>
    </xf>
    <xf numFmtId="0" fontId="1" fillId="9" borderId="51" xfId="0" applyFont="1" applyFill="1" applyBorder="1" applyAlignment="1" applyProtection="1">
      <alignment horizontal="center" vertical="center"/>
    </xf>
    <xf numFmtId="0" fontId="4" fillId="9" borderId="23" xfId="0" applyFont="1" applyFill="1" applyBorder="1" applyAlignment="1" applyProtection="1">
      <alignment horizontal="center" vertical="center"/>
    </xf>
    <xf numFmtId="0" fontId="4" fillId="9" borderId="3" xfId="0" applyFont="1" applyFill="1" applyBorder="1" applyAlignment="1" applyProtection="1">
      <alignment horizontal="center" vertical="center" wrapText="1"/>
    </xf>
    <xf numFmtId="0" fontId="4" fillId="9" borderId="0" xfId="0" applyFont="1" applyFill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  <protection locked="0"/>
    </xf>
    <xf numFmtId="0" fontId="4" fillId="9" borderId="0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4" fillId="9" borderId="67" xfId="0" applyFont="1" applyFill="1" applyBorder="1" applyAlignment="1" applyProtection="1">
      <alignment horizontal="center" vertical="center"/>
    </xf>
    <xf numFmtId="0" fontId="4" fillId="0" borderId="68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168" fontId="4" fillId="27" borderId="3" xfId="0" applyNumberFormat="1" applyFont="1" applyFill="1" applyBorder="1" applyAlignment="1" applyProtection="1">
      <alignment horizontal="center" vertical="center" wrapText="1"/>
      <protection locked="0"/>
    </xf>
    <xf numFmtId="168" fontId="4" fillId="27" borderId="3" xfId="0" applyNumberFormat="1" applyFont="1" applyFill="1" applyBorder="1" applyAlignment="1" applyProtection="1">
      <alignment horizontal="center" vertical="center" wrapText="1"/>
    </xf>
    <xf numFmtId="168" fontId="38" fillId="27" borderId="67" xfId="0" applyNumberFormat="1" applyFont="1" applyFill="1" applyBorder="1" applyAlignment="1" applyProtection="1">
      <alignment horizontal="center" wrapText="1"/>
    </xf>
    <xf numFmtId="0" fontId="4" fillId="28" borderId="48" xfId="0" applyFont="1" applyFill="1" applyBorder="1" applyAlignment="1" applyProtection="1">
      <alignment horizontal="center" vertical="center" wrapText="1"/>
    </xf>
    <xf numFmtId="0" fontId="4" fillId="28" borderId="44" xfId="0" applyFont="1" applyFill="1" applyBorder="1" applyAlignment="1" applyProtection="1">
      <alignment horizontal="center" vertical="center" wrapText="1"/>
    </xf>
    <xf numFmtId="0" fontId="2" fillId="28" borderId="3" xfId="0" applyFont="1" applyFill="1" applyBorder="1" applyAlignment="1" applyProtection="1">
      <alignment horizontal="center" vertical="center" wrapText="1"/>
    </xf>
    <xf numFmtId="0" fontId="4" fillId="28" borderId="43" xfId="0" applyFont="1" applyFill="1" applyBorder="1" applyAlignment="1" applyProtection="1">
      <alignment horizontal="center" vertical="center" wrapText="1"/>
      <protection locked="0"/>
    </xf>
    <xf numFmtId="0" fontId="4" fillId="28" borderId="67" xfId="0" applyFont="1" applyFill="1" applyBorder="1" applyAlignment="1" applyProtection="1">
      <alignment horizontal="center" vertical="center" wrapText="1"/>
    </xf>
    <xf numFmtId="0" fontId="4" fillId="28" borderId="69" xfId="0" applyFont="1" applyFill="1" applyBorder="1" applyAlignment="1" applyProtection="1">
      <alignment horizontal="center" vertical="center" wrapText="1"/>
    </xf>
    <xf numFmtId="0" fontId="4" fillId="28" borderId="43" xfId="0" applyFont="1" applyFill="1" applyBorder="1" applyAlignment="1" applyProtection="1">
      <alignment horizontal="center" vertical="center" wrapText="1"/>
    </xf>
    <xf numFmtId="0" fontId="16" fillId="29" borderId="3" xfId="0" applyFont="1" applyFill="1" applyBorder="1" applyAlignment="1" applyProtection="1">
      <alignment horizontal="center" vertical="center" wrapText="1"/>
    </xf>
    <xf numFmtId="0" fontId="4" fillId="29" borderId="48" xfId="0" applyFont="1" applyFill="1" applyBorder="1" applyAlignment="1" applyProtection="1">
      <alignment horizontal="center" vertical="center" wrapText="1"/>
    </xf>
    <xf numFmtId="0" fontId="4" fillId="30" borderId="24" xfId="0" applyFont="1" applyFill="1" applyBorder="1" applyAlignment="1" applyProtection="1">
      <alignment horizontal="left" vertical="center"/>
    </xf>
    <xf numFmtId="0" fontId="4" fillId="30" borderId="51" xfId="0" applyFont="1" applyFill="1" applyBorder="1" applyAlignment="1" applyProtection="1">
      <alignment horizontal="center" vertical="center"/>
    </xf>
    <xf numFmtId="2" fontId="4" fillId="30" borderId="70" xfId="0" applyNumberFormat="1" applyFont="1" applyFill="1" applyBorder="1" applyAlignment="1" applyProtection="1">
      <alignment horizontal="center" vertical="center"/>
    </xf>
    <xf numFmtId="0" fontId="4" fillId="31" borderId="71" xfId="0" applyFont="1" applyFill="1" applyBorder="1" applyAlignment="1" applyProtection="1">
      <alignment horizontal="left" vertical="center" wrapText="1"/>
    </xf>
    <xf numFmtId="0" fontId="4" fillId="31" borderId="65" xfId="0" applyFont="1" applyFill="1" applyBorder="1" applyAlignment="1" applyProtection="1">
      <alignment horizontal="left" vertical="center" wrapText="1"/>
    </xf>
    <xf numFmtId="0" fontId="4" fillId="31" borderId="72" xfId="0" applyFont="1" applyFill="1" applyBorder="1" applyAlignment="1" applyProtection="1">
      <alignment horizontal="left" vertical="center" wrapText="1"/>
    </xf>
    <xf numFmtId="43" fontId="30" fillId="10" borderId="0" xfId="1" applyFont="1" applyFill="1" applyBorder="1" applyAlignment="1" applyProtection="1">
      <alignment horizontal="right" vertical="center" wrapText="1"/>
    </xf>
    <xf numFmtId="43" fontId="30" fillId="10" borderId="0" xfId="1" applyFont="1" applyFill="1" applyBorder="1" applyAlignment="1" applyProtection="1">
      <alignment horizontal="center" vertical="center" wrapText="1"/>
    </xf>
    <xf numFmtId="0" fontId="4" fillId="10" borderId="0" xfId="0" applyFont="1" applyFill="1" applyBorder="1" applyAlignment="1" applyProtection="1">
      <alignment vertical="center" wrapText="1"/>
    </xf>
    <xf numFmtId="0" fontId="23" fillId="10" borderId="48" xfId="0" applyFont="1" applyFill="1" applyBorder="1" applyAlignment="1" applyProtection="1">
      <alignment horizontal="center" vertical="center" wrapText="1"/>
    </xf>
    <xf numFmtId="0" fontId="23" fillId="10" borderId="48" xfId="0" applyFont="1" applyFill="1" applyBorder="1" applyAlignment="1" applyProtection="1">
      <alignment horizontal="center" vertical="center" wrapText="1"/>
    </xf>
    <xf numFmtId="43" fontId="41" fillId="0" borderId="48" xfId="1" applyFont="1" applyBorder="1" applyAlignment="1" applyProtection="1">
      <alignment horizontal="center" vertical="center" wrapText="1"/>
      <protection locked="0"/>
    </xf>
    <xf numFmtId="0" fontId="23" fillId="10" borderId="48" xfId="4" applyFont="1" applyFill="1" applyBorder="1" applyAlignment="1" applyProtection="1">
      <alignment horizontal="center" vertical="center" wrapText="1"/>
    </xf>
    <xf numFmtId="0" fontId="24" fillId="10" borderId="48" xfId="4" applyFont="1" applyFill="1" applyBorder="1" applyAlignment="1" applyProtection="1">
      <alignment horizontal="center" vertical="center" wrapText="1"/>
    </xf>
    <xf numFmtId="0" fontId="18" fillId="10" borderId="48" xfId="0" applyFont="1" applyFill="1" applyBorder="1" applyAlignment="1" applyProtection="1">
      <alignment horizontal="center" vertical="center" wrapText="1"/>
    </xf>
    <xf numFmtId="43" fontId="31" fillId="10" borderId="48" xfId="1" applyFont="1" applyFill="1" applyBorder="1" applyAlignment="1" applyProtection="1">
      <alignment horizontal="center" vertical="center" wrapText="1"/>
    </xf>
    <xf numFmtId="43" fontId="42" fillId="10" borderId="48" xfId="1" applyFont="1" applyFill="1" applyBorder="1" applyAlignment="1" applyProtection="1">
      <alignment horizontal="center" vertical="center" wrapText="1"/>
    </xf>
    <xf numFmtId="43" fontId="23" fillId="10" borderId="68" xfId="1" applyFont="1" applyFill="1" applyBorder="1" applyAlignment="1" applyProtection="1">
      <alignment horizontal="center" vertical="center" wrapText="1"/>
    </xf>
    <xf numFmtId="0" fontId="10" fillId="0" borderId="34" xfId="0" applyFont="1" applyBorder="1" applyAlignment="1" applyProtection="1">
      <alignment vertical="center"/>
      <protection locked="0"/>
    </xf>
    <xf numFmtId="0" fontId="10" fillId="0" borderId="35" xfId="0" applyFont="1" applyBorder="1" applyAlignment="1" applyProtection="1">
      <alignment vertical="center"/>
      <protection locked="0"/>
    </xf>
    <xf numFmtId="0" fontId="10" fillId="0" borderId="13" xfId="0" applyFont="1" applyBorder="1" applyAlignment="1" applyProtection="1">
      <alignment vertical="center"/>
      <protection locked="0"/>
    </xf>
    <xf numFmtId="0" fontId="4" fillId="0" borderId="34" xfId="0" applyFont="1" applyBorder="1" applyAlignment="1" applyProtection="1">
      <alignment vertical="center"/>
      <protection locked="0"/>
    </xf>
    <xf numFmtId="0" fontId="4" fillId="0" borderId="35" xfId="0" applyFont="1" applyBorder="1" applyAlignment="1" applyProtection="1">
      <alignment vertical="center"/>
      <protection locked="0"/>
    </xf>
    <xf numFmtId="0" fontId="4" fillId="0" borderId="13" xfId="0" applyFont="1" applyBorder="1" applyAlignment="1" applyProtection="1">
      <alignment vertical="center"/>
      <protection locked="0"/>
    </xf>
    <xf numFmtId="1" fontId="4" fillId="0" borderId="35" xfId="0" applyNumberFormat="1" applyFont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3" fillId="0" borderId="35" xfId="0" applyFont="1" applyBorder="1" applyAlignment="1" applyProtection="1">
      <alignment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65" xfId="0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8" fillId="15" borderId="48" xfId="0" applyFont="1" applyFill="1" applyBorder="1" applyAlignment="1" applyProtection="1">
      <alignment horizontal="center" vertical="center" wrapText="1"/>
      <protection locked="0"/>
    </xf>
    <xf numFmtId="0" fontId="16" fillId="15" borderId="48" xfId="0" applyFont="1" applyFill="1" applyBorder="1" applyAlignment="1" applyProtection="1">
      <alignment horizontal="center" vertical="center" wrapText="1"/>
      <protection locked="0"/>
    </xf>
    <xf numFmtId="0" fontId="8" fillId="15" borderId="18" xfId="0" applyFont="1" applyFill="1" applyBorder="1" applyAlignment="1" applyProtection="1">
      <alignment horizontal="center" vertical="center" wrapText="1"/>
      <protection locked="0"/>
    </xf>
    <xf numFmtId="0" fontId="4" fillId="0" borderId="18" xfId="2" applyFont="1" applyFill="1" applyBorder="1" applyAlignment="1" applyProtection="1">
      <alignment horizontal="center" vertical="center"/>
      <protection locked="0"/>
    </xf>
    <xf numFmtId="0" fontId="16" fillId="0" borderId="18" xfId="2" applyFont="1" applyFill="1" applyBorder="1" applyAlignment="1" applyProtection="1">
      <alignment horizontal="center" vertical="center"/>
      <protection locked="0"/>
    </xf>
    <xf numFmtId="0" fontId="4" fillId="32" borderId="1" xfId="2" applyFont="1" applyFill="1" applyBorder="1" applyAlignment="1" applyProtection="1">
      <alignment horizontal="center" vertical="center" textRotation="90" wrapText="1"/>
      <protection locked="0"/>
    </xf>
    <xf numFmtId="1" fontId="4" fillId="32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32" borderId="1" xfId="2" applyFont="1" applyFill="1" applyBorder="1" applyAlignment="1" applyProtection="1">
      <alignment horizontal="center" vertical="center" wrapText="1"/>
      <protection locked="0"/>
    </xf>
    <xf numFmtId="0" fontId="7" fillId="32" borderId="1" xfId="2" applyFont="1" applyFill="1" applyBorder="1" applyAlignment="1" applyProtection="1">
      <alignment horizontal="center" vertical="center" wrapText="1"/>
      <protection locked="0"/>
    </xf>
    <xf numFmtId="0" fontId="4" fillId="32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32" borderId="1" xfId="2" applyNumberFormat="1" applyFont="1" applyFill="1" applyBorder="1" applyAlignment="1" applyProtection="1">
      <alignment horizontal="left" vertical="center" wrapText="1"/>
      <protection locked="0"/>
    </xf>
    <xf numFmtId="0" fontId="4" fillId="32" borderId="1" xfId="2" applyFont="1" applyFill="1" applyBorder="1" applyAlignment="1" applyProtection="1">
      <alignment horizontal="center" vertical="center" wrapText="1"/>
    </xf>
    <xf numFmtId="0" fontId="4" fillId="32" borderId="1" xfId="5" applyFont="1" applyFill="1" applyBorder="1" applyAlignment="1" applyProtection="1">
      <alignment horizontal="center" vertical="center" wrapText="1"/>
    </xf>
    <xf numFmtId="0" fontId="5" fillId="32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2" applyFont="1" applyFill="1" applyBorder="1" applyAlignment="1" applyProtection="1">
      <alignment horizontal="center" vertical="center" wrapText="1"/>
    </xf>
    <xf numFmtId="168" fontId="4" fillId="27" borderId="73" xfId="2" applyNumberFormat="1" applyFont="1" applyFill="1" applyBorder="1" applyAlignment="1" applyProtection="1">
      <alignment horizontal="center" vertical="center" wrapText="1"/>
      <protection locked="0"/>
    </xf>
    <xf numFmtId="168" fontId="7" fillId="17" borderId="73" xfId="0" applyNumberFormat="1" applyFont="1" applyFill="1" applyBorder="1" applyAlignment="1" applyProtection="1">
      <alignment horizontal="center" vertical="center" wrapText="1"/>
    </xf>
    <xf numFmtId="168" fontId="4" fillId="28" borderId="73" xfId="2" applyNumberFormat="1" applyFont="1" applyFill="1" applyBorder="1" applyAlignment="1" applyProtection="1">
      <alignment horizontal="center" vertical="center" wrapText="1"/>
    </xf>
    <xf numFmtId="168" fontId="4" fillId="28" borderId="73" xfId="2" applyNumberFormat="1" applyFont="1" applyFill="1" applyBorder="1" applyAlignment="1" applyProtection="1">
      <alignment horizontal="center" vertical="center" textRotation="90" wrapText="1"/>
      <protection locked="0"/>
    </xf>
    <xf numFmtId="168" fontId="4" fillId="17" borderId="73" xfId="0" applyNumberFormat="1" applyFont="1" applyFill="1" applyBorder="1" applyAlignment="1" applyProtection="1">
      <alignment horizontal="center" vertical="center" wrapText="1"/>
    </xf>
    <xf numFmtId="168" fontId="4" fillId="28" borderId="73" xfId="0" applyNumberFormat="1" applyFont="1" applyFill="1" applyBorder="1" applyAlignment="1" applyProtection="1">
      <alignment horizontal="center" vertical="center" wrapText="1"/>
      <protection locked="0"/>
    </xf>
    <xf numFmtId="0" fontId="4" fillId="28" borderId="1" xfId="2" applyFont="1" applyFill="1" applyBorder="1" applyAlignment="1" applyProtection="1">
      <alignment horizontal="center" vertical="center" wrapText="1"/>
      <protection locked="0"/>
    </xf>
    <xf numFmtId="4" fontId="4" fillId="28" borderId="1" xfId="2" applyNumberFormat="1" applyFont="1" applyFill="1" applyBorder="1" applyAlignment="1" applyProtection="1">
      <alignment horizontal="center" vertical="center" wrapText="1"/>
      <protection locked="0"/>
    </xf>
    <xf numFmtId="4" fontId="43" fillId="28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29" borderId="48" xfId="2" applyFont="1" applyFill="1" applyBorder="1" applyAlignment="1" applyProtection="1">
      <alignment horizontal="center" vertical="center" wrapText="1"/>
    </xf>
    <xf numFmtId="0" fontId="4" fillId="30" borderId="1" xfId="2" applyFont="1" applyFill="1" applyBorder="1" applyAlignment="1" applyProtection="1">
      <alignment horizontal="center" vertical="center" wrapText="1"/>
      <protection locked="0"/>
    </xf>
    <xf numFmtId="0" fontId="4" fillId="30" borderId="1" xfId="2" applyFont="1" applyFill="1" applyBorder="1" applyAlignment="1" applyProtection="1">
      <alignment horizontal="center" vertical="center" wrapText="1"/>
    </xf>
    <xf numFmtId="0" fontId="4" fillId="30" borderId="2" xfId="2" applyFont="1" applyFill="1" applyBorder="1" applyAlignment="1" applyProtection="1">
      <alignment horizontal="center" vertical="center" wrapText="1"/>
      <protection locked="0"/>
    </xf>
    <xf numFmtId="0" fontId="4" fillId="31" borderId="18" xfId="2" applyFont="1" applyFill="1" applyBorder="1" applyAlignment="1" applyProtection="1">
      <alignment horizontal="right" vertical="center" wrapText="1"/>
    </xf>
    <xf numFmtId="4" fontId="4" fillId="31" borderId="18" xfId="2" applyNumberFormat="1" applyFont="1" applyFill="1" applyBorder="1" applyAlignment="1" applyProtection="1">
      <alignment horizontal="center" vertical="center" wrapText="1"/>
    </xf>
    <xf numFmtId="4" fontId="4" fillId="31" borderId="18" xfId="2" applyNumberFormat="1" applyFont="1" applyFill="1" applyBorder="1" applyAlignment="1" applyProtection="1">
      <alignment horizontal="center" vertical="center" wrapText="1"/>
      <protection locked="0"/>
    </xf>
    <xf numFmtId="4" fontId="4" fillId="17" borderId="74" xfId="2" applyNumberFormat="1" applyFont="1" applyFill="1" applyBorder="1" applyAlignment="1" applyProtection="1">
      <alignment horizontal="center" vertical="center" wrapText="1"/>
      <protection locked="0"/>
    </xf>
    <xf numFmtId="4" fontId="4" fillId="17" borderId="75" xfId="2" applyNumberFormat="1" applyFont="1" applyFill="1" applyBorder="1" applyAlignment="1" applyProtection="1">
      <alignment horizontal="center" vertical="center" wrapText="1"/>
      <protection locked="0"/>
    </xf>
    <xf numFmtId="4" fontId="4" fillId="17" borderId="76" xfId="2" applyNumberFormat="1" applyFont="1" applyFill="1" applyBorder="1" applyAlignment="1" applyProtection="1">
      <alignment horizontal="center" vertical="center" wrapText="1"/>
      <protection locked="0"/>
    </xf>
    <xf numFmtId="4" fontId="4" fillId="31" borderId="0" xfId="2" applyNumberFormat="1" applyFont="1" applyFill="1" applyBorder="1" applyAlignment="1" applyProtection="1">
      <alignment horizontal="center" vertical="center" wrapText="1"/>
    </xf>
    <xf numFmtId="0" fontId="4" fillId="15" borderId="3" xfId="0" applyFont="1" applyFill="1" applyBorder="1" applyAlignment="1" applyProtection="1">
      <alignment vertical="center" wrapText="1"/>
      <protection locked="0"/>
    </xf>
    <xf numFmtId="0" fontId="4" fillId="10" borderId="3" xfId="0" applyFont="1" applyFill="1" applyBorder="1" applyAlignment="1" applyProtection="1">
      <alignment vertical="center" wrapText="1"/>
      <protection locked="0"/>
    </xf>
    <xf numFmtId="0" fontId="44" fillId="10" borderId="3" xfId="0" applyFont="1" applyFill="1" applyBorder="1" applyAlignment="1" applyProtection="1">
      <alignment vertical="center" wrapText="1"/>
      <protection locked="0"/>
    </xf>
    <xf numFmtId="4" fontId="10" fillId="33" borderId="3" xfId="0" applyNumberFormat="1" applyFont="1" applyFill="1" applyBorder="1" applyAlignment="1" applyProtection="1">
      <alignment horizontal="center" vertical="center" wrapText="1"/>
      <protection locked="0"/>
    </xf>
    <xf numFmtId="0" fontId="45" fillId="15" borderId="3" xfId="0" applyFont="1" applyFill="1" applyBorder="1" applyAlignment="1" applyProtection="1">
      <alignment horizontal="center" vertical="center" wrapText="1"/>
    </xf>
    <xf numFmtId="0" fontId="23" fillId="10" borderId="18" xfId="0" applyFont="1" applyFill="1" applyBorder="1" applyAlignment="1" applyProtection="1">
      <alignment horizontal="center" vertical="center" wrapText="1"/>
    </xf>
    <xf numFmtId="43" fontId="41" fillId="0" borderId="18" xfId="1" applyFont="1" applyBorder="1" applyAlignment="1" applyProtection="1">
      <alignment horizontal="center" vertical="center" wrapText="1"/>
      <protection locked="0"/>
    </xf>
    <xf numFmtId="0" fontId="45" fillId="34" borderId="77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14" fontId="8" fillId="0" borderId="9" xfId="0" applyNumberFormat="1" applyFont="1" applyFill="1" applyBorder="1" applyAlignment="1" applyProtection="1">
      <alignment horizontal="center" vertical="center" wrapText="1"/>
      <protection locked="0"/>
    </xf>
    <xf numFmtId="14" fontId="8" fillId="20" borderId="9" xfId="0" applyNumberFormat="1" applyFont="1" applyFill="1" applyBorder="1" applyAlignment="1" applyProtection="1">
      <alignment horizontal="center" vertical="center" wrapText="1"/>
      <protection locked="0"/>
    </xf>
    <xf numFmtId="14" fontId="45" fillId="20" borderId="12" xfId="0" applyNumberFormat="1" applyFont="1" applyFill="1" applyBorder="1" applyAlignment="1" applyProtection="1">
      <alignment horizontal="center" vertical="center" wrapText="1"/>
      <protection locked="0"/>
    </xf>
    <xf numFmtId="14" fontId="8" fillId="2" borderId="78" xfId="0" applyNumberFormat="1" applyFont="1" applyFill="1" applyBorder="1" applyAlignment="1" applyProtection="1">
      <alignment horizontal="center" vertical="center" wrapText="1"/>
      <protection locked="0"/>
    </xf>
    <xf numFmtId="14" fontId="8" fillId="2" borderId="79" xfId="0" applyNumberFormat="1" applyFont="1" applyFill="1" applyBorder="1" applyAlignment="1" applyProtection="1">
      <alignment horizontal="center" vertical="center" wrapText="1"/>
      <protection locked="0"/>
    </xf>
    <xf numFmtId="14" fontId="8" fillId="10" borderId="79" xfId="0" applyNumberFormat="1" applyFont="1" applyFill="1" applyBorder="1" applyAlignment="1" applyProtection="1">
      <alignment horizontal="center" vertical="center" wrapText="1"/>
      <protection locked="0"/>
    </xf>
    <xf numFmtId="0" fontId="5" fillId="32" borderId="48" xfId="2" applyFont="1" applyFill="1" applyBorder="1" applyAlignment="1" applyProtection="1">
      <alignment horizontal="center" vertical="center" wrapText="1"/>
    </xf>
    <xf numFmtId="0" fontId="8" fillId="10" borderId="80" xfId="0" applyFont="1" applyFill="1" applyBorder="1" applyAlignment="1" applyProtection="1">
      <alignment horizontal="center" vertical="center" wrapText="1"/>
      <protection locked="0"/>
    </xf>
    <xf numFmtId="49" fontId="8" fillId="1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35" borderId="81" xfId="0" applyFont="1" applyFill="1" applyBorder="1" applyAlignment="1" applyProtection="1">
      <alignment horizontal="center" vertical="center" wrapText="1"/>
      <protection locked="0"/>
    </xf>
    <xf numFmtId="0" fontId="9" fillId="3" borderId="82" xfId="0" applyFont="1" applyFill="1" applyBorder="1" applyAlignment="1" applyProtection="1">
      <alignment horizontal="center" vertical="center" wrapText="1"/>
      <protection locked="0"/>
    </xf>
    <xf numFmtId="0" fontId="9" fillId="24" borderId="48" xfId="0" applyFont="1" applyFill="1" applyBorder="1" applyAlignment="1" applyProtection="1">
      <alignment horizontal="center" vertical="center" wrapText="1"/>
      <protection locked="0"/>
    </xf>
    <xf numFmtId="0" fontId="9" fillId="36" borderId="7" xfId="0" applyFont="1" applyFill="1" applyBorder="1" applyAlignment="1" applyProtection="1">
      <alignment horizontal="center" vertical="center" wrapText="1"/>
      <protection locked="0"/>
    </xf>
    <xf numFmtId="0" fontId="9" fillId="3" borderId="34" xfId="0" applyFont="1" applyFill="1" applyBorder="1" applyAlignment="1" applyProtection="1">
      <alignment horizontal="center" vertical="center" wrapText="1"/>
      <protection locked="0"/>
    </xf>
    <xf numFmtId="0" fontId="46" fillId="0" borderId="7" xfId="0" applyFont="1" applyBorder="1" applyAlignment="1" applyProtection="1">
      <alignment horizontal="center" vertical="center" wrapText="1"/>
      <protection locked="0"/>
    </xf>
    <xf numFmtId="0" fontId="9" fillId="37" borderId="13" xfId="0" applyFont="1" applyFill="1" applyBorder="1" applyAlignment="1" applyProtection="1">
      <alignment horizontal="center" vertical="center" wrapText="1"/>
      <protection locked="0"/>
    </xf>
    <xf numFmtId="0" fontId="9" fillId="37" borderId="34" xfId="0" applyFont="1" applyFill="1" applyBorder="1" applyAlignment="1" applyProtection="1">
      <alignment horizontal="center" vertical="center" wrapText="1"/>
      <protection locked="0"/>
    </xf>
    <xf numFmtId="0" fontId="8" fillId="13" borderId="77" xfId="0" applyFont="1" applyFill="1" applyBorder="1" applyAlignment="1" applyProtection="1">
      <alignment horizontal="center" vertical="center" wrapText="1"/>
      <protection locked="0"/>
    </xf>
    <xf numFmtId="4" fontId="4" fillId="0" borderId="9" xfId="0" applyNumberFormat="1" applyFont="1" applyFill="1" applyBorder="1" applyAlignment="1" applyProtection="1">
      <alignment horizontal="center" vertical="center" wrapText="1"/>
    </xf>
    <xf numFmtId="0" fontId="45" fillId="0" borderId="9" xfId="0" applyFont="1" applyFill="1" applyBorder="1" applyAlignment="1" applyProtection="1">
      <alignment horizontal="center" vertical="center" wrapText="1"/>
      <protection locked="0"/>
    </xf>
    <xf numFmtId="14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22" borderId="9" xfId="0" applyFont="1" applyFill="1" applyBorder="1" applyAlignment="1" applyProtection="1">
      <alignment horizontal="center" vertical="center" wrapText="1"/>
      <protection locked="0"/>
    </xf>
    <xf numFmtId="0" fontId="8" fillId="20" borderId="9" xfId="0" applyFont="1" applyFill="1" applyBorder="1" applyAlignment="1" applyProtection="1">
      <alignment horizontal="center" vertical="center" wrapText="1"/>
      <protection locked="0"/>
    </xf>
    <xf numFmtId="14" fontId="45" fillId="20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83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10" borderId="9" xfId="0" applyFont="1" applyFill="1" applyBorder="1" applyAlignment="1" applyProtection="1">
      <alignment horizontal="center" vertical="center" wrapText="1"/>
      <protection locked="0"/>
    </xf>
    <xf numFmtId="4" fontId="4" fillId="37" borderId="9" xfId="0" applyNumberFormat="1" applyFont="1" applyFill="1" applyBorder="1" applyAlignment="1" applyProtection="1">
      <alignment horizontal="center" vertical="center" wrapText="1"/>
    </xf>
    <xf numFmtId="14" fontId="8" fillId="0" borderId="9" xfId="0" applyNumberFormat="1" applyFont="1" applyBorder="1" applyAlignment="1" applyProtection="1">
      <alignment horizontal="center" vertical="center" wrapText="1"/>
      <protection locked="0"/>
    </xf>
    <xf numFmtId="14" fontId="10" fillId="28" borderId="1" xfId="2" applyNumberFormat="1" applyFont="1" applyFill="1" applyBorder="1" applyAlignment="1" applyProtection="1">
      <alignment horizontal="center" vertical="center" wrapText="1"/>
    </xf>
    <xf numFmtId="0" fontId="8" fillId="10" borderId="76" xfId="0" applyFont="1" applyFill="1" applyBorder="1" applyAlignment="1" applyProtection="1">
      <alignment horizontal="center" vertical="center" wrapText="1"/>
      <protection locked="0"/>
    </xf>
    <xf numFmtId="0" fontId="8" fillId="10" borderId="64" xfId="0" applyFont="1" applyFill="1" applyBorder="1" applyAlignment="1" applyProtection="1">
      <alignment horizontal="center" vertical="center" wrapText="1"/>
      <protection locked="0"/>
    </xf>
    <xf numFmtId="0" fontId="9" fillId="35" borderId="84" xfId="0" applyFont="1" applyFill="1" applyBorder="1" applyAlignment="1" applyProtection="1">
      <alignment horizontal="center" vertical="center" wrapText="1"/>
      <protection locked="0"/>
    </xf>
    <xf numFmtId="0" fontId="9" fillId="3" borderId="84" xfId="0" applyFont="1" applyFill="1" applyBorder="1" applyAlignment="1" applyProtection="1">
      <alignment horizontal="center" vertical="center" wrapText="1"/>
      <protection locked="0"/>
    </xf>
    <xf numFmtId="0" fontId="9" fillId="24" borderId="76" xfId="0" applyFont="1" applyFill="1" applyBorder="1" applyAlignment="1" applyProtection="1">
      <alignment horizontal="center" vertical="center" wrapText="1"/>
      <protection locked="0"/>
    </xf>
    <xf numFmtId="0" fontId="9" fillId="10" borderId="23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top" wrapText="1"/>
      <protection locked="0"/>
    </xf>
    <xf numFmtId="1" fontId="2" fillId="0" borderId="3" xfId="3" applyNumberFormat="1" applyFont="1" applyBorder="1" applyAlignment="1" applyProtection="1">
      <alignment horizontal="center" vertical="center"/>
      <protection locked="0"/>
    </xf>
    <xf numFmtId="0" fontId="43" fillId="0" borderId="3" xfId="0" applyFont="1" applyBorder="1" applyAlignment="1" applyProtection="1">
      <alignment horizontal="center" vertical="center"/>
      <protection locked="0"/>
    </xf>
    <xf numFmtId="0" fontId="11" fillId="38" borderId="3" xfId="0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vertical="center"/>
      <protection locked="0"/>
    </xf>
    <xf numFmtId="14" fontId="18" fillId="15" borderId="3" xfId="0" applyNumberFormat="1" applyFont="1" applyFill="1" applyBorder="1" applyAlignment="1" applyProtection="1">
      <alignment horizontal="center" vertical="center" wrapText="1"/>
    </xf>
    <xf numFmtId="167" fontId="2" fillId="0" borderId="3" xfId="3" applyNumberFormat="1" applyFont="1" applyBorder="1" applyAlignment="1" applyProtection="1">
      <alignment horizontal="center" vertical="center"/>
      <protection locked="0"/>
    </xf>
    <xf numFmtId="14" fontId="2" fillId="0" borderId="3" xfId="3" applyNumberFormat="1" applyFont="1" applyBorder="1" applyAlignment="1" applyProtection="1">
      <alignment horizontal="center" vertical="center"/>
      <protection locked="0"/>
    </xf>
    <xf numFmtId="14" fontId="12" fillId="0" borderId="3" xfId="3" applyNumberFormat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/>
    </xf>
    <xf numFmtId="4" fontId="2" fillId="0" borderId="3" xfId="0" applyNumberFormat="1" applyFont="1" applyBorder="1" applyAlignment="1" applyProtection="1">
      <alignment vertical="center"/>
      <protection locked="0"/>
    </xf>
    <xf numFmtId="4" fontId="11" fillId="21" borderId="3" xfId="0" applyNumberFormat="1" applyFont="1" applyFill="1" applyBorder="1" applyAlignment="1" applyProtection="1">
      <alignment vertical="center"/>
    </xf>
    <xf numFmtId="169" fontId="2" fillId="0" borderId="3" xfId="0" applyNumberFormat="1" applyFont="1" applyBorder="1" applyAlignment="1" applyProtection="1">
      <alignment horizontal="center" vertical="center"/>
    </xf>
    <xf numFmtId="14" fontId="2" fillId="39" borderId="3" xfId="0" applyNumberFormat="1" applyFont="1" applyFill="1" applyBorder="1" applyAlignment="1" applyProtection="1">
      <alignment vertical="center"/>
    </xf>
    <xf numFmtId="0" fontId="11" fillId="0" borderId="18" xfId="0" applyFont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  <protection locked="0"/>
    </xf>
    <xf numFmtId="0" fontId="2" fillId="40" borderId="44" xfId="0" applyFont="1" applyFill="1" applyBorder="1" applyAlignment="1" applyProtection="1">
      <alignment vertical="center"/>
      <protection locked="0"/>
    </xf>
    <xf numFmtId="14" fontId="11" fillId="40" borderId="24" xfId="0" applyNumberFormat="1" applyFont="1" applyFill="1" applyBorder="1" applyAlignment="1" applyProtection="1">
      <alignment horizontal="right" vertical="center"/>
      <protection locked="0"/>
    </xf>
    <xf numFmtId="14" fontId="11" fillId="0" borderId="24" xfId="0" applyNumberFormat="1" applyFont="1" applyFill="1" applyBorder="1" applyAlignment="1" applyProtection="1">
      <alignment vertical="center"/>
      <protection locked="0"/>
    </xf>
    <xf numFmtId="14" fontId="22" fillId="0" borderId="43" xfId="0" applyNumberFormat="1" applyFont="1" applyBorder="1" applyAlignment="1" applyProtection="1">
      <alignment vertical="center"/>
      <protection locked="0"/>
    </xf>
    <xf numFmtId="4" fontId="48" fillId="10" borderId="24" xfId="0" applyNumberFormat="1" applyFont="1" applyFill="1" applyBorder="1" applyAlignment="1" applyProtection="1">
      <alignment vertical="center"/>
      <protection locked="0"/>
    </xf>
    <xf numFmtId="4" fontId="50" fillId="10" borderId="24" xfId="0" applyNumberFormat="1" applyFont="1" applyFill="1" applyBorder="1" applyAlignment="1" applyProtection="1">
      <alignment vertical="center"/>
      <protection locked="0"/>
    </xf>
    <xf numFmtId="4" fontId="39" fillId="10" borderId="24" xfId="0" applyNumberFormat="1" applyFont="1" applyFill="1" applyBorder="1" applyAlignment="1" applyProtection="1">
      <alignment vertical="center"/>
      <protection locked="0"/>
    </xf>
    <xf numFmtId="4" fontId="51" fillId="10" borderId="24" xfId="0" applyNumberFormat="1" applyFont="1" applyFill="1" applyBorder="1" applyAlignment="1" applyProtection="1">
      <alignment vertical="center"/>
      <protection locked="0"/>
    </xf>
    <xf numFmtId="4" fontId="51" fillId="10" borderId="24" xfId="7" applyNumberFormat="1" applyFont="1" applyFill="1" applyBorder="1" applyAlignment="1" applyProtection="1">
      <alignment vertical="center"/>
      <protection locked="0"/>
    </xf>
    <xf numFmtId="166" fontId="51" fillId="10" borderId="24" xfId="7" applyFont="1" applyFill="1" applyBorder="1" applyAlignment="1" applyProtection="1">
      <alignment vertical="center"/>
      <protection locked="0"/>
    </xf>
    <xf numFmtId="0" fontId="23" fillId="10" borderId="44" xfId="0" applyFont="1" applyFill="1" applyBorder="1" applyAlignment="1" applyProtection="1">
      <alignment horizontal="center" vertical="center"/>
      <protection locked="0"/>
    </xf>
    <xf numFmtId="166" fontId="51" fillId="10" borderId="3" xfId="7" applyFont="1" applyFill="1" applyBorder="1" applyAlignment="1" applyProtection="1">
      <alignment vertical="center"/>
      <protection locked="0"/>
    </xf>
    <xf numFmtId="166" fontId="23" fillId="15" borderId="3" xfId="7" applyFont="1" applyFill="1" applyBorder="1" applyAlignment="1" applyProtection="1">
      <alignment vertical="center"/>
      <protection locked="0"/>
    </xf>
    <xf numFmtId="0" fontId="13" fillId="10" borderId="69" xfId="0" applyFont="1" applyFill="1" applyBorder="1" applyAlignment="1" applyProtection="1">
      <alignment vertical="center"/>
      <protection locked="0"/>
    </xf>
    <xf numFmtId="1" fontId="11" fillId="0" borderId="3" xfId="0" applyNumberFormat="1" applyFont="1" applyBorder="1" applyAlignment="1" applyProtection="1">
      <alignment horizontal="center" vertical="center"/>
      <protection locked="0"/>
    </xf>
    <xf numFmtId="14" fontId="2" fillId="20" borderId="3" xfId="0" applyNumberFormat="1" applyFont="1" applyFill="1" applyBorder="1" applyAlignment="1" applyProtection="1">
      <alignment horizontal="center" vertical="center"/>
      <protection locked="0"/>
    </xf>
    <xf numFmtId="14" fontId="11" fillId="20" borderId="44" xfId="0" applyNumberFormat="1" applyFont="1" applyFill="1" applyBorder="1" applyAlignment="1" applyProtection="1">
      <alignment horizontal="center" vertical="center"/>
      <protection locked="0"/>
    </xf>
    <xf numFmtId="0" fontId="11" fillId="0" borderId="67" xfId="0" applyNumberFormat="1" applyFont="1" applyBorder="1" applyAlignment="1" applyProtection="1">
      <alignment horizontal="center" vertical="center"/>
      <protection locked="0"/>
    </xf>
    <xf numFmtId="1" fontId="11" fillId="0" borderId="46" xfId="0" applyNumberFormat="1" applyFont="1" applyFill="1" applyBorder="1" applyAlignment="1" applyProtection="1">
      <alignment horizontal="center" vertical="center"/>
      <protection locked="0"/>
    </xf>
    <xf numFmtId="2" fontId="11" fillId="0" borderId="43" xfId="0" applyNumberFormat="1" applyFont="1" applyBorder="1" applyAlignment="1" applyProtection="1">
      <alignment horizontal="center" vertical="center"/>
      <protection locked="0"/>
    </xf>
    <xf numFmtId="0" fontId="52" fillId="41" borderId="3" xfId="0" applyFont="1" applyFill="1" applyBorder="1" applyAlignment="1" applyProtection="1">
      <alignment horizontal="center" vertical="center" wrapText="1"/>
      <protection locked="0"/>
    </xf>
    <xf numFmtId="0" fontId="11" fillId="41" borderId="3" xfId="0" applyFont="1" applyFill="1" applyBorder="1" applyAlignment="1" applyProtection="1">
      <alignment horizontal="center" vertical="center"/>
      <protection locked="0"/>
    </xf>
    <xf numFmtId="0" fontId="2" fillId="41" borderId="3" xfId="0" applyFont="1" applyFill="1" applyBorder="1" applyAlignment="1" applyProtection="1">
      <alignment horizontal="center" vertical="center"/>
      <protection locked="0"/>
    </xf>
    <xf numFmtId="0" fontId="10" fillId="41" borderId="3" xfId="0" applyFont="1" applyFill="1" applyBorder="1" applyAlignment="1" applyProtection="1">
      <alignment horizontal="center" vertical="center" wrapText="1"/>
      <protection locked="0"/>
    </xf>
    <xf numFmtId="4" fontId="13" fillId="10" borderId="3" xfId="0" applyNumberFormat="1" applyFont="1" applyFill="1" applyBorder="1" applyAlignment="1" applyProtection="1">
      <alignment vertical="center"/>
      <protection locked="0"/>
    </xf>
    <xf numFmtId="4" fontId="2" fillId="39" borderId="3" xfId="0" applyNumberFormat="1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/>
      <protection locked="0"/>
    </xf>
    <xf numFmtId="4" fontId="2" fillId="39" borderId="3" xfId="0" applyNumberFormat="1" applyFont="1" applyFill="1" applyBorder="1" applyAlignment="1" applyProtection="1">
      <alignment vertical="center"/>
      <protection locked="0"/>
    </xf>
    <xf numFmtId="4" fontId="49" fillId="10" borderId="3" xfId="0" applyNumberFormat="1" applyFont="1" applyFill="1" applyBorder="1" applyAlignment="1" applyProtection="1">
      <alignment vertical="center"/>
      <protection locked="0"/>
    </xf>
    <xf numFmtId="14" fontId="2" fillId="0" borderId="3" xfId="0" applyNumberFormat="1" applyFont="1" applyFill="1" applyBorder="1" applyAlignment="1" applyProtection="1">
      <alignment horizontal="right" vertical="center"/>
      <protection locked="0"/>
    </xf>
    <xf numFmtId="14" fontId="11" fillId="0" borderId="87" xfId="0" applyNumberFormat="1" applyFont="1" applyBorder="1" applyAlignment="1" applyProtection="1">
      <alignment horizontal="right" vertical="center"/>
      <protection locked="0"/>
    </xf>
    <xf numFmtId="49" fontId="11" fillId="0" borderId="3" xfId="0" applyNumberFormat="1" applyFont="1" applyBorder="1" applyAlignment="1" applyProtection="1">
      <alignment horizontal="center" vertical="center"/>
      <protection locked="0"/>
    </xf>
    <xf numFmtId="1" fontId="11" fillId="0" borderId="43" xfId="0" applyNumberFormat="1" applyFont="1" applyBorder="1" applyAlignment="1" applyProtection="1">
      <alignment horizontal="center" vertical="center"/>
      <protection locked="0"/>
    </xf>
    <xf numFmtId="1" fontId="11" fillId="0" borderId="46" xfId="0" applyNumberFormat="1" applyFont="1" applyBorder="1" applyAlignment="1" applyProtection="1">
      <alignment horizontal="center" vertical="center"/>
      <protection locked="0"/>
    </xf>
    <xf numFmtId="14" fontId="2" fillId="0" borderId="88" xfId="0" applyNumberFormat="1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3" xfId="0" applyNumberFormat="1" applyFont="1" applyFill="1" applyBorder="1" applyAlignment="1" applyProtection="1">
      <alignment horizontal="center" vertical="center"/>
      <protection locked="0"/>
    </xf>
    <xf numFmtId="14" fontId="11" fillId="2" borderId="89" xfId="0" applyNumberFormat="1" applyFont="1" applyFill="1" applyBorder="1" applyAlignment="1" applyProtection="1">
      <alignment horizontal="center" vertical="center"/>
      <protection locked="0"/>
    </xf>
    <xf numFmtId="14" fontId="11" fillId="2" borderId="3" xfId="0" applyNumberFormat="1" applyFont="1" applyFill="1" applyBorder="1" applyAlignment="1" applyProtection="1">
      <alignment horizontal="center" vertical="center"/>
      <protection locked="0"/>
    </xf>
    <xf numFmtId="14" fontId="11" fillId="0" borderId="87" xfId="0" applyNumberFormat="1" applyFont="1" applyBorder="1" applyAlignment="1" applyProtection="1">
      <alignment horizontal="center" vertical="center"/>
      <protection locked="0"/>
    </xf>
    <xf numFmtId="1" fontId="11" fillId="0" borderId="43" xfId="0" applyNumberFormat="1" applyFont="1" applyFill="1" applyBorder="1" applyAlignment="1" applyProtection="1">
      <alignment horizontal="center" vertical="center"/>
      <protection locked="0"/>
    </xf>
    <xf numFmtId="1" fontId="11" fillId="0" borderId="3" xfId="0" applyNumberFormat="1" applyFont="1" applyFill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vertical="top" wrapText="1"/>
      <protection locked="0"/>
    </xf>
    <xf numFmtId="4" fontId="2" fillId="0" borderId="27" xfId="0" applyNumberFormat="1" applyFont="1" applyBorder="1" applyAlignment="1" applyProtection="1">
      <alignment vertical="center"/>
    </xf>
    <xf numFmtId="14" fontId="2" fillId="0" borderId="44" xfId="0" applyNumberFormat="1" applyFont="1" applyFill="1" applyBorder="1" applyAlignment="1" applyProtection="1">
      <alignment vertical="center"/>
      <protection locked="0"/>
    </xf>
    <xf numFmtId="14" fontId="2" fillId="0" borderId="85" xfId="0" applyNumberFormat="1" applyFont="1" applyBorder="1" applyAlignment="1" applyProtection="1">
      <alignment vertical="center"/>
      <protection locked="0"/>
    </xf>
    <xf numFmtId="14" fontId="2" fillId="0" borderId="43" xfId="0" applyNumberFormat="1" applyFont="1" applyFill="1" applyBorder="1" applyAlignment="1" applyProtection="1">
      <alignment vertical="center"/>
    </xf>
    <xf numFmtId="14" fontId="2" fillId="39" borderId="3" xfId="0" applyNumberFormat="1" applyFont="1" applyFill="1" applyBorder="1" applyAlignment="1" applyProtection="1">
      <alignment vertical="center"/>
      <protection locked="0"/>
    </xf>
    <xf numFmtId="14" fontId="2" fillId="26" borderId="3" xfId="0" applyNumberFormat="1" applyFont="1" applyFill="1" applyBorder="1" applyAlignment="1" applyProtection="1">
      <alignment horizontal="center" vertical="center"/>
    </xf>
    <xf numFmtId="0" fontId="2" fillId="26" borderId="3" xfId="0" applyFont="1" applyFill="1" applyBorder="1" applyAlignment="1" applyProtection="1">
      <alignment horizontal="center" vertical="center"/>
    </xf>
    <xf numFmtId="14" fontId="2" fillId="0" borderId="3" xfId="0" applyNumberFormat="1" applyFont="1" applyBorder="1" applyAlignment="1" applyProtection="1">
      <alignment vertical="center"/>
    </xf>
    <xf numFmtId="14" fontId="2" fillId="0" borderId="88" xfId="0" applyNumberFormat="1" applyFont="1" applyFill="1" applyBorder="1" applyAlignment="1" applyProtection="1">
      <alignment horizontal="right" vertical="center"/>
      <protection locked="0"/>
    </xf>
    <xf numFmtId="14" fontId="11" fillId="20" borderId="3" xfId="0" applyNumberFormat="1" applyFont="1" applyFill="1" applyBorder="1" applyAlignment="1" applyProtection="1">
      <alignment horizontal="right" vertical="center"/>
      <protection locked="0"/>
    </xf>
    <xf numFmtId="14" fontId="11" fillId="0" borderId="43" xfId="0" applyNumberFormat="1" applyFont="1" applyBorder="1" applyAlignment="1" applyProtection="1">
      <alignment horizontal="center" vertical="center"/>
      <protection locked="0"/>
    </xf>
    <xf numFmtId="14" fontId="11" fillId="0" borderId="44" xfId="0" applyNumberFormat="1" applyFont="1" applyBorder="1" applyAlignment="1" applyProtection="1">
      <alignment horizontal="center" vertical="center"/>
      <protection locked="0"/>
    </xf>
    <xf numFmtId="0" fontId="9" fillId="15" borderId="3" xfId="0" applyFont="1" applyFill="1" applyBorder="1" applyAlignment="1" applyProtection="1">
      <alignment vertical="center" wrapText="1"/>
      <protection locked="0"/>
    </xf>
    <xf numFmtId="14" fontId="2" fillId="20" borderId="3" xfId="0" applyNumberFormat="1" applyFont="1" applyFill="1" applyBorder="1" applyAlignment="1" applyProtection="1">
      <alignment horizontal="right" vertical="center"/>
      <protection locked="0"/>
    </xf>
    <xf numFmtId="14" fontId="2" fillId="2" borderId="3" xfId="0" applyNumberFormat="1" applyFont="1" applyFill="1" applyBorder="1" applyAlignment="1" applyProtection="1">
      <alignment horizontal="right" vertical="center"/>
      <protection locked="0"/>
    </xf>
    <xf numFmtId="14" fontId="2" fillId="10" borderId="3" xfId="0" applyNumberFormat="1" applyFont="1" applyFill="1" applyBorder="1" applyAlignment="1" applyProtection="1">
      <alignment horizontal="right" vertical="center"/>
      <protection locked="0"/>
    </xf>
    <xf numFmtId="14" fontId="2" fillId="10" borderId="44" xfId="0" applyNumberFormat="1" applyFont="1" applyFill="1" applyBorder="1" applyAlignment="1" applyProtection="1">
      <alignment horizontal="right" vertical="center"/>
      <protection locked="0"/>
    </xf>
    <xf numFmtId="14" fontId="2" fillId="0" borderId="44" xfId="0" applyNumberFormat="1" applyFont="1" applyBorder="1" applyAlignment="1" applyProtection="1">
      <alignment horizontal="center" vertical="center"/>
      <protection locked="0"/>
    </xf>
    <xf numFmtId="0" fontId="9" fillId="10" borderId="3" xfId="0" applyFont="1" applyFill="1" applyBorder="1" applyAlignment="1" applyProtection="1">
      <alignment vertical="top" wrapText="1"/>
      <protection locked="0"/>
    </xf>
    <xf numFmtId="0" fontId="20" fillId="5" borderId="3" xfId="0" applyFont="1" applyFill="1" applyBorder="1" applyAlignment="1" applyProtection="1">
      <alignment vertical="top" wrapText="1"/>
      <protection locked="0"/>
    </xf>
    <xf numFmtId="0" fontId="10" fillId="10" borderId="3" xfId="0" applyFont="1" applyFill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 wrapText="1"/>
      <protection hidden="1"/>
    </xf>
    <xf numFmtId="0" fontId="9" fillId="0" borderId="3" xfId="0" applyFont="1" applyFill="1" applyBorder="1" applyAlignment="1" applyProtection="1">
      <alignment horizontal="center" vertical="center" wrapText="1"/>
      <protection hidden="1"/>
    </xf>
    <xf numFmtId="0" fontId="13" fillId="0" borderId="3" xfId="0" applyFont="1" applyBorder="1" applyAlignment="1" applyProtection="1">
      <alignment horizontal="center" vertical="center"/>
      <protection locked="0"/>
    </xf>
    <xf numFmtId="0" fontId="11" fillId="38" borderId="90" xfId="0" applyFont="1" applyFill="1" applyBorder="1" applyAlignment="1" applyProtection="1">
      <alignment horizontal="center" vertical="center"/>
      <protection locked="0"/>
    </xf>
    <xf numFmtId="4" fontId="2" fillId="0" borderId="3" xfId="0" applyNumberFormat="1" applyFont="1" applyBorder="1" applyAlignment="1" applyProtection="1">
      <alignment vertical="center"/>
    </xf>
    <xf numFmtId="14" fontId="2" fillId="2" borderId="85" xfId="0" applyNumberFormat="1" applyFont="1" applyFill="1" applyBorder="1" applyAlignment="1" applyProtection="1">
      <alignment horizontal="center" vertical="center"/>
    </xf>
    <xf numFmtId="14" fontId="13" fillId="0" borderId="85" xfId="0" applyNumberFormat="1" applyFont="1" applyBorder="1" applyAlignment="1" applyProtection="1">
      <alignment vertical="center"/>
      <protection locked="0"/>
    </xf>
    <xf numFmtId="14" fontId="2" fillId="14" borderId="43" xfId="0" applyNumberFormat="1" applyFont="1" applyFill="1" applyBorder="1" applyAlignment="1" applyProtection="1">
      <alignment vertical="center"/>
    </xf>
    <xf numFmtId="14" fontId="2" fillId="0" borderId="3" xfId="0" applyNumberFormat="1" applyFont="1" applyFill="1" applyBorder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 wrapText="1"/>
      <protection locked="0"/>
    </xf>
    <xf numFmtId="2" fontId="2" fillId="0" borderId="3" xfId="0" applyNumberFormat="1" applyFont="1" applyBorder="1" applyAlignment="1" applyProtection="1">
      <alignment vertical="center"/>
    </xf>
    <xf numFmtId="0" fontId="9" fillId="15" borderId="3" xfId="0" applyNumberFormat="1" applyFont="1" applyFill="1" applyBorder="1" applyAlignment="1" applyProtection="1">
      <alignment vertical="center" wrapText="1"/>
      <protection locked="0"/>
    </xf>
    <xf numFmtId="14" fontId="9" fillId="15" borderId="3" xfId="0" applyNumberFormat="1" applyFont="1" applyFill="1" applyBorder="1" applyAlignment="1" applyProtection="1">
      <alignment vertical="center" wrapText="1"/>
      <protection locked="0"/>
    </xf>
    <xf numFmtId="2" fontId="13" fillId="10" borderId="3" xfId="0" applyNumberFormat="1" applyFont="1" applyFill="1" applyBorder="1" applyAlignment="1" applyProtection="1">
      <alignment vertical="center"/>
      <protection locked="0"/>
    </xf>
    <xf numFmtId="0" fontId="2" fillId="10" borderId="24" xfId="0" applyFont="1" applyFill="1" applyBorder="1" applyAlignment="1" applyProtection="1">
      <alignment vertical="center"/>
      <protection locked="0"/>
    </xf>
    <xf numFmtId="166" fontId="47" fillId="0" borderId="3" xfId="7" applyFont="1" applyBorder="1" applyAlignment="1" applyProtection="1">
      <alignment vertical="center"/>
      <protection locked="0"/>
    </xf>
    <xf numFmtId="4" fontId="50" fillId="10" borderId="3" xfId="0" applyNumberFormat="1" applyFont="1" applyFill="1" applyBorder="1" applyAlignment="1" applyProtection="1">
      <alignment vertical="center"/>
      <protection locked="0"/>
    </xf>
    <xf numFmtId="4" fontId="23" fillId="10" borderId="3" xfId="0" applyNumberFormat="1" applyFont="1" applyFill="1" applyBorder="1" applyAlignment="1" applyProtection="1">
      <alignment vertical="center"/>
      <protection locked="0"/>
    </xf>
    <xf numFmtId="4" fontId="24" fillId="10" borderId="3" xfId="0" applyNumberFormat="1" applyFont="1" applyFill="1" applyBorder="1" applyAlignment="1" applyProtection="1">
      <alignment vertical="center"/>
      <protection locked="0"/>
    </xf>
    <xf numFmtId="0" fontId="23" fillId="10" borderId="24" xfId="0" applyFont="1" applyFill="1" applyBorder="1" applyAlignment="1" applyProtection="1">
      <alignment horizontal="center" vertical="center"/>
      <protection locked="0"/>
    </xf>
    <xf numFmtId="166" fontId="23" fillId="10" borderId="24" xfId="7" applyFont="1" applyFill="1" applyBorder="1" applyAlignment="1" applyProtection="1">
      <alignment horizontal="center" vertical="center"/>
      <protection locked="0"/>
    </xf>
    <xf numFmtId="14" fontId="2" fillId="0" borderId="86" xfId="0" applyNumberFormat="1" applyFont="1" applyBorder="1" applyAlignment="1" applyProtection="1">
      <alignment vertical="center"/>
      <protection locked="0"/>
    </xf>
    <xf numFmtId="14" fontId="11" fillId="0" borderId="3" xfId="0" applyNumberFormat="1" applyFont="1" applyBorder="1" applyAlignment="1" applyProtection="1">
      <alignment horizontal="center" vertical="center"/>
      <protection locked="0"/>
    </xf>
    <xf numFmtId="14" fontId="6" fillId="0" borderId="3" xfId="0" applyNumberFormat="1" applyFont="1" applyBorder="1" applyAlignment="1" applyProtection="1">
      <alignment horizontal="center" vertical="center" wrapText="1"/>
      <protection locked="0"/>
    </xf>
    <xf numFmtId="14" fontId="2" fillId="0" borderId="3" xfId="0" applyNumberFormat="1" applyFont="1" applyBorder="1" applyAlignment="1" applyProtection="1">
      <alignment horizontal="center" vertical="center"/>
      <protection locked="0"/>
    </xf>
    <xf numFmtId="14" fontId="2" fillId="0" borderId="86" xfId="0" applyNumberFormat="1" applyFont="1" applyBorder="1" applyAlignment="1" applyProtection="1">
      <alignment horizontal="center" vertical="center"/>
      <protection locked="0"/>
    </xf>
    <xf numFmtId="4" fontId="2" fillId="0" borderId="27" xfId="0" applyNumberFormat="1" applyFont="1" applyFill="1" applyBorder="1" applyAlignment="1" applyProtection="1">
      <alignment horizontal="center" vertical="center"/>
      <protection locked="0"/>
    </xf>
    <xf numFmtId="4" fontId="53" fillId="0" borderId="27" xfId="0" applyNumberFormat="1" applyFont="1" applyBorder="1" applyAlignment="1" applyProtection="1">
      <alignment vertical="center"/>
      <protection locked="0"/>
    </xf>
    <xf numFmtId="4" fontId="53" fillId="0" borderId="3" xfId="0" applyNumberFormat="1" applyFont="1" applyBorder="1" applyAlignment="1" applyProtection="1">
      <alignment vertical="center"/>
      <protection locked="0"/>
    </xf>
    <xf numFmtId="14" fontId="2" fillId="0" borderId="86" xfId="0" applyNumberFormat="1" applyFont="1" applyBorder="1" applyAlignment="1" applyProtection="1">
      <alignment horizontal="right" vertical="center"/>
      <protection locked="0"/>
    </xf>
    <xf numFmtId="14" fontId="11" fillId="0" borderId="24" xfId="0" applyNumberFormat="1" applyFont="1" applyFill="1" applyBorder="1" applyAlignment="1" applyProtection="1">
      <alignment horizontal="right" vertical="center"/>
      <protection locked="0"/>
    </xf>
    <xf numFmtId="0" fontId="2" fillId="0" borderId="3" xfId="0" applyNumberFormat="1" applyFont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vertical="top" wrapText="1"/>
      <protection locked="0"/>
    </xf>
    <xf numFmtId="4" fontId="23" fillId="10" borderId="24" xfId="0" applyNumberFormat="1" applyFont="1" applyFill="1" applyBorder="1" applyAlignment="1" applyProtection="1">
      <alignment vertical="center"/>
      <protection locked="0"/>
    </xf>
    <xf numFmtId="0" fontId="20" fillId="5" borderId="0" xfId="0" applyFont="1" applyFill="1" applyAlignment="1" applyProtection="1">
      <alignment vertical="top" wrapText="1"/>
      <protection locked="0"/>
    </xf>
    <xf numFmtId="0" fontId="55" fillId="10" borderId="3" xfId="0" applyFont="1" applyFill="1" applyBorder="1" applyAlignment="1" applyProtection="1">
      <alignment vertical="top" wrapText="1"/>
      <protection locked="0"/>
    </xf>
    <xf numFmtId="0" fontId="20" fillId="10" borderId="3" xfId="0" applyFont="1" applyFill="1" applyBorder="1" applyAlignment="1" applyProtection="1">
      <alignment vertical="top" wrapText="1"/>
      <protection locked="0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3" xfId="3" applyNumberFormat="1" applyFont="1" applyBorder="1" applyAlignment="1" applyProtection="1">
      <alignment horizontal="center" vertical="center"/>
      <protection locked="0"/>
    </xf>
    <xf numFmtId="0" fontId="2" fillId="41" borderId="3" xfId="0" applyNumberFormat="1" applyFont="1" applyFill="1" applyBorder="1" applyAlignment="1" applyProtection="1">
      <alignment horizontal="center" vertical="center"/>
    </xf>
    <xf numFmtId="0" fontId="2" fillId="41" borderId="3" xfId="0" applyFont="1" applyFill="1" applyBorder="1" applyAlignment="1" applyProtection="1">
      <alignment horizontal="left" vertical="center" wrapText="1"/>
      <protection locked="0"/>
    </xf>
    <xf numFmtId="0" fontId="11" fillId="41" borderId="90" xfId="0" applyFont="1" applyFill="1" applyBorder="1" applyAlignment="1" applyProtection="1">
      <alignment horizontal="center" vertical="center"/>
      <protection locked="0"/>
    </xf>
    <xf numFmtId="0" fontId="2" fillId="41" borderId="3" xfId="0" applyFont="1" applyFill="1" applyBorder="1" applyAlignment="1" applyProtection="1">
      <alignment vertical="center"/>
      <protection locked="0"/>
    </xf>
    <xf numFmtId="14" fontId="2" fillId="42" borderId="85" xfId="0" applyNumberFormat="1" applyFont="1" applyFill="1" applyBorder="1" applyAlignment="1" applyProtection="1">
      <alignment horizontal="center" vertical="center"/>
    </xf>
    <xf numFmtId="14" fontId="2" fillId="3" borderId="86" xfId="0" applyNumberFormat="1" applyFont="1" applyFill="1" applyBorder="1" applyAlignment="1" applyProtection="1">
      <alignment horizontal="center" vertical="center"/>
      <protection locked="0"/>
    </xf>
    <xf numFmtId="0" fontId="11" fillId="0" borderId="6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top"/>
    </xf>
  </cellXfs>
  <cellStyles count="8">
    <cellStyle name="Lien hypertexte" xfId="3" builtinId="8"/>
    <cellStyle name="Milliers" xfId="1" builtinId="3"/>
    <cellStyle name="Milliers 13" xfId="7"/>
    <cellStyle name="Milliers 5" xfId="6"/>
    <cellStyle name="Normal" xfId="0" builtinId="0"/>
    <cellStyle name="Normal 12" xfId="2"/>
    <cellStyle name="Normal 14" xfId="4"/>
    <cellStyle name="Normal 2" xfId="5"/>
  </cellStyles>
  <dxfs count="622">
    <dxf>
      <font>
        <b/>
        <i val="0"/>
        <color rgb="FF0066FF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00CC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rgb="FF0066FF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00CC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rgb="FF99FF66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</font>
      <fill>
        <gradientFill type="path" left="0.5" right="0.5" top="0.5" bottom="0.5">
          <stop position="0">
            <color rgb="FFFFC000"/>
          </stop>
          <stop position="1">
            <color rgb="FF99FF66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99FF66"/>
          </stop>
          <stop position="1">
            <color rgb="FFFF0000"/>
          </stop>
        </gradientFill>
      </fill>
    </dxf>
    <dxf>
      <font>
        <b/>
        <i/>
      </font>
      <fill>
        <patternFill>
          <bgColor rgb="FF00FFFF"/>
        </patternFill>
      </fill>
    </dxf>
    <dxf>
      <font>
        <b/>
        <i/>
      </font>
      <fill>
        <patternFill>
          <bgColor rgb="FF00FFFF"/>
        </patternFill>
      </fill>
    </dxf>
    <dxf>
      <font>
        <b/>
        <i/>
      </font>
      <fill>
        <patternFill>
          <bgColor rgb="FF00FFFF"/>
        </patternFill>
      </fill>
    </dxf>
    <dxf>
      <font>
        <b/>
        <i val="0"/>
      </font>
      <fill>
        <gradientFill type="path" left="0.5" right="0.5" top="0.5" bottom="0.5">
          <stop position="0">
            <color rgb="FFFFC000"/>
          </stop>
          <stop position="1">
            <color rgb="FF99FF66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rgb="FF99FF66"/>
          </stop>
          <stop position="1">
            <color rgb="FFFF0000"/>
          </stop>
        </gradientFill>
      </fill>
    </dxf>
    <dxf>
      <font>
        <color rgb="FFFF0000"/>
      </font>
    </dxf>
    <dxf>
      <font>
        <b/>
        <i/>
      </font>
      <fill>
        <patternFill>
          <bgColor rgb="FF00FFFF"/>
        </patternFill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DDDDDD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rgb="FF0066FF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B2B2B2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3366FF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B2B2B2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3366FF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B2B2B2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3366FF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00CC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B2B2B2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  <color rgb="FF1160FF"/>
      </font>
      <fill>
        <patternFill>
          <bgColor rgb="FFB2B2B2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3366FF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B2B2B2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3366FF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B2B2B2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rgb="FF0066FF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3" tint="0.59996337778862885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</font>
      <fill>
        <patternFill>
          <bgColor rgb="FF99FFCC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</dxf>
    <dxf>
      <font>
        <b/>
        <i val="0"/>
        <color rgb="FF3366FF"/>
      </font>
      <fill>
        <patternFill>
          <bgColor rgb="FFDDDDDD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CC99FF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rgb="FF1160FF"/>
      </font>
      <fill>
        <patternFill>
          <bgColor rgb="FFDDDDDD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FF0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00CCFF"/>
        </patternFill>
      </fill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auto="1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theme="0"/>
      </font>
      <fill>
        <patternFill>
          <bgColor rgb="FF1160FF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66FF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rgb="FFFF0000"/>
      </font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133</xdr:col>
      <xdr:colOff>438150</xdr:colOff>
      <xdr:row>1</xdr:row>
      <xdr:rowOff>66675</xdr:rowOff>
    </xdr:from>
    <xdr:to>
      <xdr:col>133</xdr:col>
      <xdr:colOff>438150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96897825" y="295275"/>
          <a:ext cx="0" cy="1190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154</xdr:col>
          <xdr:colOff>723900</xdr:colOff>
          <xdr:row>1</xdr:row>
          <xdr:rowOff>238125</xdr:rowOff>
        </xdr:from>
        <xdr:to>
          <xdr:col>157</xdr:col>
          <xdr:colOff>247650</xdr:colOff>
          <xdr:row>4</xdr:row>
          <xdr:rowOff>76760</xdr:rowOff>
        </xdr:to>
        <xdr:sp macro="" textlink="">
          <xdr:nvSpPr>
            <xdr:cNvPr id="2296" name="CommandButton5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157</xdr:col>
          <xdr:colOff>209550</xdr:colOff>
          <xdr:row>1</xdr:row>
          <xdr:rowOff>247650</xdr:rowOff>
        </xdr:from>
        <xdr:to>
          <xdr:col>159</xdr:col>
          <xdr:colOff>619125</xdr:colOff>
          <xdr:row>4</xdr:row>
          <xdr:rowOff>67235</xdr:rowOff>
        </xdr:to>
        <xdr:sp macro="" textlink="">
          <xdr:nvSpPr>
            <xdr:cNvPr id="2297" name="CommandButton6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159</xdr:col>
      <xdr:colOff>694765</xdr:colOff>
      <xdr:row>7</xdr:row>
      <xdr:rowOff>201706</xdr:rowOff>
    </xdr:from>
    <xdr:to>
      <xdr:col>170</xdr:col>
      <xdr:colOff>44824</xdr:colOff>
      <xdr:row>8</xdr:row>
      <xdr:rowOff>885265</xdr:rowOff>
    </xdr:to>
    <xdr:cxnSp macro="">
      <xdr:nvCxnSpPr>
        <xdr:cNvPr id="4" name="Connecteur droit avec flèche 3"/>
        <xdr:cNvCxnSpPr/>
      </xdr:nvCxnSpPr>
      <xdr:spPr>
        <a:xfrm flipV="1">
          <a:off x="3742765" y="1927412"/>
          <a:ext cx="8191500" cy="101973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21.10.156.17\Data-SSF06\ERO_PS\Commun\2.%20PR_BCR\Contrat\SUIVI%20RC%20BS18-lot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SUIVI%20RC%20BS18-lo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gramme des taches"/>
      <sheetName val="plannigramme du forfait"/>
      <sheetName val="Police archivage"/>
      <sheetName val="Général"/>
      <sheetName val="Dates clés"/>
      <sheetName val="Forfait"/>
      <sheetName val="Publipostage Forfait"/>
      <sheetName val="BC"/>
      <sheetName val="Publipostage BC"/>
      <sheetName val="STAT BC"/>
      <sheetName val="Achat en masse"/>
      <sheetName val="Publipostage AM"/>
      <sheetName val="Référence Achat en masse"/>
      <sheetName val="STAT AM"/>
      <sheetName val="OS"/>
      <sheetName val="AAG"/>
      <sheetName val="Publipostage OS - AAG"/>
      <sheetName val="Suivi Conso"/>
      <sheetName val="Contrôles"/>
      <sheetName val="Suivi Conso-BAD"/>
      <sheetName val="Indicateurs"/>
      <sheetName val="Etat financier"/>
    </sheetNames>
    <sheetDataSet>
      <sheetData sheetId="0"/>
      <sheetData sheetId="1"/>
      <sheetData sheetId="2"/>
      <sheetData sheetId="3">
        <row r="51">
          <cell r="B51">
            <v>30</v>
          </cell>
        </row>
        <row r="62">
          <cell r="B62" t="str">
            <v>NOM du bateau</v>
          </cell>
          <cell r="C62" t="str">
            <v>Code</v>
          </cell>
          <cell r="D62" t="str">
            <v>Valeur</v>
          </cell>
        </row>
        <row r="63">
          <cell r="B63" t="str">
            <v>BCR VAR</v>
          </cell>
          <cell r="C63">
            <v>531</v>
          </cell>
          <cell r="D63">
            <v>31411882.850000001</v>
          </cell>
        </row>
        <row r="64">
          <cell r="B64" t="str">
            <v>BCR MARNE</v>
          </cell>
          <cell r="C64">
            <v>532</v>
          </cell>
          <cell r="D64">
            <v>31411882.850000001</v>
          </cell>
        </row>
        <row r="65">
          <cell r="B65" t="str">
            <v>BCR SOMME</v>
          </cell>
          <cell r="C65">
            <v>533</v>
          </cell>
          <cell r="D65">
            <v>31383988.600000001</v>
          </cell>
        </row>
        <row r="66">
          <cell r="B66" t="str">
            <v>PR MEUSE</v>
          </cell>
          <cell r="C66">
            <v>530</v>
          </cell>
          <cell r="D66">
            <v>31411883</v>
          </cell>
        </row>
        <row r="67">
          <cell r="B67" t="str">
            <v>Tous PR/BCR</v>
          </cell>
          <cell r="C67" t="str">
            <v>530-531-532-533</v>
          </cell>
          <cell r="D67" t="str">
            <v>mis à jour du ficher DEC CM17 Valorisation des bâtiments de la Marine 2021 reçu le 06/01/2021</v>
          </cell>
        </row>
        <row r="68">
          <cell r="B68" t="str">
            <v>TOUS BCR</v>
          </cell>
          <cell r="C68" t="str">
            <v>531-532-533</v>
          </cell>
        </row>
        <row r="69">
          <cell r="B69" t="str">
            <v>BCR VAR - BCR MARNE</v>
          </cell>
          <cell r="C69" t="str">
            <v>531-532</v>
          </cell>
        </row>
        <row r="70">
          <cell r="B70" t="str">
            <v>BCR VAR - BCR SOMME</v>
          </cell>
          <cell r="C70" t="str">
            <v>531-533</v>
          </cell>
        </row>
        <row r="71">
          <cell r="B71" t="str">
            <v>BCR MARNE - BCR SOMME</v>
          </cell>
          <cell r="C71" t="str">
            <v>532-533</v>
          </cell>
        </row>
        <row r="81">
          <cell r="B81" t="str">
            <v>Années</v>
          </cell>
        </row>
        <row r="82">
          <cell r="B82">
            <v>2015</v>
          </cell>
        </row>
        <row r="83">
          <cell r="B83">
            <v>2016</v>
          </cell>
        </row>
        <row r="84">
          <cell r="B84">
            <v>2017</v>
          </cell>
        </row>
        <row r="85">
          <cell r="B85">
            <v>2018</v>
          </cell>
        </row>
        <row r="86">
          <cell r="B86">
            <v>2019</v>
          </cell>
        </row>
        <row r="87">
          <cell r="B87">
            <v>2020</v>
          </cell>
        </row>
        <row r="88">
          <cell r="B88">
            <v>2021</v>
          </cell>
        </row>
        <row r="89">
          <cell r="B89">
            <v>2022</v>
          </cell>
        </row>
        <row r="90">
          <cell r="B90">
            <v>2023</v>
          </cell>
        </row>
        <row r="101">
          <cell r="A101" t="str">
            <v>ACPT</v>
          </cell>
          <cell r="B101" t="str">
            <v>Acompte</v>
          </cell>
          <cell r="C101" t="str">
            <v>DR</v>
          </cell>
          <cell r="F101" t="str">
            <v>ouvert</v>
          </cell>
          <cell r="G101" t="str">
            <v>ATM</v>
          </cell>
          <cell r="H101" t="str">
            <v>Evol</v>
          </cell>
          <cell r="I101">
            <v>20</v>
          </cell>
        </row>
        <row r="102">
          <cell r="A102" t="str">
            <v>PPD</v>
          </cell>
          <cell r="B102" t="str">
            <v>Paiement partiel définitif</v>
          </cell>
          <cell r="C102" t="str">
            <v>DRP</v>
          </cell>
          <cell r="F102" t="str">
            <v>à réceptionner</v>
          </cell>
          <cell r="G102" t="str">
            <v>ATI</v>
          </cell>
          <cell r="H102" t="str">
            <v>OM</v>
          </cell>
        </row>
        <row r="103">
          <cell r="A103" t="str">
            <v>LR</v>
          </cell>
          <cell r="B103" t="str">
            <v>Levée de réserve</v>
          </cell>
          <cell r="C103" t="str">
            <v>DLR</v>
          </cell>
          <cell r="F103" t="str">
            <v>clos</v>
          </cell>
          <cell r="G103" t="str">
            <v>hors AT</v>
          </cell>
          <cell r="H103" t="str">
            <v>Obs</v>
          </cell>
        </row>
        <row r="104">
          <cell r="A104" t="str">
            <v>Avance</v>
          </cell>
          <cell r="B104" t="str">
            <v>Avance</v>
          </cell>
          <cell r="C104" t="str">
            <v>DAJ</v>
          </cell>
          <cell r="F104" t="str">
            <v>en attente OS</v>
          </cell>
          <cell r="H104" t="str">
            <v>Prev.</v>
          </cell>
        </row>
        <row r="105">
          <cell r="A105" t="str">
            <v>Solde</v>
          </cell>
          <cell r="B105" t="str">
            <v>Solde</v>
          </cell>
          <cell r="C105" t="str">
            <v>D Rejet</v>
          </cell>
          <cell r="H105" t="str">
            <v>Corr.</v>
          </cell>
        </row>
        <row r="106">
          <cell r="C106" t="str">
            <v>PVCA</v>
          </cell>
          <cell r="H106" t="str">
            <v>Autres</v>
          </cell>
        </row>
        <row r="107">
          <cell r="C107" t="str">
            <v>PVC</v>
          </cell>
        </row>
        <row r="138">
          <cell r="B138" t="str">
            <v>Libelé AT</v>
          </cell>
        </row>
        <row r="139">
          <cell r="B139" t="str">
            <v>DISPO</v>
          </cell>
        </row>
        <row r="140">
          <cell r="B140" t="str">
            <v>ING</v>
          </cell>
        </row>
        <row r="141">
          <cell r="B141" t="str">
            <v>AT1-6N2</v>
          </cell>
        </row>
        <row r="142">
          <cell r="B142" t="str">
            <v>AT1-8N1</v>
          </cell>
        </row>
        <row r="143">
          <cell r="B143" t="str">
            <v>AT1-9N2</v>
          </cell>
        </row>
        <row r="144">
          <cell r="B144" t="str">
            <v xml:space="preserve">AT3-7 </v>
          </cell>
        </row>
        <row r="145">
          <cell r="B145" t="str">
            <v>AT1-8N2</v>
          </cell>
        </row>
        <row r="146">
          <cell r="B146" t="str">
            <v>AT3-10</v>
          </cell>
        </row>
        <row r="147">
          <cell r="B147" t="str">
            <v>AT3-9</v>
          </cell>
        </row>
        <row r="148">
          <cell r="B148" t="str">
            <v>AT1-7N1</v>
          </cell>
        </row>
        <row r="149">
          <cell r="B149" t="str">
            <v>AT1-10N1</v>
          </cell>
        </row>
        <row r="150">
          <cell r="B150" t="str">
            <v>AT1-7N2</v>
          </cell>
        </row>
        <row r="151">
          <cell r="B151" t="str">
            <v>AT1-9N1</v>
          </cell>
        </row>
        <row r="152">
          <cell r="B152" t="str">
            <v>AT1-10N2</v>
          </cell>
        </row>
        <row r="153">
          <cell r="B153" t="str">
            <v>AT3-8</v>
          </cell>
        </row>
        <row r="154">
          <cell r="B154" t="str">
            <v>AT1-9N2</v>
          </cell>
        </row>
        <row r="155">
          <cell r="B155" t="str">
            <v>AT3-11</v>
          </cell>
        </row>
        <row r="156">
          <cell r="B156" t="str">
            <v>AT1-8N1</v>
          </cell>
        </row>
        <row r="157">
          <cell r="B157" t="str">
            <v>AT3-10</v>
          </cell>
        </row>
        <row r="158">
          <cell r="B158" t="str">
            <v>AT1-11N1</v>
          </cell>
        </row>
        <row r="159">
          <cell r="B159" t="str">
            <v>AT1-10N3</v>
          </cell>
        </row>
        <row r="160">
          <cell r="B160" t="str">
            <v>AT RSA</v>
          </cell>
        </row>
        <row r="161">
          <cell r="B161" t="str">
            <v>AT1-8N2</v>
          </cell>
        </row>
        <row r="162">
          <cell r="B162" t="str">
            <v>AT1-10N1</v>
          </cell>
        </row>
      </sheetData>
      <sheetData sheetId="4"/>
      <sheetData sheetId="5"/>
      <sheetData sheetId="6"/>
      <sheetData sheetId="7">
        <row r="6">
          <cell r="AH6">
            <v>45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gramme des taches"/>
      <sheetName val="plannigramme du forfait"/>
      <sheetName val="Général"/>
      <sheetName val="Dates clés"/>
      <sheetName val="Publipostage BC"/>
      <sheetName val="Publipostage Forfait"/>
      <sheetName val="Publipostage AM"/>
      <sheetName val="Forfait"/>
      <sheetName val="Traitement DR BC"/>
      <sheetName val="Achat en masse"/>
      <sheetName val="BC"/>
      <sheetName val="Reference Achat en masse"/>
      <sheetName val="AAG"/>
      <sheetName val="OS"/>
      <sheetName val="COMPARATIF"/>
      <sheetName val="Publipostage OS - AAG"/>
      <sheetName val="Suivi Conso"/>
      <sheetName val="Contrôles"/>
      <sheetName val="Suivi Conso-BAD"/>
      <sheetName val="Indicateurs"/>
      <sheetName val="Etat financier"/>
    </sheetNames>
    <sheetDataSet>
      <sheetData sheetId="0" refreshError="1"/>
      <sheetData sheetId="1" refreshError="1"/>
      <sheetData sheetId="2" refreshError="1">
        <row r="62">
          <cell r="B62" t="str">
            <v>NOM du bateau</v>
          </cell>
          <cell r="C62" t="str">
            <v>Code</v>
          </cell>
          <cell r="D62" t="str">
            <v>Valeur</v>
          </cell>
        </row>
        <row r="63">
          <cell r="B63" t="str">
            <v>BCR VAR</v>
          </cell>
          <cell r="C63">
            <v>531</v>
          </cell>
          <cell r="D63">
            <v>31411882.850000001</v>
          </cell>
        </row>
        <row r="64">
          <cell r="B64" t="str">
            <v>BCR MARNE</v>
          </cell>
          <cell r="C64">
            <v>532</v>
          </cell>
          <cell r="D64">
            <v>31411882.850000001</v>
          </cell>
        </row>
        <row r="65">
          <cell r="B65" t="str">
            <v>BCR SOMME</v>
          </cell>
          <cell r="C65">
            <v>533</v>
          </cell>
          <cell r="D65">
            <v>31383988.600000001</v>
          </cell>
        </row>
        <row r="66">
          <cell r="B66" t="str">
            <v>PR MEUSE</v>
          </cell>
          <cell r="C66">
            <v>530</v>
          </cell>
          <cell r="D66">
            <v>31411883</v>
          </cell>
        </row>
        <row r="67">
          <cell r="B67" t="str">
            <v>Tous PR/BCR</v>
          </cell>
          <cell r="C67" t="str">
            <v>530-531-532-533</v>
          </cell>
          <cell r="D67" t="str">
            <v>mis à jour du ficher DEC CM17 Valorisation des bâtiments de la Marine 2019 reçu le 01/02/2019</v>
          </cell>
        </row>
        <row r="68">
          <cell r="B68" t="str">
            <v>tous BCR</v>
          </cell>
          <cell r="C68" t="str">
            <v>531-532-533</v>
          </cell>
        </row>
        <row r="69">
          <cell r="B69" t="str">
            <v>BCR VAR - BCR MARNE</v>
          </cell>
          <cell r="C69" t="str">
            <v>531-532</v>
          </cell>
        </row>
        <row r="70">
          <cell r="B70" t="str">
            <v>BCR VAR - BCR SOMME</v>
          </cell>
          <cell r="C70" t="str">
            <v>531-533</v>
          </cell>
        </row>
        <row r="71">
          <cell r="B71" t="str">
            <v>BCR MARNE - BCR SOMME</v>
          </cell>
          <cell r="C71" t="str">
            <v>532-533</v>
          </cell>
        </row>
        <row r="101">
          <cell r="I101">
            <v>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6">
          <cell r="AK6" t="str">
            <v>Délai réception</v>
          </cell>
          <cell r="AL6">
            <v>45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O29"/>
  <sheetViews>
    <sheetView tabSelected="1" topLeftCell="EZ1" zoomScale="85" zoomScaleNormal="85" workbookViewId="0">
      <selection activeCell="FO10" sqref="FO10"/>
    </sheetView>
  </sheetViews>
  <sheetFormatPr baseColWidth="10" defaultRowHeight="15" x14ac:dyDescent="0.25"/>
  <cols>
    <col min="1" max="155" width="0" hidden="1" customWidth="1"/>
    <col min="163" max="163" width="13.42578125" bestFit="1" customWidth="1"/>
    <col min="164" max="164" width="14.28515625" bestFit="1" customWidth="1"/>
    <col min="165" max="165" width="13.42578125" bestFit="1" customWidth="1"/>
  </cols>
  <sheetData>
    <row r="1" spans="1:171" ht="15.75" thickBot="1" x14ac:dyDescent="0.3">
      <c r="A1" s="3"/>
      <c r="B1" s="4"/>
      <c r="C1" s="5"/>
      <c r="D1" s="5"/>
      <c r="E1" s="6"/>
      <c r="F1" s="5"/>
      <c r="G1" s="7"/>
      <c r="H1" s="8"/>
      <c r="I1" s="9" t="s">
        <v>86</v>
      </c>
      <c r="J1" s="10"/>
      <c r="K1" s="11"/>
      <c r="L1" s="7"/>
      <c r="M1" s="12"/>
      <c r="N1" s="13"/>
      <c r="O1" s="14"/>
      <c r="P1" s="14"/>
      <c r="Q1" s="15"/>
      <c r="R1" s="16"/>
      <c r="S1" s="5"/>
      <c r="T1" s="17"/>
      <c r="U1" s="18"/>
      <c r="V1" s="19"/>
      <c r="W1" s="20"/>
      <c r="X1" s="20"/>
      <c r="Y1" s="20"/>
      <c r="Z1" s="21"/>
      <c r="AA1" s="22"/>
      <c r="AB1" s="23"/>
      <c r="AC1" s="24"/>
      <c r="AD1" s="24"/>
      <c r="AE1" s="24"/>
      <c r="AF1" s="25"/>
      <c r="AG1" s="26"/>
      <c r="AH1" s="7" t="s">
        <v>89</v>
      </c>
      <c r="AI1" s="7"/>
      <c r="AJ1" s="27"/>
      <c r="AK1" s="28" t="s">
        <v>90</v>
      </c>
      <c r="AL1" s="29"/>
      <c r="AM1" s="30"/>
      <c r="AN1" s="31" t="s">
        <v>91</v>
      </c>
      <c r="AO1" s="32">
        <f>COUNTIFS($AN$10:$AN$834,"PVC",$AQ$10:$AQ$834,"")</f>
        <v>0</v>
      </c>
      <c r="AP1" s="33"/>
      <c r="AQ1" s="31" t="s">
        <v>92</v>
      </c>
      <c r="AR1" s="32">
        <f>COUNTIFS($AN$10:$AN$834,"DR",$AQ$10:$AQ$834,"")</f>
        <v>0</v>
      </c>
      <c r="AS1" s="7"/>
      <c r="AT1" s="7"/>
      <c r="AU1" s="34"/>
      <c r="AV1" s="34"/>
      <c r="AW1" s="34"/>
      <c r="AX1" s="34"/>
      <c r="AY1" s="7"/>
      <c r="AZ1" s="7"/>
      <c r="BA1" s="33"/>
      <c r="BB1" s="7" t="str">
        <f>IF(AND(AQ648&lt;&gt;"",BE648&lt;&gt;""),BE5,"")</f>
        <v/>
      </c>
      <c r="BC1" s="7"/>
      <c r="BD1" s="7"/>
      <c r="BE1" s="7"/>
      <c r="BF1" s="35"/>
      <c r="BG1" s="36"/>
      <c r="BH1" s="7"/>
      <c r="BI1" s="7"/>
      <c r="BJ1" s="7"/>
      <c r="BK1" s="7"/>
      <c r="BL1" s="37"/>
      <c r="BM1" s="38"/>
      <c r="BN1" s="39"/>
      <c r="BO1" s="7"/>
      <c r="BP1" s="36"/>
      <c r="BQ1" s="36"/>
      <c r="BR1" s="36"/>
      <c r="BS1" s="7"/>
      <c r="BT1" s="40"/>
      <c r="BU1" s="41"/>
      <c r="BV1" s="42"/>
      <c r="BW1" s="42"/>
      <c r="BX1" s="42"/>
      <c r="BY1" s="43"/>
      <c r="BZ1" s="44"/>
      <c r="CA1" s="42"/>
      <c r="CB1" s="42"/>
      <c r="CC1" s="45"/>
      <c r="CD1" s="45"/>
      <c r="CE1" s="45"/>
      <c r="CF1" s="45"/>
      <c r="CG1" s="45"/>
      <c r="CH1" s="45"/>
      <c r="CI1" s="46"/>
      <c r="CJ1" s="45"/>
      <c r="CK1" s="45"/>
      <c r="CL1" s="45"/>
      <c r="CM1" s="46"/>
      <c r="CN1" s="46"/>
      <c r="CO1" s="46"/>
      <c r="CP1" s="46"/>
      <c r="CQ1" s="46"/>
      <c r="CR1" s="45"/>
      <c r="CS1" s="45"/>
      <c r="CT1" s="45"/>
      <c r="CU1" s="45"/>
      <c r="CV1" s="45"/>
      <c r="CW1" s="46"/>
      <c r="CX1" s="46"/>
      <c r="CY1" s="46"/>
      <c r="CZ1" s="46"/>
      <c r="DA1" s="46"/>
      <c r="DB1" s="46"/>
      <c r="DC1" s="47"/>
      <c r="DD1" s="47"/>
      <c r="DE1" s="48"/>
      <c r="DF1" s="48"/>
      <c r="DG1" s="48"/>
      <c r="DH1" s="48"/>
      <c r="DI1" s="48"/>
      <c r="DJ1" s="48"/>
      <c r="DK1" s="49"/>
      <c r="DL1" s="50"/>
      <c r="DM1" s="36"/>
      <c r="DN1" s="51"/>
      <c r="DO1" s="51"/>
      <c r="DP1" s="52"/>
      <c r="DQ1" s="52"/>
      <c r="DR1" s="52"/>
      <c r="DS1" s="52"/>
      <c r="DT1" s="52"/>
      <c r="DU1" s="52"/>
      <c r="DV1" s="52"/>
      <c r="DW1" s="53"/>
      <c r="DX1" s="52"/>
      <c r="DY1" s="52"/>
      <c r="DZ1" s="52"/>
      <c r="EA1" s="52"/>
      <c r="EB1" s="52"/>
      <c r="EC1" s="54"/>
      <c r="ED1" s="55" t="s">
        <v>93</v>
      </c>
      <c r="EE1" s="7"/>
      <c r="EF1" s="56"/>
      <c r="EG1" s="56"/>
      <c r="EH1" s="33"/>
      <c r="EI1" s="33"/>
      <c r="EJ1" s="7"/>
      <c r="EK1" s="57"/>
      <c r="EL1" s="7"/>
      <c r="EM1" s="33"/>
      <c r="EN1" s="33"/>
      <c r="EO1" s="58"/>
      <c r="EP1" s="33"/>
      <c r="EQ1" s="33"/>
      <c r="ER1" s="33"/>
      <c r="ES1" s="59"/>
      <c r="ET1" s="59"/>
      <c r="EU1" s="59"/>
      <c r="EV1" s="33"/>
      <c r="EW1" s="56"/>
      <c r="EX1" s="33"/>
      <c r="EY1" s="33"/>
      <c r="EZ1" s="60"/>
      <c r="FA1" s="60"/>
      <c r="FB1" s="60"/>
      <c r="FC1" s="56"/>
      <c r="FD1" s="56"/>
      <c r="FE1" s="60"/>
      <c r="FF1" s="60"/>
      <c r="FG1" s="61"/>
      <c r="FH1" s="62"/>
      <c r="FI1" s="61"/>
      <c r="FJ1" s="60"/>
    </row>
    <row r="2" spans="1:171" ht="21.75" thickTop="1" thickBot="1" x14ac:dyDescent="0.3">
      <c r="A2" s="63"/>
      <c r="B2" s="64"/>
      <c r="C2" s="65"/>
      <c r="D2" s="64"/>
      <c r="E2" s="66"/>
      <c r="F2" s="67"/>
      <c r="G2" s="7"/>
      <c r="H2" s="68"/>
      <c r="I2" s="69">
        <f t="array" ref="I2">MAX(IF(ISNUMBER(-H11:H1281),--H11:H1281,0))+1</f>
        <v>618</v>
      </c>
      <c r="J2" s="7"/>
      <c r="K2" s="70"/>
      <c r="L2" s="7"/>
      <c r="M2" s="71"/>
      <c r="N2" s="72"/>
      <c r="O2" s="73"/>
      <c r="P2" s="74"/>
      <c r="Q2" s="75"/>
      <c r="R2" s="31"/>
      <c r="S2" s="32"/>
      <c r="T2" s="76"/>
      <c r="U2" s="77"/>
      <c r="V2" s="78"/>
      <c r="W2" s="79"/>
      <c r="X2" s="79"/>
      <c r="Y2" s="79"/>
      <c r="Z2" s="80"/>
      <c r="AA2" s="81"/>
      <c r="AB2" s="78"/>
      <c r="AC2" s="79"/>
      <c r="AD2" s="79"/>
      <c r="AE2" s="79"/>
      <c r="AF2" s="82"/>
      <c r="AG2" s="7"/>
      <c r="AH2" s="7"/>
      <c r="AI2" s="7"/>
      <c r="AJ2" s="27"/>
      <c r="AK2" s="29"/>
      <c r="AL2" s="9" t="s">
        <v>98</v>
      </c>
      <c r="AM2" s="9"/>
      <c r="AN2" s="83"/>
      <c r="AO2" s="33"/>
      <c r="AP2" s="33"/>
      <c r="AQ2" s="31" t="s">
        <v>99</v>
      </c>
      <c r="AR2" s="32">
        <f>COUNTIFS($AN$10:$AN$834,"DLR",$AQ$10:$AQ$834,"")</f>
        <v>0</v>
      </c>
      <c r="AS2" s="7"/>
      <c r="AT2" s="84"/>
      <c r="AU2" s="34"/>
      <c r="AV2" s="85"/>
      <c r="AW2" s="85"/>
      <c r="AX2" s="85"/>
      <c r="AY2" s="85"/>
      <c r="AZ2" s="7"/>
      <c r="BA2" s="33"/>
      <c r="BB2" s="61"/>
      <c r="BC2" s="61"/>
      <c r="BD2" s="7"/>
      <c r="BE2" s="7"/>
      <c r="BF2" s="35"/>
      <c r="BG2" s="36"/>
      <c r="BH2" s="7"/>
      <c r="BI2" s="7"/>
      <c r="BJ2" s="7"/>
      <c r="BK2" s="7"/>
      <c r="BL2" s="37"/>
      <c r="BM2" s="38"/>
      <c r="BN2" s="39"/>
      <c r="BO2" s="7"/>
      <c r="BP2" s="36"/>
      <c r="BQ2" s="36"/>
      <c r="BR2" s="36"/>
      <c r="BS2" s="7"/>
      <c r="BT2" s="40"/>
      <c r="BU2" s="86"/>
      <c r="BV2" s="42"/>
      <c r="BW2" s="42"/>
      <c r="BX2" s="42"/>
      <c r="BY2" s="43"/>
      <c r="BZ2" s="44"/>
      <c r="CA2" s="42"/>
      <c r="CB2" s="42"/>
      <c r="CC2" s="45"/>
      <c r="CD2" s="45"/>
      <c r="CE2" s="45"/>
      <c r="CF2" s="45"/>
      <c r="CG2" s="45"/>
      <c r="CH2" s="45"/>
      <c r="CI2" s="46"/>
      <c r="CJ2" s="45"/>
      <c r="CK2" s="87"/>
      <c r="CL2" s="45"/>
      <c r="CM2" s="46"/>
      <c r="CN2" s="46"/>
      <c r="CO2" s="46"/>
      <c r="CP2" s="46"/>
      <c r="CQ2" s="46"/>
      <c r="CR2" s="45"/>
      <c r="CS2" s="45"/>
      <c r="CT2" s="45"/>
      <c r="CU2" s="45"/>
      <c r="CV2" s="45"/>
      <c r="CW2" s="46"/>
      <c r="CX2" s="46"/>
      <c r="CY2" s="46"/>
      <c r="CZ2" s="46"/>
      <c r="DA2" s="46"/>
      <c r="DB2" s="46"/>
      <c r="DC2" s="47"/>
      <c r="DD2" s="47"/>
      <c r="DE2" s="48"/>
      <c r="DF2" s="48"/>
      <c r="DG2" s="48"/>
      <c r="DH2" s="48"/>
      <c r="DI2" s="48"/>
      <c r="DJ2" s="48"/>
      <c r="DK2" s="49"/>
      <c r="DL2" s="88" t="s">
        <v>100</v>
      </c>
      <c r="DM2" s="36"/>
      <c r="DN2" s="51"/>
      <c r="DO2" s="51"/>
      <c r="DP2" s="52"/>
      <c r="DQ2" s="52"/>
      <c r="DR2" s="52"/>
      <c r="DS2" s="52"/>
      <c r="DT2" s="52"/>
      <c r="DU2" s="52"/>
      <c r="DV2" s="52"/>
      <c r="DW2" s="53"/>
      <c r="DX2" s="52"/>
      <c r="DY2" s="52"/>
      <c r="DZ2" s="52"/>
      <c r="EA2" s="52"/>
      <c r="EB2" s="89"/>
      <c r="EC2" s="55"/>
      <c r="ED2" s="55"/>
      <c r="EE2" s="7"/>
      <c r="EF2" s="56"/>
      <c r="EG2" s="56"/>
      <c r="EH2" s="33"/>
      <c r="EI2" s="33"/>
      <c r="EJ2" s="7"/>
      <c r="EK2" s="57"/>
      <c r="EL2" s="7"/>
      <c r="EM2" s="33"/>
      <c r="EN2" s="33"/>
      <c r="EO2" s="90" t="s">
        <v>101</v>
      </c>
      <c r="EP2" s="33"/>
      <c r="EQ2" s="33"/>
      <c r="ER2" s="33"/>
      <c r="ES2" s="59"/>
      <c r="ET2" s="59"/>
      <c r="EU2" s="59"/>
      <c r="EV2" s="33"/>
      <c r="EW2" s="56"/>
      <c r="EX2" s="33"/>
      <c r="EY2" s="33"/>
      <c r="EZ2" s="60"/>
      <c r="FA2" s="60"/>
      <c r="FB2" s="60"/>
      <c r="FC2" s="56"/>
      <c r="FD2" s="56"/>
      <c r="FE2" s="60"/>
      <c r="FF2" s="60"/>
      <c r="FG2" s="61"/>
      <c r="FH2" s="62"/>
      <c r="FI2" s="61"/>
      <c r="FJ2" s="60"/>
    </row>
    <row r="3" spans="1:171" ht="15.75" thickBot="1" x14ac:dyDescent="0.3">
      <c r="A3" s="91"/>
      <c r="B3" s="92"/>
      <c r="C3" s="93"/>
      <c r="D3" s="93"/>
      <c r="E3" s="93"/>
      <c r="F3" s="94"/>
      <c r="G3" s="7"/>
      <c r="H3" s="68"/>
      <c r="I3" s="95"/>
      <c r="J3" s="96" t="s">
        <v>94</v>
      </c>
      <c r="K3" s="97"/>
      <c r="L3" s="7"/>
      <c r="M3" s="97"/>
      <c r="N3" s="7"/>
      <c r="O3" s="33"/>
      <c r="P3" s="96"/>
      <c r="Q3" s="98"/>
      <c r="R3" s="31"/>
      <c r="S3" s="32"/>
      <c r="T3" s="99"/>
      <c r="U3" s="100"/>
      <c r="V3" s="101"/>
      <c r="W3" s="102"/>
      <c r="X3" s="102"/>
      <c r="Y3" s="102"/>
      <c r="Z3" s="103"/>
      <c r="AA3" s="104"/>
      <c r="AB3" s="101"/>
      <c r="AC3" s="102"/>
      <c r="AD3" s="102"/>
      <c r="AE3" s="102"/>
      <c r="AF3" s="105"/>
      <c r="AG3" s="7"/>
      <c r="AH3" s="39"/>
      <c r="AI3" s="106"/>
      <c r="AJ3" s="27"/>
      <c r="AK3" s="29"/>
      <c r="AL3" s="9" t="s">
        <v>107</v>
      </c>
      <c r="AM3" s="9"/>
      <c r="AN3" s="107"/>
      <c r="AO3" s="33"/>
      <c r="AP3" s="33"/>
      <c r="AQ3" s="31" t="s">
        <v>108</v>
      </c>
      <c r="AR3" s="32">
        <f>COUNTIFS($AN$10:$AN$834,"DRP",$AQ$10:$AQ$834,"")</f>
        <v>0</v>
      </c>
      <c r="AS3" s="108"/>
      <c r="AT3" s="109"/>
      <c r="AU3" s="110"/>
      <c r="AV3" s="110"/>
      <c r="AW3" s="110"/>
      <c r="AX3" s="110"/>
      <c r="AY3" s="111"/>
      <c r="AZ3" s="111">
        <v>0</v>
      </c>
      <c r="BA3" s="33"/>
      <c r="BB3" s="61"/>
      <c r="BC3" s="61"/>
      <c r="BD3" s="7"/>
      <c r="BE3" s="7"/>
      <c r="BF3" s="35"/>
      <c r="BG3" s="36"/>
      <c r="BH3" s="7"/>
      <c r="BI3" s="7"/>
      <c r="BJ3" s="7"/>
      <c r="BK3" s="7"/>
      <c r="BL3" s="37"/>
      <c r="BM3" s="38"/>
      <c r="BN3" s="39"/>
      <c r="BO3" s="7"/>
      <c r="BP3" s="36"/>
      <c r="BQ3" s="36"/>
      <c r="BR3" s="36"/>
      <c r="BS3" s="7"/>
      <c r="BT3" s="40"/>
      <c r="BU3" s="86"/>
      <c r="BV3" s="42"/>
      <c r="BW3" s="42"/>
      <c r="BX3" s="42"/>
      <c r="BY3" s="43"/>
      <c r="BZ3" s="44"/>
      <c r="CA3" s="42"/>
      <c r="CB3" s="42"/>
      <c r="CC3" s="45"/>
      <c r="CD3" s="45"/>
      <c r="CE3" s="45"/>
      <c r="CF3" s="45"/>
      <c r="CG3" s="45"/>
      <c r="CH3" s="45"/>
      <c r="CI3" s="46"/>
      <c r="CJ3" s="45"/>
      <c r="CK3" s="45"/>
      <c r="CL3" s="45"/>
      <c r="CM3" s="46"/>
      <c r="CN3" s="46"/>
      <c r="CO3" s="46"/>
      <c r="CP3" s="46"/>
      <c r="CQ3" s="46"/>
      <c r="CR3" s="45"/>
      <c r="CS3" s="45"/>
      <c r="CT3" s="45"/>
      <c r="CU3" s="45"/>
      <c r="CV3" s="45"/>
      <c r="CW3" s="46"/>
      <c r="CX3" s="46"/>
      <c r="CY3" s="46"/>
      <c r="CZ3" s="46"/>
      <c r="DA3" s="46"/>
      <c r="DB3" s="46"/>
      <c r="DC3" s="47"/>
      <c r="DD3" s="47"/>
      <c r="DE3" s="48"/>
      <c r="DF3" s="48"/>
      <c r="DG3" s="48"/>
      <c r="DH3" s="48"/>
      <c r="DI3" s="48"/>
      <c r="DJ3" s="48"/>
      <c r="DK3" s="49"/>
      <c r="DL3" s="50"/>
      <c r="DM3" s="36"/>
      <c r="DN3" s="51"/>
      <c r="DO3" s="51"/>
      <c r="DP3" s="52"/>
      <c r="DQ3" s="52"/>
      <c r="DR3" s="52"/>
      <c r="DS3" s="52"/>
      <c r="DT3" s="52"/>
      <c r="DU3" s="52"/>
      <c r="DV3" s="52"/>
      <c r="DW3" s="53"/>
      <c r="DX3" s="52"/>
      <c r="DY3" s="52"/>
      <c r="DZ3" s="52"/>
      <c r="EA3" s="52"/>
      <c r="EB3" s="112"/>
      <c r="EC3" s="54"/>
      <c r="ED3" s="55"/>
      <c r="EE3" s="7"/>
      <c r="EF3" s="56"/>
      <c r="EG3" s="56"/>
      <c r="EH3" s="33"/>
      <c r="EI3" s="33"/>
      <c r="EJ3" s="7"/>
      <c r="EK3" s="57"/>
      <c r="EL3" s="7"/>
      <c r="EM3" s="7"/>
      <c r="EN3" s="7"/>
      <c r="EO3" s="58"/>
      <c r="EP3" s="33"/>
      <c r="EQ3" s="33"/>
      <c r="ER3" s="33"/>
      <c r="ES3" s="59"/>
      <c r="ET3" s="59"/>
      <c r="EU3" s="59"/>
      <c r="EV3" s="33"/>
      <c r="EW3" s="56"/>
      <c r="EX3" s="33"/>
      <c r="EY3" s="33"/>
      <c r="EZ3" s="60"/>
      <c r="FA3" s="60"/>
      <c r="FB3" s="60"/>
      <c r="FC3" s="56"/>
      <c r="FD3" s="56"/>
      <c r="FE3" s="60"/>
      <c r="FF3" s="60"/>
      <c r="FG3" s="113" t="s">
        <v>0</v>
      </c>
      <c r="FH3" s="114"/>
      <c r="FI3" s="115"/>
      <c r="FJ3" s="60"/>
      <c r="FO3">
        <v>2021</v>
      </c>
    </row>
    <row r="4" spans="1:171" ht="15.75" thickBot="1" x14ac:dyDescent="0.3">
      <c r="A4" s="116"/>
      <c r="B4" s="117"/>
      <c r="C4" s="118"/>
      <c r="D4" s="118"/>
      <c r="E4" s="118"/>
      <c r="F4" s="119"/>
      <c r="G4" s="7"/>
      <c r="H4" s="68"/>
      <c r="I4" s="120"/>
      <c r="J4" s="96" t="s">
        <v>95</v>
      </c>
      <c r="K4" s="97"/>
      <c r="L4" s="7"/>
      <c r="M4" s="97"/>
      <c r="N4" s="7"/>
      <c r="O4" s="33"/>
      <c r="P4" s="96"/>
      <c r="Q4" s="98"/>
      <c r="R4" s="31"/>
      <c r="S4" s="32"/>
      <c r="T4" s="17"/>
      <c r="U4" s="121"/>
      <c r="V4" s="122"/>
      <c r="W4" s="123"/>
      <c r="X4" s="123"/>
      <c r="Y4" s="123"/>
      <c r="Z4" s="124"/>
      <c r="AA4" s="125"/>
      <c r="AB4" s="122"/>
      <c r="AC4" s="123"/>
      <c r="AD4" s="123"/>
      <c r="AE4" s="123"/>
      <c r="AF4" s="126"/>
      <c r="AG4" s="7"/>
      <c r="AH4" s="7"/>
      <c r="AI4" s="106"/>
      <c r="AJ4" s="27"/>
      <c r="AK4" s="29"/>
      <c r="AL4" s="9" t="s">
        <v>110</v>
      </c>
      <c r="AM4" s="9"/>
      <c r="AN4" s="127"/>
      <c r="AO4" s="33"/>
      <c r="AP4" s="33"/>
      <c r="AQ4" s="31" t="s">
        <v>111</v>
      </c>
      <c r="AR4" s="32">
        <f>COUNTIFS($AN$10:$AN$834,"DAJ",$AQ$10:$AQ$834,"")</f>
        <v>0</v>
      </c>
      <c r="AS4" s="108"/>
      <c r="AT4" s="128"/>
      <c r="AU4" s="129"/>
      <c r="AV4" s="129"/>
      <c r="AW4" s="129"/>
      <c r="AX4" s="129"/>
      <c r="AY4" s="130"/>
      <c r="AZ4" s="111"/>
      <c r="BA4" s="33"/>
      <c r="BB4" s="61"/>
      <c r="BC4" s="61"/>
      <c r="BD4" s="7"/>
      <c r="BE4" s="7"/>
      <c r="BF4" s="35"/>
      <c r="BG4" s="36"/>
      <c r="BH4" s="7"/>
      <c r="BI4" s="7"/>
      <c r="BJ4" s="7"/>
      <c r="BK4" s="7"/>
      <c r="BL4" s="37"/>
      <c r="BM4" s="38"/>
      <c r="BN4" s="39"/>
      <c r="BO4" s="7"/>
      <c r="BP4" s="36"/>
      <c r="BQ4" s="36"/>
      <c r="BR4" s="36"/>
      <c r="BS4" s="7"/>
      <c r="BT4" s="40"/>
      <c r="BU4" s="86"/>
      <c r="BV4" s="42"/>
      <c r="BW4" s="42"/>
      <c r="BX4" s="42"/>
      <c r="BY4" s="131"/>
      <c r="BZ4" s="44"/>
      <c r="CA4" s="42"/>
      <c r="CB4" s="42"/>
      <c r="CC4" s="132"/>
      <c r="CD4" s="133"/>
      <c r="CE4" s="133"/>
      <c r="CF4" s="133"/>
      <c r="CG4" s="133"/>
      <c r="CH4" s="133"/>
      <c r="CI4" s="134"/>
      <c r="CJ4" s="133"/>
      <c r="CK4" s="132"/>
      <c r="CL4" s="133"/>
      <c r="CM4" s="133"/>
      <c r="CN4" s="133"/>
      <c r="CO4" s="133"/>
      <c r="CP4" s="133"/>
      <c r="CQ4" s="133"/>
      <c r="CR4" s="133"/>
      <c r="CS4" s="133"/>
      <c r="CT4" s="133"/>
      <c r="CU4" s="133"/>
      <c r="CV4" s="133"/>
      <c r="CW4" s="133"/>
      <c r="CX4" s="134"/>
      <c r="CY4" s="133"/>
      <c r="CZ4" s="133"/>
      <c r="DA4" s="133"/>
      <c r="DB4" s="133"/>
      <c r="DC4" s="135"/>
      <c r="DD4" s="135"/>
      <c r="DE4" s="136"/>
      <c r="DF4" s="48"/>
      <c r="DG4" s="48"/>
      <c r="DH4" s="137"/>
      <c r="DI4" s="137"/>
      <c r="DJ4" s="138"/>
      <c r="DK4" s="49"/>
      <c r="DL4" s="50"/>
      <c r="DM4" s="36"/>
      <c r="DN4" s="51"/>
      <c r="DO4" s="51"/>
      <c r="DP4" s="52"/>
      <c r="DQ4" s="52"/>
      <c r="DR4" s="52"/>
      <c r="DS4" s="52"/>
      <c r="DT4" s="52"/>
      <c r="DU4" s="52"/>
      <c r="DV4" s="52"/>
      <c r="DW4" s="53"/>
      <c r="DX4" s="52"/>
      <c r="DY4" s="52"/>
      <c r="DZ4" s="52"/>
      <c r="EA4" s="52"/>
      <c r="EB4" s="112"/>
      <c r="EC4" s="139" t="s">
        <v>112</v>
      </c>
      <c r="ED4" s="55"/>
      <c r="EE4" s="7"/>
      <c r="EF4" s="56"/>
      <c r="EG4" s="56"/>
      <c r="EH4" s="33"/>
      <c r="EI4" s="33"/>
      <c r="EJ4" s="7"/>
      <c r="EK4" s="57"/>
      <c r="EL4" s="7"/>
      <c r="EM4" s="7"/>
      <c r="EN4" s="7"/>
      <c r="EO4" s="58"/>
      <c r="EP4" s="33"/>
      <c r="EQ4" s="33"/>
      <c r="ER4" s="33"/>
      <c r="ES4" s="59"/>
      <c r="ET4" s="59"/>
      <c r="EU4" s="59"/>
      <c r="EV4" s="33"/>
      <c r="EW4" s="56"/>
      <c r="EX4" s="33"/>
      <c r="EY4" s="33"/>
      <c r="EZ4" s="60"/>
      <c r="FA4" s="60"/>
      <c r="FB4" s="60"/>
      <c r="FC4" s="56"/>
      <c r="FD4" s="56"/>
      <c r="FE4" s="60"/>
      <c r="FF4" s="60"/>
      <c r="FG4" s="62" t="s">
        <v>1</v>
      </c>
      <c r="FH4" s="62" t="s">
        <v>2</v>
      </c>
      <c r="FI4" s="62" t="s">
        <v>3</v>
      </c>
      <c r="FJ4" s="60"/>
      <c r="FO4">
        <v>2022</v>
      </c>
    </row>
    <row r="5" spans="1:171" ht="19.5" thickTop="1" thickBot="1" x14ac:dyDescent="0.3">
      <c r="A5" s="140"/>
      <c r="B5" s="141"/>
      <c r="C5" s="141"/>
      <c r="D5" s="142"/>
      <c r="E5" s="76"/>
      <c r="F5" s="143"/>
      <c r="G5" s="7"/>
      <c r="H5" s="68"/>
      <c r="I5" s="120"/>
      <c r="J5" s="144" t="s">
        <v>113</v>
      </c>
      <c r="K5" s="97"/>
      <c r="L5" s="7"/>
      <c r="M5" s="97"/>
      <c r="N5" s="7"/>
      <c r="O5" s="33"/>
      <c r="P5" s="144"/>
      <c r="Q5" s="98"/>
      <c r="R5" s="31"/>
      <c r="S5" s="32"/>
      <c r="T5" s="145"/>
      <c r="U5" s="146"/>
      <c r="V5" s="147"/>
      <c r="W5" s="148"/>
      <c r="X5" s="148"/>
      <c r="Y5" s="148"/>
      <c r="Z5" s="149"/>
      <c r="AA5" s="150"/>
      <c r="AB5" s="147"/>
      <c r="AC5" s="148"/>
      <c r="AD5" s="148"/>
      <c r="AE5" s="148"/>
      <c r="AF5" s="151"/>
      <c r="AG5" s="7"/>
      <c r="AH5" s="152"/>
      <c r="AI5" s="153" t="s">
        <v>114</v>
      </c>
      <c r="AJ5" s="154"/>
      <c r="AK5" s="7"/>
      <c r="AL5" s="33"/>
      <c r="AM5" s="33"/>
      <c r="AN5" s="33"/>
      <c r="AO5" s="155"/>
      <c r="AP5" s="156"/>
      <c r="AQ5" s="156" t="s">
        <v>115</v>
      </c>
      <c r="AR5" s="157">
        <f>COUNTIF(HA10:HA1281,"Il reste seulement")</f>
        <v>0</v>
      </c>
      <c r="AS5" s="34"/>
      <c r="AT5" s="158"/>
      <c r="AU5" s="159"/>
      <c r="AV5" s="159"/>
      <c r="AW5" s="159"/>
      <c r="AX5" s="159"/>
      <c r="AY5" s="160"/>
      <c r="AZ5" s="7"/>
      <c r="BA5" s="33"/>
      <c r="BB5" s="161" t="s">
        <v>116</v>
      </c>
      <c r="BC5" s="61"/>
      <c r="BD5" s="162" t="s">
        <v>117</v>
      </c>
      <c r="BE5" s="163" t="s">
        <v>118</v>
      </c>
      <c r="BF5" s="35"/>
      <c r="BG5" s="36"/>
      <c r="BH5" s="7"/>
      <c r="BI5" s="7"/>
      <c r="BJ5" s="7"/>
      <c r="BK5" s="7"/>
      <c r="BL5" s="37"/>
      <c r="BM5" s="38"/>
      <c r="BN5" s="39"/>
      <c r="BO5" s="7"/>
      <c r="BP5" s="36"/>
      <c r="BQ5" s="36"/>
      <c r="BR5" s="36"/>
      <c r="BS5" s="7"/>
      <c r="BT5" s="42"/>
      <c r="BU5" s="42"/>
      <c r="BV5" s="42"/>
      <c r="BW5" s="42"/>
      <c r="BX5" s="42"/>
      <c r="BY5" s="43"/>
      <c r="BZ5" s="44"/>
      <c r="CA5" s="42"/>
      <c r="CB5" s="42"/>
      <c r="CC5" s="164"/>
      <c r="CD5" s="164"/>
      <c r="CE5" s="165"/>
      <c r="CF5" s="45"/>
      <c r="CG5" s="45"/>
      <c r="CH5" s="45"/>
      <c r="CI5" s="46"/>
      <c r="CJ5" s="45"/>
      <c r="CK5" s="166"/>
      <c r="CL5" s="166"/>
      <c r="CM5" s="46"/>
      <c r="CN5" s="166"/>
      <c r="CO5" s="166"/>
      <c r="CP5" s="166"/>
      <c r="CQ5" s="166"/>
      <c r="CR5" s="45"/>
      <c r="CS5" s="167"/>
      <c r="CT5" s="167"/>
      <c r="CU5" s="45"/>
      <c r="CV5" s="45"/>
      <c r="CW5" s="46"/>
      <c r="CX5" s="46"/>
      <c r="CY5" s="46"/>
      <c r="CZ5" s="46"/>
      <c r="DA5" s="46"/>
      <c r="DB5" s="46"/>
      <c r="DC5" s="47"/>
      <c r="DD5" s="47"/>
      <c r="DE5" s="48"/>
      <c r="DF5" s="48"/>
      <c r="DG5" s="48"/>
      <c r="DH5" s="168"/>
      <c r="DI5" s="168"/>
      <c r="DJ5" s="48"/>
      <c r="DK5" s="49"/>
      <c r="DL5" s="169" t="s">
        <v>119</v>
      </c>
      <c r="DM5" s="36"/>
      <c r="DN5" s="51"/>
      <c r="DO5" s="51"/>
      <c r="DP5" s="52"/>
      <c r="DQ5" s="52"/>
      <c r="DR5" s="52"/>
      <c r="DS5" s="52"/>
      <c r="DT5" s="52"/>
      <c r="DU5" s="52"/>
      <c r="DV5" s="52"/>
      <c r="DW5" s="53"/>
      <c r="DX5" s="52"/>
      <c r="DY5" s="52"/>
      <c r="DZ5" s="52"/>
      <c r="EA5" s="52"/>
      <c r="EB5" s="170"/>
      <c r="EC5" s="54"/>
      <c r="ED5" s="55"/>
      <c r="EE5" s="7"/>
      <c r="EF5" s="56"/>
      <c r="EG5" s="56"/>
      <c r="EH5" s="33"/>
      <c r="EI5" s="33"/>
      <c r="EJ5" s="7"/>
      <c r="EK5" s="57"/>
      <c r="EL5" s="7"/>
      <c r="EM5" s="7"/>
      <c r="EN5" s="7"/>
      <c r="EO5" s="58"/>
      <c r="EP5" s="33"/>
      <c r="EQ5" s="33"/>
      <c r="ER5" s="33"/>
      <c r="ES5" s="59"/>
      <c r="ET5" s="171" t="s">
        <v>120</v>
      </c>
      <c r="EU5" s="172"/>
      <c r="EV5" s="33"/>
      <c r="EW5" s="56"/>
      <c r="EX5" s="33"/>
      <c r="EY5" s="33"/>
      <c r="EZ5" s="60"/>
      <c r="FA5" s="60"/>
      <c r="FB5" s="60"/>
      <c r="FC5" s="56"/>
      <c r="FD5" s="173" t="s">
        <v>4</v>
      </c>
      <c r="FE5" s="174">
        <v>2021</v>
      </c>
      <c r="FF5" s="60"/>
      <c r="FG5" s="175">
        <f>IFERROR(AVERAGEIFS(FG10:FG28,FD10:FD28,"&gt;="&amp;DATE(FE5,1,1),FD10:FD28,"&lt;="&amp;DATE(FE5,12,31)),"")</f>
        <v>26.8</v>
      </c>
      <c r="FH5" s="175">
        <f>IFERROR(AVERAGEIFS(FH10:FH28,FD10:FD28,"&gt;="&amp;DATE(FE5,1,1),FD10:FD28,"&lt;="&amp;DATE(FE5,31,12)),"")</f>
        <v>31.285714285714285</v>
      </c>
      <c r="FI5" s="175">
        <f>IFERROR(AVERAGEIFS(FI10:FI28,FD10:FD28,"&gt;="&amp;DATE(FE5,1,1),FD10:FD28,"&lt;="&amp;DATE(FE5,12,31)),"")</f>
        <v>37.4</v>
      </c>
      <c r="FJ5" s="60"/>
    </row>
    <row r="6" spans="1:171" ht="19.5" thickTop="1" thickBot="1" x14ac:dyDescent="0.3">
      <c r="A6" s="176"/>
      <c r="B6" s="64"/>
      <c r="C6" s="177"/>
      <c r="D6" s="64"/>
      <c r="E6" s="178"/>
      <c r="F6" s="179"/>
      <c r="G6" s="7"/>
      <c r="H6" s="68"/>
      <c r="I6" s="120"/>
      <c r="J6" s="144" t="s">
        <v>123</v>
      </c>
      <c r="K6" s="97"/>
      <c r="L6" s="7"/>
      <c r="M6" s="97"/>
      <c r="N6" s="7"/>
      <c r="O6" s="33"/>
      <c r="P6" s="7"/>
      <c r="Q6" s="98"/>
      <c r="R6" s="31"/>
      <c r="S6" s="32"/>
      <c r="T6" s="17"/>
      <c r="U6" s="180"/>
      <c r="V6" s="181"/>
      <c r="W6" s="182"/>
      <c r="X6" s="182"/>
      <c r="Y6" s="182"/>
      <c r="Z6" s="183"/>
      <c r="AA6" s="184"/>
      <c r="AB6" s="181"/>
      <c r="AC6" s="182"/>
      <c r="AD6" s="182"/>
      <c r="AE6" s="182"/>
      <c r="AF6" s="185"/>
      <c r="AG6" s="186" t="s">
        <v>124</v>
      </c>
      <c r="AH6" s="7">
        <v>45</v>
      </c>
      <c r="AI6" s="106"/>
      <c r="AJ6" s="27"/>
      <c r="AK6" s="187" t="s">
        <v>124</v>
      </c>
      <c r="AL6" s="33">
        <v>45</v>
      </c>
      <c r="AM6" s="30"/>
      <c r="AN6" s="60"/>
      <c r="AO6" s="188"/>
      <c r="AP6" s="188"/>
      <c r="AQ6" s="189" t="s">
        <v>125</v>
      </c>
      <c r="AR6" s="157">
        <f>COUNTIF(HA11:HA1281,"DR en retard")</f>
        <v>0</v>
      </c>
      <c r="AS6" s="7"/>
      <c r="AT6" s="7" t="s">
        <v>126</v>
      </c>
      <c r="AU6" s="7"/>
      <c r="AV6" s="7"/>
      <c r="AW6" s="7"/>
      <c r="AX6" s="7"/>
      <c r="AY6" s="7"/>
      <c r="AZ6" s="7"/>
      <c r="BA6" s="33"/>
      <c r="BB6" s="187" t="s">
        <v>127</v>
      </c>
      <c r="BC6" s="187">
        <f>[1]Général!B51</f>
        <v>30</v>
      </c>
      <c r="BD6" s="7"/>
      <c r="BE6" s="7"/>
      <c r="BF6" s="190"/>
      <c r="BG6" s="36"/>
      <c r="BH6" s="5"/>
      <c r="BI6" s="5"/>
      <c r="BJ6" s="5"/>
      <c r="BK6" s="5"/>
      <c r="BL6" s="191"/>
      <c r="BM6" s="192"/>
      <c r="BN6" s="193"/>
      <c r="BO6" s="5"/>
      <c r="BP6" s="194"/>
      <c r="BQ6" s="194"/>
      <c r="BR6" s="194"/>
      <c r="BS6" s="5"/>
      <c r="BT6" s="42"/>
      <c r="BU6" s="42"/>
      <c r="BV6" s="42"/>
      <c r="BW6" s="42"/>
      <c r="BX6" s="42"/>
      <c r="BY6" s="43"/>
      <c r="BZ6" s="44"/>
      <c r="CA6" s="195"/>
      <c r="CB6" s="195"/>
      <c r="CC6" s="196"/>
      <c r="CD6" s="196"/>
      <c r="CE6" s="197"/>
      <c r="CF6" s="198"/>
      <c r="CG6" s="199"/>
      <c r="CH6" s="199"/>
      <c r="CI6" s="200"/>
      <c r="CJ6" s="167"/>
      <c r="CK6" s="199"/>
      <c r="CL6" s="199"/>
      <c r="CM6" s="200"/>
      <c r="CN6" s="199"/>
      <c r="CO6" s="199"/>
      <c r="CP6" s="200"/>
      <c r="CQ6" s="200"/>
      <c r="CR6" s="198"/>
      <c r="CS6" s="167"/>
      <c r="CT6" s="201"/>
      <c r="CU6" s="167"/>
      <c r="CV6" s="201"/>
      <c r="CW6" s="167"/>
      <c r="CX6" s="167"/>
      <c r="CY6" s="202"/>
      <c r="CZ6" s="46"/>
      <c r="DA6" s="46"/>
      <c r="DB6" s="46"/>
      <c r="DC6" s="47"/>
      <c r="DD6" s="203"/>
      <c r="DE6" s="138"/>
      <c r="DF6" s="138"/>
      <c r="DG6" s="137"/>
      <c r="DH6" s="137"/>
      <c r="DI6" s="137"/>
      <c r="DJ6" s="138"/>
      <c r="DK6" s="204"/>
      <c r="DL6" s="50"/>
      <c r="DM6" s="194"/>
      <c r="DN6" s="51"/>
      <c r="DO6" s="51"/>
      <c r="DP6" s="205"/>
      <c r="DQ6" s="205"/>
      <c r="DR6" s="205"/>
      <c r="DS6" s="205"/>
      <c r="DT6" s="205"/>
      <c r="DU6" s="205"/>
      <c r="DV6" s="205"/>
      <c r="DW6" s="53"/>
      <c r="DX6" s="205"/>
      <c r="DY6" s="205"/>
      <c r="DZ6" s="205"/>
      <c r="EA6" s="205"/>
      <c r="EB6" s="170"/>
      <c r="EC6" s="54"/>
      <c r="ED6" s="55"/>
      <c r="EE6" s="5"/>
      <c r="EF6" s="206"/>
      <c r="EG6" s="206"/>
      <c r="EH6" s="76"/>
      <c r="EI6" s="33" t="s">
        <v>128</v>
      </c>
      <c r="EJ6" s="7"/>
      <c r="EK6" s="57"/>
      <c r="EL6" s="7"/>
      <c r="EM6" s="33"/>
      <c r="EN6" s="33"/>
      <c r="EO6" s="58"/>
      <c r="EP6" s="33"/>
      <c r="EQ6" s="33"/>
      <c r="ER6" s="33"/>
      <c r="ES6" s="59"/>
      <c r="ET6" s="59"/>
      <c r="EU6" s="59"/>
      <c r="EV6" s="33"/>
      <c r="EW6" s="56"/>
      <c r="EX6" s="33"/>
      <c r="EY6" s="33"/>
      <c r="EZ6" s="60"/>
      <c r="FA6" s="60"/>
      <c r="FB6" s="60"/>
      <c r="FC6" s="56"/>
      <c r="FD6" s="56"/>
      <c r="FE6" s="60"/>
      <c r="FF6" s="60"/>
      <c r="FG6" s="61"/>
      <c r="FH6" s="62"/>
      <c r="FI6" s="207"/>
      <c r="FJ6" s="61"/>
    </row>
    <row r="7" spans="1:171" ht="27" thickTop="1" thickBot="1" x14ac:dyDescent="0.3">
      <c r="A7" s="208"/>
      <c r="B7" s="209"/>
      <c r="C7" s="92"/>
      <c r="D7" s="92"/>
      <c r="E7" s="210"/>
      <c r="F7" s="211" t="s">
        <v>129</v>
      </c>
      <c r="G7" s="211"/>
      <c r="H7" s="211"/>
      <c r="I7" s="211"/>
      <c r="J7" s="211"/>
      <c r="K7" s="211"/>
      <c r="L7" s="211"/>
      <c r="M7" s="211"/>
      <c r="N7" s="211"/>
      <c r="O7" s="211"/>
      <c r="P7" s="212"/>
      <c r="Q7" s="213" t="s">
        <v>130</v>
      </c>
      <c r="R7" s="214"/>
      <c r="S7" s="214"/>
      <c r="T7" s="214"/>
      <c r="U7" s="214"/>
      <c r="V7" s="214"/>
      <c r="W7" s="214"/>
      <c r="X7" s="215"/>
      <c r="Y7" s="215"/>
      <c r="Z7" s="215"/>
      <c r="AA7" s="216"/>
      <c r="AB7" s="216"/>
      <c r="AC7" s="217"/>
      <c r="AD7" s="218" t="s">
        <v>131</v>
      </c>
      <c r="AE7" s="219"/>
      <c r="AF7" s="220"/>
      <c r="AG7" s="221" t="s">
        <v>132</v>
      </c>
      <c r="AH7" s="222"/>
      <c r="AI7" s="223"/>
      <c r="AJ7" s="224"/>
      <c r="AK7" s="225" t="s">
        <v>133</v>
      </c>
      <c r="AL7" s="226"/>
      <c r="AM7" s="226"/>
      <c r="AN7" s="226"/>
      <c r="AO7" s="227"/>
      <c r="AP7" s="226"/>
      <c r="AQ7" s="226"/>
      <c r="AR7" s="226"/>
      <c r="AS7" s="226"/>
      <c r="AT7" s="226"/>
      <c r="AU7" s="226"/>
      <c r="AV7" s="226"/>
      <c r="AW7" s="228"/>
      <c r="AX7" s="229"/>
      <c r="AY7" s="230"/>
      <c r="AZ7" s="231"/>
      <c r="BA7" s="232"/>
      <c r="BB7" s="232"/>
      <c r="BC7" s="232"/>
      <c r="BD7" s="232"/>
      <c r="BE7" s="232"/>
      <c r="BF7" s="233"/>
      <c r="BG7" s="234" t="s">
        <v>134</v>
      </c>
      <c r="BH7" s="235"/>
      <c r="BI7" s="235"/>
      <c r="BJ7" s="235"/>
      <c r="BK7" s="235"/>
      <c r="BL7" s="235"/>
      <c r="BM7" s="235"/>
      <c r="BN7" s="235"/>
      <c r="BO7" s="236"/>
      <c r="BP7" s="237"/>
      <c r="BQ7" s="237"/>
      <c r="BR7" s="237"/>
      <c r="BS7" s="238"/>
      <c r="BT7" s="238">
        <v>72</v>
      </c>
      <c r="BU7" s="238"/>
      <c r="BV7" s="238"/>
      <c r="BW7" s="238"/>
      <c r="BX7" s="238"/>
      <c r="BY7" s="238"/>
      <c r="BZ7" s="239"/>
      <c r="CA7" s="240"/>
      <c r="CB7" s="240"/>
      <c r="CC7" s="241"/>
      <c r="CD7" s="241"/>
      <c r="CE7" s="242"/>
      <c r="CF7" s="243"/>
      <c r="CG7" s="243"/>
      <c r="CH7" s="243"/>
      <c r="CI7" s="243"/>
      <c r="CJ7" s="244"/>
      <c r="CK7" s="245"/>
      <c r="CL7" s="243"/>
      <c r="CM7" s="242"/>
      <c r="CN7" s="245"/>
      <c r="CO7" s="243"/>
      <c r="CP7" s="243"/>
      <c r="CQ7" s="246"/>
      <c r="CR7" s="247"/>
      <c r="CS7" s="243"/>
      <c r="CT7" s="243"/>
      <c r="CU7" s="243"/>
      <c r="CV7" s="243"/>
      <c r="CW7" s="248"/>
      <c r="CX7" s="248"/>
      <c r="CY7" s="245"/>
      <c r="CZ7" s="245"/>
      <c r="DA7" s="249"/>
      <c r="DB7" s="249"/>
      <c r="DC7" s="250"/>
      <c r="DD7" s="250"/>
      <c r="DE7" s="251"/>
      <c r="DF7" s="252"/>
      <c r="DG7" s="252"/>
      <c r="DH7" s="253"/>
      <c r="DI7" s="254"/>
      <c r="DJ7" s="255"/>
      <c r="DK7" s="256"/>
      <c r="DL7" s="257" t="s">
        <v>94</v>
      </c>
      <c r="DM7" s="258" t="s">
        <v>135</v>
      </c>
      <c r="DN7" s="92" t="s">
        <v>96</v>
      </c>
      <c r="DO7" s="258" t="s">
        <v>136</v>
      </c>
      <c r="DP7" s="259" t="s">
        <v>87</v>
      </c>
      <c r="DQ7" s="259" t="s">
        <v>137</v>
      </c>
      <c r="DR7" s="258" t="s">
        <v>138</v>
      </c>
      <c r="DS7" s="258" t="s">
        <v>139</v>
      </c>
      <c r="DT7" s="260" t="s">
        <v>97</v>
      </c>
      <c r="DU7" s="257" t="s">
        <v>140</v>
      </c>
      <c r="DV7" s="257" t="s">
        <v>109</v>
      </c>
      <c r="DW7" s="261" t="s">
        <v>141</v>
      </c>
      <c r="DX7" s="257" t="s">
        <v>142</v>
      </c>
      <c r="DY7" s="257" t="s">
        <v>102</v>
      </c>
      <c r="DZ7" s="92" t="s">
        <v>103</v>
      </c>
      <c r="EA7" s="92" t="s">
        <v>104</v>
      </c>
      <c r="EB7" s="92" t="s">
        <v>105</v>
      </c>
      <c r="EC7" s="257" t="s">
        <v>113</v>
      </c>
      <c r="ED7" s="262"/>
      <c r="EE7" s="76"/>
      <c r="EF7" s="206"/>
      <c r="EG7" s="206"/>
      <c r="EH7" s="263"/>
      <c r="EI7" s="263"/>
      <c r="EJ7" s="263"/>
      <c r="EK7" s="263"/>
      <c r="EL7" s="263"/>
      <c r="EM7" s="263"/>
      <c r="EN7" s="263"/>
      <c r="EO7" s="264" t="s">
        <v>143</v>
      </c>
      <c r="EP7" s="264" t="s">
        <v>121</v>
      </c>
      <c r="EQ7" s="264" t="s">
        <v>144</v>
      </c>
      <c r="ER7" s="33"/>
      <c r="ES7" s="265" t="s">
        <v>145</v>
      </c>
      <c r="ET7" s="266" t="s">
        <v>122</v>
      </c>
      <c r="EU7" s="266" t="s">
        <v>146</v>
      </c>
      <c r="EV7" s="267" t="s">
        <v>97</v>
      </c>
      <c r="EW7" s="264" t="s">
        <v>94</v>
      </c>
      <c r="EX7" s="266" t="s">
        <v>109</v>
      </c>
      <c r="EY7" s="268" t="s">
        <v>141</v>
      </c>
      <c r="EZ7" s="269" t="s">
        <v>142</v>
      </c>
      <c r="FA7" s="268" t="s">
        <v>147</v>
      </c>
      <c r="FB7" s="264" t="s">
        <v>103</v>
      </c>
      <c r="FC7" s="266" t="s">
        <v>104</v>
      </c>
      <c r="FD7" s="270" t="s">
        <v>105</v>
      </c>
      <c r="FE7" s="266" t="s">
        <v>148</v>
      </c>
      <c r="FF7" s="2"/>
      <c r="FG7" s="1"/>
      <c r="FH7" s="1"/>
      <c r="FI7" s="1"/>
      <c r="FJ7" s="271"/>
    </row>
    <row r="8" spans="1:171" ht="26.25" thickBot="1" x14ac:dyDescent="0.3">
      <c r="A8" s="272"/>
      <c r="B8" s="117"/>
      <c r="C8" s="117"/>
      <c r="D8" s="273"/>
      <c r="E8" s="274"/>
      <c r="F8" s="275"/>
      <c r="G8" s="275"/>
      <c r="H8" s="275"/>
      <c r="I8" s="275"/>
      <c r="J8" s="275"/>
      <c r="K8" s="275"/>
      <c r="L8" s="275"/>
      <c r="M8" s="275"/>
      <c r="N8" s="275"/>
      <c r="O8" s="275"/>
      <c r="P8" s="276"/>
      <c r="Q8" s="277"/>
      <c r="R8" s="278"/>
      <c r="S8" s="278"/>
      <c r="T8" s="278"/>
      <c r="U8" s="278"/>
      <c r="V8" s="279"/>
      <c r="W8" s="280"/>
      <c r="X8" s="281" t="s">
        <v>149</v>
      </c>
      <c r="Y8" s="282"/>
      <c r="Z8" s="283" t="s">
        <v>106</v>
      </c>
      <c r="AA8" s="284"/>
      <c r="AB8" s="285" t="s">
        <v>149</v>
      </c>
      <c r="AC8" s="286"/>
      <c r="AD8" s="287"/>
      <c r="AE8" s="288" t="s">
        <v>150</v>
      </c>
      <c r="AF8" s="288" t="s">
        <v>150</v>
      </c>
      <c r="AG8" s="289" t="s">
        <v>149</v>
      </c>
      <c r="AH8" s="290" t="s">
        <v>149</v>
      </c>
      <c r="AI8" s="291"/>
      <c r="AJ8" s="291"/>
      <c r="AK8" s="292" t="s">
        <v>149</v>
      </c>
      <c r="AL8" s="293"/>
      <c r="AM8" s="293"/>
      <c r="AN8" s="294" t="s">
        <v>151</v>
      </c>
      <c r="AO8" s="295"/>
      <c r="AP8" s="296"/>
      <c r="AQ8" s="292" t="s">
        <v>149</v>
      </c>
      <c r="AR8" s="293"/>
      <c r="AS8" s="297"/>
      <c r="AT8" s="297"/>
      <c r="AU8" s="297"/>
      <c r="AV8" s="298"/>
      <c r="AW8" s="292" t="s">
        <v>149</v>
      </c>
      <c r="AX8" s="299" t="s">
        <v>149</v>
      </c>
      <c r="AY8" s="300"/>
      <c r="AZ8" s="301"/>
      <c r="BA8" s="302"/>
      <c r="BB8" s="302"/>
      <c r="BC8" s="302"/>
      <c r="BD8" s="302"/>
      <c r="BE8" s="302"/>
      <c r="BF8" s="303"/>
      <c r="BG8" s="304"/>
      <c r="BH8" s="305"/>
      <c r="BI8" s="305"/>
      <c r="BJ8" s="305"/>
      <c r="BK8" s="305"/>
      <c r="BL8" s="305"/>
      <c r="BM8" s="305"/>
      <c r="BN8" s="305"/>
      <c r="BO8" s="306"/>
      <c r="BP8" s="307"/>
      <c r="BQ8" s="307"/>
      <c r="BR8" s="307"/>
      <c r="BS8" s="308"/>
      <c r="BT8" s="308"/>
      <c r="BU8" s="308"/>
      <c r="BV8" s="308"/>
      <c r="BW8" s="308"/>
      <c r="BX8" s="308"/>
      <c r="BY8" s="308"/>
      <c r="BZ8" s="44"/>
      <c r="CA8" s="309"/>
      <c r="CB8" s="309"/>
      <c r="CC8" s="241"/>
      <c r="CD8" s="241"/>
      <c r="CE8" s="242"/>
      <c r="CF8" s="243"/>
      <c r="CG8" s="243"/>
      <c r="CH8" s="243"/>
      <c r="CI8" s="243"/>
      <c r="CJ8" s="244"/>
      <c r="CK8" s="310"/>
      <c r="CL8" s="243"/>
      <c r="CM8" s="242"/>
      <c r="CN8" s="310"/>
      <c r="CO8" s="243"/>
      <c r="CP8" s="243"/>
      <c r="CQ8" s="311"/>
      <c r="CR8" s="312"/>
      <c r="CS8" s="243"/>
      <c r="CT8" s="243"/>
      <c r="CU8" s="243"/>
      <c r="CV8" s="243"/>
      <c r="CW8" s="248"/>
      <c r="CX8" s="248"/>
      <c r="CY8" s="310"/>
      <c r="CZ8" s="310"/>
      <c r="DA8" s="313"/>
      <c r="DB8" s="313"/>
      <c r="DC8" s="314"/>
      <c r="DD8" s="314"/>
      <c r="DE8" s="315"/>
      <c r="DF8" s="316"/>
      <c r="DG8" s="316"/>
      <c r="DH8" s="317"/>
      <c r="DI8" s="254"/>
      <c r="DJ8" s="318"/>
      <c r="DK8" s="204"/>
      <c r="DL8" s="319" t="s">
        <v>152</v>
      </c>
      <c r="DM8" s="320"/>
      <c r="DN8" s="320"/>
      <c r="DO8" s="320"/>
      <c r="DP8" s="320"/>
      <c r="DQ8" s="320"/>
      <c r="DR8" s="320"/>
      <c r="DS8" s="320"/>
      <c r="DT8" s="320"/>
      <c r="DU8" s="321"/>
      <c r="DV8" s="322" t="s">
        <v>153</v>
      </c>
      <c r="DW8" s="323"/>
      <c r="DX8" s="323"/>
      <c r="DY8" s="323"/>
      <c r="DZ8" s="323"/>
      <c r="EA8" s="323"/>
      <c r="EB8" s="323"/>
      <c r="EC8" s="324"/>
      <c r="ED8" s="325"/>
      <c r="EE8" s="326" t="s">
        <v>6</v>
      </c>
      <c r="EF8" s="327"/>
      <c r="EG8" s="328"/>
      <c r="EH8" s="329"/>
      <c r="EI8" s="329"/>
      <c r="EJ8" s="330" t="s">
        <v>154</v>
      </c>
      <c r="EK8" s="331"/>
      <c r="EL8" s="331"/>
      <c r="EM8" s="331"/>
      <c r="EN8" s="331"/>
      <c r="EO8" s="332" t="s">
        <v>155</v>
      </c>
      <c r="EP8" s="333"/>
      <c r="EQ8" s="333"/>
      <c r="ER8" s="333"/>
      <c r="ES8" s="333"/>
      <c r="ET8" s="333"/>
      <c r="EU8" s="333"/>
      <c r="EV8" s="333"/>
      <c r="EW8" s="333"/>
      <c r="EX8" s="332" t="s">
        <v>5</v>
      </c>
      <c r="EY8" s="333"/>
      <c r="EZ8" s="333"/>
      <c r="FA8" s="333"/>
      <c r="FB8" s="333"/>
      <c r="FC8" s="334"/>
      <c r="FD8" s="333"/>
      <c r="FE8" s="335"/>
      <c r="FF8" s="336"/>
      <c r="FG8" s="326" t="s">
        <v>6</v>
      </c>
      <c r="FH8" s="327"/>
      <c r="FI8" s="328"/>
      <c r="FJ8" s="337"/>
      <c r="FO8" t="s">
        <v>363</v>
      </c>
    </row>
    <row r="9" spans="1:171" ht="80.25" thickTop="1" thickBot="1" x14ac:dyDescent="0.3">
      <c r="A9" s="338" t="s">
        <v>156</v>
      </c>
      <c r="B9" s="339" t="s">
        <v>157</v>
      </c>
      <c r="C9" s="340" t="s">
        <v>158</v>
      </c>
      <c r="D9" s="341" t="s">
        <v>159</v>
      </c>
      <c r="E9" s="342" t="s">
        <v>160</v>
      </c>
      <c r="F9" s="343" t="s">
        <v>161</v>
      </c>
      <c r="G9" s="343" t="s">
        <v>162</v>
      </c>
      <c r="H9" s="344" t="s">
        <v>163</v>
      </c>
      <c r="I9" s="345" t="s">
        <v>164</v>
      </c>
      <c r="J9" s="345" t="s">
        <v>165</v>
      </c>
      <c r="K9" s="346" t="s">
        <v>166</v>
      </c>
      <c r="L9" s="345" t="s">
        <v>167</v>
      </c>
      <c r="M9" s="347" t="s">
        <v>168</v>
      </c>
      <c r="N9" s="347" t="s">
        <v>169</v>
      </c>
      <c r="O9" s="347" t="s">
        <v>170</v>
      </c>
      <c r="P9" s="348" t="s">
        <v>171</v>
      </c>
      <c r="Q9" s="343" t="s">
        <v>172</v>
      </c>
      <c r="R9" s="349" t="s">
        <v>173</v>
      </c>
      <c r="S9" s="345" t="s">
        <v>174</v>
      </c>
      <c r="T9" s="345" t="s">
        <v>175</v>
      </c>
      <c r="U9" s="345" t="s">
        <v>176</v>
      </c>
      <c r="V9" s="345" t="s">
        <v>177</v>
      </c>
      <c r="W9" s="345" t="s">
        <v>178</v>
      </c>
      <c r="X9" s="345" t="s">
        <v>179</v>
      </c>
      <c r="Y9" s="350" t="s">
        <v>180</v>
      </c>
      <c r="Z9" s="351" t="s">
        <v>181</v>
      </c>
      <c r="AA9" s="345" t="s">
        <v>182</v>
      </c>
      <c r="AB9" s="345" t="s">
        <v>183</v>
      </c>
      <c r="AC9" s="349" t="s">
        <v>184</v>
      </c>
      <c r="AD9" s="352" t="s">
        <v>185</v>
      </c>
      <c r="AE9" s="352" t="s">
        <v>186</v>
      </c>
      <c r="AF9" s="352" t="s">
        <v>187</v>
      </c>
      <c r="AG9" s="353" t="s">
        <v>188</v>
      </c>
      <c r="AH9" s="353" t="s">
        <v>189</v>
      </c>
      <c r="AI9" s="353" t="s">
        <v>190</v>
      </c>
      <c r="AJ9" s="354" t="s">
        <v>191</v>
      </c>
      <c r="AK9" s="355" t="s">
        <v>192</v>
      </c>
      <c r="AL9" s="356" t="s">
        <v>193</v>
      </c>
      <c r="AM9" s="357" t="s">
        <v>194</v>
      </c>
      <c r="AN9" s="358" t="s">
        <v>195</v>
      </c>
      <c r="AO9" s="358" t="s">
        <v>196</v>
      </c>
      <c r="AP9" s="357" t="s">
        <v>197</v>
      </c>
      <c r="AQ9" s="359" t="s">
        <v>198</v>
      </c>
      <c r="AR9" s="359" t="s">
        <v>199</v>
      </c>
      <c r="AS9" s="359" t="s">
        <v>200</v>
      </c>
      <c r="AT9" s="359" t="s">
        <v>201</v>
      </c>
      <c r="AU9" s="359" t="s">
        <v>202</v>
      </c>
      <c r="AV9" s="360" t="s">
        <v>203</v>
      </c>
      <c r="AW9" s="361" t="s">
        <v>204</v>
      </c>
      <c r="AX9" s="362" t="s">
        <v>205</v>
      </c>
      <c r="AY9" s="362"/>
      <c r="AZ9" s="363"/>
      <c r="BA9" s="363"/>
      <c r="BB9" s="363"/>
      <c r="BC9" s="364"/>
      <c r="BD9" s="363"/>
      <c r="BE9" s="363"/>
      <c r="BF9" s="365"/>
      <c r="BG9" s="366"/>
      <c r="BH9" s="367"/>
      <c r="BI9" s="367"/>
      <c r="BJ9" s="367"/>
      <c r="BK9" s="367"/>
      <c r="BL9" s="367" t="s">
        <v>206</v>
      </c>
      <c r="BM9" s="368" t="s">
        <v>207</v>
      </c>
      <c r="BN9" s="367" t="s">
        <v>208</v>
      </c>
      <c r="BO9" s="367" t="s">
        <v>209</v>
      </c>
      <c r="BP9" s="369" t="s">
        <v>210</v>
      </c>
      <c r="BQ9" s="370" t="s">
        <v>211</v>
      </c>
      <c r="BR9" s="371" t="s">
        <v>212</v>
      </c>
      <c r="BS9" s="372" t="s">
        <v>213</v>
      </c>
      <c r="BT9" s="373" t="s">
        <v>214</v>
      </c>
      <c r="BU9" s="374" t="s">
        <v>215</v>
      </c>
      <c r="BV9" s="374" t="s">
        <v>216</v>
      </c>
      <c r="BW9" s="374" t="s">
        <v>217</v>
      </c>
      <c r="BX9" s="374" t="s">
        <v>218</v>
      </c>
      <c r="BY9" s="375" t="s">
        <v>219</v>
      </c>
      <c r="BZ9" s="376" t="s">
        <v>220</v>
      </c>
      <c r="CA9" s="377" t="s">
        <v>221</v>
      </c>
      <c r="CB9" s="377" t="s">
        <v>222</v>
      </c>
      <c r="CC9" s="241"/>
      <c r="CD9" s="241"/>
      <c r="CE9" s="242"/>
      <c r="CF9" s="243"/>
      <c r="CG9" s="243"/>
      <c r="CH9" s="243"/>
      <c r="CI9" s="243"/>
      <c r="CJ9" s="244"/>
      <c r="CK9" s="310"/>
      <c r="CL9" s="243"/>
      <c r="CM9" s="242"/>
      <c r="CN9" s="310"/>
      <c r="CO9" s="243"/>
      <c r="CP9" s="243"/>
      <c r="CQ9" s="378"/>
      <c r="CR9" s="379"/>
      <c r="CS9" s="243"/>
      <c r="CT9" s="243"/>
      <c r="CU9" s="243"/>
      <c r="CV9" s="243"/>
      <c r="CW9" s="248"/>
      <c r="CX9" s="248"/>
      <c r="CY9" s="310"/>
      <c r="CZ9" s="310"/>
      <c r="DA9" s="313"/>
      <c r="DB9" s="313"/>
      <c r="DC9" s="314"/>
      <c r="DD9" s="314"/>
      <c r="DE9" s="315"/>
      <c r="DF9" s="316"/>
      <c r="DG9" s="316"/>
      <c r="DH9" s="317"/>
      <c r="DI9" s="254"/>
      <c r="DJ9" s="318"/>
      <c r="DK9" s="204"/>
      <c r="DL9" s="380" t="s">
        <v>223</v>
      </c>
      <c r="DM9" s="381" t="s">
        <v>224</v>
      </c>
      <c r="DN9" s="381" t="s">
        <v>225</v>
      </c>
      <c r="DO9" s="381" t="s">
        <v>226</v>
      </c>
      <c r="DP9" s="382" t="s">
        <v>227</v>
      </c>
      <c r="DQ9" s="382" t="s">
        <v>228</v>
      </c>
      <c r="DR9" s="382" t="s">
        <v>229</v>
      </c>
      <c r="DS9" s="382" t="s">
        <v>230</v>
      </c>
      <c r="DT9" s="383" t="s">
        <v>231</v>
      </c>
      <c r="DU9" s="384" t="s">
        <v>232</v>
      </c>
      <c r="DV9" s="385" t="s">
        <v>233</v>
      </c>
      <c r="DW9" s="386" t="s">
        <v>234</v>
      </c>
      <c r="DX9" s="387" t="s">
        <v>235</v>
      </c>
      <c r="DY9" s="387" t="s">
        <v>236</v>
      </c>
      <c r="DZ9" s="387" t="s">
        <v>237</v>
      </c>
      <c r="EA9" s="387" t="s">
        <v>238</v>
      </c>
      <c r="EB9" s="388" t="s">
        <v>239</v>
      </c>
      <c r="EC9" s="389" t="s">
        <v>240</v>
      </c>
      <c r="ED9" s="390" t="s">
        <v>241</v>
      </c>
      <c r="EE9" s="391" t="s">
        <v>242</v>
      </c>
      <c r="EF9" s="392" t="s">
        <v>243</v>
      </c>
      <c r="EG9" s="393" t="s">
        <v>244</v>
      </c>
      <c r="EH9" s="394" t="s">
        <v>245</v>
      </c>
      <c r="EI9" s="395" t="s">
        <v>246</v>
      </c>
      <c r="EJ9" s="396" t="s">
        <v>247</v>
      </c>
      <c r="EK9" s="396" t="s">
        <v>248</v>
      </c>
      <c r="EL9" s="396" t="s">
        <v>249</v>
      </c>
      <c r="EM9" s="397" t="s">
        <v>250</v>
      </c>
      <c r="EN9" s="398" t="s">
        <v>251</v>
      </c>
      <c r="EO9" s="399" t="s">
        <v>252</v>
      </c>
      <c r="EP9" s="400" t="s">
        <v>253</v>
      </c>
      <c r="EQ9" s="400" t="s">
        <v>254</v>
      </c>
      <c r="ER9" s="401" t="s">
        <v>255</v>
      </c>
      <c r="ES9" s="402" t="s">
        <v>256</v>
      </c>
      <c r="ET9" s="403" t="s">
        <v>257</v>
      </c>
      <c r="EU9" s="403" t="s">
        <v>258</v>
      </c>
      <c r="EV9" s="404" t="s">
        <v>259</v>
      </c>
      <c r="EW9" s="405" t="s">
        <v>260</v>
      </c>
      <c r="EX9" s="406" t="s">
        <v>261</v>
      </c>
      <c r="EY9" s="407" t="s">
        <v>262</v>
      </c>
      <c r="EZ9" s="408" t="s">
        <v>263</v>
      </c>
      <c r="FA9" s="408" t="s">
        <v>264</v>
      </c>
      <c r="FB9" s="409" t="s">
        <v>265</v>
      </c>
      <c r="FC9" s="410" t="s">
        <v>266</v>
      </c>
      <c r="FD9" s="411" t="s">
        <v>7</v>
      </c>
      <c r="FE9" s="412" t="s">
        <v>267</v>
      </c>
      <c r="FF9" s="413" t="s">
        <v>8</v>
      </c>
      <c r="FG9" s="414" t="s">
        <v>9</v>
      </c>
      <c r="FH9" s="415" t="s">
        <v>10</v>
      </c>
      <c r="FI9" s="416" t="s">
        <v>11</v>
      </c>
      <c r="FJ9" s="417"/>
      <c r="FO9" s="545" t="s">
        <v>364</v>
      </c>
    </row>
    <row r="10" spans="1:171" ht="42" customHeight="1" thickTop="1" thickBot="1" x14ac:dyDescent="0.3">
      <c r="A10" s="497">
        <v>0</v>
      </c>
      <c r="B10" s="495"/>
      <c r="C10" s="489" t="s">
        <v>271</v>
      </c>
      <c r="D10" s="498"/>
      <c r="E10" s="499"/>
      <c r="F10" s="500" t="s">
        <v>88</v>
      </c>
      <c r="G10" s="85">
        <v>6</v>
      </c>
      <c r="H10" s="419">
        <v>600</v>
      </c>
      <c r="I10" s="476"/>
      <c r="J10" s="420"/>
      <c r="K10" s="421"/>
      <c r="L10" s="85"/>
      <c r="M10" s="85"/>
      <c r="N10" s="85"/>
      <c r="O10" s="85"/>
      <c r="P10" s="501"/>
      <c r="Q10" s="34"/>
      <c r="R10" s="34"/>
      <c r="S10" s="87"/>
      <c r="T10" s="428"/>
      <c r="U10" s="459"/>
      <c r="V10" s="477"/>
      <c r="W10" s="502"/>
      <c r="X10" s="459"/>
      <c r="Y10" s="478"/>
      <c r="Z10" s="503">
        <f t="shared" ref="Z10:Z28" si="0">IF(EB10="","",EB10)</f>
        <v>44263</v>
      </c>
      <c r="AA10" s="504"/>
      <c r="AB10" s="505"/>
      <c r="AC10" s="34"/>
      <c r="AD10" s="34"/>
      <c r="AE10" s="422"/>
      <c r="AF10" s="428"/>
      <c r="AG10" s="506"/>
      <c r="AH10" s="422">
        <v>44278</v>
      </c>
      <c r="AI10" s="507"/>
      <c r="AJ10" s="423" t="str">
        <f t="shared" ref="AJ10:AJ28" si="1">IF(EP10="","",EP10)</f>
        <v>24/03/2021</v>
      </c>
      <c r="AK10" s="481">
        <f>IF(ISBLANK(AH10),IF(ISBLANK(AG10),IF(AB10="","",AB10+[1]BC!$AH$6),AG10+[1]BC!$AH$6),AH10+[1]BC!$AH$6)</f>
        <v>44323</v>
      </c>
      <c r="AL10" s="424">
        <v>966</v>
      </c>
      <c r="AM10" s="425" t="str">
        <f t="shared" ref="AM10:AM28" si="2">EQ10</f>
        <v>04/06/2021</v>
      </c>
      <c r="AN10" s="85" t="s">
        <v>268</v>
      </c>
      <c r="AO10" s="419">
        <v>957</v>
      </c>
      <c r="AP10" s="426" t="str">
        <f t="shared" ref="AP10:AP28" si="3">FC10</f>
        <v>10/06/2021</v>
      </c>
      <c r="AQ10" s="427" t="str">
        <f t="shared" ref="AQ10:AQ28" si="4">IF(FD10="","",FD10)</f>
        <v>10/06/2021</v>
      </c>
      <c r="AR10" s="428">
        <v>0</v>
      </c>
      <c r="AS10" s="84"/>
      <c r="AT10" s="508">
        <v>0</v>
      </c>
      <c r="AU10" s="84"/>
      <c r="AV10" s="84"/>
      <c r="AW10" s="429">
        <f>IF(AN10="DLR",(AT9+AU9-AS10-AR10-AV10)*1.2,X10-((AR10++AS10+AU10+AT10+AV10)*(1+[1]Général!$I$101/100)))</f>
        <v>0</v>
      </c>
      <c r="AX10" s="34"/>
      <c r="AY10" s="430">
        <f t="shared" ref="AY10:AY24" si="5">IFERROR(MAX(0,X10*(AH10-AG10)/1000),"")</f>
        <v>0</v>
      </c>
      <c r="AZ10" s="482"/>
      <c r="BA10" s="483"/>
      <c r="BB10" s="484"/>
      <c r="BC10" s="431"/>
      <c r="BD10" s="484"/>
      <c r="BE10" s="484"/>
      <c r="BF10" s="509"/>
      <c r="BG10" s="432" t="str">
        <f>IF(L10&lt;&gt;"",VLOOKUP(L10,[1]Général!$B$62:$D$73, 2, FALSE),"")</f>
        <v/>
      </c>
      <c r="BH10" s="461">
        <f>AW10/(1+[1]Général!$I$101/100)</f>
        <v>0</v>
      </c>
      <c r="BI10" s="461">
        <f>V10-((AR10+AT10)*(1+[1]Général!$I$101/100))</f>
        <v>0</v>
      </c>
      <c r="BJ10" s="461">
        <f>W10-((AS10+AU10+AV10)*(1+[1]Général!$I$101/100))</f>
        <v>0</v>
      </c>
      <c r="BK10" s="433" t="str">
        <f t="shared" ref="BK10:BK28" si="6">IF(FF10="","",FF10)</f>
        <v>2021 - 11339</v>
      </c>
      <c r="BL10" s="510"/>
      <c r="BM10" s="510"/>
      <c r="BN10" s="511"/>
      <c r="BO10" s="434">
        <f t="shared" ref="BO10:BO28" si="7">IF(AH10="","",AH10-AB10)</f>
        <v>44278</v>
      </c>
      <c r="BP10" s="435" t="str">
        <f t="shared" ref="BP10:BQ28" si="8">IF(EP10="","",EP10)</f>
        <v>24/03/2021</v>
      </c>
      <c r="BQ10" s="435" t="str">
        <f t="shared" si="8"/>
        <v>04/06/2021</v>
      </c>
      <c r="BR10" s="435" t="str">
        <f t="shared" ref="BR10:BR28" si="9">IF(FC10="","",FC10)</f>
        <v>10/06/2021</v>
      </c>
      <c r="BS10" s="436">
        <f t="shared" ref="BS10:BS28" si="10">IF(Z10=0,DATEVALUE("01/04/2015"),Z10)</f>
        <v>44263</v>
      </c>
      <c r="BT10" s="512"/>
      <c r="BU10" s="512"/>
      <c r="BV10" s="458"/>
      <c r="BW10" s="458"/>
      <c r="BX10" s="513"/>
      <c r="BY10" s="514">
        <v>1</v>
      </c>
      <c r="BZ10" s="437" t="str">
        <f t="shared" ref="BZ10:BZ28" si="11">IF(OR(CA10="",CB10=""),"",MAX(CA10,CB10))</f>
        <v/>
      </c>
      <c r="CA10" s="422">
        <f t="shared" ref="CA10:CA28" si="12">IF(AH10="","",DATE(YEAR(AH10),MONTH(AH10),DAY(AH10)+45))</f>
        <v>44323</v>
      </c>
      <c r="CB10" s="422" t="str">
        <f t="shared" ref="CB10:CB28" si="13">IF(AA10="","",DATE(YEAR(AA10),MONTH(AA10),DAY(AA10)+45))</f>
        <v/>
      </c>
      <c r="CC10" s="87"/>
      <c r="CD10" s="438"/>
      <c r="CE10" s="462"/>
      <c r="CF10" s="439"/>
      <c r="CG10" s="87"/>
      <c r="CH10" s="87"/>
      <c r="CI10" s="515"/>
      <c r="CJ10" s="515"/>
      <c r="CK10" s="87"/>
      <c r="CL10" s="87"/>
      <c r="CM10" s="515"/>
      <c r="CN10" s="87"/>
      <c r="CO10" s="87"/>
      <c r="CP10" s="439"/>
      <c r="CQ10" s="439"/>
      <c r="CR10" s="439"/>
      <c r="CS10" s="440"/>
      <c r="CT10" s="441"/>
      <c r="CU10" s="440"/>
      <c r="CV10" s="441"/>
      <c r="CW10" s="442"/>
      <c r="CX10" s="443"/>
      <c r="CY10" s="443"/>
      <c r="CZ10" s="516"/>
      <c r="DA10" s="516"/>
      <c r="DB10" s="516"/>
      <c r="DC10" s="517"/>
      <c r="DD10" s="517"/>
      <c r="DE10" s="444"/>
      <c r="DF10" s="518"/>
      <c r="DG10" s="519"/>
      <c r="DH10" s="443"/>
      <c r="DI10" s="445"/>
      <c r="DJ10" s="446"/>
      <c r="DK10" s="447"/>
      <c r="DL10" s="485">
        <v>44259</v>
      </c>
      <c r="DM10" s="463">
        <v>44259</v>
      </c>
      <c r="DN10" s="463">
        <v>44260</v>
      </c>
      <c r="DO10" s="463">
        <v>44260</v>
      </c>
      <c r="DP10" s="463">
        <v>44260</v>
      </c>
      <c r="DQ10" s="463">
        <v>44260</v>
      </c>
      <c r="DR10" s="463">
        <v>44263</v>
      </c>
      <c r="DS10" s="463">
        <v>44260</v>
      </c>
      <c r="DT10" s="490">
        <v>44263</v>
      </c>
      <c r="DU10" s="486">
        <v>44263</v>
      </c>
      <c r="DV10" s="491"/>
      <c r="DW10" s="491"/>
      <c r="DX10" s="492"/>
      <c r="DY10" s="492">
        <v>44263</v>
      </c>
      <c r="DZ10" s="492">
        <v>44263</v>
      </c>
      <c r="EA10" s="493">
        <v>44263</v>
      </c>
      <c r="EB10" s="520">
        <v>44263</v>
      </c>
      <c r="EC10" s="464">
        <v>44264</v>
      </c>
      <c r="ED10" s="465" t="s">
        <v>272</v>
      </c>
      <c r="EE10" s="466">
        <f t="shared" ref="EE10:EE28" si="14">IF(OR(DR10="",DP10=""),"",(DR10-DP10))</f>
        <v>3</v>
      </c>
      <c r="EF10" s="448">
        <f t="shared" ref="EF10:EF28" si="15">IF(OR(DU10="",DL10=""),"",(DU10-DL10))</f>
        <v>4</v>
      </c>
      <c r="EG10" s="467">
        <f t="shared" ref="EG10:EG28" si="16">IF(OR(DL10="",EC10=""),"",(EC10-DL10))</f>
        <v>5</v>
      </c>
      <c r="EH10" s="487">
        <f t="shared" ref="EH10:EH28" si="17">Z10-DT10</f>
        <v>0</v>
      </c>
      <c r="EI10" s="521">
        <f t="shared" ref="EI10:EI28" si="18">EH10+EF10</f>
        <v>4</v>
      </c>
      <c r="EJ10" s="422"/>
      <c r="EK10" s="522"/>
      <c r="EL10" s="422"/>
      <c r="EM10" s="521">
        <f t="shared" ref="EM10:EM28" si="19">EL10-DT10</f>
        <v>-44263</v>
      </c>
      <c r="EN10" s="488">
        <f t="shared" ref="EN10:EN28" si="20">EL10-EJ10</f>
        <v>0</v>
      </c>
      <c r="EO10" s="468" t="s">
        <v>31</v>
      </c>
      <c r="EP10" s="469" t="s">
        <v>32</v>
      </c>
      <c r="EQ10" s="470" t="s">
        <v>33</v>
      </c>
      <c r="ER10" s="470" t="s">
        <v>33</v>
      </c>
      <c r="ES10" s="470" t="s">
        <v>34</v>
      </c>
      <c r="ET10" s="470" t="s">
        <v>14</v>
      </c>
      <c r="EU10" s="470" t="s">
        <v>14</v>
      </c>
      <c r="EV10" s="449" t="s">
        <v>34</v>
      </c>
      <c r="EW10" s="450" t="s">
        <v>34</v>
      </c>
      <c r="EX10" s="471" t="s">
        <v>14</v>
      </c>
      <c r="EY10" s="472" t="s">
        <v>14</v>
      </c>
      <c r="EZ10" s="523" t="s">
        <v>14</v>
      </c>
      <c r="FA10" s="523" t="s">
        <v>14</v>
      </c>
      <c r="FB10" s="523" t="s">
        <v>35</v>
      </c>
      <c r="FC10" s="494" t="s">
        <v>35</v>
      </c>
      <c r="FD10" s="543" t="s">
        <v>35</v>
      </c>
      <c r="FE10" s="473" t="s">
        <v>35</v>
      </c>
      <c r="FF10" s="451" t="s">
        <v>68</v>
      </c>
      <c r="FG10" s="474">
        <f t="shared" ref="FG10:FG28" si="21">IF(EQ10="","",EQ10-AH10)</f>
        <v>73</v>
      </c>
      <c r="FH10" s="475">
        <f t="shared" ref="FH10:FH28" si="22">IF(EW10="","",EW10-AH10)</f>
        <v>78</v>
      </c>
      <c r="FI10" s="452">
        <f t="shared" ref="FI10:FI28" si="23">IF(FD10="","",IF(OR(AH10="",AQ10=""),"",(FD10-AH10)))</f>
        <v>79</v>
      </c>
      <c r="FJ10" s="453"/>
      <c r="FK10">
        <v>600</v>
      </c>
    </row>
    <row r="11" spans="1:171" ht="42" customHeight="1" thickTop="1" thickBot="1" x14ac:dyDescent="0.3">
      <c r="A11" s="497">
        <v>0</v>
      </c>
      <c r="B11" s="495"/>
      <c r="C11" s="489" t="s">
        <v>273</v>
      </c>
      <c r="D11" s="498"/>
      <c r="E11" s="499"/>
      <c r="F11" s="85" t="s">
        <v>274</v>
      </c>
      <c r="G11" s="85">
        <v>6</v>
      </c>
      <c r="H11" s="419">
        <v>601</v>
      </c>
      <c r="I11" s="476"/>
      <c r="J11" s="85"/>
      <c r="K11" s="421"/>
      <c r="L11" s="85"/>
      <c r="M11" s="85"/>
      <c r="N11" s="85"/>
      <c r="O11" s="85"/>
      <c r="P11" s="501"/>
      <c r="Q11" s="34"/>
      <c r="R11" s="34"/>
      <c r="S11" s="428"/>
      <c r="T11" s="428"/>
      <c r="U11" s="459"/>
      <c r="V11" s="502"/>
      <c r="W11" s="502"/>
      <c r="X11" s="459"/>
      <c r="Y11" s="478"/>
      <c r="Z11" s="503">
        <f t="shared" si="0"/>
        <v>44267</v>
      </c>
      <c r="AA11" s="504"/>
      <c r="AB11" s="480"/>
      <c r="AC11" s="34"/>
      <c r="AD11" s="34"/>
      <c r="AE11" s="422"/>
      <c r="AF11" s="428"/>
      <c r="AG11" s="506"/>
      <c r="AH11" s="422">
        <v>44298</v>
      </c>
      <c r="AI11" s="507"/>
      <c r="AJ11" s="423" t="str">
        <f t="shared" si="1"/>
        <v>13/04/2021</v>
      </c>
      <c r="AK11" s="481">
        <f>IF(ISBLANK(AH11),IF(ISBLANK(AG11),IF(AB11="","",AB11+[1]BC!$AH$6),AG11+[1]BC!$AH$6),AH11+[1]BC!$AH$6)</f>
        <v>44343</v>
      </c>
      <c r="AL11" s="424">
        <v>989</v>
      </c>
      <c r="AM11" s="425" t="str">
        <f t="shared" si="2"/>
        <v>26/05/2021</v>
      </c>
      <c r="AN11" s="85" t="s">
        <v>268</v>
      </c>
      <c r="AO11" s="419">
        <v>979</v>
      </c>
      <c r="AP11" s="426" t="str">
        <f t="shared" si="3"/>
        <v>01/06/2021</v>
      </c>
      <c r="AQ11" s="427">
        <f t="shared" si="4"/>
        <v>44348</v>
      </c>
      <c r="AR11" s="525"/>
      <c r="AS11" s="525"/>
      <c r="AT11" s="525"/>
      <c r="AU11" s="525"/>
      <c r="AV11" s="525"/>
      <c r="AW11" s="429">
        <f>IF(AN11="DLR",(AT10+AU10-AS11-AR11-AV11)*1.2,X11-((AR11++AS11+AU11+AT11+AV11)*(1+[1]Général!$I$101/100)))</f>
        <v>0</v>
      </c>
      <c r="AX11" s="34"/>
      <c r="AY11" s="430">
        <f t="shared" si="5"/>
        <v>0</v>
      </c>
      <c r="AZ11" s="482"/>
      <c r="BA11" s="483"/>
      <c r="BB11" s="484"/>
      <c r="BC11" s="431"/>
      <c r="BD11" s="484"/>
      <c r="BE11" s="484"/>
      <c r="BF11" s="509"/>
      <c r="BG11" s="432" t="str">
        <f>IF(L11&lt;&gt;"",VLOOKUP(L11,[1]Général!$B$62:$D$73, 2, FALSE),"")</f>
        <v/>
      </c>
      <c r="BH11" s="461">
        <f>AW11/(1+[1]Général!$I$101/100)</f>
        <v>0</v>
      </c>
      <c r="BI11" s="461">
        <f>V11-((AR11+AT11)*(1+[1]Général!$I$101/100))</f>
        <v>0</v>
      </c>
      <c r="BJ11" s="461">
        <f>W11-((AS11+AU11+AV11)*(1+[1]Général!$I$101/100))</f>
        <v>0</v>
      </c>
      <c r="BK11" s="433" t="str">
        <f t="shared" si="6"/>
        <v>2021 - 10432</v>
      </c>
      <c r="BL11" s="510"/>
      <c r="BM11" s="510"/>
      <c r="BN11" s="511"/>
      <c r="BO11" s="434">
        <f t="shared" si="7"/>
        <v>44298</v>
      </c>
      <c r="BP11" s="435" t="str">
        <f t="shared" si="8"/>
        <v>13/04/2021</v>
      </c>
      <c r="BQ11" s="435" t="str">
        <f t="shared" si="8"/>
        <v>26/05/2021</v>
      </c>
      <c r="BR11" s="435" t="str">
        <f t="shared" si="9"/>
        <v>01/06/2021</v>
      </c>
      <c r="BS11" s="436">
        <f t="shared" si="10"/>
        <v>44267</v>
      </c>
      <c r="BT11" s="512"/>
      <c r="BU11" s="512"/>
      <c r="BV11" s="458"/>
      <c r="BW11" s="458"/>
      <c r="BX11" s="513"/>
      <c r="BY11" s="514">
        <v>2</v>
      </c>
      <c r="BZ11" s="437" t="str">
        <f t="shared" si="11"/>
        <v/>
      </c>
      <c r="CA11" s="422">
        <f t="shared" si="12"/>
        <v>44343</v>
      </c>
      <c r="CB11" s="422" t="str">
        <f t="shared" si="13"/>
        <v/>
      </c>
      <c r="CC11" s="438"/>
      <c r="CD11" s="438"/>
      <c r="CE11" s="462"/>
      <c r="CF11" s="439"/>
      <c r="CG11" s="526"/>
      <c r="CH11" s="526"/>
      <c r="CI11" s="515"/>
      <c r="CJ11" s="515"/>
      <c r="CK11" s="526"/>
      <c r="CL11" s="526"/>
      <c r="CM11" s="515"/>
      <c r="CN11" s="526"/>
      <c r="CO11" s="526"/>
      <c r="CP11" s="439"/>
      <c r="CQ11" s="439"/>
      <c r="CR11" s="439"/>
      <c r="CS11" s="440"/>
      <c r="CT11" s="441"/>
      <c r="CU11" s="440"/>
      <c r="CV11" s="441"/>
      <c r="CW11" s="442"/>
      <c r="CX11" s="443"/>
      <c r="CY11" s="443"/>
      <c r="CZ11" s="516"/>
      <c r="DA11" s="516"/>
      <c r="DB11" s="516"/>
      <c r="DC11" s="517"/>
      <c r="DD11" s="517"/>
      <c r="DE11" s="444"/>
      <c r="DF11" s="518"/>
      <c r="DG11" s="519"/>
      <c r="DH11" s="443"/>
      <c r="DI11" s="445"/>
      <c r="DJ11" s="446"/>
      <c r="DK11" s="447"/>
      <c r="DL11" s="485">
        <v>44265</v>
      </c>
      <c r="DM11" s="463">
        <v>44265</v>
      </c>
      <c r="DN11" s="463">
        <v>44266</v>
      </c>
      <c r="DO11" s="463">
        <v>44265</v>
      </c>
      <c r="DP11" s="463">
        <v>44266</v>
      </c>
      <c r="DQ11" s="463">
        <v>44266</v>
      </c>
      <c r="DR11" s="463">
        <v>44266</v>
      </c>
      <c r="DS11" s="463">
        <v>44266</v>
      </c>
      <c r="DT11" s="490">
        <v>44266</v>
      </c>
      <c r="DU11" s="486">
        <v>44266</v>
      </c>
      <c r="DV11" s="491"/>
      <c r="DW11" s="491"/>
      <c r="DX11" s="492"/>
      <c r="DY11" s="492">
        <v>44267</v>
      </c>
      <c r="DZ11" s="492">
        <v>44267</v>
      </c>
      <c r="EA11" s="493">
        <v>44267</v>
      </c>
      <c r="EB11" s="520">
        <v>44267</v>
      </c>
      <c r="EC11" s="464">
        <v>44267</v>
      </c>
      <c r="ED11" s="465" t="s">
        <v>275</v>
      </c>
      <c r="EE11" s="466">
        <f t="shared" si="14"/>
        <v>0</v>
      </c>
      <c r="EF11" s="448">
        <f t="shared" si="15"/>
        <v>1</v>
      </c>
      <c r="EG11" s="467">
        <f t="shared" si="16"/>
        <v>2</v>
      </c>
      <c r="EH11" s="487">
        <f t="shared" si="17"/>
        <v>1</v>
      </c>
      <c r="EI11" s="521">
        <f t="shared" si="18"/>
        <v>2</v>
      </c>
      <c r="EJ11" s="422"/>
      <c r="EK11" s="522"/>
      <c r="EL11" s="422"/>
      <c r="EM11" s="521">
        <f t="shared" si="19"/>
        <v>-44266</v>
      </c>
      <c r="EN11" s="488">
        <f t="shared" si="20"/>
        <v>0</v>
      </c>
      <c r="EO11" s="468" t="s">
        <v>36</v>
      </c>
      <c r="EP11" s="469" t="s">
        <v>36</v>
      </c>
      <c r="EQ11" s="470" t="s">
        <v>37</v>
      </c>
      <c r="ER11" s="470" t="s">
        <v>37</v>
      </c>
      <c r="ES11" s="470" t="s">
        <v>37</v>
      </c>
      <c r="ET11" s="470" t="s">
        <v>14</v>
      </c>
      <c r="EU11" s="470" t="s">
        <v>14</v>
      </c>
      <c r="EV11" s="449" t="s">
        <v>38</v>
      </c>
      <c r="EW11" s="450" t="s">
        <v>39</v>
      </c>
      <c r="EX11" s="471" t="s">
        <v>14</v>
      </c>
      <c r="EY11" s="472" t="s">
        <v>14</v>
      </c>
      <c r="EZ11" s="523" t="s">
        <v>14</v>
      </c>
      <c r="FA11" s="523" t="s">
        <v>14</v>
      </c>
      <c r="FB11" s="523" t="s">
        <v>39</v>
      </c>
      <c r="FC11" s="494" t="s">
        <v>40</v>
      </c>
      <c r="FD11" s="524">
        <v>44348</v>
      </c>
      <c r="FE11" s="473" t="s">
        <v>40</v>
      </c>
      <c r="FF11" s="451" t="s">
        <v>69</v>
      </c>
      <c r="FG11" s="474">
        <f t="shared" si="21"/>
        <v>44</v>
      </c>
      <c r="FH11" s="475">
        <f t="shared" si="22"/>
        <v>49</v>
      </c>
      <c r="FI11" s="452">
        <f t="shared" si="23"/>
        <v>50</v>
      </c>
      <c r="FJ11" s="453"/>
      <c r="FK11">
        <v>601</v>
      </c>
      <c r="FM11" t="s">
        <v>358</v>
      </c>
    </row>
    <row r="12" spans="1:171" ht="42" customHeight="1" thickTop="1" thickBot="1" x14ac:dyDescent="0.3">
      <c r="A12" s="497">
        <v>0</v>
      </c>
      <c r="B12" s="495"/>
      <c r="C12" s="489" t="s">
        <v>276</v>
      </c>
      <c r="D12" s="498"/>
      <c r="E12" s="499"/>
      <c r="F12" s="85" t="s">
        <v>274</v>
      </c>
      <c r="G12" s="85">
        <v>6</v>
      </c>
      <c r="H12" s="419">
        <v>602</v>
      </c>
      <c r="I12" s="476"/>
      <c r="J12" s="85"/>
      <c r="K12" s="421"/>
      <c r="L12" s="85"/>
      <c r="M12" s="85"/>
      <c r="N12" s="85"/>
      <c r="O12" s="85"/>
      <c r="P12" s="501"/>
      <c r="Q12" s="34"/>
      <c r="R12" s="34"/>
      <c r="S12" s="428"/>
      <c r="T12" s="87"/>
      <c r="U12" s="459"/>
      <c r="V12" s="502"/>
      <c r="W12" s="477"/>
      <c r="X12" s="459"/>
      <c r="Y12" s="478"/>
      <c r="Z12" s="503">
        <f t="shared" si="0"/>
        <v>44270</v>
      </c>
      <c r="AA12" s="504"/>
      <c r="AB12" s="480"/>
      <c r="AC12" s="34"/>
      <c r="AD12" s="34"/>
      <c r="AE12" s="422"/>
      <c r="AF12" s="428"/>
      <c r="AG12" s="506"/>
      <c r="AH12" s="422">
        <v>44319</v>
      </c>
      <c r="AI12" s="507"/>
      <c r="AJ12" s="423" t="str">
        <f t="shared" si="1"/>
        <v>05/05/2021</v>
      </c>
      <c r="AK12" s="481">
        <f>IF(ISBLANK(AH12),IF(ISBLANK(AG12),IF(AB12="","",AB12+[1]BC!$AH$6),AG12+[1]BC!$AH$6),AH12+[1]BC!$AH$6)</f>
        <v>44364</v>
      </c>
      <c r="AL12" s="424">
        <v>1009</v>
      </c>
      <c r="AM12" s="425" t="str">
        <f t="shared" si="2"/>
        <v>19/05/2021</v>
      </c>
      <c r="AN12" s="85" t="s">
        <v>268</v>
      </c>
      <c r="AO12" s="460">
        <v>998</v>
      </c>
      <c r="AP12" s="426" t="str">
        <f t="shared" si="3"/>
        <v>19/05/2021</v>
      </c>
      <c r="AQ12" s="427" t="str">
        <f t="shared" si="4"/>
        <v>19/05/2021</v>
      </c>
      <c r="AR12" s="525"/>
      <c r="AS12" s="428">
        <v>0</v>
      </c>
      <c r="AT12" s="525"/>
      <c r="AU12" s="428">
        <v>0</v>
      </c>
      <c r="AV12" s="525"/>
      <c r="AW12" s="429">
        <f>IF(AN12="DLR",(AT11+AU11-AS12-AR12-AV12)*1.2,X12-((AR12++AS12+AU12+AT12+AV12)*(1+[1]Général!$I$101/100)))</f>
        <v>0</v>
      </c>
      <c r="AX12" s="34"/>
      <c r="AY12" s="430">
        <f t="shared" si="5"/>
        <v>0</v>
      </c>
      <c r="AZ12" s="482"/>
      <c r="BA12" s="483"/>
      <c r="BB12" s="484"/>
      <c r="BC12" s="431"/>
      <c r="BD12" s="484"/>
      <c r="BE12" s="484"/>
      <c r="BF12" s="509"/>
      <c r="BG12" s="432" t="str">
        <f>IF(L12&lt;&gt;"",VLOOKUP(L12,[1]Général!$B$62:$D$73, 2, FALSE),"")</f>
        <v/>
      </c>
      <c r="BH12" s="461">
        <f>AW12/(1+[1]Général!$I$101/100)</f>
        <v>0</v>
      </c>
      <c r="BI12" s="461">
        <f>V12-((AR12+AT12)*(1+[1]Général!$I$101/100))</f>
        <v>0</v>
      </c>
      <c r="BJ12" s="461">
        <f>W12-((AS12+AU12+AV12)*(1+[1]Général!$I$101/100))</f>
        <v>0</v>
      </c>
      <c r="BK12" s="433" t="str">
        <f t="shared" si="6"/>
        <v>2021 - 10006</v>
      </c>
      <c r="BL12" s="510"/>
      <c r="BM12" s="510"/>
      <c r="BN12" s="511"/>
      <c r="BO12" s="434">
        <f t="shared" si="7"/>
        <v>44319</v>
      </c>
      <c r="BP12" s="435" t="str">
        <f t="shared" si="8"/>
        <v>05/05/2021</v>
      </c>
      <c r="BQ12" s="435" t="str">
        <f t="shared" si="8"/>
        <v>19/05/2021</v>
      </c>
      <c r="BR12" s="435" t="str">
        <f t="shared" si="9"/>
        <v>19/05/2021</v>
      </c>
      <c r="BS12" s="436">
        <f t="shared" si="10"/>
        <v>44270</v>
      </c>
      <c r="BT12" s="512"/>
      <c r="BU12" s="512"/>
      <c r="BV12" s="458"/>
      <c r="BW12" s="458"/>
      <c r="BX12" s="513"/>
      <c r="BY12" s="514">
        <v>1</v>
      </c>
      <c r="BZ12" s="437" t="str">
        <f t="shared" si="11"/>
        <v/>
      </c>
      <c r="CA12" s="422">
        <f t="shared" si="12"/>
        <v>44364</v>
      </c>
      <c r="CB12" s="422" t="str">
        <f t="shared" si="13"/>
        <v/>
      </c>
      <c r="CC12" s="438"/>
      <c r="CD12" s="87"/>
      <c r="CE12" s="462"/>
      <c r="CF12" s="526"/>
      <c r="CG12" s="526"/>
      <c r="CH12" s="87"/>
      <c r="CI12" s="526"/>
      <c r="CJ12" s="526"/>
      <c r="CK12" s="526"/>
      <c r="CL12" s="87"/>
      <c r="CM12" s="526"/>
      <c r="CN12" s="526"/>
      <c r="CO12" s="527"/>
      <c r="CP12" s="526"/>
      <c r="CQ12" s="439"/>
      <c r="CR12" s="526"/>
      <c r="CS12" s="440"/>
      <c r="CT12" s="441"/>
      <c r="CU12" s="440"/>
      <c r="CV12" s="441"/>
      <c r="CW12" s="442"/>
      <c r="CX12" s="443"/>
      <c r="CY12" s="443"/>
      <c r="CZ12" s="516"/>
      <c r="DA12" s="516"/>
      <c r="DB12" s="516"/>
      <c r="DC12" s="517"/>
      <c r="DD12" s="517"/>
      <c r="DE12" s="444"/>
      <c r="DF12" s="518"/>
      <c r="DG12" s="519"/>
      <c r="DH12" s="443"/>
      <c r="DI12" s="445"/>
      <c r="DJ12" s="446"/>
      <c r="DK12" s="447"/>
      <c r="DL12" s="485" t="s">
        <v>277</v>
      </c>
      <c r="DM12" s="463" t="s">
        <v>277</v>
      </c>
      <c r="DN12" s="463">
        <v>44267</v>
      </c>
      <c r="DO12" s="463">
        <v>44267</v>
      </c>
      <c r="DP12" s="463">
        <v>44267</v>
      </c>
      <c r="DQ12" s="463">
        <v>44267</v>
      </c>
      <c r="DR12" s="463">
        <v>44267</v>
      </c>
      <c r="DS12" s="463">
        <v>44270</v>
      </c>
      <c r="DT12" s="490">
        <v>44270</v>
      </c>
      <c r="DU12" s="486">
        <v>44270</v>
      </c>
      <c r="DV12" s="491"/>
      <c r="DW12" s="491"/>
      <c r="DX12" s="492"/>
      <c r="DY12" s="492">
        <v>44270</v>
      </c>
      <c r="DZ12" s="492">
        <v>44270</v>
      </c>
      <c r="EA12" s="493">
        <v>44270</v>
      </c>
      <c r="EB12" s="520">
        <v>44270</v>
      </c>
      <c r="EC12" s="464">
        <v>44270</v>
      </c>
      <c r="ED12" s="465" t="s">
        <v>278</v>
      </c>
      <c r="EE12" s="466">
        <f t="shared" si="14"/>
        <v>0</v>
      </c>
      <c r="EF12" s="448">
        <f t="shared" si="15"/>
        <v>5</v>
      </c>
      <c r="EG12" s="467">
        <f t="shared" si="16"/>
        <v>5</v>
      </c>
      <c r="EH12" s="487">
        <f t="shared" si="17"/>
        <v>0</v>
      </c>
      <c r="EI12" s="521">
        <f t="shared" si="18"/>
        <v>5</v>
      </c>
      <c r="EJ12" s="422"/>
      <c r="EK12" s="522"/>
      <c r="EL12" s="422"/>
      <c r="EM12" s="521">
        <f t="shared" si="19"/>
        <v>-44270</v>
      </c>
      <c r="EN12" s="488">
        <f t="shared" si="20"/>
        <v>0</v>
      </c>
      <c r="EO12" s="468" t="s">
        <v>41</v>
      </c>
      <c r="EP12" s="469" t="s">
        <v>42</v>
      </c>
      <c r="EQ12" s="470" t="s">
        <v>43</v>
      </c>
      <c r="ER12" s="470" t="s">
        <v>43</v>
      </c>
      <c r="ES12" s="470" t="s">
        <v>43</v>
      </c>
      <c r="ET12" s="470" t="s">
        <v>14</v>
      </c>
      <c r="EU12" s="470" t="s">
        <v>14</v>
      </c>
      <c r="EV12" s="449" t="s">
        <v>43</v>
      </c>
      <c r="EW12" s="450" t="s">
        <v>43</v>
      </c>
      <c r="EX12" s="471" t="s">
        <v>14</v>
      </c>
      <c r="EY12" s="472" t="s">
        <v>14</v>
      </c>
      <c r="EZ12" s="523" t="s">
        <v>14</v>
      </c>
      <c r="FA12" s="523" t="s">
        <v>14</v>
      </c>
      <c r="FB12" s="523" t="s">
        <v>43</v>
      </c>
      <c r="FC12" s="494" t="s">
        <v>43</v>
      </c>
      <c r="FD12" s="543" t="s">
        <v>43</v>
      </c>
      <c r="FE12" s="473" t="s">
        <v>43</v>
      </c>
      <c r="FF12" s="451" t="s">
        <v>70</v>
      </c>
      <c r="FG12" s="474">
        <f t="shared" si="21"/>
        <v>16</v>
      </c>
      <c r="FH12" s="475">
        <f t="shared" si="22"/>
        <v>16</v>
      </c>
      <c r="FI12" s="452">
        <f t="shared" si="23"/>
        <v>16</v>
      </c>
      <c r="FJ12" s="453"/>
      <c r="FK12">
        <v>602</v>
      </c>
      <c r="FM12" t="s">
        <v>359</v>
      </c>
    </row>
    <row r="13" spans="1:171" ht="42" customHeight="1" thickTop="1" thickBot="1" x14ac:dyDescent="0.3">
      <c r="A13" s="497">
        <v>0</v>
      </c>
      <c r="B13" s="418"/>
      <c r="C13" s="489" t="s">
        <v>279</v>
      </c>
      <c r="D13" s="498"/>
      <c r="E13" s="499"/>
      <c r="F13" s="85" t="s">
        <v>274</v>
      </c>
      <c r="G13" s="85">
        <v>6</v>
      </c>
      <c r="H13" s="419">
        <v>603</v>
      </c>
      <c r="I13" s="476"/>
      <c r="J13" s="85"/>
      <c r="K13" s="421"/>
      <c r="L13" s="85"/>
      <c r="M13" s="85"/>
      <c r="N13" s="85"/>
      <c r="O13" s="85"/>
      <c r="P13" s="501"/>
      <c r="Q13" s="34"/>
      <c r="R13" s="34"/>
      <c r="S13" s="428"/>
      <c r="T13" s="428"/>
      <c r="U13" s="459"/>
      <c r="V13" s="502"/>
      <c r="W13" s="502"/>
      <c r="X13" s="459"/>
      <c r="Y13" s="478"/>
      <c r="Z13" s="503">
        <v>44280</v>
      </c>
      <c r="AA13" s="504"/>
      <c r="AB13" s="480"/>
      <c r="AC13" s="34"/>
      <c r="AD13" s="34"/>
      <c r="AE13" s="422"/>
      <c r="AF13" s="428"/>
      <c r="AG13" s="506"/>
      <c r="AH13" s="422">
        <v>44319</v>
      </c>
      <c r="AI13" s="507"/>
      <c r="AJ13" s="423" t="str">
        <f t="shared" si="1"/>
        <v>05/05/2021</v>
      </c>
      <c r="AK13" s="481">
        <f>IF(ISBLANK(AH13),IF(ISBLANK(AG13),IF(AB13="","",AB13+[1]BC!$AH$6),AG13+[1]BC!$AH$6),AH13+[1]BC!$AH$6)</f>
        <v>44364</v>
      </c>
      <c r="AL13" s="424">
        <v>1010</v>
      </c>
      <c r="AM13" s="425" t="str">
        <f t="shared" si="2"/>
        <v>16/06/2021</v>
      </c>
      <c r="AN13" s="85" t="s">
        <v>268</v>
      </c>
      <c r="AO13" s="419">
        <v>999</v>
      </c>
      <c r="AP13" s="426" t="str">
        <f t="shared" si="3"/>
        <v>17/06/2021</v>
      </c>
      <c r="AQ13" s="427">
        <f t="shared" si="4"/>
        <v>44364</v>
      </c>
      <c r="AR13" s="525"/>
      <c r="AS13" s="525"/>
      <c r="AT13" s="525"/>
      <c r="AU13" s="525"/>
      <c r="AV13" s="525"/>
      <c r="AW13" s="429">
        <f>IF(AN13="DLR",(AT12+AU12-AS13-AR13-AV13)*1.2,X13-((AR13++AS13+AU13+AT13+AV13)*(1+[1]Général!$I$101/100)))</f>
        <v>0</v>
      </c>
      <c r="AX13" s="34"/>
      <c r="AY13" s="430">
        <f t="shared" si="5"/>
        <v>0</v>
      </c>
      <c r="AZ13" s="482"/>
      <c r="BA13" s="483"/>
      <c r="BB13" s="484"/>
      <c r="BC13" s="431"/>
      <c r="BD13" s="484"/>
      <c r="BE13" s="484"/>
      <c r="BF13" s="509"/>
      <c r="BG13" s="432" t="str">
        <f>IF(L13&lt;&gt;"",VLOOKUP(L13,[1]Général!$B$62:$D$73, 2, FALSE),"")</f>
        <v/>
      </c>
      <c r="BH13" s="461">
        <f>AW13/(1+[1]Général!$I$101/100)</f>
        <v>0</v>
      </c>
      <c r="BI13" s="461">
        <f>V13-((AR13+AT13)*(1+[1]Général!$I$101/100))</f>
        <v>0</v>
      </c>
      <c r="BJ13" s="461">
        <f>W13-((AS13+AU13+AV13)*(1+[1]Général!$I$101/100))</f>
        <v>0</v>
      </c>
      <c r="BK13" s="433" t="str">
        <f t="shared" si="6"/>
        <v>2021 - 11944</v>
      </c>
      <c r="BL13" s="510"/>
      <c r="BM13" s="510"/>
      <c r="BN13" s="511"/>
      <c r="BO13" s="434">
        <f t="shared" si="7"/>
        <v>44319</v>
      </c>
      <c r="BP13" s="435" t="str">
        <f t="shared" si="8"/>
        <v>05/05/2021</v>
      </c>
      <c r="BQ13" s="435" t="str">
        <f t="shared" si="8"/>
        <v>16/06/2021</v>
      </c>
      <c r="BR13" s="435" t="str">
        <f t="shared" si="9"/>
        <v>17/06/2021</v>
      </c>
      <c r="BS13" s="436">
        <f t="shared" si="10"/>
        <v>44280</v>
      </c>
      <c r="BT13" s="512"/>
      <c r="BU13" s="512"/>
      <c r="BV13" s="458"/>
      <c r="BW13" s="458"/>
      <c r="BX13" s="513"/>
      <c r="BY13" s="514">
        <v>4</v>
      </c>
      <c r="BZ13" s="437" t="str">
        <f t="shared" si="11"/>
        <v/>
      </c>
      <c r="CA13" s="422">
        <f t="shared" si="12"/>
        <v>44364</v>
      </c>
      <c r="CB13" s="422" t="str">
        <f t="shared" si="13"/>
        <v/>
      </c>
      <c r="CC13" s="438"/>
      <c r="CD13" s="438"/>
      <c r="CE13" s="462"/>
      <c r="CF13" s="439"/>
      <c r="CG13" s="526"/>
      <c r="CH13" s="526"/>
      <c r="CI13" s="515"/>
      <c r="CJ13" s="515"/>
      <c r="CK13" s="526"/>
      <c r="CL13" s="526"/>
      <c r="CM13" s="515"/>
      <c r="CN13" s="526"/>
      <c r="CO13" s="526"/>
      <c r="CP13" s="439"/>
      <c r="CQ13" s="439"/>
      <c r="CR13" s="439"/>
      <c r="CS13" s="440"/>
      <c r="CT13" s="441"/>
      <c r="CU13" s="440"/>
      <c r="CV13" s="441"/>
      <c r="CW13" s="442"/>
      <c r="CX13" s="443"/>
      <c r="CY13" s="443"/>
      <c r="CZ13" s="516"/>
      <c r="DA13" s="516"/>
      <c r="DB13" s="516"/>
      <c r="DC13" s="517"/>
      <c r="DD13" s="517"/>
      <c r="DE13" s="444"/>
      <c r="DF13" s="518"/>
      <c r="DG13" s="519"/>
      <c r="DH13" s="443"/>
      <c r="DI13" s="445"/>
      <c r="DJ13" s="446"/>
      <c r="DK13" s="447"/>
      <c r="DL13" s="485" t="s">
        <v>280</v>
      </c>
      <c r="DM13" s="463" t="s">
        <v>281</v>
      </c>
      <c r="DN13" s="463" t="s">
        <v>282</v>
      </c>
      <c r="DO13" s="463" t="s">
        <v>282</v>
      </c>
      <c r="DP13" s="463" t="s">
        <v>282</v>
      </c>
      <c r="DQ13" s="463" t="s">
        <v>283</v>
      </c>
      <c r="DR13" s="463" t="s">
        <v>283</v>
      </c>
      <c r="DS13" s="463" t="s">
        <v>283</v>
      </c>
      <c r="DT13" s="490" t="s">
        <v>283</v>
      </c>
      <c r="DU13" s="486" t="s">
        <v>283</v>
      </c>
      <c r="DV13" s="491" t="s">
        <v>14</v>
      </c>
      <c r="DW13" s="491" t="s">
        <v>14</v>
      </c>
      <c r="DX13" s="492" t="s">
        <v>14</v>
      </c>
      <c r="DY13" s="492" t="s">
        <v>283</v>
      </c>
      <c r="DZ13" s="492" t="s">
        <v>283</v>
      </c>
      <c r="EA13" s="493" t="s">
        <v>283</v>
      </c>
      <c r="EB13" s="528" t="s">
        <v>283</v>
      </c>
      <c r="EC13" s="464" t="s">
        <v>283</v>
      </c>
      <c r="ED13" s="465" t="s">
        <v>284</v>
      </c>
      <c r="EE13" s="466">
        <f t="shared" si="14"/>
        <v>3</v>
      </c>
      <c r="EF13" s="448">
        <f t="shared" si="15"/>
        <v>7</v>
      </c>
      <c r="EG13" s="467">
        <f t="shared" si="16"/>
        <v>7</v>
      </c>
      <c r="EH13" s="487">
        <f t="shared" si="17"/>
        <v>0</v>
      </c>
      <c r="EI13" s="521">
        <f t="shared" si="18"/>
        <v>7</v>
      </c>
      <c r="EJ13" s="422"/>
      <c r="EK13" s="522"/>
      <c r="EL13" s="422"/>
      <c r="EM13" s="521">
        <f t="shared" si="19"/>
        <v>-44280</v>
      </c>
      <c r="EN13" s="488">
        <f t="shared" si="20"/>
        <v>0</v>
      </c>
      <c r="EO13" s="468" t="s">
        <v>41</v>
      </c>
      <c r="EP13" s="469" t="s">
        <v>42</v>
      </c>
      <c r="EQ13" s="470" t="s">
        <v>44</v>
      </c>
      <c r="ER13" s="470" t="s">
        <v>44</v>
      </c>
      <c r="ES13" s="470" t="s">
        <v>45</v>
      </c>
      <c r="ET13" s="470" t="s">
        <v>14</v>
      </c>
      <c r="EU13" s="470" t="s">
        <v>14</v>
      </c>
      <c r="EV13" s="449" t="s">
        <v>45</v>
      </c>
      <c r="EW13" s="450" t="s">
        <v>45</v>
      </c>
      <c r="EX13" s="471" t="s">
        <v>14</v>
      </c>
      <c r="EY13" s="472" t="s">
        <v>14</v>
      </c>
      <c r="EZ13" s="523" t="s">
        <v>14</v>
      </c>
      <c r="FA13" s="523" t="s">
        <v>14</v>
      </c>
      <c r="FB13" s="523" t="s">
        <v>45</v>
      </c>
      <c r="FC13" s="494" t="s">
        <v>45</v>
      </c>
      <c r="FD13" s="524">
        <v>44364</v>
      </c>
      <c r="FE13" s="473" t="s">
        <v>45</v>
      </c>
      <c r="FF13" s="451" t="s">
        <v>71</v>
      </c>
      <c r="FG13" s="474">
        <f t="shared" si="21"/>
        <v>44</v>
      </c>
      <c r="FH13" s="475">
        <f t="shared" si="22"/>
        <v>45</v>
      </c>
      <c r="FI13" s="452">
        <f t="shared" si="23"/>
        <v>45</v>
      </c>
      <c r="FJ13" s="453"/>
      <c r="FK13">
        <v>603</v>
      </c>
    </row>
    <row r="14" spans="1:171" ht="42" customHeight="1" thickTop="1" thickBot="1" x14ac:dyDescent="0.3">
      <c r="A14" s="497">
        <v>0</v>
      </c>
      <c r="B14" s="418"/>
      <c r="C14" s="489" t="s">
        <v>285</v>
      </c>
      <c r="D14" s="498"/>
      <c r="E14" s="499"/>
      <c r="F14" s="85" t="s">
        <v>274</v>
      </c>
      <c r="G14" s="85">
        <v>6</v>
      </c>
      <c r="H14" s="419">
        <v>604</v>
      </c>
      <c r="I14" s="476"/>
      <c r="J14" s="85"/>
      <c r="K14" s="421"/>
      <c r="L14" s="85"/>
      <c r="M14" s="85"/>
      <c r="N14" s="85"/>
      <c r="O14" s="85"/>
      <c r="P14" s="501"/>
      <c r="Q14" s="34"/>
      <c r="R14" s="34"/>
      <c r="S14" s="428"/>
      <c r="T14" s="87"/>
      <c r="U14" s="459"/>
      <c r="V14" s="502"/>
      <c r="W14" s="477"/>
      <c r="X14" s="459"/>
      <c r="Y14" s="478"/>
      <c r="Z14" s="503">
        <f t="shared" si="0"/>
        <v>44284</v>
      </c>
      <c r="AA14" s="479"/>
      <c r="AB14" s="480"/>
      <c r="AC14" s="34"/>
      <c r="AD14" s="34"/>
      <c r="AE14" s="422"/>
      <c r="AF14" s="428"/>
      <c r="AG14" s="506"/>
      <c r="AH14" s="422">
        <v>44298</v>
      </c>
      <c r="AI14" s="507"/>
      <c r="AJ14" s="423" t="str">
        <f t="shared" si="1"/>
        <v>13/04/2021</v>
      </c>
      <c r="AK14" s="481">
        <f>IF(ISBLANK(AH14),IF(ISBLANK(AG14),IF(AB14="","",AB14+[1]BC!$AH$6),AG14+[1]BC!$AH$6),AH14+[1]BC!$AH$6)</f>
        <v>44343</v>
      </c>
      <c r="AL14" s="424">
        <v>988</v>
      </c>
      <c r="AM14" s="425" t="str">
        <f t="shared" si="2"/>
        <v>21/04/2021</v>
      </c>
      <c r="AN14" s="85" t="s">
        <v>268</v>
      </c>
      <c r="AO14" s="460">
        <v>978</v>
      </c>
      <c r="AP14" s="426" t="str">
        <f t="shared" si="3"/>
        <v>27/05/2021</v>
      </c>
      <c r="AQ14" s="427" t="str">
        <f t="shared" si="4"/>
        <v>27/05/2021</v>
      </c>
      <c r="AR14" s="525"/>
      <c r="AS14" s="428">
        <v>0</v>
      </c>
      <c r="AT14" s="525"/>
      <c r="AU14" s="428">
        <v>0</v>
      </c>
      <c r="AV14" s="525"/>
      <c r="AW14" s="429">
        <f>IF(AN14="DLR",(AT13+AU13-AS14-AR14-AV14)*1.2,X14-((AR14++AS14+AU14+AT14+AV14)*(1+[1]Général!$I$101/100)))</f>
        <v>0</v>
      </c>
      <c r="AX14" s="34"/>
      <c r="AY14" s="430">
        <f t="shared" si="5"/>
        <v>0</v>
      </c>
      <c r="AZ14" s="482"/>
      <c r="BA14" s="483"/>
      <c r="BB14" s="484"/>
      <c r="BC14" s="431"/>
      <c r="BD14" s="484"/>
      <c r="BE14" s="484"/>
      <c r="BF14" s="509"/>
      <c r="BG14" s="432" t="str">
        <f>IF(L14&lt;&gt;"",VLOOKUP(L14,[1]Général!$B$62:$D$73, 2, FALSE),"")</f>
        <v/>
      </c>
      <c r="BH14" s="461">
        <f>AW14/(1+[1]Général!$I$101/100)</f>
        <v>0</v>
      </c>
      <c r="BI14" s="461">
        <f>V14-((AR14+AT14)*(1+[1]Général!$I$101/100))</f>
        <v>0</v>
      </c>
      <c r="BJ14" s="461">
        <f>W14-((AS14+AU14+AV14)*(1+[1]Général!$I$101/100))</f>
        <v>0</v>
      </c>
      <c r="BK14" s="433" t="str">
        <f t="shared" si="6"/>
        <v>2020 - 10320</v>
      </c>
      <c r="BL14" s="510"/>
      <c r="BM14" s="510"/>
      <c r="BN14" s="511"/>
      <c r="BO14" s="434">
        <f t="shared" si="7"/>
        <v>44298</v>
      </c>
      <c r="BP14" s="435" t="str">
        <f t="shared" si="8"/>
        <v>13/04/2021</v>
      </c>
      <c r="BQ14" s="435" t="str">
        <f t="shared" si="8"/>
        <v>21/04/2021</v>
      </c>
      <c r="BR14" s="435" t="str">
        <f t="shared" si="9"/>
        <v>27/05/2021</v>
      </c>
      <c r="BS14" s="436">
        <f>IF(Z14=0,DATEVALUE("01/04/2015"),Z14)</f>
        <v>44284</v>
      </c>
      <c r="BT14" s="512"/>
      <c r="BU14" s="512"/>
      <c r="BV14" s="458"/>
      <c r="BW14" s="458"/>
      <c r="BX14" s="513"/>
      <c r="BY14" s="514">
        <v>2</v>
      </c>
      <c r="BZ14" s="437" t="str">
        <f t="shared" si="11"/>
        <v/>
      </c>
      <c r="CA14" s="422">
        <f t="shared" si="12"/>
        <v>44343</v>
      </c>
      <c r="CB14" s="422" t="str">
        <f t="shared" si="13"/>
        <v/>
      </c>
      <c r="CC14" s="438"/>
      <c r="CD14" s="87"/>
      <c r="CE14" s="462"/>
      <c r="CF14" s="439"/>
      <c r="CG14" s="527"/>
      <c r="CH14" s="526"/>
      <c r="CI14" s="515"/>
      <c r="CJ14" s="515"/>
      <c r="CK14" s="527"/>
      <c r="CL14" s="526"/>
      <c r="CM14" s="515"/>
      <c r="CN14" s="526"/>
      <c r="CO14" s="527"/>
      <c r="CP14" s="439"/>
      <c r="CQ14" s="439"/>
      <c r="CR14" s="439"/>
      <c r="CS14" s="440"/>
      <c r="CT14" s="441"/>
      <c r="CU14" s="440"/>
      <c r="CV14" s="441"/>
      <c r="CW14" s="442"/>
      <c r="CX14" s="443"/>
      <c r="CY14" s="443"/>
      <c r="CZ14" s="516"/>
      <c r="DA14" s="516"/>
      <c r="DB14" s="516"/>
      <c r="DC14" s="517"/>
      <c r="DD14" s="517"/>
      <c r="DE14" s="444"/>
      <c r="DF14" s="518"/>
      <c r="DG14" s="519"/>
      <c r="DH14" s="443"/>
      <c r="DI14" s="445"/>
      <c r="DJ14" s="446"/>
      <c r="DK14" s="447"/>
      <c r="DL14" s="485">
        <v>44279</v>
      </c>
      <c r="DM14" s="463">
        <v>44280</v>
      </c>
      <c r="DN14" s="463">
        <v>44280</v>
      </c>
      <c r="DO14" s="463">
        <v>44280</v>
      </c>
      <c r="DP14" s="463">
        <v>44280</v>
      </c>
      <c r="DQ14" s="463">
        <v>44280</v>
      </c>
      <c r="DR14" s="463">
        <v>44281</v>
      </c>
      <c r="DS14" s="463">
        <v>44280</v>
      </c>
      <c r="DT14" s="490">
        <v>44281</v>
      </c>
      <c r="DU14" s="486">
        <v>44281</v>
      </c>
      <c r="DV14" s="491"/>
      <c r="DW14" s="491"/>
      <c r="DX14" s="492"/>
      <c r="DY14" s="492">
        <v>44281</v>
      </c>
      <c r="DZ14" s="492">
        <v>44284</v>
      </c>
      <c r="EA14" s="493">
        <v>44284</v>
      </c>
      <c r="EB14" s="520">
        <v>44284</v>
      </c>
      <c r="EC14" s="464">
        <v>44284</v>
      </c>
      <c r="ED14" s="465" t="s">
        <v>286</v>
      </c>
      <c r="EE14" s="466">
        <f t="shared" si="14"/>
        <v>1</v>
      </c>
      <c r="EF14" s="448">
        <f t="shared" si="15"/>
        <v>2</v>
      </c>
      <c r="EG14" s="467">
        <f t="shared" si="16"/>
        <v>5</v>
      </c>
      <c r="EH14" s="487">
        <f t="shared" si="17"/>
        <v>3</v>
      </c>
      <c r="EI14" s="521">
        <f t="shared" si="18"/>
        <v>5</v>
      </c>
      <c r="EJ14" s="422"/>
      <c r="EK14" s="522"/>
      <c r="EL14" s="422"/>
      <c r="EM14" s="521">
        <f t="shared" si="19"/>
        <v>-44281</v>
      </c>
      <c r="EN14" s="488">
        <f t="shared" si="20"/>
        <v>0</v>
      </c>
      <c r="EO14" s="468" t="s">
        <v>36</v>
      </c>
      <c r="EP14" s="469" t="s">
        <v>36</v>
      </c>
      <c r="EQ14" s="470" t="s">
        <v>46</v>
      </c>
      <c r="ER14" s="470" t="s">
        <v>46</v>
      </c>
      <c r="ES14" s="470" t="s">
        <v>47</v>
      </c>
      <c r="ET14" s="470" t="s">
        <v>14</v>
      </c>
      <c r="EU14" s="470" t="s">
        <v>14</v>
      </c>
      <c r="EV14" s="449" t="s">
        <v>47</v>
      </c>
      <c r="EW14" s="450" t="s">
        <v>37</v>
      </c>
      <c r="EX14" s="471" t="s">
        <v>14</v>
      </c>
      <c r="EY14" s="472" t="s">
        <v>14</v>
      </c>
      <c r="EZ14" s="523" t="s">
        <v>14</v>
      </c>
      <c r="FA14" s="523" t="s">
        <v>14</v>
      </c>
      <c r="FB14" s="523" t="s">
        <v>48</v>
      </c>
      <c r="FC14" s="494" t="s">
        <v>48</v>
      </c>
      <c r="FD14" s="543" t="s">
        <v>48</v>
      </c>
      <c r="FE14" s="473" t="s">
        <v>48</v>
      </c>
      <c r="FF14" s="451" t="s">
        <v>72</v>
      </c>
      <c r="FG14" s="474">
        <f t="shared" si="21"/>
        <v>9</v>
      </c>
      <c r="FH14" s="475">
        <f t="shared" si="22"/>
        <v>44</v>
      </c>
      <c r="FI14" s="452">
        <f t="shared" si="23"/>
        <v>45</v>
      </c>
      <c r="FJ14" s="453"/>
      <c r="FK14">
        <v>604</v>
      </c>
    </row>
    <row r="15" spans="1:171" ht="42" customHeight="1" thickTop="1" thickBot="1" x14ac:dyDescent="0.3">
      <c r="A15" s="497">
        <v>0</v>
      </c>
      <c r="B15" s="418"/>
      <c r="C15" s="489" t="s">
        <v>287</v>
      </c>
      <c r="D15" s="498"/>
      <c r="E15" s="499"/>
      <c r="F15" s="85" t="s">
        <v>274</v>
      </c>
      <c r="G15" s="85">
        <v>6</v>
      </c>
      <c r="H15" s="419">
        <v>605</v>
      </c>
      <c r="I15" s="476"/>
      <c r="J15" s="85"/>
      <c r="K15" s="421"/>
      <c r="L15" s="85"/>
      <c r="M15" s="85"/>
      <c r="N15" s="85"/>
      <c r="O15" s="85"/>
      <c r="P15" s="501"/>
      <c r="Q15" s="34"/>
      <c r="R15" s="34"/>
      <c r="S15" s="428"/>
      <c r="T15" s="87"/>
      <c r="U15" s="459"/>
      <c r="V15" s="502"/>
      <c r="W15" s="477"/>
      <c r="X15" s="459"/>
      <c r="Y15" s="478"/>
      <c r="Z15" s="503">
        <v>44293</v>
      </c>
      <c r="AA15" s="479"/>
      <c r="AB15" s="480"/>
      <c r="AC15" s="34"/>
      <c r="AD15" s="34"/>
      <c r="AE15" s="422"/>
      <c r="AF15" s="428"/>
      <c r="AG15" s="506"/>
      <c r="AH15" s="422">
        <v>44313</v>
      </c>
      <c r="AI15" s="507"/>
      <c r="AJ15" s="423" t="str">
        <f t="shared" si="1"/>
        <v>28/04/2021</v>
      </c>
      <c r="AK15" s="481">
        <f>IF(ISBLANK(AH15),IF(ISBLANK(AG15),IF(AB15="","",AB15+[2]BC!$AL$6),AG15+[2]BC!$AL$6),AH15+[2]BC!$AL$6)</f>
        <v>44358</v>
      </c>
      <c r="AL15" s="424">
        <v>1007</v>
      </c>
      <c r="AM15" s="425" t="str">
        <f t="shared" si="2"/>
        <v>31/05/2021</v>
      </c>
      <c r="AN15" s="85" t="s">
        <v>268</v>
      </c>
      <c r="AO15" s="419">
        <v>996</v>
      </c>
      <c r="AP15" s="426" t="str">
        <f t="shared" si="3"/>
        <v>10/06/2021</v>
      </c>
      <c r="AQ15" s="427" t="str">
        <f t="shared" si="4"/>
        <v>10/06/2021</v>
      </c>
      <c r="AR15" s="84"/>
      <c r="AS15" s="428">
        <v>0</v>
      </c>
      <c r="AT15" s="84"/>
      <c r="AU15" s="428">
        <v>0</v>
      </c>
      <c r="AV15" s="84"/>
      <c r="AW15" s="429">
        <f>IF(AN15="DLR",(AT14+AU14-AS15-AR15-AV15)*1.2,X15-((AR15++AS15+AU15+AT15+AV15)*(1+[2]Général!$I$101/100)))</f>
        <v>0</v>
      </c>
      <c r="AX15" s="34"/>
      <c r="AY15" s="430">
        <f t="shared" si="5"/>
        <v>0</v>
      </c>
      <c r="AZ15" s="482"/>
      <c r="BA15" s="483"/>
      <c r="BB15" s="484"/>
      <c r="BC15" s="431"/>
      <c r="BD15" s="484"/>
      <c r="BE15" s="484"/>
      <c r="BF15" s="509"/>
      <c r="BG15" s="432" t="str">
        <f>IF(L15&lt;&gt;"",VLOOKUP(L15,[2]Général!$B$62:$D$73, 2, FALSE),"")</f>
        <v/>
      </c>
      <c r="BH15" s="461">
        <f>AW15/(1+[2]Général!$I$101/100)</f>
        <v>0</v>
      </c>
      <c r="BI15" s="461">
        <f>V15-((AR15+AT15)*(1+[2]Général!$I$101/100))</f>
        <v>0</v>
      </c>
      <c r="BJ15" s="461">
        <f>W15-((AS15+AU15+AV15)*(1+[2]Général!$I$101/100))</f>
        <v>0</v>
      </c>
      <c r="BK15" s="433" t="str">
        <f t="shared" si="6"/>
        <v>2021 - 11393</v>
      </c>
      <c r="BL15" s="510"/>
      <c r="BM15" s="510"/>
      <c r="BN15" s="511"/>
      <c r="BO15" s="434">
        <f t="shared" si="7"/>
        <v>44313</v>
      </c>
      <c r="BP15" s="435" t="str">
        <f t="shared" si="8"/>
        <v>28/04/2021</v>
      </c>
      <c r="BQ15" s="435" t="str">
        <f t="shared" si="8"/>
        <v>31/05/2021</v>
      </c>
      <c r="BR15" s="435" t="str">
        <f t="shared" si="9"/>
        <v>10/06/2021</v>
      </c>
      <c r="BS15" s="436">
        <f>IF(Z15=0,DATEVALUE("01/04/2015"),Z15)</f>
        <v>44293</v>
      </c>
      <c r="BT15" s="512"/>
      <c r="BU15" s="512"/>
      <c r="BV15" s="458"/>
      <c r="BW15" s="458"/>
      <c r="BX15" s="513"/>
      <c r="BY15" s="514">
        <v>1</v>
      </c>
      <c r="BZ15" s="437" t="str">
        <f t="shared" si="11"/>
        <v/>
      </c>
      <c r="CA15" s="422">
        <f t="shared" si="12"/>
        <v>44358</v>
      </c>
      <c r="CB15" s="422" t="str">
        <f t="shared" si="13"/>
        <v/>
      </c>
      <c r="CC15" s="438"/>
      <c r="CD15" s="87"/>
      <c r="CE15" s="462"/>
      <c r="CF15" s="439"/>
      <c r="CG15" s="527"/>
      <c r="CH15" s="87"/>
      <c r="CI15" s="515"/>
      <c r="CJ15" s="515"/>
      <c r="CK15" s="527"/>
      <c r="CL15" s="87"/>
      <c r="CM15" s="515"/>
      <c r="CN15" s="527"/>
      <c r="CO15" s="527"/>
      <c r="CP15" s="439"/>
      <c r="CQ15" s="439"/>
      <c r="CR15" s="439"/>
      <c r="CS15" s="440"/>
      <c r="CT15" s="441"/>
      <c r="CU15" s="440"/>
      <c r="CV15" s="441"/>
      <c r="CW15" s="442"/>
      <c r="CX15" s="443"/>
      <c r="CY15" s="443"/>
      <c r="CZ15" s="516"/>
      <c r="DA15" s="516"/>
      <c r="DB15" s="516"/>
      <c r="DC15" s="517"/>
      <c r="DD15" s="517"/>
      <c r="DE15" s="444"/>
      <c r="DF15" s="518"/>
      <c r="DG15" s="519"/>
      <c r="DH15" s="443"/>
      <c r="DI15" s="445"/>
      <c r="DJ15" s="446"/>
      <c r="DK15" s="447"/>
      <c r="DL15" s="485" t="s">
        <v>288</v>
      </c>
      <c r="DM15" s="463" t="s">
        <v>289</v>
      </c>
      <c r="DN15" s="463" t="s">
        <v>289</v>
      </c>
      <c r="DO15" s="463" t="s">
        <v>289</v>
      </c>
      <c r="DP15" s="463" t="s">
        <v>290</v>
      </c>
      <c r="DQ15" s="463" t="s">
        <v>291</v>
      </c>
      <c r="DR15" s="463" t="s">
        <v>291</v>
      </c>
      <c r="DS15" s="463" t="s">
        <v>291</v>
      </c>
      <c r="DT15" s="490" t="s">
        <v>291</v>
      </c>
      <c r="DU15" s="486" t="s">
        <v>291</v>
      </c>
      <c r="DV15" s="491" t="s">
        <v>14</v>
      </c>
      <c r="DW15" s="491" t="s">
        <v>14</v>
      </c>
      <c r="DX15" s="492" t="s">
        <v>14</v>
      </c>
      <c r="DY15" s="492" t="s">
        <v>291</v>
      </c>
      <c r="DZ15" s="492" t="s">
        <v>291</v>
      </c>
      <c r="EA15" s="493" t="s">
        <v>292</v>
      </c>
      <c r="EB15" s="528" t="s">
        <v>292</v>
      </c>
      <c r="EC15" s="464" t="s">
        <v>292</v>
      </c>
      <c r="ED15" s="465" t="s">
        <v>293</v>
      </c>
      <c r="EE15" s="466">
        <f t="shared" si="14"/>
        <v>4</v>
      </c>
      <c r="EF15" s="448">
        <f t="shared" si="15"/>
        <v>6</v>
      </c>
      <c r="EG15" s="467">
        <f t="shared" si="16"/>
        <v>7</v>
      </c>
      <c r="EH15" s="487">
        <f t="shared" si="17"/>
        <v>1</v>
      </c>
      <c r="EI15" s="521">
        <f t="shared" si="18"/>
        <v>7</v>
      </c>
      <c r="EJ15" s="422"/>
      <c r="EK15" s="522"/>
      <c r="EL15" s="422"/>
      <c r="EM15" s="521">
        <f t="shared" si="19"/>
        <v>-44292</v>
      </c>
      <c r="EN15" s="488">
        <f>EL15-EJ15</f>
        <v>0</v>
      </c>
      <c r="EO15" s="468" t="s">
        <v>49</v>
      </c>
      <c r="EP15" s="469" t="s">
        <v>50</v>
      </c>
      <c r="EQ15" s="470" t="s">
        <v>39</v>
      </c>
      <c r="ER15" s="470" t="s">
        <v>39</v>
      </c>
      <c r="ES15" s="470" t="s">
        <v>34</v>
      </c>
      <c r="ET15" s="470" t="s">
        <v>14</v>
      </c>
      <c r="EU15" s="470" t="s">
        <v>14</v>
      </c>
      <c r="EV15" s="449" t="s">
        <v>34</v>
      </c>
      <c r="EW15" s="450" t="s">
        <v>34</v>
      </c>
      <c r="EX15" s="471" t="s">
        <v>14</v>
      </c>
      <c r="EY15" s="472" t="s">
        <v>14</v>
      </c>
      <c r="EZ15" s="523" t="s">
        <v>14</v>
      </c>
      <c r="FA15" s="523" t="s">
        <v>14</v>
      </c>
      <c r="FB15" s="523" t="s">
        <v>35</v>
      </c>
      <c r="FC15" s="494" t="s">
        <v>35</v>
      </c>
      <c r="FD15" s="543" t="s">
        <v>35</v>
      </c>
      <c r="FE15" s="473" t="s">
        <v>35</v>
      </c>
      <c r="FF15" s="451" t="s">
        <v>73</v>
      </c>
      <c r="FG15" s="474">
        <f t="shared" si="21"/>
        <v>34</v>
      </c>
      <c r="FH15" s="475">
        <f t="shared" si="22"/>
        <v>43</v>
      </c>
      <c r="FI15" s="452">
        <f t="shared" si="23"/>
        <v>44</v>
      </c>
      <c r="FJ15" s="453"/>
      <c r="FK15">
        <v>605</v>
      </c>
      <c r="FM15" t="s">
        <v>360</v>
      </c>
    </row>
    <row r="16" spans="1:171" ht="42" customHeight="1" thickTop="1" thickBot="1" x14ac:dyDescent="0.3">
      <c r="A16" s="497">
        <v>0</v>
      </c>
      <c r="B16" s="418"/>
      <c r="C16" s="489" t="s">
        <v>294</v>
      </c>
      <c r="D16" s="498"/>
      <c r="E16" s="499"/>
      <c r="F16" s="500" t="s">
        <v>88</v>
      </c>
      <c r="G16" s="85">
        <v>6</v>
      </c>
      <c r="H16" s="419">
        <v>606</v>
      </c>
      <c r="I16" s="476"/>
      <c r="J16" s="420"/>
      <c r="K16" s="421"/>
      <c r="L16" s="85"/>
      <c r="M16" s="85"/>
      <c r="N16" s="85"/>
      <c r="O16" s="85"/>
      <c r="P16" s="501"/>
      <c r="Q16" s="34"/>
      <c r="R16" s="34"/>
      <c r="S16" s="87"/>
      <c r="T16" s="428"/>
      <c r="U16" s="459"/>
      <c r="V16" s="477"/>
      <c r="W16" s="502"/>
      <c r="X16" s="459"/>
      <c r="Y16" s="478"/>
      <c r="Z16" s="503">
        <f>IF(EB16="","",EB16)</f>
        <v>44306</v>
      </c>
      <c r="AA16" s="479"/>
      <c r="AB16" s="480"/>
      <c r="AC16" s="34"/>
      <c r="AD16" s="34"/>
      <c r="AE16" s="422"/>
      <c r="AF16" s="428"/>
      <c r="AG16" s="506"/>
      <c r="AH16" s="422">
        <v>44328</v>
      </c>
      <c r="AI16" s="507"/>
      <c r="AJ16" s="423" t="str">
        <f t="shared" si="1"/>
        <v>17/05/2021</v>
      </c>
      <c r="AK16" s="481">
        <f>IF(ISBLANK(AH16),IF(ISBLANK(AG16),IF(AB16="","",AB16+[1]BC!$AH$6),AG16+[1]BC!$AH$6),AH16+[1]BC!$AH$6)</f>
        <v>44373</v>
      </c>
      <c r="AL16" s="424">
        <v>1014</v>
      </c>
      <c r="AM16" s="425" t="str">
        <f t="shared" si="2"/>
        <v>31/05/2021</v>
      </c>
      <c r="AN16" s="85" t="s">
        <v>268</v>
      </c>
      <c r="AO16" s="419">
        <v>1003</v>
      </c>
      <c r="AP16" s="426" t="str">
        <f t="shared" si="3"/>
        <v>10/06/2021</v>
      </c>
      <c r="AQ16" s="427">
        <f t="shared" si="4"/>
        <v>44357</v>
      </c>
      <c r="AR16" s="428">
        <v>0</v>
      </c>
      <c r="AS16" s="84"/>
      <c r="AT16" s="508">
        <v>0</v>
      </c>
      <c r="AU16" s="84"/>
      <c r="AV16" s="84"/>
      <c r="AW16" s="429">
        <f>IF(AN16="DLR",(AT15+AU15-AS16-AR16-AV16)*1.2,X16-((AR16++AS16+AU16+AT16+AV16)*(1+[1]Général!$I$101/100)))</f>
        <v>0</v>
      </c>
      <c r="AX16" s="34"/>
      <c r="AY16" s="430">
        <f t="shared" si="5"/>
        <v>0</v>
      </c>
      <c r="AZ16" s="482"/>
      <c r="BA16" s="483"/>
      <c r="BB16" s="484"/>
      <c r="BC16" s="431"/>
      <c r="BD16" s="484"/>
      <c r="BE16" s="484"/>
      <c r="BF16" s="509"/>
      <c r="BG16" s="432" t="str">
        <f>IF(L16&lt;&gt;"",VLOOKUP(L16,[1]Général!$B$62:$D$73, 2, FALSE),"")</f>
        <v/>
      </c>
      <c r="BH16" s="461">
        <f>AW16/(1+[1]Général!$I$101/100)</f>
        <v>0</v>
      </c>
      <c r="BI16" s="461">
        <f>V16-((AR16+AT16)*(1+[1]Général!$I$101/100))</f>
        <v>0</v>
      </c>
      <c r="BJ16" s="461">
        <f>W16-((AS16+AU16+AV16)*(1+[1]Général!$I$101/100))</f>
        <v>0</v>
      </c>
      <c r="BK16" s="433" t="str">
        <f t="shared" si="6"/>
        <v>2021 - 11404</v>
      </c>
      <c r="BL16" s="510"/>
      <c r="BM16" s="510"/>
      <c r="BN16" s="511"/>
      <c r="BO16" s="434">
        <f t="shared" si="7"/>
        <v>44328</v>
      </c>
      <c r="BP16" s="435" t="str">
        <f t="shared" si="8"/>
        <v>17/05/2021</v>
      </c>
      <c r="BQ16" s="435" t="str">
        <f t="shared" si="8"/>
        <v>31/05/2021</v>
      </c>
      <c r="BR16" s="435" t="str">
        <f t="shared" si="9"/>
        <v>10/06/2021</v>
      </c>
      <c r="BS16" s="436">
        <f t="shared" si="10"/>
        <v>44306</v>
      </c>
      <c r="BT16" s="512"/>
      <c r="BU16" s="512"/>
      <c r="BV16" s="458"/>
      <c r="BW16" s="458"/>
      <c r="BX16" s="513"/>
      <c r="BY16" s="514">
        <v>1</v>
      </c>
      <c r="BZ16" s="437" t="str">
        <f>IF(OR(CA16="",CB16=""),"",MAX(CA16,CB16))</f>
        <v/>
      </c>
      <c r="CA16" s="422">
        <f>IF(AH16="","",DATE(YEAR(AH16),MONTH(AH16),DAY(AH16)+45))</f>
        <v>44373</v>
      </c>
      <c r="CB16" s="422" t="str">
        <f>IF(AA16="","",DATE(YEAR(AA16),MONTH(AA16),DAY(AA16)+45))</f>
        <v/>
      </c>
      <c r="CC16" s="87"/>
      <c r="CD16" s="438"/>
      <c r="CE16" s="462"/>
      <c r="CF16" s="439"/>
      <c r="CG16" s="84"/>
      <c r="CH16" s="84"/>
      <c r="CI16" s="515"/>
      <c r="CJ16" s="515"/>
      <c r="CK16" s="84"/>
      <c r="CL16" s="84"/>
      <c r="CM16" s="515"/>
      <c r="CN16" s="84"/>
      <c r="CO16" s="84"/>
      <c r="CP16" s="439"/>
      <c r="CQ16" s="439"/>
      <c r="CR16" s="439"/>
      <c r="CS16" s="440"/>
      <c r="CT16" s="441"/>
      <c r="CU16" s="440"/>
      <c r="CV16" s="441"/>
      <c r="CW16" s="442"/>
      <c r="CX16" s="443"/>
      <c r="CY16" s="443"/>
      <c r="CZ16" s="516"/>
      <c r="DA16" s="516"/>
      <c r="DB16" s="516"/>
      <c r="DC16" s="517"/>
      <c r="DD16" s="517"/>
      <c r="DE16" s="444"/>
      <c r="DF16" s="518"/>
      <c r="DG16" s="519"/>
      <c r="DH16" s="443"/>
      <c r="DI16" s="445"/>
      <c r="DJ16" s="446"/>
      <c r="DK16" s="447"/>
      <c r="DL16" s="485" t="s">
        <v>295</v>
      </c>
      <c r="DM16" s="463" t="s">
        <v>296</v>
      </c>
      <c r="DN16" s="463" t="s">
        <v>296</v>
      </c>
      <c r="DO16" s="463" t="s">
        <v>296</v>
      </c>
      <c r="DP16" s="463" t="s">
        <v>296</v>
      </c>
      <c r="DQ16" s="463" t="s">
        <v>296</v>
      </c>
      <c r="DR16" s="463" t="s">
        <v>297</v>
      </c>
      <c r="DS16" s="463" t="s">
        <v>297</v>
      </c>
      <c r="DT16" s="490" t="s">
        <v>297</v>
      </c>
      <c r="DU16" s="486" t="s">
        <v>297</v>
      </c>
      <c r="DV16" s="491" t="s">
        <v>14</v>
      </c>
      <c r="DW16" s="491" t="s">
        <v>14</v>
      </c>
      <c r="DX16" s="492" t="s">
        <v>14</v>
      </c>
      <c r="DY16" s="492" t="s">
        <v>297</v>
      </c>
      <c r="DZ16" s="492" t="s">
        <v>297</v>
      </c>
      <c r="EA16" s="493" t="s">
        <v>297</v>
      </c>
      <c r="EB16" s="528">
        <v>44306</v>
      </c>
      <c r="EC16" s="464" t="s">
        <v>297</v>
      </c>
      <c r="ED16" s="465" t="s">
        <v>298</v>
      </c>
      <c r="EE16" s="466">
        <f t="shared" si="14"/>
        <v>1</v>
      </c>
      <c r="EF16" s="448">
        <f t="shared" si="15"/>
        <v>4</v>
      </c>
      <c r="EG16" s="467">
        <f t="shared" si="16"/>
        <v>4</v>
      </c>
      <c r="EH16" s="487">
        <f t="shared" si="17"/>
        <v>0</v>
      </c>
      <c r="EI16" s="521">
        <f t="shared" si="18"/>
        <v>4</v>
      </c>
      <c r="EJ16" s="422"/>
      <c r="EK16" s="522"/>
      <c r="EL16" s="422"/>
      <c r="EM16" s="521">
        <f t="shared" si="19"/>
        <v>-44306</v>
      </c>
      <c r="EN16" s="488">
        <f t="shared" ref="EN16:EN28" si="24">EL16-EJ16</f>
        <v>0</v>
      </c>
      <c r="EO16" s="468" t="s">
        <v>51</v>
      </c>
      <c r="EP16" s="469" t="s">
        <v>52</v>
      </c>
      <c r="EQ16" s="470" t="s">
        <v>39</v>
      </c>
      <c r="ER16" s="470" t="s">
        <v>39</v>
      </c>
      <c r="ES16" s="470" t="s">
        <v>34</v>
      </c>
      <c r="ET16" s="470" t="s">
        <v>14</v>
      </c>
      <c r="EU16" s="470" t="s">
        <v>14</v>
      </c>
      <c r="EV16" s="449" t="s">
        <v>34</v>
      </c>
      <c r="EW16" s="450" t="s">
        <v>34</v>
      </c>
      <c r="EX16" s="471" t="s">
        <v>14</v>
      </c>
      <c r="EY16" s="472" t="s">
        <v>14</v>
      </c>
      <c r="EZ16" s="523" t="s">
        <v>14</v>
      </c>
      <c r="FA16" s="523" t="s">
        <v>14</v>
      </c>
      <c r="FB16" s="523" t="s">
        <v>35</v>
      </c>
      <c r="FC16" s="494" t="s">
        <v>35</v>
      </c>
      <c r="FD16" s="524">
        <v>44357</v>
      </c>
      <c r="FE16" s="473" t="s">
        <v>35</v>
      </c>
      <c r="FF16" s="451" t="s">
        <v>74</v>
      </c>
      <c r="FG16" s="474">
        <f t="shared" si="21"/>
        <v>19</v>
      </c>
      <c r="FH16" s="475">
        <f t="shared" si="22"/>
        <v>28</v>
      </c>
      <c r="FI16" s="452">
        <f t="shared" si="23"/>
        <v>29</v>
      </c>
      <c r="FJ16" s="453"/>
      <c r="FK16">
        <v>606</v>
      </c>
      <c r="FM16" t="s">
        <v>361</v>
      </c>
    </row>
    <row r="17" spans="1:169" ht="42" customHeight="1" thickTop="1" thickBot="1" x14ac:dyDescent="0.3">
      <c r="A17" s="497">
        <v>0</v>
      </c>
      <c r="B17" s="418"/>
      <c r="C17" s="489" t="s">
        <v>299</v>
      </c>
      <c r="D17" s="498"/>
      <c r="E17" s="499"/>
      <c r="F17" s="500" t="s">
        <v>88</v>
      </c>
      <c r="G17" s="85">
        <v>6</v>
      </c>
      <c r="H17" s="419">
        <v>607</v>
      </c>
      <c r="I17" s="418"/>
      <c r="J17" s="420"/>
      <c r="K17" s="421"/>
      <c r="L17" s="85"/>
      <c r="M17" s="85"/>
      <c r="N17" s="85"/>
      <c r="O17" s="85"/>
      <c r="P17" s="501"/>
      <c r="Q17" s="34"/>
      <c r="R17" s="34"/>
      <c r="S17" s="87"/>
      <c r="T17" s="428"/>
      <c r="U17" s="459"/>
      <c r="V17" s="477"/>
      <c r="W17" s="502"/>
      <c r="X17" s="459"/>
      <c r="Y17" s="478"/>
      <c r="Z17" s="503">
        <v>44320</v>
      </c>
      <c r="AA17" s="479"/>
      <c r="AB17" s="480"/>
      <c r="AC17" s="34"/>
      <c r="AD17" s="34"/>
      <c r="AE17" s="422"/>
      <c r="AF17" s="428"/>
      <c r="AG17" s="506"/>
      <c r="AH17" s="422">
        <v>44326</v>
      </c>
      <c r="AI17" s="507"/>
      <c r="AJ17" s="423" t="str">
        <f t="shared" si="1"/>
        <v>11/05/2021</v>
      </c>
      <c r="AK17" s="481">
        <f>IF(ISBLANK(AH17),IF(ISBLANK(AG17),IF(AB17="","",AB17+[1]BC!$AH$6),AG17+[1]BC!$AH$6),AH17+[1]BC!$AH$6)</f>
        <v>44371</v>
      </c>
      <c r="AL17" s="424">
        <v>1012</v>
      </c>
      <c r="AM17" s="425" t="str">
        <f t="shared" si="2"/>
        <v>31/05/2021</v>
      </c>
      <c r="AN17" s="85" t="s">
        <v>268</v>
      </c>
      <c r="AO17" s="419">
        <v>1001</v>
      </c>
      <c r="AP17" s="426" t="str">
        <f t="shared" si="3"/>
        <v>10/06/2021</v>
      </c>
      <c r="AQ17" s="427">
        <f t="shared" si="4"/>
        <v>44357</v>
      </c>
      <c r="AR17" s="428">
        <v>0</v>
      </c>
      <c r="AS17" s="84"/>
      <c r="AT17" s="508">
        <v>0</v>
      </c>
      <c r="AU17" s="84"/>
      <c r="AV17" s="84"/>
      <c r="AW17" s="429">
        <f>IF(AN17="DLR",(AT16+AU16-AS17-AR17-AV17)*1.2,X17-((AR17+AS17+AU17+AT17+AV17)*(1+[1]Général!$I$101/100)))</f>
        <v>0</v>
      </c>
      <c r="AX17" s="34"/>
      <c r="AY17" s="430">
        <f>IFERROR(MAX(0,X17*(AH17-AG17)/1000),"")</f>
        <v>0</v>
      </c>
      <c r="AZ17" s="482"/>
      <c r="BA17" s="483"/>
      <c r="BB17" s="484"/>
      <c r="BC17" s="431"/>
      <c r="BD17" s="484"/>
      <c r="BE17" s="484"/>
      <c r="BF17" s="509"/>
      <c r="BG17" s="432" t="str">
        <f>IF(L17&lt;&gt;"",VLOOKUP(L17,[1]Général!$B$62:$D$73, 2, FALSE),"")</f>
        <v/>
      </c>
      <c r="BH17" s="461">
        <f>AW17/(1+[1]Général!$I$101/100)</f>
        <v>0</v>
      </c>
      <c r="BI17" s="461">
        <f>V17-((AR17+AT17)*(1+[1]Général!$I$101/100))</f>
        <v>0</v>
      </c>
      <c r="BJ17" s="461">
        <f>W17-((AS17+AU17+AV17)*(1+[1]Général!$I$101/100))</f>
        <v>0</v>
      </c>
      <c r="BK17" s="433" t="str">
        <f t="shared" si="6"/>
        <v>2021 - 11408</v>
      </c>
      <c r="BL17" s="510"/>
      <c r="BM17" s="510"/>
      <c r="BN17" s="511"/>
      <c r="BO17" s="434">
        <f t="shared" si="7"/>
        <v>44326</v>
      </c>
      <c r="BP17" s="435" t="str">
        <f t="shared" si="8"/>
        <v>11/05/2021</v>
      </c>
      <c r="BQ17" s="435" t="str">
        <f t="shared" si="8"/>
        <v>31/05/2021</v>
      </c>
      <c r="BR17" s="435" t="str">
        <f t="shared" si="9"/>
        <v>10/06/2021</v>
      </c>
      <c r="BS17" s="529">
        <f t="shared" si="10"/>
        <v>44320</v>
      </c>
      <c r="BT17" s="512"/>
      <c r="BU17" s="512"/>
      <c r="BV17" s="458"/>
      <c r="BW17" s="458"/>
      <c r="BX17" s="513"/>
      <c r="BY17" s="514">
        <v>1</v>
      </c>
      <c r="BZ17" s="437" t="str">
        <f>IF(OR(CA17="",CB17=""),"",MAX(CA17,CB17))</f>
        <v/>
      </c>
      <c r="CA17" s="422">
        <f>IF(AH17="","",DATE(YEAR(AH17),MONTH(AH17),DAY(AH17)+45))</f>
        <v>44371</v>
      </c>
      <c r="CB17" s="422" t="str">
        <f>IF(AA17="","",DATE(YEAR(AA17),MONTH(AA17),DAY(AA17)+45))</f>
        <v/>
      </c>
      <c r="CC17" s="87"/>
      <c r="CD17" s="438"/>
      <c r="CE17" s="462"/>
      <c r="CF17" s="439"/>
      <c r="CG17" s="84"/>
      <c r="CH17" s="84"/>
      <c r="CI17" s="515"/>
      <c r="CJ17" s="515"/>
      <c r="CK17" s="84"/>
      <c r="CL17" s="84"/>
      <c r="CM17" s="515"/>
      <c r="CN17" s="84"/>
      <c r="CO17" s="84"/>
      <c r="CP17" s="439"/>
      <c r="CQ17" s="439"/>
      <c r="CR17" s="439"/>
      <c r="CS17" s="440"/>
      <c r="CT17" s="441"/>
      <c r="CU17" s="440"/>
      <c r="CV17" s="441"/>
      <c r="CW17" s="442"/>
      <c r="CX17" s="443"/>
      <c r="CY17" s="443"/>
      <c r="CZ17" s="516"/>
      <c r="DA17" s="516"/>
      <c r="DB17" s="516"/>
      <c r="DC17" s="517"/>
      <c r="DD17" s="517"/>
      <c r="DE17" s="444"/>
      <c r="DF17" s="518"/>
      <c r="DG17" s="519"/>
      <c r="DH17" s="443"/>
      <c r="DI17" s="445"/>
      <c r="DJ17" s="446"/>
      <c r="DK17" s="447"/>
      <c r="DL17" s="485" t="s">
        <v>300</v>
      </c>
      <c r="DM17" s="463" t="s">
        <v>300</v>
      </c>
      <c r="DN17" s="463" t="s">
        <v>300</v>
      </c>
      <c r="DO17" s="463" t="s">
        <v>300</v>
      </c>
      <c r="DP17" s="463" t="s">
        <v>300</v>
      </c>
      <c r="DQ17" s="463" t="s">
        <v>301</v>
      </c>
      <c r="DR17" s="463" t="s">
        <v>301</v>
      </c>
      <c r="DS17" s="463" t="s">
        <v>301</v>
      </c>
      <c r="DT17" s="490" t="s">
        <v>301</v>
      </c>
      <c r="DU17" s="486" t="s">
        <v>301</v>
      </c>
      <c r="DV17" s="491" t="s">
        <v>14</v>
      </c>
      <c r="DW17" s="491" t="s">
        <v>14</v>
      </c>
      <c r="DX17" s="492" t="s">
        <v>14</v>
      </c>
      <c r="DY17" s="492" t="s">
        <v>301</v>
      </c>
      <c r="DZ17" s="492" t="s">
        <v>41</v>
      </c>
      <c r="EA17" s="493" t="s">
        <v>41</v>
      </c>
      <c r="EB17" s="528" t="s">
        <v>41</v>
      </c>
      <c r="EC17" s="464" t="s">
        <v>41</v>
      </c>
      <c r="ED17" s="465" t="s">
        <v>302</v>
      </c>
      <c r="EE17" s="466">
        <f t="shared" si="14"/>
        <v>3</v>
      </c>
      <c r="EF17" s="448">
        <f t="shared" si="15"/>
        <v>3</v>
      </c>
      <c r="EG17" s="467">
        <f t="shared" si="16"/>
        <v>4</v>
      </c>
      <c r="EH17" s="487">
        <f t="shared" si="17"/>
        <v>1</v>
      </c>
      <c r="EI17" s="521">
        <f t="shared" si="18"/>
        <v>4</v>
      </c>
      <c r="EJ17" s="422"/>
      <c r="EK17" s="522"/>
      <c r="EL17" s="422"/>
      <c r="EM17" s="521">
        <f t="shared" si="19"/>
        <v>-44319</v>
      </c>
      <c r="EN17" s="488">
        <f t="shared" si="24"/>
        <v>0</v>
      </c>
      <c r="EO17" s="468" t="s">
        <v>53</v>
      </c>
      <c r="EP17" s="469" t="s">
        <v>53</v>
      </c>
      <c r="EQ17" s="470" t="s">
        <v>39</v>
      </c>
      <c r="ER17" s="470" t="s">
        <v>39</v>
      </c>
      <c r="ES17" s="470" t="s">
        <v>34</v>
      </c>
      <c r="ET17" s="470" t="s">
        <v>14</v>
      </c>
      <c r="EU17" s="470" t="s">
        <v>14</v>
      </c>
      <c r="EV17" s="449" t="s">
        <v>34</v>
      </c>
      <c r="EW17" s="450" t="s">
        <v>34</v>
      </c>
      <c r="EX17" s="471" t="s">
        <v>14</v>
      </c>
      <c r="EY17" s="472" t="s">
        <v>14</v>
      </c>
      <c r="EZ17" s="523" t="s">
        <v>14</v>
      </c>
      <c r="FA17" s="523" t="s">
        <v>14</v>
      </c>
      <c r="FB17" s="523" t="s">
        <v>35</v>
      </c>
      <c r="FC17" s="494" t="s">
        <v>35</v>
      </c>
      <c r="FD17" s="524">
        <v>44357</v>
      </c>
      <c r="FE17" s="473" t="s">
        <v>35</v>
      </c>
      <c r="FF17" s="451" t="s">
        <v>75</v>
      </c>
      <c r="FG17" s="474">
        <f t="shared" si="21"/>
        <v>21</v>
      </c>
      <c r="FH17" s="475">
        <f t="shared" si="22"/>
        <v>30</v>
      </c>
      <c r="FI17" s="452">
        <f t="shared" si="23"/>
        <v>31</v>
      </c>
      <c r="FJ17" s="487"/>
      <c r="FK17">
        <v>607</v>
      </c>
    </row>
    <row r="18" spans="1:169" ht="42" customHeight="1" thickTop="1" thickBot="1" x14ac:dyDescent="0.3">
      <c r="A18" s="497" t="s">
        <v>270</v>
      </c>
      <c r="B18" s="495"/>
      <c r="C18" s="489" t="s">
        <v>303</v>
      </c>
      <c r="D18" s="498"/>
      <c r="E18" s="499"/>
      <c r="F18" s="85" t="s">
        <v>304</v>
      </c>
      <c r="G18" s="85">
        <v>6</v>
      </c>
      <c r="H18" s="419">
        <v>608</v>
      </c>
      <c r="I18" s="418"/>
      <c r="J18" s="85"/>
      <c r="K18" s="421"/>
      <c r="L18" s="85"/>
      <c r="M18" s="85"/>
      <c r="N18" s="85"/>
      <c r="O18" s="85"/>
      <c r="P18" s="501"/>
      <c r="Q18" s="34"/>
      <c r="R18" s="34"/>
      <c r="S18" s="428"/>
      <c r="T18" s="428"/>
      <c r="U18" s="459"/>
      <c r="V18" s="502"/>
      <c r="W18" s="502"/>
      <c r="X18" s="459"/>
      <c r="Y18" s="478"/>
      <c r="Z18" s="503">
        <v>44351</v>
      </c>
      <c r="AA18" s="479"/>
      <c r="AB18" s="480"/>
      <c r="AC18" s="34"/>
      <c r="AD18" s="34"/>
      <c r="AE18" s="422"/>
      <c r="AF18" s="428"/>
      <c r="AG18" s="506"/>
      <c r="AH18" s="422">
        <v>44407</v>
      </c>
      <c r="AI18" s="507"/>
      <c r="AJ18" s="423" t="str">
        <f t="shared" si="1"/>
        <v>03/08/2021</v>
      </c>
      <c r="AK18" s="481">
        <f>IF(ISBLANK(AH18),IF(ISBLANK(AG18),IF(AB18="","",AB18+[1]BC!$AH$6),AG18+[1]BC!$AH$6),AH18+[1]BC!$AH$6)</f>
        <v>44452</v>
      </c>
      <c r="AL18" s="424">
        <v>1023</v>
      </c>
      <c r="AM18" s="425">
        <v>44411</v>
      </c>
      <c r="AN18" s="85" t="s">
        <v>268</v>
      </c>
      <c r="AO18" s="419" t="s">
        <v>305</v>
      </c>
      <c r="AP18" s="426" t="str">
        <f t="shared" si="3"/>
        <v>24/08/2021</v>
      </c>
      <c r="AQ18" s="427" t="str">
        <f t="shared" si="4"/>
        <v>24/08/2021</v>
      </c>
      <c r="AR18" s="428">
        <v>0</v>
      </c>
      <c r="AS18" s="428">
        <v>0</v>
      </c>
      <c r="AT18" s="508">
        <v>0</v>
      </c>
      <c r="AU18" s="428">
        <v>0</v>
      </c>
      <c r="AV18" s="428">
        <v>0</v>
      </c>
      <c r="AW18" s="429">
        <f>IF(AN18="DLR",(AT17+AU17-AS18-AR18-AV18)*1.2,X18-((AR18+AS18+AU18+AT18+AV18)*(1+[1]Général!$I$101/100)))</f>
        <v>0</v>
      </c>
      <c r="AX18" s="34"/>
      <c r="AY18" s="430">
        <f t="shared" ref="AY18:AY28" si="25">IFERROR(MAX(0,X18*(AH18-AG18)/1000),"")</f>
        <v>0</v>
      </c>
      <c r="AZ18" s="482"/>
      <c r="BA18" s="483"/>
      <c r="BB18" s="484"/>
      <c r="BC18" s="431"/>
      <c r="BD18" s="484"/>
      <c r="BE18" s="484"/>
      <c r="BF18" s="509"/>
      <c r="BG18" s="432" t="str">
        <f>IF(L18&lt;&gt;"",VLOOKUP(L18,[1]Général!$B$62:$D$73, 2, FALSE),"")</f>
        <v/>
      </c>
      <c r="BH18" s="461">
        <f>AW18/(1+[1]Général!$I$101/100)</f>
        <v>0</v>
      </c>
      <c r="BI18" s="461">
        <f>V18-((AR18+AT18)*(1+[1]Général!$I$101/100))</f>
        <v>0</v>
      </c>
      <c r="BJ18" s="461">
        <f>W18-((AS18+AU18+AV18)*(1+[1]Général!$I$101/100))</f>
        <v>0</v>
      </c>
      <c r="BK18" s="433" t="str">
        <f t="shared" si="6"/>
        <v/>
      </c>
      <c r="BL18" s="510"/>
      <c r="BM18" s="510"/>
      <c r="BN18" s="511"/>
      <c r="BO18" s="434">
        <f t="shared" si="7"/>
        <v>44407</v>
      </c>
      <c r="BP18" s="435" t="str">
        <f t="shared" si="8"/>
        <v>03/08/2021</v>
      </c>
      <c r="BQ18" s="435" t="str">
        <f t="shared" si="8"/>
        <v>03/08/2021</v>
      </c>
      <c r="BR18" s="435" t="str">
        <f t="shared" si="9"/>
        <v>24/08/2021</v>
      </c>
      <c r="BS18" s="436">
        <f t="shared" si="10"/>
        <v>44351</v>
      </c>
      <c r="BT18" s="512"/>
      <c r="BU18" s="512"/>
      <c r="BV18" s="458"/>
      <c r="BW18" s="458"/>
      <c r="BX18" s="513"/>
      <c r="BY18" s="514">
        <v>3</v>
      </c>
      <c r="BZ18" s="437" t="str">
        <f>IF(OR(CA18="",CB18=""),"",MAX(CA18,CB18))</f>
        <v/>
      </c>
      <c r="CA18" s="422">
        <f t="shared" ref="CA18:CA28" si="26">IF(AH18="","",DATE(YEAR(AH18),MONTH(AH18),DAY(AH18)+45))</f>
        <v>44452</v>
      </c>
      <c r="CB18" s="422" t="str">
        <f t="shared" ref="CB18:CB28" si="27">IF(AA18="","",DATE(YEAR(AA18),MONTH(AA18),DAY(AA18)+45))</f>
        <v/>
      </c>
      <c r="CC18" s="438"/>
      <c r="CD18" s="438"/>
      <c r="CE18" s="462"/>
      <c r="CF18" s="439"/>
      <c r="CG18" s="527"/>
      <c r="CH18" s="527"/>
      <c r="CI18" s="515"/>
      <c r="CJ18" s="515"/>
      <c r="CK18" s="527"/>
      <c r="CL18" s="527"/>
      <c r="CM18" s="515"/>
      <c r="CN18" s="527"/>
      <c r="CO18" s="527"/>
      <c r="CP18" s="439"/>
      <c r="CQ18" s="439"/>
      <c r="CR18" s="439"/>
      <c r="CS18" s="440"/>
      <c r="CT18" s="441"/>
      <c r="CU18" s="440"/>
      <c r="CV18" s="441"/>
      <c r="CW18" s="442"/>
      <c r="CX18" s="443"/>
      <c r="CY18" s="443"/>
      <c r="CZ18" s="516"/>
      <c r="DA18" s="516"/>
      <c r="DB18" s="516"/>
      <c r="DC18" s="517"/>
      <c r="DD18" s="517"/>
      <c r="DE18" s="444"/>
      <c r="DF18" s="518"/>
      <c r="DG18" s="519"/>
      <c r="DH18" s="443"/>
      <c r="DI18" s="445"/>
      <c r="DJ18" s="446"/>
      <c r="DK18" s="447"/>
      <c r="DL18" s="485" t="s">
        <v>306</v>
      </c>
      <c r="DM18" s="463" t="s">
        <v>306</v>
      </c>
      <c r="DN18" s="463" t="s">
        <v>307</v>
      </c>
      <c r="DO18" s="463" t="s">
        <v>307</v>
      </c>
      <c r="DP18" s="463" t="s">
        <v>307</v>
      </c>
      <c r="DQ18" s="463">
        <v>44351</v>
      </c>
      <c r="DR18" s="463">
        <v>44351</v>
      </c>
      <c r="DS18" s="463" t="s">
        <v>307</v>
      </c>
      <c r="DT18" s="490" t="s">
        <v>308</v>
      </c>
      <c r="DU18" s="486" t="s">
        <v>308</v>
      </c>
      <c r="DV18" s="491" t="s">
        <v>308</v>
      </c>
      <c r="DW18" s="491" t="s">
        <v>33</v>
      </c>
      <c r="DX18" s="492" t="s">
        <v>33</v>
      </c>
      <c r="DY18" s="492" t="s">
        <v>14</v>
      </c>
      <c r="DZ18" s="492" t="s">
        <v>33</v>
      </c>
      <c r="EA18" s="493" t="s">
        <v>33</v>
      </c>
      <c r="EB18" s="528" t="s">
        <v>33</v>
      </c>
      <c r="EC18" s="464" t="s">
        <v>33</v>
      </c>
      <c r="ED18" s="465" t="s">
        <v>309</v>
      </c>
      <c r="EE18" s="466">
        <f t="shared" si="14"/>
        <v>2</v>
      </c>
      <c r="EF18" s="448">
        <f t="shared" si="15"/>
        <v>28</v>
      </c>
      <c r="EG18" s="467">
        <f t="shared" si="16"/>
        <v>29</v>
      </c>
      <c r="EH18" s="487">
        <f t="shared" si="17"/>
        <v>1</v>
      </c>
      <c r="EI18" s="521">
        <f t="shared" si="18"/>
        <v>29</v>
      </c>
      <c r="EJ18" s="422"/>
      <c r="EK18" s="522"/>
      <c r="EL18" s="422"/>
      <c r="EM18" s="521">
        <f t="shared" si="19"/>
        <v>-44350</v>
      </c>
      <c r="EN18" s="488">
        <f t="shared" si="24"/>
        <v>0</v>
      </c>
      <c r="EO18" s="468" t="s">
        <v>54</v>
      </c>
      <c r="EP18" s="469" t="s">
        <v>55</v>
      </c>
      <c r="EQ18" s="470" t="s">
        <v>55</v>
      </c>
      <c r="ER18" s="470" t="s">
        <v>55</v>
      </c>
      <c r="ES18" s="470" t="s">
        <v>56</v>
      </c>
      <c r="ET18" s="470" t="s">
        <v>14</v>
      </c>
      <c r="EU18" s="470" t="s">
        <v>14</v>
      </c>
      <c r="EV18" s="449" t="s">
        <v>57</v>
      </c>
      <c r="EW18" s="450" t="s">
        <v>57</v>
      </c>
      <c r="EX18" s="471" t="s">
        <v>14</v>
      </c>
      <c r="EY18" s="472" t="s">
        <v>14</v>
      </c>
      <c r="EZ18" s="523" t="s">
        <v>14</v>
      </c>
      <c r="FA18" s="523" t="s">
        <v>14</v>
      </c>
      <c r="FB18" s="523" t="s">
        <v>57</v>
      </c>
      <c r="FC18" s="494" t="s">
        <v>57</v>
      </c>
      <c r="FD18" s="543" t="s">
        <v>57</v>
      </c>
      <c r="FE18" s="473" t="s">
        <v>57</v>
      </c>
      <c r="FF18" s="544"/>
      <c r="FG18" s="474">
        <f t="shared" si="21"/>
        <v>4</v>
      </c>
      <c r="FH18" s="475">
        <f t="shared" si="22"/>
        <v>25</v>
      </c>
      <c r="FI18" s="452">
        <f t="shared" si="23"/>
        <v>25</v>
      </c>
      <c r="FJ18" s="453"/>
      <c r="FK18">
        <v>608</v>
      </c>
      <c r="FM18" t="s">
        <v>362</v>
      </c>
    </row>
    <row r="19" spans="1:169" ht="42" customHeight="1" thickTop="1" thickBot="1" x14ac:dyDescent="0.3">
      <c r="A19" s="497">
        <v>0</v>
      </c>
      <c r="B19" s="495"/>
      <c r="C19" s="489" t="s">
        <v>76</v>
      </c>
      <c r="D19" s="498"/>
      <c r="E19" s="499"/>
      <c r="F19" s="85" t="s">
        <v>88</v>
      </c>
      <c r="G19" s="530" t="str">
        <f>IF(GZ19=0,"",6)</f>
        <v/>
      </c>
      <c r="H19" s="419">
        <v>609</v>
      </c>
      <c r="I19" s="531"/>
      <c r="J19" s="420"/>
      <c r="K19" s="421"/>
      <c r="L19" s="85"/>
      <c r="M19" s="85"/>
      <c r="N19" s="85"/>
      <c r="O19" s="85"/>
      <c r="P19" s="501"/>
      <c r="Q19" s="34"/>
      <c r="R19" s="34"/>
      <c r="S19" s="87"/>
      <c r="T19" s="428"/>
      <c r="U19" s="459"/>
      <c r="V19" s="477"/>
      <c r="W19" s="502"/>
      <c r="X19" s="459"/>
      <c r="Y19" s="478"/>
      <c r="Z19" s="503">
        <v>44376</v>
      </c>
      <c r="AA19" s="479"/>
      <c r="AB19" s="480"/>
      <c r="AC19" s="34"/>
      <c r="AD19" s="34"/>
      <c r="AE19" s="422"/>
      <c r="AF19" s="428"/>
      <c r="AG19" s="506"/>
      <c r="AH19" s="422">
        <v>44537</v>
      </c>
      <c r="AI19" s="507"/>
      <c r="AJ19" s="423" t="str">
        <f t="shared" si="1"/>
        <v>13/12/2021</v>
      </c>
      <c r="AK19" s="481">
        <f>IF(ISBLANK(AH19),IF(ISBLANK(AG19),IF(AB19="","",AB19+[1]BC!$AH$6),AG19+[1]BC!$AH$6),AH19+[1]BC!$AH$6)</f>
        <v>44582</v>
      </c>
      <c r="AL19" s="424">
        <v>1052</v>
      </c>
      <c r="AM19" s="425" t="str">
        <f t="shared" si="2"/>
        <v>20/12/2021</v>
      </c>
      <c r="AN19" s="85" t="s">
        <v>268</v>
      </c>
      <c r="AO19" s="419">
        <v>1032</v>
      </c>
      <c r="AP19" s="426" t="str">
        <f t="shared" si="3"/>
        <v>18/01/2022</v>
      </c>
      <c r="AQ19" s="427" t="str">
        <f t="shared" si="4"/>
        <v>18/01/2022</v>
      </c>
      <c r="AR19" s="84"/>
      <c r="AS19" s="428">
        <v>0</v>
      </c>
      <c r="AT19" s="84"/>
      <c r="AU19" s="428">
        <v>0</v>
      </c>
      <c r="AV19" s="428">
        <v>0</v>
      </c>
      <c r="AW19" s="429">
        <f>IF(AN19="DLR",(#REF!+#REF!-AS19-AR19-AV19)*1.2,X19-((AR19+AS19+AU19+AT19+AV19)*(1+[1]Général!$I$101/100)))</f>
        <v>0</v>
      </c>
      <c r="AX19" s="34"/>
      <c r="AY19" s="430">
        <f t="shared" si="25"/>
        <v>0</v>
      </c>
      <c r="AZ19" s="482"/>
      <c r="BA19" s="483"/>
      <c r="BB19" s="484"/>
      <c r="BC19" s="431"/>
      <c r="BD19" s="484"/>
      <c r="BE19" s="484"/>
      <c r="BF19" s="509"/>
      <c r="BG19" s="432" t="str">
        <f>IF(L19&lt;&gt;"",VLOOKUP(L19,[1]Général!$B$62:$D$73, 2, FALSE),"")</f>
        <v/>
      </c>
      <c r="BH19" s="461">
        <f>AW19/(1+[1]Général!$I$101/100)</f>
        <v>0</v>
      </c>
      <c r="BI19" s="461">
        <f>V19-((AR19+AT19)*(1+[1]Général!$I$101/100))</f>
        <v>0</v>
      </c>
      <c r="BJ19" s="461">
        <f>W19-((AS19+AU19+AV19)*(1+[1]Général!$I$101/100))</f>
        <v>0</v>
      </c>
      <c r="BK19" s="433" t="str">
        <f t="shared" si="6"/>
        <v>2021 - 11887</v>
      </c>
      <c r="BL19" s="510"/>
      <c r="BM19" s="510"/>
      <c r="BN19" s="511"/>
      <c r="BO19" s="434">
        <f t="shared" si="7"/>
        <v>44537</v>
      </c>
      <c r="BP19" s="435" t="str">
        <f t="shared" si="8"/>
        <v>13/12/2021</v>
      </c>
      <c r="BQ19" s="435" t="str">
        <f t="shared" si="8"/>
        <v>20/12/2021</v>
      </c>
      <c r="BR19" s="435" t="str">
        <f t="shared" si="9"/>
        <v>18/01/2022</v>
      </c>
      <c r="BS19" s="436">
        <f t="shared" si="10"/>
        <v>44376</v>
      </c>
      <c r="BT19" s="512"/>
      <c r="BU19" s="512"/>
      <c r="BV19" s="458"/>
      <c r="BW19" s="458"/>
      <c r="BX19" s="513"/>
      <c r="BY19" s="514">
        <v>1</v>
      </c>
      <c r="BZ19" s="437" t="str">
        <f t="shared" ref="BZ19:BZ28" si="28">IF(OR(CA19="",CB19=""),"",MAX(CA19,CB19))</f>
        <v/>
      </c>
      <c r="CA19" s="422">
        <f t="shared" si="26"/>
        <v>44582</v>
      </c>
      <c r="CB19" s="422" t="str">
        <f t="shared" si="27"/>
        <v/>
      </c>
      <c r="CC19" s="87"/>
      <c r="CD19" s="532"/>
      <c r="CE19" s="462"/>
      <c r="CF19" s="439"/>
      <c r="CG19" s="84"/>
      <c r="CH19" s="527"/>
      <c r="CI19" s="515"/>
      <c r="CJ19" s="515"/>
      <c r="CK19" s="84"/>
      <c r="CL19" s="527"/>
      <c r="CM19" s="515"/>
      <c r="CN19" s="527"/>
      <c r="CO19" s="527"/>
      <c r="CP19" s="439"/>
      <c r="CQ19" s="439"/>
      <c r="CR19" s="439"/>
      <c r="CS19" s="84"/>
      <c r="CT19" s="84"/>
      <c r="CU19" s="440"/>
      <c r="CV19" s="441"/>
      <c r="CW19" s="442"/>
      <c r="CX19" s="443"/>
      <c r="CY19" s="443"/>
      <c r="CZ19" s="516"/>
      <c r="DA19" s="516"/>
      <c r="DB19" s="516"/>
      <c r="DC19" s="517"/>
      <c r="DD19" s="517"/>
      <c r="DE19" s="444"/>
      <c r="DF19" s="518"/>
      <c r="DG19" s="519"/>
      <c r="DH19" s="443"/>
      <c r="DI19" s="445"/>
      <c r="DJ19" s="446"/>
      <c r="DK19" s="447"/>
      <c r="DL19" s="485" t="s">
        <v>310</v>
      </c>
      <c r="DM19" s="463" t="s">
        <v>45</v>
      </c>
      <c r="DN19" s="463" t="s">
        <v>311</v>
      </c>
      <c r="DO19" s="463" t="s">
        <v>312</v>
      </c>
      <c r="DP19" s="463" t="s">
        <v>313</v>
      </c>
      <c r="DQ19" s="463" t="s">
        <v>313</v>
      </c>
      <c r="DR19" s="463" t="s">
        <v>313</v>
      </c>
      <c r="DS19" s="463" t="s">
        <v>313</v>
      </c>
      <c r="DT19" s="490" t="s">
        <v>313</v>
      </c>
      <c r="DU19" s="486" t="s">
        <v>313</v>
      </c>
      <c r="DV19" s="491" t="s">
        <v>14</v>
      </c>
      <c r="DW19" s="491" t="s">
        <v>14</v>
      </c>
      <c r="DX19" s="492" t="s">
        <v>14</v>
      </c>
      <c r="DY19" s="492" t="s">
        <v>313</v>
      </c>
      <c r="DZ19" s="492" t="s">
        <v>314</v>
      </c>
      <c r="EA19" s="493" t="s">
        <v>314</v>
      </c>
      <c r="EB19" s="520" t="s">
        <v>314</v>
      </c>
      <c r="EC19" s="464" t="s">
        <v>314</v>
      </c>
      <c r="ED19" s="465" t="s">
        <v>315</v>
      </c>
      <c r="EE19" s="466">
        <f t="shared" si="14"/>
        <v>0</v>
      </c>
      <c r="EF19" s="448">
        <f t="shared" si="15"/>
        <v>13</v>
      </c>
      <c r="EG19" s="467">
        <f t="shared" si="16"/>
        <v>14</v>
      </c>
      <c r="EH19" s="487">
        <f t="shared" si="17"/>
        <v>1</v>
      </c>
      <c r="EI19" s="521">
        <f t="shared" si="18"/>
        <v>14</v>
      </c>
      <c r="EJ19" s="422"/>
      <c r="EK19" s="522"/>
      <c r="EL19" s="422"/>
      <c r="EM19" s="521">
        <f t="shared" si="19"/>
        <v>-44375</v>
      </c>
      <c r="EN19" s="488">
        <f t="shared" si="24"/>
        <v>0</v>
      </c>
      <c r="EO19" s="468" t="s">
        <v>18</v>
      </c>
      <c r="EP19" s="469" t="s">
        <v>18</v>
      </c>
      <c r="EQ19" s="470" t="s">
        <v>19</v>
      </c>
      <c r="ER19" s="470" t="s">
        <v>19</v>
      </c>
      <c r="ES19" s="470" t="s">
        <v>29</v>
      </c>
      <c r="ET19" s="470" t="s">
        <v>14</v>
      </c>
      <c r="EU19" s="470" t="s">
        <v>14</v>
      </c>
      <c r="EV19" s="449" t="s">
        <v>58</v>
      </c>
      <c r="EW19" s="450" t="s">
        <v>58</v>
      </c>
      <c r="EX19" s="471" t="s">
        <v>14</v>
      </c>
      <c r="EY19" s="472" t="s">
        <v>14</v>
      </c>
      <c r="EZ19" s="523" t="s">
        <v>14</v>
      </c>
      <c r="FA19" s="523" t="s">
        <v>14</v>
      </c>
      <c r="FB19" s="523" t="s">
        <v>58</v>
      </c>
      <c r="FC19" s="494" t="s">
        <v>58</v>
      </c>
      <c r="FD19" s="543" t="s">
        <v>58</v>
      </c>
      <c r="FE19" s="473" t="s">
        <v>58</v>
      </c>
      <c r="FF19" s="451" t="s">
        <v>76</v>
      </c>
      <c r="FG19" s="474">
        <f t="shared" si="21"/>
        <v>13</v>
      </c>
      <c r="FH19" s="475">
        <f t="shared" si="22"/>
        <v>42</v>
      </c>
      <c r="FI19" s="452">
        <f t="shared" si="23"/>
        <v>42</v>
      </c>
      <c r="FJ19" s="453"/>
      <c r="FK19">
        <v>609</v>
      </c>
    </row>
    <row r="20" spans="1:169" ht="42" customHeight="1" thickTop="1" thickBot="1" x14ac:dyDescent="0.3">
      <c r="A20" s="497">
        <v>0</v>
      </c>
      <c r="B20" s="495"/>
      <c r="C20" s="489" t="s">
        <v>316</v>
      </c>
      <c r="D20" s="498"/>
      <c r="E20" s="499"/>
      <c r="F20" s="85" t="s">
        <v>274</v>
      </c>
      <c r="G20" s="530" t="str">
        <f t="shared" ref="G20:G28" si="29">IF(GZ20=0,"",6)</f>
        <v/>
      </c>
      <c r="H20" s="419">
        <v>610</v>
      </c>
      <c r="I20" s="533"/>
      <c r="J20" s="85"/>
      <c r="K20" s="421"/>
      <c r="L20" s="85"/>
      <c r="M20" s="85"/>
      <c r="N20" s="85"/>
      <c r="O20" s="85"/>
      <c r="P20" s="501"/>
      <c r="Q20" s="34"/>
      <c r="R20" s="34"/>
      <c r="S20" s="428"/>
      <c r="T20" s="87"/>
      <c r="U20" s="459"/>
      <c r="V20" s="502"/>
      <c r="W20" s="502"/>
      <c r="X20" s="459"/>
      <c r="Y20" s="478"/>
      <c r="Z20" s="503">
        <v>44375</v>
      </c>
      <c r="AA20" s="479"/>
      <c r="AB20" s="480"/>
      <c r="AC20" s="34"/>
      <c r="AD20" s="34"/>
      <c r="AE20" s="422"/>
      <c r="AF20" s="428"/>
      <c r="AG20" s="506"/>
      <c r="AH20" s="422">
        <v>44404</v>
      </c>
      <c r="AI20" s="507"/>
      <c r="AJ20" s="423" t="str">
        <f t="shared" si="1"/>
        <v>29/07/2021</v>
      </c>
      <c r="AK20" s="481">
        <f>IF(ISBLANK(AH20),IF(ISBLANK(AG20),IF(AB20="","",AB20+[1]BC!$AH$6),AG20+[1]BC!$AH$6),AH20+[1]BC!$AH$6)</f>
        <v>44449</v>
      </c>
      <c r="AL20" s="424">
        <v>1022</v>
      </c>
      <c r="AM20" s="425" t="str">
        <f t="shared" si="2"/>
        <v>30/07/2021</v>
      </c>
      <c r="AN20" s="85" t="s">
        <v>268</v>
      </c>
      <c r="AO20" s="419">
        <v>1006</v>
      </c>
      <c r="AP20" s="426" t="str">
        <f t="shared" si="3"/>
        <v>30/07/2021</v>
      </c>
      <c r="AQ20" s="427" t="str">
        <f t="shared" si="4"/>
        <v>30/07/2021</v>
      </c>
      <c r="AR20" s="428">
        <v>0</v>
      </c>
      <c r="AS20" s="84"/>
      <c r="AT20" s="508">
        <v>0</v>
      </c>
      <c r="AU20" s="84"/>
      <c r="AV20" s="84"/>
      <c r="AW20" s="429">
        <f>IF(AN20="DLR",(AT19+AU19-AS20-AR20-AV20)*1.2,X20-((AR20+AS20+AU20+AT20+AV20)*(1+[1]Général!$I$101/100)))</f>
        <v>0</v>
      </c>
      <c r="AX20" s="34"/>
      <c r="AY20" s="430">
        <f t="shared" si="25"/>
        <v>0</v>
      </c>
      <c r="AZ20" s="482"/>
      <c r="BA20" s="483"/>
      <c r="BB20" s="484"/>
      <c r="BC20" s="431"/>
      <c r="BD20" s="484"/>
      <c r="BE20" s="484"/>
      <c r="BF20" s="509"/>
      <c r="BG20" s="432" t="str">
        <f>IF(L20&lt;&gt;"",VLOOKUP(L20,[1]Général!$B$62:$D$73, 2, FALSE),"")</f>
        <v/>
      </c>
      <c r="BH20" s="461">
        <f>AW20/(1+[1]Général!$I$101/100)</f>
        <v>0</v>
      </c>
      <c r="BI20" s="461">
        <f>V20-((AR20+AT20)*(1+[1]Général!$I$101/100))</f>
        <v>0</v>
      </c>
      <c r="BJ20" s="461">
        <f>W20-((AS20+AU20+AV20)*(1+[1]Général!$I$101/100))</f>
        <v>0</v>
      </c>
      <c r="BK20" s="433" t="str">
        <f t="shared" si="6"/>
        <v>2021 - 14853</v>
      </c>
      <c r="BL20" s="510"/>
      <c r="BM20" s="510"/>
      <c r="BN20" s="511"/>
      <c r="BO20" s="434">
        <f t="shared" si="7"/>
        <v>44404</v>
      </c>
      <c r="BP20" s="435" t="str">
        <f t="shared" si="8"/>
        <v>29/07/2021</v>
      </c>
      <c r="BQ20" s="435" t="str">
        <f t="shared" si="8"/>
        <v>30/07/2021</v>
      </c>
      <c r="BR20" s="435" t="str">
        <f t="shared" si="9"/>
        <v>30/07/2021</v>
      </c>
      <c r="BS20" s="436">
        <f t="shared" si="10"/>
        <v>44375</v>
      </c>
      <c r="BT20" s="512"/>
      <c r="BU20" s="512"/>
      <c r="BV20" s="458"/>
      <c r="BW20" s="458"/>
      <c r="BX20" s="513"/>
      <c r="BY20" s="514">
        <v>1</v>
      </c>
      <c r="BZ20" s="437" t="str">
        <f t="shared" si="28"/>
        <v/>
      </c>
      <c r="CA20" s="422">
        <f t="shared" si="26"/>
        <v>44449</v>
      </c>
      <c r="CB20" s="422" t="str">
        <f t="shared" si="27"/>
        <v/>
      </c>
      <c r="CC20" s="438"/>
      <c r="CD20" s="87"/>
      <c r="CE20" s="462"/>
      <c r="CF20" s="439"/>
      <c r="CG20" s="527"/>
      <c r="CH20" s="84"/>
      <c r="CI20" s="515"/>
      <c r="CJ20" s="515"/>
      <c r="CK20" s="527"/>
      <c r="CL20" s="84"/>
      <c r="CM20" s="515"/>
      <c r="CN20" s="527"/>
      <c r="CO20" s="84"/>
      <c r="CP20" s="439"/>
      <c r="CQ20" s="439"/>
      <c r="CR20" s="439"/>
      <c r="CS20" s="440"/>
      <c r="CT20" s="441"/>
      <c r="CU20" s="440"/>
      <c r="CV20" s="441"/>
      <c r="CW20" s="442"/>
      <c r="CX20" s="443"/>
      <c r="CY20" s="443"/>
      <c r="CZ20" s="516"/>
      <c r="DA20" s="516"/>
      <c r="DB20" s="516"/>
      <c r="DC20" s="517"/>
      <c r="DD20" s="517"/>
      <c r="DE20" s="444"/>
      <c r="DF20" s="518"/>
      <c r="DG20" s="519"/>
      <c r="DH20" s="443"/>
      <c r="DI20" s="445"/>
      <c r="DJ20" s="446"/>
      <c r="DK20" s="447"/>
      <c r="DL20" s="485" t="s">
        <v>317</v>
      </c>
      <c r="DM20" s="463" t="s">
        <v>312</v>
      </c>
      <c r="DN20" s="463" t="s">
        <v>312</v>
      </c>
      <c r="DO20" s="463" t="s">
        <v>312</v>
      </c>
      <c r="DP20" s="463" t="s">
        <v>312</v>
      </c>
      <c r="DQ20" s="463" t="s">
        <v>313</v>
      </c>
      <c r="DR20" s="463" t="s">
        <v>313</v>
      </c>
      <c r="DS20" s="463" t="s">
        <v>313</v>
      </c>
      <c r="DT20" s="490" t="s">
        <v>313</v>
      </c>
      <c r="DU20" s="486" t="s">
        <v>313</v>
      </c>
      <c r="DV20" s="491" t="s">
        <v>14</v>
      </c>
      <c r="DW20" s="491" t="s">
        <v>14</v>
      </c>
      <c r="DX20" s="492" t="s">
        <v>14</v>
      </c>
      <c r="DY20" s="492" t="s">
        <v>313</v>
      </c>
      <c r="DZ20" s="492" t="s">
        <v>313</v>
      </c>
      <c r="EA20" s="493" t="s">
        <v>313</v>
      </c>
      <c r="EB20" s="520" t="s">
        <v>313</v>
      </c>
      <c r="EC20" s="464" t="s">
        <v>314</v>
      </c>
      <c r="ED20" s="465" t="s">
        <v>318</v>
      </c>
      <c r="EE20" s="466">
        <f t="shared" si="14"/>
        <v>3</v>
      </c>
      <c r="EF20" s="448">
        <f t="shared" si="15"/>
        <v>4</v>
      </c>
      <c r="EG20" s="467">
        <f t="shared" si="16"/>
        <v>5</v>
      </c>
      <c r="EH20" s="487">
        <f t="shared" si="17"/>
        <v>0</v>
      </c>
      <c r="EI20" s="521">
        <f t="shared" si="18"/>
        <v>4</v>
      </c>
      <c r="EJ20" s="422"/>
      <c r="EK20" s="522"/>
      <c r="EL20" s="422"/>
      <c r="EM20" s="521">
        <f t="shared" si="19"/>
        <v>-44375</v>
      </c>
      <c r="EN20" s="488">
        <f t="shared" si="24"/>
        <v>0</v>
      </c>
      <c r="EO20" s="468" t="s">
        <v>59</v>
      </c>
      <c r="EP20" s="469" t="s">
        <v>60</v>
      </c>
      <c r="EQ20" s="470" t="s">
        <v>61</v>
      </c>
      <c r="ER20" s="470" t="s">
        <v>60</v>
      </c>
      <c r="ES20" s="470" t="s">
        <v>61</v>
      </c>
      <c r="ET20" s="470" t="s">
        <v>14</v>
      </c>
      <c r="EU20" s="470" t="s">
        <v>14</v>
      </c>
      <c r="EV20" s="449" t="s">
        <v>61</v>
      </c>
      <c r="EW20" s="450" t="s">
        <v>61</v>
      </c>
      <c r="EX20" s="471" t="s">
        <v>14</v>
      </c>
      <c r="EY20" s="472" t="s">
        <v>14</v>
      </c>
      <c r="EZ20" s="523" t="s">
        <v>14</v>
      </c>
      <c r="FA20" s="523" t="s">
        <v>14</v>
      </c>
      <c r="FB20" s="523" t="s">
        <v>61</v>
      </c>
      <c r="FC20" s="494" t="s">
        <v>61</v>
      </c>
      <c r="FD20" s="543" t="s">
        <v>61</v>
      </c>
      <c r="FE20" s="473" t="s">
        <v>61</v>
      </c>
      <c r="FF20" s="451" t="s">
        <v>77</v>
      </c>
      <c r="FG20" s="474">
        <f t="shared" si="21"/>
        <v>3</v>
      </c>
      <c r="FH20" s="475">
        <f t="shared" si="22"/>
        <v>3</v>
      </c>
      <c r="FI20" s="452">
        <f t="shared" si="23"/>
        <v>3</v>
      </c>
      <c r="FJ20" s="453"/>
      <c r="FK20">
        <v>610</v>
      </c>
    </row>
    <row r="21" spans="1:169" ht="42" customHeight="1" thickTop="1" thickBot="1" x14ac:dyDescent="0.3">
      <c r="A21" s="497">
        <v>0</v>
      </c>
      <c r="B21" s="534"/>
      <c r="C21" s="489" t="s">
        <v>319</v>
      </c>
      <c r="D21" s="498"/>
      <c r="E21" s="499"/>
      <c r="F21" s="85" t="s">
        <v>274</v>
      </c>
      <c r="G21" s="530" t="str">
        <f t="shared" si="29"/>
        <v/>
      </c>
      <c r="H21" s="419">
        <v>611</v>
      </c>
      <c r="I21" s="535"/>
      <c r="J21" s="85"/>
      <c r="K21" s="421"/>
      <c r="L21" s="85"/>
      <c r="M21" s="85"/>
      <c r="N21" s="85"/>
      <c r="O21" s="85"/>
      <c r="P21" s="501"/>
      <c r="Q21" s="34"/>
      <c r="R21" s="34"/>
      <c r="S21" s="428"/>
      <c r="T21" s="87"/>
      <c r="U21" s="459"/>
      <c r="V21" s="502"/>
      <c r="W21" s="502"/>
      <c r="X21" s="459"/>
      <c r="Y21" s="478"/>
      <c r="Z21" s="503">
        <v>44383</v>
      </c>
      <c r="AA21" s="479"/>
      <c r="AB21" s="480"/>
      <c r="AC21" s="34"/>
      <c r="AD21" s="34"/>
      <c r="AE21" s="422"/>
      <c r="AF21" s="428"/>
      <c r="AG21" s="506"/>
      <c r="AH21" s="422">
        <v>44470</v>
      </c>
      <c r="AI21" s="507"/>
      <c r="AJ21" s="423" t="str">
        <f t="shared" si="1"/>
        <v>05/10/2021</v>
      </c>
      <c r="AK21" s="481">
        <f>IF(ISBLANK(AH21),IF(ISBLANK(AG21),IF(AB21="","",AB21+[1]BC!$AH$6),AG21+[1]BC!$AH$6),AH21+[1]BC!$AH$6)</f>
        <v>44515</v>
      </c>
      <c r="AL21" s="424">
        <v>1028</v>
      </c>
      <c r="AM21" s="425" t="str">
        <f t="shared" si="2"/>
        <v>07/10/2021</v>
      </c>
      <c r="AN21" s="85" t="s">
        <v>268</v>
      </c>
      <c r="AO21" s="419">
        <v>1010</v>
      </c>
      <c r="AP21" s="426" t="str">
        <f t="shared" si="3"/>
        <v>29/10/2021</v>
      </c>
      <c r="AQ21" s="427">
        <f t="shared" si="4"/>
        <v>44502</v>
      </c>
      <c r="AR21" s="428">
        <v>0</v>
      </c>
      <c r="AS21" s="87"/>
      <c r="AT21" s="508">
        <v>0</v>
      </c>
      <c r="AU21" s="87"/>
      <c r="AV21" s="428">
        <v>0</v>
      </c>
      <c r="AW21" s="429">
        <f>IF(AN21="DLR",(AT20+AU20-AS21-AR21-AV21)*1.2,X21-((AR21+AS21+AU21+AT21+AV21)*(1+[1]Général!$I$101/100)))</f>
        <v>0</v>
      </c>
      <c r="AX21" s="34"/>
      <c r="AY21" s="430">
        <f t="shared" si="25"/>
        <v>0</v>
      </c>
      <c r="AZ21" s="482"/>
      <c r="BA21" s="483"/>
      <c r="BB21" s="484"/>
      <c r="BC21" s="431"/>
      <c r="BD21" s="484"/>
      <c r="BE21" s="484"/>
      <c r="BF21" s="509"/>
      <c r="BG21" s="432" t="str">
        <f>IF(L21&lt;&gt;"",VLOOKUP(L21,[1]Général!$B$62:$D$73, 2, FALSE),"")</f>
        <v/>
      </c>
      <c r="BH21" s="461">
        <f>AW21/(1+[1]Général!$I$101/100)</f>
        <v>0</v>
      </c>
      <c r="BI21" s="461">
        <f>V21-((AR21+AT21)*(1+[1]Général!$I$101/100))</f>
        <v>0</v>
      </c>
      <c r="BJ21" s="461">
        <f>W21-((AS21+AU21+AV21)*(1+[1]Général!$I$101/100))</f>
        <v>0</v>
      </c>
      <c r="BK21" s="433" t="str">
        <f t="shared" si="6"/>
        <v>2021 - 18734</v>
      </c>
      <c r="BL21" s="510"/>
      <c r="BM21" s="510"/>
      <c r="BN21" s="511"/>
      <c r="BO21" s="434">
        <f t="shared" si="7"/>
        <v>44470</v>
      </c>
      <c r="BP21" s="435" t="str">
        <f t="shared" si="8"/>
        <v>05/10/2021</v>
      </c>
      <c r="BQ21" s="435" t="str">
        <f t="shared" si="8"/>
        <v>07/10/2021</v>
      </c>
      <c r="BR21" s="435" t="str">
        <f t="shared" si="9"/>
        <v>29/10/2021</v>
      </c>
      <c r="BS21" s="436">
        <f t="shared" si="10"/>
        <v>44383</v>
      </c>
      <c r="BT21" s="512"/>
      <c r="BU21" s="512"/>
      <c r="BV21" s="458"/>
      <c r="BW21" s="458"/>
      <c r="BX21" s="513"/>
      <c r="BY21" s="514">
        <v>3</v>
      </c>
      <c r="BZ21" s="437" t="str">
        <f t="shared" si="28"/>
        <v/>
      </c>
      <c r="CA21" s="422">
        <f t="shared" si="26"/>
        <v>44515</v>
      </c>
      <c r="CB21" s="422" t="str">
        <f t="shared" si="27"/>
        <v/>
      </c>
      <c r="CC21" s="438"/>
      <c r="CD21" s="87"/>
      <c r="CE21" s="462"/>
      <c r="CF21" s="439"/>
      <c r="CG21" s="527"/>
      <c r="CH21" s="84"/>
      <c r="CI21" s="515"/>
      <c r="CJ21" s="515"/>
      <c r="CK21" s="527"/>
      <c r="CL21" s="84"/>
      <c r="CM21" s="515"/>
      <c r="CN21" s="527"/>
      <c r="CO21" s="87"/>
      <c r="CP21" s="439"/>
      <c r="CQ21" s="439"/>
      <c r="CR21" s="439"/>
      <c r="CS21" s="440"/>
      <c r="CT21" s="441"/>
      <c r="CU21" s="440"/>
      <c r="CV21" s="441"/>
      <c r="CW21" s="442"/>
      <c r="CX21" s="443"/>
      <c r="CY21" s="443"/>
      <c r="CZ21" s="516"/>
      <c r="DA21" s="516"/>
      <c r="DB21" s="516"/>
      <c r="DC21" s="517"/>
      <c r="DD21" s="517"/>
      <c r="DE21" s="444"/>
      <c r="DF21" s="518"/>
      <c r="DG21" s="519"/>
      <c r="DH21" s="443"/>
      <c r="DI21" s="445"/>
      <c r="DJ21" s="446"/>
      <c r="DK21" s="447"/>
      <c r="DL21" s="485" t="s">
        <v>313</v>
      </c>
      <c r="DM21" s="463" t="s">
        <v>320</v>
      </c>
      <c r="DN21" s="463" t="s">
        <v>320</v>
      </c>
      <c r="DO21" s="463" t="s">
        <v>14</v>
      </c>
      <c r="DP21" s="463" t="s">
        <v>320</v>
      </c>
      <c r="DQ21" s="463" t="s">
        <v>321</v>
      </c>
      <c r="DR21" s="463" t="s">
        <v>321</v>
      </c>
      <c r="DS21" s="463" t="s">
        <v>321</v>
      </c>
      <c r="DT21" s="490" t="s">
        <v>321</v>
      </c>
      <c r="DU21" s="486" t="s">
        <v>321</v>
      </c>
      <c r="DV21" s="491" t="s">
        <v>14</v>
      </c>
      <c r="DW21" s="491" t="s">
        <v>14</v>
      </c>
      <c r="DX21" s="492" t="s">
        <v>14</v>
      </c>
      <c r="DY21" s="492" t="s">
        <v>321</v>
      </c>
      <c r="DZ21" s="492" t="s">
        <v>321</v>
      </c>
      <c r="EA21" s="493" t="s">
        <v>321</v>
      </c>
      <c r="EB21" s="520" t="s">
        <v>321</v>
      </c>
      <c r="EC21" s="464" t="s">
        <v>321</v>
      </c>
      <c r="ED21" s="465" t="s">
        <v>322</v>
      </c>
      <c r="EE21" s="466">
        <f t="shared" si="14"/>
        <v>1</v>
      </c>
      <c r="EF21" s="448">
        <f t="shared" si="15"/>
        <v>8</v>
      </c>
      <c r="EG21" s="467">
        <f t="shared" si="16"/>
        <v>8</v>
      </c>
      <c r="EH21" s="487">
        <f t="shared" si="17"/>
        <v>0</v>
      </c>
      <c r="EI21" s="521">
        <f t="shared" si="18"/>
        <v>8</v>
      </c>
      <c r="EJ21" s="422"/>
      <c r="EK21" s="522"/>
      <c r="EL21" s="422"/>
      <c r="EM21" s="521">
        <f t="shared" si="19"/>
        <v>-44383</v>
      </c>
      <c r="EN21" s="488">
        <f t="shared" si="24"/>
        <v>0</v>
      </c>
      <c r="EO21" s="468" t="s">
        <v>62</v>
      </c>
      <c r="EP21" s="469" t="s">
        <v>62</v>
      </c>
      <c r="EQ21" s="470" t="s">
        <v>63</v>
      </c>
      <c r="ER21" s="470" t="s">
        <v>62</v>
      </c>
      <c r="ES21" s="470" t="s">
        <v>63</v>
      </c>
      <c r="ET21" s="470" t="s">
        <v>14</v>
      </c>
      <c r="EU21" s="470" t="s">
        <v>14</v>
      </c>
      <c r="EV21" s="449" t="s">
        <v>63</v>
      </c>
      <c r="EW21" s="450" t="s">
        <v>64</v>
      </c>
      <c r="EX21" s="471" t="s">
        <v>14</v>
      </c>
      <c r="EY21" s="472" t="s">
        <v>14</v>
      </c>
      <c r="EZ21" s="523" t="s">
        <v>14</v>
      </c>
      <c r="FA21" s="523" t="s">
        <v>14</v>
      </c>
      <c r="FB21" s="523" t="s">
        <v>64</v>
      </c>
      <c r="FC21" s="494" t="s">
        <v>64</v>
      </c>
      <c r="FD21" s="524">
        <v>44502</v>
      </c>
      <c r="FE21" s="473" t="s">
        <v>78</v>
      </c>
      <c r="FF21" s="451" t="s">
        <v>79</v>
      </c>
      <c r="FG21" s="474">
        <f t="shared" si="21"/>
        <v>6</v>
      </c>
      <c r="FH21" s="475">
        <f t="shared" si="22"/>
        <v>28</v>
      </c>
      <c r="FI21" s="452">
        <f t="shared" si="23"/>
        <v>32</v>
      </c>
      <c r="FJ21" s="453"/>
      <c r="FK21">
        <v>611</v>
      </c>
    </row>
    <row r="22" spans="1:169" ht="42" customHeight="1" thickTop="1" thickBot="1" x14ac:dyDescent="0.3">
      <c r="A22" s="497">
        <v>0</v>
      </c>
      <c r="B22" s="534" t="s">
        <v>323</v>
      </c>
      <c r="C22" s="489" t="s">
        <v>324</v>
      </c>
      <c r="D22" s="498"/>
      <c r="E22" s="499"/>
      <c r="F22" s="85" t="s">
        <v>274</v>
      </c>
      <c r="G22" s="530" t="str">
        <f t="shared" si="29"/>
        <v/>
      </c>
      <c r="H22" s="419">
        <v>612</v>
      </c>
      <c r="I22" s="496"/>
      <c r="J22" s="85"/>
      <c r="K22" s="421"/>
      <c r="L22" s="85"/>
      <c r="M22" s="85"/>
      <c r="N22" s="85"/>
      <c r="O22" s="85"/>
      <c r="P22" s="501"/>
      <c r="Q22" s="34"/>
      <c r="R22" s="34"/>
      <c r="S22" s="428"/>
      <c r="T22" s="428"/>
      <c r="U22" s="459"/>
      <c r="V22" s="502"/>
      <c r="W22" s="502"/>
      <c r="X22" s="459"/>
      <c r="Y22" s="478"/>
      <c r="Z22" s="503">
        <v>44383</v>
      </c>
      <c r="AA22" s="479"/>
      <c r="AB22" s="480"/>
      <c r="AC22" s="34"/>
      <c r="AD22" s="34"/>
      <c r="AE22" s="422"/>
      <c r="AF22" s="428"/>
      <c r="AG22" s="506"/>
      <c r="AH22" s="422">
        <v>44539</v>
      </c>
      <c r="AI22" s="507"/>
      <c r="AJ22" s="423" t="str">
        <f t="shared" si="1"/>
        <v>13/12/2021</v>
      </c>
      <c r="AK22" s="481">
        <f>IF(ISBLANK(AH22),IF(ISBLANK(AG22),IF(AB22="","",AB22+[1]BC!$AH$6),AG22+[1]BC!$AH$6),AH22+[1]BC!$AH$6)</f>
        <v>44584</v>
      </c>
      <c r="AL22" s="424">
        <v>1062</v>
      </c>
      <c r="AM22" s="425" t="str">
        <f t="shared" si="2"/>
        <v>21/12/2021</v>
      </c>
      <c r="AN22" s="85" t="s">
        <v>268</v>
      </c>
      <c r="AO22" s="419">
        <v>1042</v>
      </c>
      <c r="AP22" s="426" t="str">
        <f t="shared" si="3"/>
        <v>11/01/2022</v>
      </c>
      <c r="AQ22" s="427">
        <f t="shared" si="4"/>
        <v>44572</v>
      </c>
      <c r="AR22" s="428">
        <v>0</v>
      </c>
      <c r="AS22" s="428">
        <v>0</v>
      </c>
      <c r="AT22" s="508">
        <v>0</v>
      </c>
      <c r="AU22" s="428">
        <v>0</v>
      </c>
      <c r="AV22" s="428">
        <v>0</v>
      </c>
      <c r="AW22" s="429">
        <f>IF(AN22="DLR",(AT21+AU21-AS22-AR22-AV22)*1.2,X22-((AR22+AS22+AU22+AT22+AV22)*(1+[1]Général!$I$101/100)))</f>
        <v>0</v>
      </c>
      <c r="AX22" s="34"/>
      <c r="AY22" s="430">
        <f t="shared" si="25"/>
        <v>0</v>
      </c>
      <c r="AZ22" s="482"/>
      <c r="BA22" s="483"/>
      <c r="BB22" s="484"/>
      <c r="BC22" s="431"/>
      <c r="BD22" s="484"/>
      <c r="BE22" s="484"/>
      <c r="BF22" s="509"/>
      <c r="BG22" s="432" t="str">
        <f>IF(L22&lt;&gt;"",VLOOKUP(L22,[1]Général!$B$62:$D$73, 2, FALSE),"")</f>
        <v/>
      </c>
      <c r="BH22" s="461">
        <f>AW22/(1+[1]Général!$I$101/100)</f>
        <v>0</v>
      </c>
      <c r="BI22" s="461">
        <f>V22-((AR22+AT22)*(1+[1]Général!$I$101/100))</f>
        <v>0</v>
      </c>
      <c r="BJ22" s="461">
        <f>W22-((AS22+AU22+AV22)*(1+[1]Général!$I$101/100))</f>
        <v>0</v>
      </c>
      <c r="BK22" s="433" t="str">
        <f t="shared" si="6"/>
        <v>2022 - 579</v>
      </c>
      <c r="BL22" s="510"/>
      <c r="BM22" s="510"/>
      <c r="BN22" s="511"/>
      <c r="BO22" s="434">
        <f t="shared" si="7"/>
        <v>44539</v>
      </c>
      <c r="BP22" s="435" t="str">
        <f t="shared" si="8"/>
        <v>13/12/2021</v>
      </c>
      <c r="BQ22" s="435" t="str">
        <f t="shared" si="8"/>
        <v>21/12/2021</v>
      </c>
      <c r="BR22" s="435" t="str">
        <f t="shared" si="9"/>
        <v>11/01/2022</v>
      </c>
      <c r="BS22" s="436">
        <f t="shared" si="10"/>
        <v>44383</v>
      </c>
      <c r="BT22" s="512"/>
      <c r="BU22" s="512"/>
      <c r="BV22" s="458"/>
      <c r="BW22" s="458"/>
      <c r="BX22" s="513"/>
      <c r="BY22" s="514">
        <v>2</v>
      </c>
      <c r="BZ22" s="437" t="str">
        <f t="shared" si="28"/>
        <v/>
      </c>
      <c r="CA22" s="422">
        <f t="shared" si="26"/>
        <v>44584</v>
      </c>
      <c r="CB22" s="422" t="str">
        <f t="shared" si="27"/>
        <v/>
      </c>
      <c r="CC22" s="438"/>
      <c r="CD22" s="438"/>
      <c r="CE22" s="462"/>
      <c r="CF22" s="439"/>
      <c r="CG22" s="527"/>
      <c r="CH22" s="527"/>
      <c r="CI22" s="515"/>
      <c r="CJ22" s="515"/>
      <c r="CK22" s="527"/>
      <c r="CL22" s="527"/>
      <c r="CM22" s="515"/>
      <c r="CN22" s="527"/>
      <c r="CO22" s="527"/>
      <c r="CP22" s="439"/>
      <c r="CQ22" s="439"/>
      <c r="CR22" s="439"/>
      <c r="CS22" s="440"/>
      <c r="CT22" s="441"/>
      <c r="CU22" s="440"/>
      <c r="CV22" s="441"/>
      <c r="CW22" s="442"/>
      <c r="CX22" s="443"/>
      <c r="CY22" s="443"/>
      <c r="CZ22" s="516"/>
      <c r="DA22" s="516"/>
      <c r="DB22" s="516"/>
      <c r="DC22" s="517"/>
      <c r="DD22" s="517"/>
      <c r="DE22" s="444"/>
      <c r="DF22" s="518"/>
      <c r="DG22" s="519"/>
      <c r="DH22" s="443"/>
      <c r="DI22" s="445"/>
      <c r="DJ22" s="446"/>
      <c r="DK22" s="447"/>
      <c r="DL22" s="485" t="s">
        <v>313</v>
      </c>
      <c r="DM22" s="463" t="s">
        <v>325</v>
      </c>
      <c r="DN22" s="463" t="s">
        <v>326</v>
      </c>
      <c r="DO22" s="463" t="s">
        <v>326</v>
      </c>
      <c r="DP22" s="463" t="s">
        <v>326</v>
      </c>
      <c r="DQ22" s="463" t="s">
        <v>320</v>
      </c>
      <c r="DR22" s="463" t="s">
        <v>320</v>
      </c>
      <c r="DS22" s="463" t="s">
        <v>321</v>
      </c>
      <c r="DT22" s="490" t="s">
        <v>321</v>
      </c>
      <c r="DU22" s="486" t="s">
        <v>321</v>
      </c>
      <c r="DV22" s="491" t="s">
        <v>14</v>
      </c>
      <c r="DW22" s="491" t="s">
        <v>14</v>
      </c>
      <c r="DX22" s="492" t="s">
        <v>14</v>
      </c>
      <c r="DY22" s="492" t="s">
        <v>321</v>
      </c>
      <c r="DZ22" s="492" t="s">
        <v>321</v>
      </c>
      <c r="EA22" s="493" t="s">
        <v>321</v>
      </c>
      <c r="EB22" s="520" t="s">
        <v>321</v>
      </c>
      <c r="EC22" s="464" t="s">
        <v>321</v>
      </c>
      <c r="ED22" s="465" t="s">
        <v>327</v>
      </c>
      <c r="EE22" s="466">
        <f t="shared" si="14"/>
        <v>3</v>
      </c>
      <c r="EF22" s="448">
        <f t="shared" si="15"/>
        <v>8</v>
      </c>
      <c r="EG22" s="467">
        <f t="shared" si="16"/>
        <v>8</v>
      </c>
      <c r="EH22" s="487">
        <f t="shared" si="17"/>
        <v>0</v>
      </c>
      <c r="EI22" s="521">
        <f t="shared" si="18"/>
        <v>8</v>
      </c>
      <c r="EJ22" s="422"/>
      <c r="EK22" s="522"/>
      <c r="EL22" s="422"/>
      <c r="EM22" s="521">
        <f t="shared" si="19"/>
        <v>-44383</v>
      </c>
      <c r="EN22" s="488">
        <f t="shared" si="24"/>
        <v>0</v>
      </c>
      <c r="EO22" s="468" t="s">
        <v>18</v>
      </c>
      <c r="EP22" s="469" t="s">
        <v>18</v>
      </c>
      <c r="EQ22" s="470" t="s">
        <v>20</v>
      </c>
      <c r="ER22" s="470" t="s">
        <v>20</v>
      </c>
      <c r="ES22" s="470" t="s">
        <v>23</v>
      </c>
      <c r="ET22" s="470" t="s">
        <v>14</v>
      </c>
      <c r="EU22" s="470" t="s">
        <v>14</v>
      </c>
      <c r="EV22" s="449" t="s">
        <v>24</v>
      </c>
      <c r="EW22" s="450" t="s">
        <v>24</v>
      </c>
      <c r="EX22" s="471" t="s">
        <v>14</v>
      </c>
      <c r="EY22" s="472" t="s">
        <v>14</v>
      </c>
      <c r="EZ22" s="523" t="s">
        <v>14</v>
      </c>
      <c r="FA22" s="523" t="s">
        <v>14</v>
      </c>
      <c r="FB22" s="523" t="s">
        <v>24</v>
      </c>
      <c r="FC22" s="494" t="s">
        <v>24</v>
      </c>
      <c r="FD22" s="524">
        <v>44572</v>
      </c>
      <c r="FE22" s="473" t="s">
        <v>24</v>
      </c>
      <c r="FF22" s="451" t="s">
        <v>80</v>
      </c>
      <c r="FG22" s="474">
        <f t="shared" si="21"/>
        <v>12</v>
      </c>
      <c r="FH22" s="475">
        <f t="shared" si="22"/>
        <v>33</v>
      </c>
      <c r="FI22" s="452">
        <f t="shared" si="23"/>
        <v>33</v>
      </c>
      <c r="FJ22" s="453"/>
      <c r="FK22">
        <v>612</v>
      </c>
    </row>
    <row r="23" spans="1:169" ht="42" customHeight="1" thickTop="1" thickBot="1" x14ac:dyDescent="0.3">
      <c r="A23" s="497">
        <v>0</v>
      </c>
      <c r="B23" t="s">
        <v>328</v>
      </c>
      <c r="C23" s="489" t="s">
        <v>329</v>
      </c>
      <c r="D23" s="498"/>
      <c r="E23" s="499"/>
      <c r="F23" s="85" t="s">
        <v>274</v>
      </c>
      <c r="G23" s="530" t="str">
        <f t="shared" si="29"/>
        <v/>
      </c>
      <c r="H23" s="419">
        <v>613</v>
      </c>
      <c r="I23" s="535"/>
      <c r="J23" s="85"/>
      <c r="K23" s="421"/>
      <c r="L23" s="85"/>
      <c r="M23" s="85"/>
      <c r="N23" s="85"/>
      <c r="O23" s="85"/>
      <c r="P23" s="501"/>
      <c r="Q23" s="34"/>
      <c r="R23" s="34"/>
      <c r="S23" s="428"/>
      <c r="T23" s="428"/>
      <c r="U23" s="459"/>
      <c r="V23" s="502"/>
      <c r="W23" s="502"/>
      <c r="X23" s="459"/>
      <c r="Y23" s="478"/>
      <c r="Z23" s="503">
        <v>44378</v>
      </c>
      <c r="AA23" s="479"/>
      <c r="AB23" s="480"/>
      <c r="AC23" s="34"/>
      <c r="AD23" s="34"/>
      <c r="AE23" s="422"/>
      <c r="AF23" s="428"/>
      <c r="AG23" s="506"/>
      <c r="AH23" s="422">
        <v>44470</v>
      </c>
      <c r="AI23" s="507"/>
      <c r="AJ23" s="423" t="str">
        <f t="shared" si="1"/>
        <v>05/10/2021</v>
      </c>
      <c r="AK23" s="481">
        <f>IF(ISBLANK(AH23),IF(ISBLANK(AG23),IF(AB23="","",AB23+[1]BC!$AH$6),AG23+[1]BC!$AH$6),AH23+[1]BC!$AH$6)</f>
        <v>44515</v>
      </c>
      <c r="AL23" s="424">
        <v>1029</v>
      </c>
      <c r="AM23" s="425" t="str">
        <f t="shared" si="2"/>
        <v>19/10/2021</v>
      </c>
      <c r="AN23" s="85" t="s">
        <v>268</v>
      </c>
      <c r="AO23" s="419">
        <v>1011</v>
      </c>
      <c r="AP23" s="426" t="str">
        <f t="shared" si="3"/>
        <v>22/10/2021</v>
      </c>
      <c r="AQ23" s="427" t="str">
        <f t="shared" si="4"/>
        <v>23/10/2021</v>
      </c>
      <c r="AR23" s="428">
        <v>0</v>
      </c>
      <c r="AS23" s="428">
        <v>0</v>
      </c>
      <c r="AT23" s="508">
        <v>0</v>
      </c>
      <c r="AU23" s="428">
        <v>0</v>
      </c>
      <c r="AV23" s="428">
        <v>0</v>
      </c>
      <c r="AW23" s="429">
        <f>IF(AN23="DLR",(AT22+AU22-AS23-AR23-AV23)*1.2,X23-((AR23+AS23+AU23+AT23+AV23)*(1+[1]Général!$I$101/100)))</f>
        <v>0</v>
      </c>
      <c r="AX23" s="34"/>
      <c r="AY23" s="430">
        <f t="shared" si="25"/>
        <v>0</v>
      </c>
      <c r="AZ23" s="482"/>
      <c r="BA23" s="483"/>
      <c r="BB23" s="484"/>
      <c r="BC23" s="431"/>
      <c r="BD23" s="484"/>
      <c r="BE23" s="484"/>
      <c r="BF23" s="509"/>
      <c r="BG23" s="432" t="str">
        <f>IF(L23&lt;&gt;"",VLOOKUP(L23,[1]Général!$B$62:$D$73, 2, FALSE),"")</f>
        <v/>
      </c>
      <c r="BH23" s="461">
        <f>AW23/(1+[1]Général!$I$101/100)</f>
        <v>0</v>
      </c>
      <c r="BI23" s="461">
        <f>V23-((AR23+AT23)*(1+[1]Général!$I$101/100))</f>
        <v>0</v>
      </c>
      <c r="BJ23" s="461">
        <f>W23-((AS23+AU23+AV23)*(1+[1]Général!$I$101/100))</f>
        <v>0</v>
      </c>
      <c r="BK23" s="433" t="str">
        <f t="shared" si="6"/>
        <v>2021 - 19619</v>
      </c>
      <c r="BL23" s="510"/>
      <c r="BM23" s="510"/>
      <c r="BN23" s="511"/>
      <c r="BO23" s="434">
        <f t="shared" si="7"/>
        <v>44470</v>
      </c>
      <c r="BP23" s="435" t="str">
        <f t="shared" si="8"/>
        <v>05/10/2021</v>
      </c>
      <c r="BQ23" s="435" t="str">
        <f t="shared" si="8"/>
        <v>19/10/2021</v>
      </c>
      <c r="BR23" s="435" t="str">
        <f t="shared" si="9"/>
        <v>22/10/2021</v>
      </c>
      <c r="BS23" s="436">
        <f t="shared" si="10"/>
        <v>44378</v>
      </c>
      <c r="BT23" s="512"/>
      <c r="BU23" s="512"/>
      <c r="BV23" s="458"/>
      <c r="BW23" s="458"/>
      <c r="BX23" s="513"/>
      <c r="BY23" s="514">
        <v>1</v>
      </c>
      <c r="BZ23" s="437" t="str">
        <f t="shared" si="28"/>
        <v/>
      </c>
      <c r="CA23" s="422">
        <f t="shared" si="26"/>
        <v>44515</v>
      </c>
      <c r="CB23" s="422" t="str">
        <f t="shared" si="27"/>
        <v/>
      </c>
      <c r="CC23" s="438"/>
      <c r="CD23" s="438"/>
      <c r="CE23" s="462"/>
      <c r="CF23" s="439"/>
      <c r="CG23" s="527"/>
      <c r="CH23" s="527"/>
      <c r="CI23" s="515"/>
      <c r="CJ23" s="515"/>
      <c r="CK23" s="527"/>
      <c r="CL23" s="527"/>
      <c r="CM23" s="515"/>
      <c r="CN23" s="527"/>
      <c r="CO23" s="527"/>
      <c r="CP23" s="439"/>
      <c r="CQ23" s="439"/>
      <c r="CR23" s="439"/>
      <c r="CS23" s="440"/>
      <c r="CT23" s="441"/>
      <c r="CU23" s="440"/>
      <c r="CV23" s="441"/>
      <c r="CW23" s="442"/>
      <c r="CX23" s="443"/>
      <c r="CY23" s="443"/>
      <c r="CZ23" s="516"/>
      <c r="DA23" s="516"/>
      <c r="DB23" s="516"/>
      <c r="DC23" s="517"/>
      <c r="DD23" s="517"/>
      <c r="DE23" s="444"/>
      <c r="DF23" s="518"/>
      <c r="DG23" s="519"/>
      <c r="DH23" s="443"/>
      <c r="DI23" s="445"/>
      <c r="DJ23" s="446"/>
      <c r="DK23" s="447"/>
      <c r="DL23" s="485" t="s">
        <v>325</v>
      </c>
      <c r="DM23" s="463" t="s">
        <v>325</v>
      </c>
      <c r="DN23" s="463" t="s">
        <v>325</v>
      </c>
      <c r="DO23" s="463" t="s">
        <v>330</v>
      </c>
      <c r="DP23" s="463" t="s">
        <v>330</v>
      </c>
      <c r="DQ23" s="463" t="s">
        <v>330</v>
      </c>
      <c r="DR23" s="463" t="s">
        <v>330</v>
      </c>
      <c r="DS23" s="463" t="s">
        <v>330</v>
      </c>
      <c r="DT23" s="490" t="s">
        <v>330</v>
      </c>
      <c r="DU23" s="486" t="s">
        <v>330</v>
      </c>
      <c r="DV23" s="491" t="s">
        <v>14</v>
      </c>
      <c r="DW23" s="491" t="s">
        <v>14</v>
      </c>
      <c r="DX23" s="492" t="s">
        <v>14</v>
      </c>
      <c r="DY23" s="492" t="s">
        <v>330</v>
      </c>
      <c r="DZ23" s="492" t="s">
        <v>330</v>
      </c>
      <c r="EA23" s="493" t="s">
        <v>330</v>
      </c>
      <c r="EB23" s="520" t="s">
        <v>330</v>
      </c>
      <c r="EC23" s="464" t="s">
        <v>330</v>
      </c>
      <c r="ED23" s="465" t="s">
        <v>331</v>
      </c>
      <c r="EE23" s="466">
        <f t="shared" si="14"/>
        <v>0</v>
      </c>
      <c r="EF23" s="448">
        <f t="shared" si="15"/>
        <v>1</v>
      </c>
      <c r="EG23" s="467">
        <f t="shared" si="16"/>
        <v>1</v>
      </c>
      <c r="EH23" s="487">
        <f t="shared" si="17"/>
        <v>0</v>
      </c>
      <c r="EI23" s="521">
        <f t="shared" si="18"/>
        <v>1</v>
      </c>
      <c r="EJ23" s="422"/>
      <c r="EK23" s="522"/>
      <c r="EL23" s="422"/>
      <c r="EM23" s="521">
        <f t="shared" si="19"/>
        <v>-44378</v>
      </c>
      <c r="EN23" s="488">
        <f t="shared" si="24"/>
        <v>0</v>
      </c>
      <c r="EO23" s="468" t="s">
        <v>62</v>
      </c>
      <c r="EP23" s="469" t="s">
        <v>62</v>
      </c>
      <c r="EQ23" s="470" t="s">
        <v>12</v>
      </c>
      <c r="ER23" s="470" t="s">
        <v>12</v>
      </c>
      <c r="ES23" s="470" t="s">
        <v>12</v>
      </c>
      <c r="ET23" s="470" t="s">
        <v>65</v>
      </c>
      <c r="EU23" s="470" t="s">
        <v>65</v>
      </c>
      <c r="EV23" s="449" t="s">
        <v>65</v>
      </c>
      <c r="EW23" s="450" t="s">
        <v>15</v>
      </c>
      <c r="EX23" s="471" t="s">
        <v>14</v>
      </c>
      <c r="EY23" s="472" t="s">
        <v>14</v>
      </c>
      <c r="EZ23" s="523" t="s">
        <v>14</v>
      </c>
      <c r="FA23" s="523" t="s">
        <v>14</v>
      </c>
      <c r="FB23" s="523" t="s">
        <v>15</v>
      </c>
      <c r="FC23" s="494" t="s">
        <v>15</v>
      </c>
      <c r="FD23" s="543" t="s">
        <v>356</v>
      </c>
      <c r="FE23" s="473" t="s">
        <v>13</v>
      </c>
      <c r="FF23" s="451" t="s">
        <v>81</v>
      </c>
      <c r="FG23" s="474">
        <f t="shared" si="21"/>
        <v>18</v>
      </c>
      <c r="FH23" s="475">
        <f t="shared" si="22"/>
        <v>21</v>
      </c>
      <c r="FI23" s="452">
        <f t="shared" si="23"/>
        <v>22</v>
      </c>
      <c r="FJ23" s="453"/>
      <c r="FK23">
        <v>613</v>
      </c>
    </row>
    <row r="24" spans="1:169" ht="42" customHeight="1" thickTop="1" thickBot="1" x14ac:dyDescent="0.3">
      <c r="A24" s="497">
        <v>0</v>
      </c>
      <c r="B24" s="495"/>
      <c r="C24" s="489" t="s">
        <v>332</v>
      </c>
      <c r="D24" s="498"/>
      <c r="E24" s="499"/>
      <c r="F24" s="85" t="s">
        <v>274</v>
      </c>
      <c r="G24" s="530" t="str">
        <f t="shared" si="29"/>
        <v/>
      </c>
      <c r="H24" s="419">
        <v>614</v>
      </c>
      <c r="I24" s="476"/>
      <c r="J24" s="85"/>
      <c r="K24" s="421"/>
      <c r="L24" s="85"/>
      <c r="M24" s="85"/>
      <c r="N24" s="85"/>
      <c r="O24" s="85"/>
      <c r="P24" s="501"/>
      <c r="Q24" s="34"/>
      <c r="R24" s="34"/>
      <c r="S24" s="428"/>
      <c r="T24" s="87"/>
      <c r="U24" s="459"/>
      <c r="V24" s="502"/>
      <c r="W24" s="502"/>
      <c r="X24" s="459"/>
      <c r="Y24" s="478"/>
      <c r="Z24" s="503">
        <v>44386</v>
      </c>
      <c r="AA24" s="479"/>
      <c r="AB24" s="480"/>
      <c r="AC24" s="34"/>
      <c r="AD24" s="34"/>
      <c r="AE24" s="422"/>
      <c r="AF24" s="428"/>
      <c r="AG24" s="506"/>
      <c r="AH24" s="422">
        <v>44539</v>
      </c>
      <c r="AI24" s="507"/>
      <c r="AJ24" s="423" t="str">
        <f t="shared" si="1"/>
        <v>13/12/2021</v>
      </c>
      <c r="AK24" s="481">
        <f>IF(ISBLANK(AH24),IF(ISBLANK(AG24),IF(AB24="","",AB24+[1]BC!$AH$6),AG24+[1]BC!$AH$6),AH24+[1]BC!$AH$6)</f>
        <v>44584</v>
      </c>
      <c r="AL24" s="424">
        <v>1053</v>
      </c>
      <c r="AM24" s="425" t="str">
        <f t="shared" si="2"/>
        <v>21/12/2021</v>
      </c>
      <c r="AN24" s="85" t="s">
        <v>268</v>
      </c>
      <c r="AO24" s="419">
        <v>1033</v>
      </c>
      <c r="AP24" s="426" t="str">
        <f t="shared" si="3"/>
        <v>22/12/2021</v>
      </c>
      <c r="AQ24" s="427" t="str">
        <f t="shared" si="4"/>
        <v>22/12/2021</v>
      </c>
      <c r="AR24" s="428">
        <v>0</v>
      </c>
      <c r="AS24" s="87"/>
      <c r="AT24" s="508">
        <v>0</v>
      </c>
      <c r="AU24" s="87"/>
      <c r="AV24" s="428">
        <v>0</v>
      </c>
      <c r="AW24" s="429">
        <f>IF(AN24="DLR",(AT23+AU23-AS24-AR24-AV24)*1.2,X24-((AR24+AS24+AU24+AT24+AV24)*(1+[1]Général!$I$101/100)))</f>
        <v>0</v>
      </c>
      <c r="AX24" s="34"/>
      <c r="AY24" s="430">
        <f t="shared" si="25"/>
        <v>0</v>
      </c>
      <c r="AZ24" s="482"/>
      <c r="BA24" s="483"/>
      <c r="BB24" s="484"/>
      <c r="BC24" s="431"/>
      <c r="BD24" s="484"/>
      <c r="BE24" s="484"/>
      <c r="BF24" s="509"/>
      <c r="BG24" s="432" t="str">
        <f>IF(L24&lt;&gt;"",VLOOKUP(L24,[1]Général!$B$62:$D$73, 2, FALSE),"")</f>
        <v/>
      </c>
      <c r="BH24" s="461">
        <f>AW24/(1+[1]Général!$I$101/100)</f>
        <v>0</v>
      </c>
      <c r="BI24" s="461">
        <f>V24-((AR24+AT24)*(1+[1]Général!$I$101/100))</f>
        <v>0</v>
      </c>
      <c r="BJ24" s="461">
        <f>W24-((AS24+AU24+AV24)*(1+[1]Général!$I$101/100))</f>
        <v>0</v>
      </c>
      <c r="BK24" s="433" t="str">
        <f t="shared" si="6"/>
        <v>2021 - 24398</v>
      </c>
      <c r="BL24" s="510"/>
      <c r="BM24" s="510"/>
      <c r="BN24" s="511"/>
      <c r="BO24" s="434">
        <f t="shared" si="7"/>
        <v>44539</v>
      </c>
      <c r="BP24" s="435" t="str">
        <f t="shared" si="8"/>
        <v>13/12/2021</v>
      </c>
      <c r="BQ24" s="435" t="str">
        <f t="shared" si="8"/>
        <v>21/12/2021</v>
      </c>
      <c r="BR24" s="435" t="str">
        <f t="shared" si="9"/>
        <v>22/12/2021</v>
      </c>
      <c r="BS24" s="436">
        <f t="shared" si="10"/>
        <v>44386</v>
      </c>
      <c r="BT24" s="512"/>
      <c r="BU24" s="512"/>
      <c r="BV24" s="458"/>
      <c r="BW24" s="458"/>
      <c r="BX24" s="513"/>
      <c r="BY24" s="514">
        <v>2</v>
      </c>
      <c r="BZ24" s="437" t="str">
        <f t="shared" si="28"/>
        <v/>
      </c>
      <c r="CA24" s="422">
        <f t="shared" si="26"/>
        <v>44584</v>
      </c>
      <c r="CB24" s="422" t="str">
        <f t="shared" si="27"/>
        <v/>
      </c>
      <c r="CC24" s="438"/>
      <c r="CD24" s="87"/>
      <c r="CE24" s="462"/>
      <c r="CF24" s="439"/>
      <c r="CG24" s="527"/>
      <c r="CH24" s="84"/>
      <c r="CI24" s="515"/>
      <c r="CJ24" s="515"/>
      <c r="CK24" s="527"/>
      <c r="CL24" s="84"/>
      <c r="CM24" s="515"/>
      <c r="CN24" s="527"/>
      <c r="CO24" s="87"/>
      <c r="CP24" s="439"/>
      <c r="CQ24" s="439"/>
      <c r="CR24" s="439"/>
      <c r="CS24" s="440"/>
      <c r="CT24" s="441"/>
      <c r="CU24" s="440"/>
      <c r="CV24" s="441"/>
      <c r="CW24" s="442"/>
      <c r="CX24" s="443"/>
      <c r="CY24" s="443"/>
      <c r="CZ24" s="516"/>
      <c r="DA24" s="516"/>
      <c r="DB24" s="516"/>
      <c r="DC24" s="517"/>
      <c r="DD24" s="517"/>
      <c r="DE24" s="444"/>
      <c r="DF24" s="518"/>
      <c r="DG24" s="519"/>
      <c r="DH24" s="443"/>
      <c r="DI24" s="445"/>
      <c r="DJ24" s="446"/>
      <c r="DK24" s="447"/>
      <c r="DL24" s="485" t="s">
        <v>320</v>
      </c>
      <c r="DM24" s="463" t="s">
        <v>320</v>
      </c>
      <c r="DN24" s="463" t="s">
        <v>321</v>
      </c>
      <c r="DO24" s="463" t="s">
        <v>321</v>
      </c>
      <c r="DP24" s="463" t="s">
        <v>321</v>
      </c>
      <c r="DQ24" s="463" t="s">
        <v>333</v>
      </c>
      <c r="DR24" s="463" t="s">
        <v>333</v>
      </c>
      <c r="DS24" s="463" t="s">
        <v>333</v>
      </c>
      <c r="DT24" s="490" t="s">
        <v>333</v>
      </c>
      <c r="DU24" s="486" t="s">
        <v>334</v>
      </c>
      <c r="DV24" s="491" t="s">
        <v>14</v>
      </c>
      <c r="DW24" s="491" t="s">
        <v>14</v>
      </c>
      <c r="DX24" s="492" t="s">
        <v>14</v>
      </c>
      <c r="DY24" s="492" t="s">
        <v>334</v>
      </c>
      <c r="DZ24" s="492" t="s">
        <v>335</v>
      </c>
      <c r="EA24" s="493" t="s">
        <v>335</v>
      </c>
      <c r="EB24" s="520" t="s">
        <v>335</v>
      </c>
      <c r="EC24" s="464" t="s">
        <v>335</v>
      </c>
      <c r="ED24" s="465" t="s">
        <v>336</v>
      </c>
      <c r="EE24" s="466">
        <f t="shared" si="14"/>
        <v>1</v>
      </c>
      <c r="EF24" s="448">
        <f t="shared" si="15"/>
        <v>3</v>
      </c>
      <c r="EG24" s="467">
        <f t="shared" si="16"/>
        <v>4</v>
      </c>
      <c r="EH24" s="487">
        <f t="shared" si="17"/>
        <v>2</v>
      </c>
      <c r="EI24" s="521">
        <f t="shared" si="18"/>
        <v>5</v>
      </c>
      <c r="EJ24" s="422"/>
      <c r="EK24" s="522"/>
      <c r="EL24" s="422"/>
      <c r="EM24" s="521">
        <f t="shared" si="19"/>
        <v>-44384</v>
      </c>
      <c r="EN24" s="488">
        <f t="shared" si="24"/>
        <v>0</v>
      </c>
      <c r="EO24" s="468" t="s">
        <v>18</v>
      </c>
      <c r="EP24" s="469" t="s">
        <v>18</v>
      </c>
      <c r="EQ24" s="470" t="s">
        <v>20</v>
      </c>
      <c r="ER24" s="470" t="s">
        <v>20</v>
      </c>
      <c r="ES24" s="470" t="s">
        <v>20</v>
      </c>
      <c r="ET24" s="470" t="s">
        <v>20</v>
      </c>
      <c r="EU24" s="470" t="s">
        <v>20</v>
      </c>
      <c r="EV24" s="449" t="s">
        <v>20</v>
      </c>
      <c r="EW24" s="450" t="s">
        <v>20</v>
      </c>
      <c r="EX24" s="471" t="s">
        <v>14</v>
      </c>
      <c r="EY24" s="472" t="s">
        <v>14</v>
      </c>
      <c r="EZ24" s="523" t="s">
        <v>14</v>
      </c>
      <c r="FA24" s="523" t="s">
        <v>14</v>
      </c>
      <c r="FB24" s="523" t="s">
        <v>20</v>
      </c>
      <c r="FC24" s="494" t="s">
        <v>22</v>
      </c>
      <c r="FD24" s="543" t="s">
        <v>22</v>
      </c>
      <c r="FE24" s="473" t="s">
        <v>22</v>
      </c>
      <c r="FF24" s="451" t="s">
        <v>82</v>
      </c>
      <c r="FG24" s="474">
        <f t="shared" si="21"/>
        <v>12</v>
      </c>
      <c r="FH24" s="475">
        <f t="shared" si="22"/>
        <v>12</v>
      </c>
      <c r="FI24" s="452">
        <f t="shared" si="23"/>
        <v>13</v>
      </c>
      <c r="FJ24" s="453"/>
      <c r="FK24">
        <v>614</v>
      </c>
    </row>
    <row r="25" spans="1:169" ht="42" customHeight="1" thickTop="1" thickBot="1" x14ac:dyDescent="0.3">
      <c r="A25" s="497">
        <v>0</v>
      </c>
      <c r="B25" s="495"/>
      <c r="C25" s="489" t="s">
        <v>337</v>
      </c>
      <c r="D25" s="498"/>
      <c r="E25" s="499"/>
      <c r="F25" s="85" t="s">
        <v>274</v>
      </c>
      <c r="G25" s="530" t="str">
        <f t="shared" si="29"/>
        <v/>
      </c>
      <c r="H25" s="536">
        <v>615</v>
      </c>
      <c r="I25" s="428"/>
      <c r="J25" s="85"/>
      <c r="K25" s="421"/>
      <c r="L25" s="85"/>
      <c r="M25" s="85"/>
      <c r="N25" s="85"/>
      <c r="O25" s="85"/>
      <c r="P25" s="501"/>
      <c r="Q25" s="34"/>
      <c r="R25" s="34"/>
      <c r="S25" s="428"/>
      <c r="T25" s="428"/>
      <c r="U25" s="459"/>
      <c r="V25" s="502"/>
      <c r="W25" s="502"/>
      <c r="X25" s="459"/>
      <c r="Y25" s="478"/>
      <c r="Z25" s="503">
        <v>44389</v>
      </c>
      <c r="AA25" s="479"/>
      <c r="AB25" s="480"/>
      <c r="AC25" s="34"/>
      <c r="AD25" s="34"/>
      <c r="AE25" s="422"/>
      <c r="AF25" s="428"/>
      <c r="AG25" s="506"/>
      <c r="AH25" s="422">
        <v>44487</v>
      </c>
      <c r="AI25" s="507"/>
      <c r="AJ25" s="423" t="str">
        <f t="shared" si="1"/>
        <v>19/10/2021</v>
      </c>
      <c r="AK25" s="481">
        <f>IF(ISBLANK(AH25),IF(ISBLANK(AG25),IF(AB25="","",AB25+[1]BC!$AH$6),AG25+[1]BC!$AH$6),AH25+[1]BC!$AH$6)</f>
        <v>44532</v>
      </c>
      <c r="AL25" s="424">
        <v>1030</v>
      </c>
      <c r="AM25" s="425" t="str">
        <f t="shared" si="2"/>
        <v>24/11/2021</v>
      </c>
      <c r="AN25" s="85" t="s">
        <v>268</v>
      </c>
      <c r="AO25" s="419">
        <v>1012</v>
      </c>
      <c r="AP25" s="426" t="str">
        <f t="shared" si="3"/>
        <v>29/11/2021</v>
      </c>
      <c r="AQ25" s="427" t="str">
        <f t="shared" si="4"/>
        <v>29/11/2021</v>
      </c>
      <c r="AR25" s="428">
        <v>0</v>
      </c>
      <c r="AS25" s="428">
        <v>0</v>
      </c>
      <c r="AT25" s="508">
        <v>0</v>
      </c>
      <c r="AU25" s="428">
        <v>1000</v>
      </c>
      <c r="AV25" s="428">
        <v>0</v>
      </c>
      <c r="AW25" s="429">
        <f>IF(AN25="DLR",(AT24+AU24-AS25-AR25-AV25)*1.2,X25-((AR25+AS25+AU25+AT25+AV25)*(1+[1]Général!$I$101/100)))</f>
        <v>-1200</v>
      </c>
      <c r="AX25" s="34"/>
      <c r="AY25" s="430">
        <f t="shared" si="25"/>
        <v>0</v>
      </c>
      <c r="AZ25" s="482"/>
      <c r="BA25" s="483"/>
      <c r="BB25" s="484"/>
      <c r="BC25" s="431"/>
      <c r="BD25" s="484"/>
      <c r="BE25" s="484"/>
      <c r="BF25" s="509"/>
      <c r="BG25" s="432" t="str">
        <f>IF(L25&lt;&gt;"",VLOOKUP(L25,[1]Général!$B$62:$D$73, 2, FALSE),"")</f>
        <v/>
      </c>
      <c r="BH25" s="461">
        <f>AW25/(1+[1]Général!$I$101/100)</f>
        <v>-1000</v>
      </c>
      <c r="BI25" s="461">
        <f>V25-((AR25+AT25)*(1+[1]Général!$I$101/100))</f>
        <v>0</v>
      </c>
      <c r="BJ25" s="461">
        <f>W25-((AS25+AU25+AV25)*(1+[1]Général!$I$101/100))</f>
        <v>-1200</v>
      </c>
      <c r="BK25" s="433" t="str">
        <f t="shared" si="6"/>
        <v>2021 - 20285</v>
      </c>
      <c r="BL25" s="510"/>
      <c r="BM25" s="510"/>
      <c r="BN25" s="511"/>
      <c r="BO25" s="434">
        <f t="shared" si="7"/>
        <v>44487</v>
      </c>
      <c r="BP25" s="435" t="str">
        <f t="shared" si="8"/>
        <v>19/10/2021</v>
      </c>
      <c r="BQ25" s="435" t="str">
        <f t="shared" si="8"/>
        <v>24/11/2021</v>
      </c>
      <c r="BR25" s="435" t="str">
        <f t="shared" si="9"/>
        <v>29/11/2021</v>
      </c>
      <c r="BS25" s="436">
        <f t="shared" si="10"/>
        <v>44389</v>
      </c>
      <c r="BT25" s="512"/>
      <c r="BU25" s="512"/>
      <c r="BV25" s="458"/>
      <c r="BW25" s="458"/>
      <c r="BX25" s="513"/>
      <c r="BY25" s="514">
        <v>3</v>
      </c>
      <c r="BZ25" s="437" t="str">
        <f t="shared" si="28"/>
        <v/>
      </c>
      <c r="CA25" s="422">
        <f t="shared" si="26"/>
        <v>44532</v>
      </c>
      <c r="CB25" s="422" t="str">
        <f t="shared" si="27"/>
        <v/>
      </c>
      <c r="CC25" s="438"/>
      <c r="CD25" s="438"/>
      <c r="CE25" s="462"/>
      <c r="CF25" s="439"/>
      <c r="CG25" s="527"/>
      <c r="CH25" s="527"/>
      <c r="CI25" s="515"/>
      <c r="CJ25" s="515"/>
      <c r="CK25" s="527"/>
      <c r="CL25" s="527"/>
      <c r="CM25" s="515"/>
      <c r="CN25" s="527"/>
      <c r="CO25" s="527"/>
      <c r="CP25" s="439"/>
      <c r="CQ25" s="439"/>
      <c r="CR25" s="439"/>
      <c r="CS25" s="440"/>
      <c r="CT25" s="441"/>
      <c r="CU25" s="440"/>
      <c r="CV25" s="441"/>
      <c r="CW25" s="442"/>
      <c r="CX25" s="443"/>
      <c r="CY25" s="443"/>
      <c r="CZ25" s="516"/>
      <c r="DA25" s="516"/>
      <c r="DB25" s="516"/>
      <c r="DC25" s="517"/>
      <c r="DD25" s="517"/>
      <c r="DE25" s="444"/>
      <c r="DF25" s="518"/>
      <c r="DG25" s="519"/>
      <c r="DH25" s="443"/>
      <c r="DI25" s="445"/>
      <c r="DJ25" s="446"/>
      <c r="DK25" s="447"/>
      <c r="DL25" s="485" t="s">
        <v>333</v>
      </c>
      <c r="DM25" s="463" t="s">
        <v>335</v>
      </c>
      <c r="DN25" s="463" t="s">
        <v>335</v>
      </c>
      <c r="DO25" s="463" t="s">
        <v>335</v>
      </c>
      <c r="DP25" s="463" t="s">
        <v>335</v>
      </c>
      <c r="DQ25" s="463" t="s">
        <v>335</v>
      </c>
      <c r="DR25" s="463" t="s">
        <v>335</v>
      </c>
      <c r="DS25" s="463" t="s">
        <v>335</v>
      </c>
      <c r="DT25" s="490" t="s">
        <v>335</v>
      </c>
      <c r="DU25" s="486" t="s">
        <v>335</v>
      </c>
      <c r="DV25" s="491" t="s">
        <v>14</v>
      </c>
      <c r="DW25" s="491" t="s">
        <v>14</v>
      </c>
      <c r="DX25" s="492" t="s">
        <v>14</v>
      </c>
      <c r="DY25" s="492" t="s">
        <v>338</v>
      </c>
      <c r="DZ25" s="492" t="s">
        <v>338</v>
      </c>
      <c r="EA25" s="493" t="s">
        <v>338</v>
      </c>
      <c r="EB25" s="520" t="s">
        <v>338</v>
      </c>
      <c r="EC25" s="464" t="s">
        <v>338</v>
      </c>
      <c r="ED25" s="465" t="s">
        <v>339</v>
      </c>
      <c r="EE25" s="466">
        <f t="shared" si="14"/>
        <v>0</v>
      </c>
      <c r="EF25" s="448">
        <f t="shared" si="15"/>
        <v>2</v>
      </c>
      <c r="EG25" s="467">
        <f t="shared" si="16"/>
        <v>5</v>
      </c>
      <c r="EH25" s="487">
        <f t="shared" si="17"/>
        <v>3</v>
      </c>
      <c r="EI25" s="521">
        <f t="shared" si="18"/>
        <v>5</v>
      </c>
      <c r="EJ25" s="422"/>
      <c r="EK25" s="522"/>
      <c r="EL25" s="422"/>
      <c r="EM25" s="521">
        <f t="shared" si="19"/>
        <v>-44386</v>
      </c>
      <c r="EN25" s="488">
        <f t="shared" si="24"/>
        <v>0</v>
      </c>
      <c r="EO25" s="468" t="s">
        <v>12</v>
      </c>
      <c r="EP25" s="469" t="s">
        <v>12</v>
      </c>
      <c r="EQ25" s="470" t="s">
        <v>16</v>
      </c>
      <c r="ER25" s="470" t="s">
        <v>17</v>
      </c>
      <c r="ES25" s="470" t="s">
        <v>17</v>
      </c>
      <c r="ET25" s="470" t="s">
        <v>17</v>
      </c>
      <c r="EU25" s="470" t="s">
        <v>17</v>
      </c>
      <c r="EV25" s="449" t="s">
        <v>17</v>
      </c>
      <c r="EW25" s="450" t="s">
        <v>17</v>
      </c>
      <c r="EX25" s="471" t="s">
        <v>14</v>
      </c>
      <c r="EY25" s="472" t="s">
        <v>14</v>
      </c>
      <c r="EZ25" s="523" t="s">
        <v>14</v>
      </c>
      <c r="FA25" s="523" t="s">
        <v>14</v>
      </c>
      <c r="FB25" s="523" t="s">
        <v>17</v>
      </c>
      <c r="FC25" s="494" t="s">
        <v>66</v>
      </c>
      <c r="FD25" s="543" t="s">
        <v>66</v>
      </c>
      <c r="FE25" s="473" t="s">
        <v>66</v>
      </c>
      <c r="FF25" s="451" t="s">
        <v>83</v>
      </c>
      <c r="FG25" s="474">
        <f t="shared" si="21"/>
        <v>37</v>
      </c>
      <c r="FH25" s="475">
        <f t="shared" si="22"/>
        <v>39</v>
      </c>
      <c r="FI25" s="452">
        <f t="shared" si="23"/>
        <v>42</v>
      </c>
      <c r="FJ25" s="453"/>
      <c r="FK25">
        <v>615</v>
      </c>
    </row>
    <row r="26" spans="1:169" ht="42" customHeight="1" thickTop="1" thickBot="1" x14ac:dyDescent="0.3">
      <c r="A26" s="497">
        <v>0</v>
      </c>
      <c r="B26" s="495"/>
      <c r="C26" s="489" t="s">
        <v>340</v>
      </c>
      <c r="D26" s="498"/>
      <c r="E26" s="499"/>
      <c r="F26" s="85" t="s">
        <v>274</v>
      </c>
      <c r="G26" s="530" t="str">
        <f t="shared" si="29"/>
        <v/>
      </c>
      <c r="H26" s="536">
        <v>616</v>
      </c>
      <c r="I26" s="428"/>
      <c r="J26" s="85"/>
      <c r="K26" s="421"/>
      <c r="L26" s="85"/>
      <c r="M26" s="85"/>
      <c r="N26" s="85"/>
      <c r="O26" s="85"/>
      <c r="P26" s="501"/>
      <c r="Q26" s="34"/>
      <c r="R26" s="34"/>
      <c r="S26" s="428"/>
      <c r="T26" s="87"/>
      <c r="U26" s="459"/>
      <c r="V26" s="502"/>
      <c r="W26" s="502"/>
      <c r="X26" s="459"/>
      <c r="Y26" s="478"/>
      <c r="Z26" s="503">
        <v>44399</v>
      </c>
      <c r="AA26" s="479"/>
      <c r="AB26" s="480"/>
      <c r="AC26" s="34"/>
      <c r="AD26" s="34"/>
      <c r="AE26" s="422"/>
      <c r="AF26" s="428"/>
      <c r="AG26" s="506"/>
      <c r="AH26" s="422">
        <v>44546</v>
      </c>
      <c r="AI26" s="507"/>
      <c r="AJ26" s="423" t="str">
        <f t="shared" si="1"/>
        <v>16/12/2021</v>
      </c>
      <c r="AK26" s="481">
        <f>IF(ISBLANK(AH26),IF(ISBLANK(AG26),IF(AB26="","",AB26+[1]BC!$AH$6),AG26+[1]BC!$AH$6),AH26+[1]BC!$AH$6)</f>
        <v>44591</v>
      </c>
      <c r="AL26" s="424">
        <v>1076</v>
      </c>
      <c r="AM26" s="425" t="str">
        <f t="shared" si="2"/>
        <v>21/12/2021</v>
      </c>
      <c r="AN26" s="85" t="s">
        <v>268</v>
      </c>
      <c r="AO26" s="419">
        <v>1056</v>
      </c>
      <c r="AP26" s="426" t="str">
        <f t="shared" si="3"/>
        <v>12/01/2022</v>
      </c>
      <c r="AQ26" s="427" t="str">
        <f t="shared" si="4"/>
        <v>12/01/2022</v>
      </c>
      <c r="AR26" s="428">
        <v>0</v>
      </c>
      <c r="AS26" s="87"/>
      <c r="AT26" s="508">
        <v>0</v>
      </c>
      <c r="AU26" s="87"/>
      <c r="AV26" s="428">
        <v>0</v>
      </c>
      <c r="AW26" s="429">
        <f>IF(AN26="DLR",(AT25+AU25-AS26-AR26-AV26)*1.2,X26-((AR26+AS26+AU26+AT26+AV26)*(1+[1]Général!$I$101/100)))</f>
        <v>0</v>
      </c>
      <c r="AX26" s="34"/>
      <c r="AY26" s="430">
        <f t="shared" si="25"/>
        <v>0</v>
      </c>
      <c r="AZ26" s="482"/>
      <c r="BA26" s="483"/>
      <c r="BB26" s="484"/>
      <c r="BC26" s="431"/>
      <c r="BD26" s="484"/>
      <c r="BE26" s="484"/>
      <c r="BF26" s="509"/>
      <c r="BG26" s="432" t="str">
        <f>IF(L26&lt;&gt;"",VLOOKUP(L26,[1]Général!$B$62:$D$73, 2, FALSE),"")</f>
        <v/>
      </c>
      <c r="BH26" s="461">
        <f>AW26/(1+[1]Général!$I$101/100)</f>
        <v>0</v>
      </c>
      <c r="BI26" s="461">
        <f>V26-((AR26+AT26)*(1+[1]Général!$I$101/100))</f>
        <v>0</v>
      </c>
      <c r="BJ26" s="461">
        <f>W26-((AS26+AU26+AV26)*(1+[1]Général!$I$101/100))</f>
        <v>0</v>
      </c>
      <c r="BK26" s="433" t="str">
        <f t="shared" si="6"/>
        <v>2022 - 663</v>
      </c>
      <c r="BL26" s="510"/>
      <c r="BM26" s="510"/>
      <c r="BN26" s="511"/>
      <c r="BO26" s="434">
        <f t="shared" si="7"/>
        <v>44546</v>
      </c>
      <c r="BP26" s="435" t="str">
        <f t="shared" si="8"/>
        <v>16/12/2021</v>
      </c>
      <c r="BQ26" s="435" t="str">
        <f t="shared" si="8"/>
        <v>21/12/2021</v>
      </c>
      <c r="BR26" s="435" t="str">
        <f t="shared" si="9"/>
        <v>12/01/2022</v>
      </c>
      <c r="BS26" s="436">
        <f t="shared" si="10"/>
        <v>44399</v>
      </c>
      <c r="BT26" s="512"/>
      <c r="BU26" s="512"/>
      <c r="BV26" s="458"/>
      <c r="BW26" s="458"/>
      <c r="BX26" s="513"/>
      <c r="BY26" s="514">
        <v>1</v>
      </c>
      <c r="BZ26" s="437" t="str">
        <f t="shared" si="28"/>
        <v/>
      </c>
      <c r="CA26" s="422">
        <f t="shared" si="26"/>
        <v>44591</v>
      </c>
      <c r="CB26" s="422" t="str">
        <f t="shared" si="27"/>
        <v/>
      </c>
      <c r="CC26" s="438"/>
      <c r="CD26" s="87"/>
      <c r="CE26" s="462"/>
      <c r="CF26" s="439"/>
      <c r="CG26" s="527"/>
      <c r="CH26" s="84"/>
      <c r="CI26" s="515"/>
      <c r="CJ26" s="515"/>
      <c r="CK26" s="527"/>
      <c r="CL26" s="84"/>
      <c r="CM26" s="515"/>
      <c r="CN26" s="527"/>
      <c r="CO26" s="87"/>
      <c r="CP26" s="439"/>
      <c r="CQ26" s="439"/>
      <c r="CR26" s="439"/>
      <c r="CS26" s="440"/>
      <c r="CT26" s="441"/>
      <c r="CU26" s="440"/>
      <c r="CV26" s="441"/>
      <c r="CW26" s="442"/>
      <c r="CX26" s="443"/>
      <c r="CY26" s="443"/>
      <c r="CZ26" s="516"/>
      <c r="DA26" s="516"/>
      <c r="DB26" s="516"/>
      <c r="DC26" s="517"/>
      <c r="DD26" s="517"/>
      <c r="DE26" s="444"/>
      <c r="DF26" s="518"/>
      <c r="DG26" s="519"/>
      <c r="DH26" s="443"/>
      <c r="DI26" s="445"/>
      <c r="DJ26" s="446"/>
      <c r="DK26" s="447"/>
      <c r="DL26" s="485" t="s">
        <v>333</v>
      </c>
      <c r="DM26" s="463" t="s">
        <v>335</v>
      </c>
      <c r="DN26" s="463" t="s">
        <v>335</v>
      </c>
      <c r="DO26" s="463" t="s">
        <v>338</v>
      </c>
      <c r="DP26" s="463" t="s">
        <v>338</v>
      </c>
      <c r="DQ26" s="463" t="s">
        <v>341</v>
      </c>
      <c r="DR26" s="463" t="s">
        <v>341</v>
      </c>
      <c r="DS26" s="463" t="s">
        <v>342</v>
      </c>
      <c r="DT26" s="490" t="s">
        <v>342</v>
      </c>
      <c r="DU26" s="486" t="s">
        <v>342</v>
      </c>
      <c r="DV26" s="491" t="s">
        <v>14</v>
      </c>
      <c r="DW26" s="491" t="s">
        <v>14</v>
      </c>
      <c r="DX26" s="492" t="s">
        <v>14</v>
      </c>
      <c r="DY26" s="492" t="s">
        <v>342</v>
      </c>
      <c r="DZ26" s="492" t="s">
        <v>342</v>
      </c>
      <c r="EA26" s="493" t="s">
        <v>342</v>
      </c>
      <c r="EB26" s="520" t="s">
        <v>342</v>
      </c>
      <c r="EC26" s="464" t="s">
        <v>342</v>
      </c>
      <c r="ED26" s="465" t="s">
        <v>343</v>
      </c>
      <c r="EE26" s="466">
        <f t="shared" si="14"/>
        <v>9</v>
      </c>
      <c r="EF26" s="448">
        <f t="shared" si="15"/>
        <v>15</v>
      </c>
      <c r="EG26" s="467">
        <f t="shared" si="16"/>
        <v>15</v>
      </c>
      <c r="EH26" s="487">
        <f t="shared" si="17"/>
        <v>0</v>
      </c>
      <c r="EI26" s="521">
        <f t="shared" si="18"/>
        <v>15</v>
      </c>
      <c r="EJ26" s="422"/>
      <c r="EK26" s="522"/>
      <c r="EL26" s="422"/>
      <c r="EM26" s="521">
        <f t="shared" si="19"/>
        <v>-44399</v>
      </c>
      <c r="EN26" s="488">
        <f t="shared" si="24"/>
        <v>0</v>
      </c>
      <c r="EO26" s="468" t="s">
        <v>21</v>
      </c>
      <c r="EP26" s="469" t="s">
        <v>21</v>
      </c>
      <c r="EQ26" s="470" t="s">
        <v>20</v>
      </c>
      <c r="ER26" s="470" t="s">
        <v>20</v>
      </c>
      <c r="ES26" s="470" t="s">
        <v>24</v>
      </c>
      <c r="ET26" s="470" t="s">
        <v>28</v>
      </c>
      <c r="EU26" s="470" t="s">
        <v>28</v>
      </c>
      <c r="EV26" s="449" t="s">
        <v>28</v>
      </c>
      <c r="EW26" s="450" t="s">
        <v>28</v>
      </c>
      <c r="EX26" s="471" t="s">
        <v>14</v>
      </c>
      <c r="EY26" s="472" t="s">
        <v>14</v>
      </c>
      <c r="EZ26" s="523" t="s">
        <v>14</v>
      </c>
      <c r="FA26" s="523" t="s">
        <v>14</v>
      </c>
      <c r="FB26" s="523" t="s">
        <v>28</v>
      </c>
      <c r="FC26" s="494" t="s">
        <v>28</v>
      </c>
      <c r="FD26" s="543" t="s">
        <v>28</v>
      </c>
      <c r="FE26" s="473" t="s">
        <v>28</v>
      </c>
      <c r="FF26" s="451" t="s">
        <v>84</v>
      </c>
      <c r="FG26" s="474">
        <f t="shared" si="21"/>
        <v>5</v>
      </c>
      <c r="FH26" s="475">
        <f t="shared" si="22"/>
        <v>27</v>
      </c>
      <c r="FI26" s="452">
        <f t="shared" si="23"/>
        <v>27</v>
      </c>
      <c r="FJ26" s="453"/>
      <c r="FK26">
        <v>616</v>
      </c>
    </row>
    <row r="27" spans="1:169" ht="42" customHeight="1" thickTop="1" thickBot="1" x14ac:dyDescent="0.3">
      <c r="A27" s="497">
        <v>0</v>
      </c>
      <c r="B27" s="495"/>
      <c r="C27" s="489" t="s">
        <v>344</v>
      </c>
      <c r="D27" s="498"/>
      <c r="E27" s="499"/>
      <c r="F27" s="85" t="s">
        <v>274</v>
      </c>
      <c r="G27" s="530" t="str">
        <f t="shared" si="29"/>
        <v/>
      </c>
      <c r="H27" s="537">
        <v>617</v>
      </c>
      <c r="I27" s="476"/>
      <c r="J27" s="85"/>
      <c r="K27" s="421"/>
      <c r="L27" s="85"/>
      <c r="M27" s="85"/>
      <c r="N27" s="85"/>
      <c r="O27" s="85"/>
      <c r="P27" s="501"/>
      <c r="Q27" s="34"/>
      <c r="R27" s="34"/>
      <c r="S27" s="428"/>
      <c r="T27" s="428"/>
      <c r="U27" s="459"/>
      <c r="V27" s="502"/>
      <c r="W27" s="502"/>
      <c r="X27" s="459"/>
      <c r="Y27" s="478"/>
      <c r="Z27" s="503">
        <v>44397</v>
      </c>
      <c r="AA27" s="479"/>
      <c r="AB27" s="480"/>
      <c r="AC27" s="34"/>
      <c r="AD27" s="34"/>
      <c r="AE27" s="422"/>
      <c r="AF27" s="428"/>
      <c r="AG27" s="506"/>
      <c r="AH27" s="422">
        <v>44503</v>
      </c>
      <c r="AI27" s="507"/>
      <c r="AJ27" s="423" t="str">
        <f t="shared" si="1"/>
        <v>05/11/2021</v>
      </c>
      <c r="AK27" s="481">
        <f>IF(ISBLANK(AH27),IF(ISBLANK(AG27),IF(AB27="","",AB27+[1]BC!$AH$6),AG27+[1]BC!$AH$6),AH27+[1]BC!$AH$6)</f>
        <v>44548</v>
      </c>
      <c r="AL27" s="424">
        <v>1037</v>
      </c>
      <c r="AM27" s="425" t="str">
        <f t="shared" si="2"/>
        <v>24/11/2021</v>
      </c>
      <c r="AN27" s="85" t="s">
        <v>268</v>
      </c>
      <c r="AO27" s="419">
        <v>1019</v>
      </c>
      <c r="AP27" s="426" t="str">
        <f t="shared" si="3"/>
        <v>29/11/2021</v>
      </c>
      <c r="AQ27" s="427" t="str">
        <f t="shared" si="4"/>
        <v>29/01/2021</v>
      </c>
      <c r="AR27" s="428">
        <v>0</v>
      </c>
      <c r="AS27" s="428">
        <v>0</v>
      </c>
      <c r="AT27" s="508">
        <v>1000</v>
      </c>
      <c r="AU27" s="428">
        <v>0</v>
      </c>
      <c r="AV27" s="428">
        <v>0</v>
      </c>
      <c r="AW27" s="429">
        <f>IF(AN27="DLR",(AT26+AU26-AS27-AR27-AV27)*1.2,X27-((AR27+AS27+AU27+AT27+AV27)*(1+[1]Général!$I$101/100)))</f>
        <v>-1200</v>
      </c>
      <c r="AX27" s="34"/>
      <c r="AY27" s="430">
        <f t="shared" si="25"/>
        <v>0</v>
      </c>
      <c r="AZ27" s="482"/>
      <c r="BA27" s="483"/>
      <c r="BB27" s="484"/>
      <c r="BC27" s="431"/>
      <c r="BD27" s="484"/>
      <c r="BE27" s="484"/>
      <c r="BF27" s="509"/>
      <c r="BG27" s="432" t="str">
        <f>IF(L27&lt;&gt;"",VLOOKUP(L27,[1]Général!$B$62:$D$73, 2, FALSE),"")</f>
        <v/>
      </c>
      <c r="BH27" s="461">
        <f>AW27/(1+[1]Général!$I$101/100)</f>
        <v>-1000</v>
      </c>
      <c r="BI27" s="461">
        <f>V27-((AR27+AT27)*(1+[1]Général!$I$101/100))</f>
        <v>-1200</v>
      </c>
      <c r="BJ27" s="461">
        <f>W27-((AS27+AU27+AV27)*(1+[1]Général!$I$101/100))</f>
        <v>0</v>
      </c>
      <c r="BK27" s="433" t="str">
        <f t="shared" si="6"/>
        <v>2021 - 20998</v>
      </c>
      <c r="BL27" s="510"/>
      <c r="BM27" s="510"/>
      <c r="BN27" s="511"/>
      <c r="BO27" s="434">
        <f t="shared" si="7"/>
        <v>44503</v>
      </c>
      <c r="BP27" s="435" t="str">
        <f t="shared" si="8"/>
        <v>05/11/2021</v>
      </c>
      <c r="BQ27" s="435" t="str">
        <f t="shared" si="8"/>
        <v>24/11/2021</v>
      </c>
      <c r="BR27" s="435" t="str">
        <f t="shared" si="9"/>
        <v>29/11/2021</v>
      </c>
      <c r="BS27" s="436">
        <f t="shared" si="10"/>
        <v>44397</v>
      </c>
      <c r="BT27" s="512"/>
      <c r="BU27" s="512"/>
      <c r="BV27" s="458"/>
      <c r="BW27" s="458"/>
      <c r="BX27" s="513"/>
      <c r="BY27" s="514">
        <v>2</v>
      </c>
      <c r="BZ27" s="437" t="str">
        <f t="shared" si="28"/>
        <v/>
      </c>
      <c r="CA27" s="422">
        <f t="shared" si="26"/>
        <v>44548</v>
      </c>
      <c r="CB27" s="422" t="str">
        <f t="shared" si="27"/>
        <v/>
      </c>
      <c r="CC27" s="438"/>
      <c r="CD27" s="438"/>
      <c r="CE27" s="462"/>
      <c r="CF27" s="439"/>
      <c r="CG27" s="527"/>
      <c r="CH27" s="527"/>
      <c r="CI27" s="515"/>
      <c r="CJ27" s="515"/>
      <c r="CK27" s="527"/>
      <c r="CL27" s="527"/>
      <c r="CM27" s="515"/>
      <c r="CN27" s="527"/>
      <c r="CO27" s="527"/>
      <c r="CP27" s="439"/>
      <c r="CQ27" s="439"/>
      <c r="CR27" s="439"/>
      <c r="CS27" s="440"/>
      <c r="CT27" s="441"/>
      <c r="CU27" s="440"/>
      <c r="CV27" s="441"/>
      <c r="CW27" s="442"/>
      <c r="CX27" s="443"/>
      <c r="CY27" s="443"/>
      <c r="CZ27" s="516"/>
      <c r="DA27" s="516"/>
      <c r="DB27" s="516"/>
      <c r="DC27" s="517"/>
      <c r="DD27" s="517"/>
      <c r="DE27" s="444"/>
      <c r="DF27" s="518"/>
      <c r="DG27" s="519"/>
      <c r="DH27" s="443"/>
      <c r="DI27" s="445"/>
      <c r="DJ27" s="446"/>
      <c r="DK27" s="447"/>
      <c r="DL27" s="485" t="s">
        <v>345</v>
      </c>
      <c r="DM27" s="463" t="s">
        <v>346</v>
      </c>
      <c r="DN27" s="463" t="s">
        <v>347</v>
      </c>
      <c r="DO27" s="463" t="s">
        <v>347</v>
      </c>
      <c r="DP27" s="463" t="s">
        <v>347</v>
      </c>
      <c r="DQ27" s="463" t="s">
        <v>347</v>
      </c>
      <c r="DR27" s="463" t="s">
        <v>348</v>
      </c>
      <c r="DS27" s="463" t="s">
        <v>348</v>
      </c>
      <c r="DT27" s="490" t="s">
        <v>348</v>
      </c>
      <c r="DU27" s="486" t="s">
        <v>348</v>
      </c>
      <c r="DV27" s="491" t="s">
        <v>14</v>
      </c>
      <c r="DW27" s="491" t="s">
        <v>14</v>
      </c>
      <c r="DX27" s="492" t="s">
        <v>14</v>
      </c>
      <c r="DY27" s="492" t="s">
        <v>348</v>
      </c>
      <c r="DZ27" s="492" t="s">
        <v>348</v>
      </c>
      <c r="EA27" s="493" t="s">
        <v>348</v>
      </c>
      <c r="EB27" s="520" t="s">
        <v>348</v>
      </c>
      <c r="EC27" s="464" t="s">
        <v>348</v>
      </c>
      <c r="ED27" s="465" t="s">
        <v>349</v>
      </c>
      <c r="EE27" s="466">
        <f t="shared" si="14"/>
        <v>1</v>
      </c>
      <c r="EF27" s="448">
        <f t="shared" si="15"/>
        <v>5</v>
      </c>
      <c r="EG27" s="467">
        <f t="shared" si="16"/>
        <v>5</v>
      </c>
      <c r="EH27" s="487">
        <f t="shared" si="17"/>
        <v>0</v>
      </c>
      <c r="EI27" s="521">
        <f t="shared" si="18"/>
        <v>5</v>
      </c>
      <c r="EJ27" s="422"/>
      <c r="EK27" s="522"/>
      <c r="EL27" s="422"/>
      <c r="EM27" s="521">
        <f t="shared" si="19"/>
        <v>-44397</v>
      </c>
      <c r="EN27" s="488">
        <f t="shared" si="24"/>
        <v>0</v>
      </c>
      <c r="EO27" s="468" t="s">
        <v>67</v>
      </c>
      <c r="EP27" s="469" t="s">
        <v>30</v>
      </c>
      <c r="EQ27" s="470" t="s">
        <v>16</v>
      </c>
      <c r="ER27" s="470" t="s">
        <v>16</v>
      </c>
      <c r="ES27" s="470" t="s">
        <v>17</v>
      </c>
      <c r="ET27" s="470" t="s">
        <v>17</v>
      </c>
      <c r="EU27" s="470" t="s">
        <v>17</v>
      </c>
      <c r="EV27" s="449" t="s">
        <v>17</v>
      </c>
      <c r="EW27" s="450" t="s">
        <v>17</v>
      </c>
      <c r="EX27" s="471" t="s">
        <v>14</v>
      </c>
      <c r="EY27" s="472" t="s">
        <v>14</v>
      </c>
      <c r="EZ27" s="523" t="s">
        <v>14</v>
      </c>
      <c r="FA27" s="523" t="s">
        <v>14</v>
      </c>
      <c r="FB27" s="523" t="s">
        <v>17</v>
      </c>
      <c r="FC27" s="494" t="s">
        <v>66</v>
      </c>
      <c r="FD27" s="543" t="s">
        <v>357</v>
      </c>
      <c r="FE27" s="473" t="s">
        <v>66</v>
      </c>
      <c r="FF27" s="451" t="s">
        <v>85</v>
      </c>
      <c r="FG27" s="474">
        <f t="shared" si="21"/>
        <v>21</v>
      </c>
      <c r="FH27" s="475">
        <f t="shared" si="22"/>
        <v>23</v>
      </c>
      <c r="FI27" s="452">
        <f t="shared" si="23"/>
        <v>-278</v>
      </c>
      <c r="FJ27" s="453"/>
      <c r="FK27">
        <v>617</v>
      </c>
    </row>
    <row r="28" spans="1:169" ht="42" customHeight="1" thickTop="1" thickBot="1" x14ac:dyDescent="0.3">
      <c r="A28" s="497">
        <v>0</v>
      </c>
      <c r="B28" s="454" t="s">
        <v>269</v>
      </c>
      <c r="C28" s="489"/>
      <c r="D28" s="498"/>
      <c r="E28" s="499"/>
      <c r="F28" s="456" t="s">
        <v>274</v>
      </c>
      <c r="G28" s="538" t="str">
        <f>IF(GZ28=0,"",6)</f>
        <v/>
      </c>
      <c r="H28" s="537">
        <v>617</v>
      </c>
      <c r="I28" s="539"/>
      <c r="J28" s="456"/>
      <c r="K28" s="455"/>
      <c r="L28" s="456"/>
      <c r="M28" s="456"/>
      <c r="N28" s="456"/>
      <c r="O28" s="456"/>
      <c r="P28" s="540"/>
      <c r="Q28" s="457"/>
      <c r="R28" s="541"/>
      <c r="S28" s="428"/>
      <c r="T28" s="87"/>
      <c r="U28" s="459"/>
      <c r="V28" s="502"/>
      <c r="W28" s="502"/>
      <c r="X28" s="459"/>
      <c r="Y28" s="478"/>
      <c r="Z28" s="542">
        <v>44529</v>
      </c>
      <c r="AA28" s="479"/>
      <c r="AB28" s="480"/>
      <c r="AC28" s="34"/>
      <c r="AD28" s="34"/>
      <c r="AE28" s="422"/>
      <c r="AF28" s="428"/>
      <c r="AG28" s="506"/>
      <c r="AH28" s="422">
        <v>44581</v>
      </c>
      <c r="AI28" s="507"/>
      <c r="AJ28" s="423" t="str">
        <f>IF(EP28="","",EP28)</f>
        <v>20/01/2022</v>
      </c>
      <c r="AK28" s="481">
        <f>IF(ISBLANK(AH28),IF(ISBLANK(AG28),IF(AB28="","",AB28+[1]BC!$AH$6),AG28+[1]BC!$AH$6),AH28+[1]BC!$AH$6)</f>
        <v>44626</v>
      </c>
      <c r="AL28" s="424">
        <v>1086</v>
      </c>
      <c r="AM28" s="425" t="str">
        <f>EQ28</f>
        <v>24/01/2022</v>
      </c>
      <c r="AN28" s="85" t="s">
        <v>269</v>
      </c>
      <c r="AO28" s="419">
        <v>1067</v>
      </c>
      <c r="AP28" s="426" t="str">
        <f>FC28</f>
        <v>26/01/2022</v>
      </c>
      <c r="AQ28" s="427">
        <f>IF(FD28="","",FD28)</f>
        <v>44588</v>
      </c>
      <c r="AR28" s="428">
        <v>0</v>
      </c>
      <c r="AS28" s="428">
        <v>0</v>
      </c>
      <c r="AT28" s="508">
        <v>0</v>
      </c>
      <c r="AU28" s="428">
        <v>0</v>
      </c>
      <c r="AV28" s="428">
        <v>0</v>
      </c>
      <c r="AW28" s="429">
        <f>IF(AN28="DLR",(AT27+AU27-AS28-AR28-AV28)*1.2,X28-((AR28+AS28+AU28+AT28+AV28)*(1+[1]Général!$I$101/100)))</f>
        <v>1200</v>
      </c>
      <c r="AX28" s="34"/>
      <c r="AY28" s="430">
        <f>IFERROR(MAX(0,X28*(AH28-AG28)/1000),"")</f>
        <v>0</v>
      </c>
      <c r="AZ28" s="482"/>
      <c r="BA28" s="483"/>
      <c r="BB28" s="484"/>
      <c r="BC28" s="431"/>
      <c r="BD28" s="484"/>
      <c r="BE28" s="484"/>
      <c r="BF28" s="509"/>
      <c r="BG28" s="432" t="str">
        <f>IF(L28&lt;&gt;"",VLOOKUP(L28,[1]Général!$B$62:$D$73, 2, FALSE),"")</f>
        <v/>
      </c>
      <c r="BH28" s="461">
        <f>AW28/(1+[1]Général!$I$101/100)</f>
        <v>1000</v>
      </c>
      <c r="BI28" s="461">
        <f>V28-((AR28+AT28)*(1+[1]Général!$I$101/100))</f>
        <v>0</v>
      </c>
      <c r="BJ28" s="461">
        <f>W28-((AS28+AU28+AV28)*(1+[1]Général!$I$101/100))</f>
        <v>0</v>
      </c>
      <c r="BK28" s="433" t="str">
        <f t="shared" si="6"/>
        <v>2022 - 1830</v>
      </c>
      <c r="BL28" s="510"/>
      <c r="BM28" s="510"/>
      <c r="BN28" s="511"/>
      <c r="BO28" s="434">
        <f>IF(AH28="","",AH28-AB28)</f>
        <v>44581</v>
      </c>
      <c r="BP28" s="435" t="str">
        <f>IF(EP28="","",EP28)</f>
        <v>20/01/2022</v>
      </c>
      <c r="BQ28" s="435" t="str">
        <f>IF(EQ28="","",EQ28)</f>
        <v>24/01/2022</v>
      </c>
      <c r="BR28" s="435" t="str">
        <f>IF(FC28="","",FC28)</f>
        <v>26/01/2022</v>
      </c>
      <c r="BS28" s="436">
        <f>IF(Z28=0,DATEVALUE("01/04/2015"),Z28)</f>
        <v>44529</v>
      </c>
      <c r="BT28" s="512"/>
      <c r="BU28" s="512"/>
      <c r="BV28" s="458"/>
      <c r="BW28" s="458"/>
      <c r="BX28" s="513"/>
      <c r="BY28" s="514">
        <v>2</v>
      </c>
      <c r="BZ28" s="437" t="str">
        <f>IF(OR(CA28="",CB28=""),"",MAX(CA28,CB28))</f>
        <v/>
      </c>
      <c r="CA28" s="422">
        <f>IF(AH28="","",DATE(YEAR(AH28),MONTH(AH28),DAY(AH28)+45))</f>
        <v>44626</v>
      </c>
      <c r="CB28" s="422" t="str">
        <f>IF(AA28="","",DATE(YEAR(AA28),MONTH(AA28),DAY(AA28)+45))</f>
        <v/>
      </c>
      <c r="CC28" s="438"/>
      <c r="CD28" s="438"/>
      <c r="CE28" s="462"/>
      <c r="CF28" s="439"/>
      <c r="CG28" s="527"/>
      <c r="CH28" s="527"/>
      <c r="CI28" s="515"/>
      <c r="CJ28" s="515"/>
      <c r="CK28" s="527"/>
      <c r="CL28" s="527"/>
      <c r="CM28" s="515"/>
      <c r="CN28" s="527"/>
      <c r="CO28" s="527"/>
      <c r="CP28" s="439"/>
      <c r="CQ28" s="439"/>
      <c r="CR28" s="439"/>
      <c r="CS28" s="440"/>
      <c r="CT28" s="441"/>
      <c r="CU28" s="440"/>
      <c r="CV28" s="441"/>
      <c r="CW28" s="442"/>
      <c r="CX28" s="443"/>
      <c r="CY28" s="443"/>
      <c r="CZ28" s="516"/>
      <c r="DA28" s="516"/>
      <c r="DB28" s="516"/>
      <c r="DC28" s="517"/>
      <c r="DD28" s="517"/>
      <c r="DE28" s="444"/>
      <c r="DF28" s="518"/>
      <c r="DG28" s="519"/>
      <c r="DH28" s="443"/>
      <c r="DI28" s="445"/>
      <c r="DJ28" s="446"/>
      <c r="DK28" s="447"/>
      <c r="DL28" s="485"/>
      <c r="DM28" s="463"/>
      <c r="DN28" s="463"/>
      <c r="DO28" s="463"/>
      <c r="DP28" s="463"/>
      <c r="DQ28" s="463"/>
      <c r="DR28" s="463"/>
      <c r="DS28" s="463"/>
      <c r="DT28" s="490"/>
      <c r="DU28" s="486"/>
      <c r="DV28" s="491"/>
      <c r="DW28" s="491"/>
      <c r="DX28" s="492"/>
      <c r="DY28" s="492"/>
      <c r="DZ28" s="492"/>
      <c r="EA28" s="493"/>
      <c r="EB28" s="520"/>
      <c r="EC28" s="464"/>
      <c r="ED28" s="465" t="s">
        <v>350</v>
      </c>
      <c r="EE28" s="466" t="str">
        <f>IF(OR(DR28="",DP28=""),"",(DR28-DP28))</f>
        <v/>
      </c>
      <c r="EF28" s="448" t="str">
        <f>IF(OR(DU28="",DL28=""),"",(DU28-DL28))</f>
        <v/>
      </c>
      <c r="EG28" s="467" t="str">
        <f>IF(OR(DL28="",EC28=""),"",(EC28-DL28))</f>
        <v/>
      </c>
      <c r="EH28" s="487">
        <f>Z28-DT28</f>
        <v>44529</v>
      </c>
      <c r="EI28" s="521" t="e">
        <f>EH28+EF28</f>
        <v>#VALUE!</v>
      </c>
      <c r="EJ28" s="422"/>
      <c r="EK28" s="522"/>
      <c r="EL28" s="422"/>
      <c r="EM28" s="521">
        <f>EL28-DT28</f>
        <v>0</v>
      </c>
      <c r="EN28" s="488">
        <f>EL28-EJ28</f>
        <v>0</v>
      </c>
      <c r="EO28" s="468" t="s">
        <v>351</v>
      </c>
      <c r="EP28" s="469" t="s">
        <v>352</v>
      </c>
      <c r="EQ28" s="470" t="s">
        <v>25</v>
      </c>
      <c r="ER28" s="470" t="s">
        <v>353</v>
      </c>
      <c r="ES28" s="470" t="s">
        <v>26</v>
      </c>
      <c r="ET28" s="470" t="s">
        <v>14</v>
      </c>
      <c r="EU28" s="470" t="s">
        <v>14</v>
      </c>
      <c r="EV28" s="449" t="s">
        <v>27</v>
      </c>
      <c r="EW28" s="450" t="s">
        <v>27</v>
      </c>
      <c r="EX28" s="471" t="s">
        <v>14</v>
      </c>
      <c r="EY28" s="472" t="s">
        <v>14</v>
      </c>
      <c r="EZ28" s="523" t="s">
        <v>14</v>
      </c>
      <c r="FA28" s="523" t="s">
        <v>14</v>
      </c>
      <c r="FB28" s="523" t="s">
        <v>27</v>
      </c>
      <c r="FC28" s="494" t="s">
        <v>27</v>
      </c>
      <c r="FD28" s="524">
        <v>44588</v>
      </c>
      <c r="FE28" s="473" t="s">
        <v>354</v>
      </c>
      <c r="FF28" s="451" t="s">
        <v>355</v>
      </c>
      <c r="FG28" s="474">
        <f t="shared" si="21"/>
        <v>4</v>
      </c>
      <c r="FH28" s="475">
        <f t="shared" si="22"/>
        <v>6</v>
      </c>
      <c r="FI28" s="452">
        <f t="shared" si="23"/>
        <v>7</v>
      </c>
      <c r="FJ28" s="453"/>
      <c r="FK28">
        <v>618</v>
      </c>
    </row>
    <row r="29" spans="1:169" ht="15.75" thickTop="1" x14ac:dyDescent="0.25"/>
  </sheetData>
  <autoFilter ref="FD9:FJ9"/>
  <mergeCells count="63">
    <mergeCell ref="EO8:EW8"/>
    <mergeCell ref="EX8:FE8"/>
    <mergeCell ref="FG8:FI8"/>
    <mergeCell ref="DF7:DF9"/>
    <mergeCell ref="DG7:DG9"/>
    <mergeCell ref="DH7:DH9"/>
    <mergeCell ref="DI7:DI9"/>
    <mergeCell ref="DJ7:DJ9"/>
    <mergeCell ref="EE8:EG8"/>
    <mergeCell ref="CZ7:CZ9"/>
    <mergeCell ref="DA7:DA9"/>
    <mergeCell ref="DB7:DB9"/>
    <mergeCell ref="DC7:DC9"/>
    <mergeCell ref="DD7:DD9"/>
    <mergeCell ref="DE7:DE9"/>
    <mergeCell ref="CT7:CT9"/>
    <mergeCell ref="CU7:CU9"/>
    <mergeCell ref="CV7:CV9"/>
    <mergeCell ref="CW7:CW9"/>
    <mergeCell ref="CX7:CX9"/>
    <mergeCell ref="CY7:CY9"/>
    <mergeCell ref="CM7:CM9"/>
    <mergeCell ref="CN7:CN9"/>
    <mergeCell ref="CO7:CO9"/>
    <mergeCell ref="CP7:CP9"/>
    <mergeCell ref="CR7:CR9"/>
    <mergeCell ref="CS7:CS9"/>
    <mergeCell ref="CG7:CG9"/>
    <mergeCell ref="CH7:CH9"/>
    <mergeCell ref="CI7:CI9"/>
    <mergeCell ref="CJ7:CJ9"/>
    <mergeCell ref="CK7:CK9"/>
    <mergeCell ref="CL7:CL9"/>
    <mergeCell ref="F7:P8"/>
    <mergeCell ref="BG7:BO8"/>
    <mergeCell ref="CC7:CC9"/>
    <mergeCell ref="CD7:CD9"/>
    <mergeCell ref="CE7:CE9"/>
    <mergeCell ref="CF7:CF9"/>
    <mergeCell ref="FG3:FI3"/>
    <mergeCell ref="CC4:DE4"/>
    <mergeCell ref="ET5:EU5"/>
    <mergeCell ref="CG6:CH6"/>
    <mergeCell ref="CK6:CL6"/>
    <mergeCell ref="CN6:CO6"/>
    <mergeCell ref="AB3:AB4"/>
    <mergeCell ref="AC3:AC4"/>
    <mergeCell ref="AD3:AD4"/>
    <mergeCell ref="AE3:AE4"/>
    <mergeCell ref="AF3:AF4"/>
    <mergeCell ref="EB3:EB4"/>
    <mergeCell ref="V3:V4"/>
    <mergeCell ref="W3:W4"/>
    <mergeCell ref="X3:X4"/>
    <mergeCell ref="Y3:Y4"/>
    <mergeCell ref="Z3:Z4"/>
    <mergeCell ref="AA3:AA4"/>
    <mergeCell ref="O1:Q1"/>
    <mergeCell ref="C3:C4"/>
    <mergeCell ref="D3:D4"/>
    <mergeCell ref="E3:E4"/>
    <mergeCell ref="F3:F4"/>
    <mergeCell ref="U3:U4"/>
  </mergeCells>
  <conditionalFormatting sqref="C6">
    <cfRule type="containsBlanks" dxfId="621" priority="272">
      <formula>LEN(TRIM(C6))=0</formula>
    </cfRule>
  </conditionalFormatting>
  <conditionalFormatting sqref="D10:D27">
    <cfRule type="containsBlanks" dxfId="72" priority="73">
      <formula>LEN(TRIM(D10))=0</formula>
    </cfRule>
  </conditionalFormatting>
  <conditionalFormatting sqref="AG10:AG21 AG23 AG25:AG27">
    <cfRule type="cellIs" dxfId="71" priority="71" operator="notEqual">
      <formula>$AB10</formula>
    </cfRule>
  </conditionalFormatting>
  <conditionalFormatting sqref="J18">
    <cfRule type="containsText" dxfId="70" priority="70" operator="containsText" text="T00">
      <formula>NOT(ISERROR(SEARCH("T00",J18)))</formula>
    </cfRule>
  </conditionalFormatting>
  <conditionalFormatting sqref="E10:E27">
    <cfRule type="expression" dxfId="69" priority="38">
      <formula>$HB10&lt;=0</formula>
    </cfRule>
    <cfRule type="expression" dxfId="68" priority="39">
      <formula>$HB10&lt;=14</formula>
    </cfRule>
  </conditionalFormatting>
  <conditionalFormatting sqref="AG22">
    <cfRule type="cellIs" dxfId="67" priority="37" operator="notEqual">
      <formula>$AB22</formula>
    </cfRule>
  </conditionalFormatting>
  <conditionalFormatting sqref="AG24">
    <cfRule type="cellIs" dxfId="66" priority="36" operator="notEqual">
      <formula>$AB24</formula>
    </cfRule>
  </conditionalFormatting>
  <conditionalFormatting sqref="AG28">
    <cfRule type="cellIs" dxfId="65" priority="33" operator="notEqual">
      <formula>$AB28</formula>
    </cfRule>
  </conditionalFormatting>
  <conditionalFormatting sqref="E28">
    <cfRule type="expression" dxfId="64" priority="5">
      <formula>$HB28&lt;=0</formula>
    </cfRule>
    <cfRule type="expression" dxfId="63" priority="6">
      <formula>$HB28&lt;=14</formula>
    </cfRule>
  </conditionalFormatting>
  <conditionalFormatting sqref="F28">
    <cfRule type="containsText" dxfId="62" priority="3" operator="containsText" text="TF">
      <formula>NOT(ISERROR(SEARCH("TF",F28)))</formula>
    </cfRule>
  </conditionalFormatting>
  <conditionalFormatting sqref="I28">
    <cfRule type="containsText" dxfId="61" priority="2" operator="containsText" text="TF">
      <formula>NOT(ISERROR(SEARCH("TF",I28)))</formula>
    </cfRule>
  </conditionalFormatting>
  <conditionalFormatting sqref="F10:F28">
    <cfRule type="containsText" dxfId="60" priority="1" operator="containsText" text="TF">
      <formula>NOT(ISERROR(SEARCH("TF",F10)))</formula>
    </cfRule>
  </conditionalFormatting>
  <dataValidations count="9">
    <dataValidation type="list" allowBlank="1" showInputMessage="1" showErrorMessage="1" sqref="FE5">
      <formula1>$FO$2:$FO$4</formula1>
    </dataValidation>
    <dataValidation type="date" allowBlank="1" showInputMessage="1" showErrorMessage="1" sqref="FD10:FD28">
      <formula1>41640</formula1>
      <formula2>45291</formula2>
    </dataValidation>
    <dataValidation type="list" allowBlank="1" showInputMessage="1" showErrorMessage="1" sqref="L10:L28">
      <formula1>BATIMENTS</formula1>
    </dataValidation>
    <dataValidation type="list" allowBlank="1" showInputMessage="1" showErrorMessage="1" sqref="Q10:Q28">
      <formula1>TYPE_PAIEMENT</formula1>
    </dataValidation>
    <dataValidation type="list" allowBlank="1" showInputMessage="1" showErrorMessage="1" sqref="O10:O28">
      <formula1>TYPE_TVX</formula1>
    </dataValidation>
    <dataValidation type="list" allowBlank="1" showInputMessage="1" showErrorMessage="1" sqref="M10:M17">
      <formula1>PERIODE</formula1>
    </dataValidation>
    <dataValidation type="list" allowBlank="1" showInputMessage="1" showErrorMessage="1" sqref="N10:N28">
      <formula1>LISTE_AT</formula1>
    </dataValidation>
    <dataValidation type="list" allowBlank="1" showInputMessage="1" showErrorMessage="1" sqref="AN10:AN28">
      <formula1>TYPE_ACTE</formula1>
    </dataValidation>
    <dataValidation type="list" allowBlank="1" showInputMessage="1" showErrorMessage="1" sqref="E9 BE5">
      <formula1>AVANCEMENT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297" r:id="rId3" name="CommandButton6">
          <controlPr defaultSize="0" autoLine="0" r:id="rId4">
            <anchor moveWithCells="1">
              <from>
                <xdr:col>157</xdr:col>
                <xdr:colOff>209550</xdr:colOff>
                <xdr:row>1</xdr:row>
                <xdr:rowOff>247650</xdr:rowOff>
              </from>
              <to>
                <xdr:col>159</xdr:col>
                <xdr:colOff>619125</xdr:colOff>
                <xdr:row>4</xdr:row>
                <xdr:rowOff>66675</xdr:rowOff>
              </to>
            </anchor>
          </controlPr>
        </control>
      </mc:Choice>
      <mc:Fallback>
        <control shapeId="2297" r:id="rId3" name="CommandButton6"/>
      </mc:Fallback>
    </mc:AlternateContent>
    <mc:AlternateContent xmlns:mc="http://schemas.openxmlformats.org/markup-compatibility/2006">
      <mc:Choice Requires="x14">
        <control shapeId="2296" r:id="rId5" name="CommandButton5">
          <controlPr defaultSize="0" autoLine="0" r:id="rId6">
            <anchor moveWithCells="1">
              <from>
                <xdr:col>0</xdr:col>
                <xdr:colOff>0</xdr:colOff>
                <xdr:row>1</xdr:row>
                <xdr:rowOff>238125</xdr:rowOff>
              </from>
              <to>
                <xdr:col>157</xdr:col>
                <xdr:colOff>247650</xdr:colOff>
                <xdr:row>4</xdr:row>
                <xdr:rowOff>76200</xdr:rowOff>
              </to>
            </anchor>
          </controlPr>
        </control>
      </mc:Choice>
      <mc:Fallback>
        <control shapeId="2296" r:id="rId5" name="CommandButton5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5" operator="containsText" id="{D30785A7-A128-4C3D-80E7-5AB303F4D349}">
            <xm:f>NOT(ISERROR(SEARCH($DT$7,A7)))</xm:f>
            <xm:f>$DT$7</xm:f>
            <x14:dxf>
              <font>
                <b/>
                <i val="0"/>
              </font>
            </x14:dxf>
          </x14:cfRule>
          <x14:cfRule type="containsText" priority="416" operator="containsText" id="{A3FA6FCF-7F44-4079-8BFA-F84FEB74B0EA}">
            <xm:f>NOT(ISERROR(SEARCH($DS$7,A7)))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17" operator="containsText" id="{A7D12F40-D9C4-4250-B9AF-4DE6840D5B73}">
            <xm:f>NOT(ISERROR(SEARCH($DR$7,A7)))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18" operator="containsText" id="{35617E3C-EF2F-4162-ABED-FCD25FA97EB3}">
            <xm:f>NOT(ISERROR(SEARCH($DQ$7,A7)))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19" operator="containsText" id="{6FF5A21B-7848-4E4E-A7CE-5F15757C55B4}">
            <xm:f>NOT(ISERROR(SEARCH($DP$7,A7)))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20" operator="containsText" id="{3C5A95A2-BA87-45E3-BD52-270A8771A57E}">
            <xm:f>NOT(ISERROR(SEARCH($DO$7,A7)))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21" operator="containsText" id="{04331C47-A5A2-4BAC-A2F4-965251B5A1DB}">
            <xm:f>NOT(ISERROR(SEARCH($DN$7,A7)))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422" operator="containsText" id="{A2EF5A0C-8757-48C2-9474-73617C60CACC}">
            <xm:f>NOT(ISERROR(SEARCH($DM$7,A7)))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23" operator="containsText" id="{7833B127-2AD8-496D-AF38-5C8E8A26B96C}">
            <xm:f>NOT(ISERROR(SEARCH($DL$7,A7)))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406" operator="containsText" id="{32E6ACAF-2E13-45F3-9BF2-5C5E3A6957C4}">
            <xm:f>NOT(ISERROR(SEARCH($DT$7,DU7)))</xm:f>
            <xm:f>$DT$7</xm:f>
            <x14:dxf>
              <font>
                <b/>
                <i val="0"/>
              </font>
            </x14:dxf>
          </x14:cfRule>
          <x14:cfRule type="containsText" priority="407" operator="containsText" id="{06486C70-453D-44BD-BD23-3FB281BC9C78}">
            <xm:f>NOT(ISERROR(SEARCH($DS$7,DU7)))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08" operator="containsText" id="{935AE520-4EDE-4C08-9F89-E308518C7367}">
            <xm:f>NOT(ISERROR(SEARCH($DR$7,DU7)))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09" operator="containsText" id="{5E58637C-03B8-4D9C-8E8A-7C0A6EC6DB15}">
            <xm:f>NOT(ISERROR(SEARCH($DQ$7,DU7)))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10" operator="containsText" id="{6BD89CD3-CA5A-4165-9EC0-0EED4E951E69}">
            <xm:f>NOT(ISERROR(SEARCH($DP$7,DU7)))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11" operator="containsText" id="{B985DFCC-6586-426C-A1AE-A40CC68A811E}">
            <xm:f>NOT(ISERROR(SEARCH($DO$7,DU7)))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12" operator="containsText" id="{06F50D91-138B-4757-ACF5-C0B6060DA792}">
            <xm:f>NOT(ISERROR(SEARCH($DN$7,DU7)))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413" operator="containsText" id="{ADB2C3D3-7925-46A5-8D15-5048F1D500BC}">
            <xm:f>NOT(ISERROR(SEARCH($DM$7,DU7)))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14" operator="containsText" id="{482D48C9-F181-4E97-B364-7C4890A5C759}">
            <xm:f>NOT(ISERROR(SEARCH($DL$7,DU7)))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DU7</xm:sqref>
        </x14:conditionalFormatting>
        <x14:conditionalFormatting xmlns:xm="http://schemas.microsoft.com/office/excel/2006/main">
          <x14:cfRule type="containsText" priority="397" operator="containsText" id="{59B0DE85-55DF-4444-92A7-C62E7A64A3BB}">
            <xm:f>NOT(ISERROR(SEARCH($DT$7,DL7)))</xm:f>
            <xm:f>$DT$7</xm:f>
            <x14:dxf>
              <font>
                <b/>
                <i val="0"/>
              </font>
            </x14:dxf>
          </x14:cfRule>
          <x14:cfRule type="containsText" priority="398" operator="containsText" id="{4603A2BA-197D-4A36-9D09-4BAF6C91DD93}">
            <xm:f>NOT(ISERROR(SEARCH($DS$7,DL7)))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99" operator="containsText" id="{B0EC5E93-1F5E-429D-8754-EA2E34168748}">
            <xm:f>NOT(ISERROR(SEARCH($DR$7,DL7)))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00" operator="containsText" id="{AAE7A7C5-BA2A-4CA7-B216-6F2C7F38586C}">
            <xm:f>NOT(ISERROR(SEARCH($DQ$7,DL7)))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01" operator="containsText" id="{1FFB1D49-0FC6-4BEE-A8B9-AFE685F33A90}">
            <xm:f>NOT(ISERROR(SEARCH($DP$7,DL7)))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02" operator="containsText" id="{706F8C89-183B-40BD-AF89-0953AF3F071C}">
            <xm:f>NOT(ISERROR(SEARCH($DO$7,DL7)))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03" operator="containsText" id="{80B355DF-64B3-4091-AE17-8B4923C8A4F6}">
            <xm:f>NOT(ISERROR(SEARCH($DN$7,DL7)))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404" operator="containsText" id="{5997CDAA-46B5-47F5-919B-293B8C50BA1D}">
            <xm:f>NOT(ISERROR(SEARCH($DM$7,DL7)))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05" operator="containsText" id="{37E3360F-FB13-4FE5-9941-AB55C9393B31}">
            <xm:f>NOT(ISERROR(SEARCH($DL$7,DL7)))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DL7</xm:sqref>
        </x14:conditionalFormatting>
        <x14:conditionalFormatting xmlns:xm="http://schemas.microsoft.com/office/excel/2006/main">
          <x14:cfRule type="containsText" priority="387" operator="containsText" id="{7CF7CF84-CAD8-4744-A1A8-9C981C3A5C1C}">
            <xm:f>NOT(ISERROR(SEARCH($DV$7,DV7)))</xm:f>
            <xm:f>$DV$7</xm:f>
            <x14:dxf>
              <font>
                <b/>
                <i val="0"/>
                <color theme="0"/>
              </font>
              <fill>
                <patternFill>
                  <bgColor rgb="FF00CCFF"/>
                </patternFill>
              </fill>
            </x14:dxf>
          </x14:cfRule>
          <x14:cfRule type="containsText" priority="388" operator="containsText" id="{2E5047B9-6FF5-4E00-830A-4B08A9576FFB}">
            <xm:f>NOT(ISERROR(SEARCH($DT$7,DV7)))</xm:f>
            <xm:f>$DT$7</xm:f>
            <x14:dxf>
              <font>
                <b/>
                <i val="0"/>
              </font>
            </x14:dxf>
          </x14:cfRule>
          <x14:cfRule type="containsText" priority="389" operator="containsText" id="{8679BFE0-3537-4D7D-BFCE-68DDAD6A03FC}">
            <xm:f>NOT(ISERROR(SEARCH($DS$7,DV7)))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90" operator="containsText" id="{63D927AD-6627-4B1E-8275-7EF8DB121E4B}">
            <xm:f>NOT(ISERROR(SEARCH($DR$7,DV7)))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391" operator="containsText" id="{35D4D539-26D2-46F5-9DC9-CCB808BFE52D}">
            <xm:f>NOT(ISERROR(SEARCH($DQ$7,DV7)))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392" operator="containsText" id="{2B6362FF-4084-4DC2-B952-BBC31A80C8A0}">
            <xm:f>NOT(ISERROR(SEARCH($DP$7,DV7)))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393" operator="containsText" id="{644AB044-4B6E-45D6-8FE3-6946687EEBFF}">
            <xm:f>NOT(ISERROR(SEARCH($DO$7,DV7)))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94" operator="containsText" id="{86E87397-B655-442B-B7CC-40CCA47C5858}">
            <xm:f>NOT(ISERROR(SEARCH($DN$7,DV7)))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395" operator="containsText" id="{0A9ED079-1FA6-45D8-9D85-A330D3F7A5FC}">
            <xm:f>NOT(ISERROR(SEARCH($DM$7,DV7)))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96" operator="containsText" id="{421E299C-6E1E-4ED7-AC05-6E756027505D}">
            <xm:f>NOT(ISERROR(SEARCH($DL$7,DV7)))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DV7</xm:sqref>
        </x14:conditionalFormatting>
        <x14:conditionalFormatting xmlns:xm="http://schemas.microsoft.com/office/excel/2006/main">
          <x14:cfRule type="containsText" priority="375" operator="containsText" id="{33D241B8-1D84-4D46-AD58-932FBF930A5E}">
            <xm:f>NOT(ISERROR(SEARCH($DY$7,B3)))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376" operator="containsText" id="{EBC50FCE-DE29-494D-9BA2-0446309671C0}">
            <xm:f>NOT(ISERROR(SEARCH($DW$7,B3)))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77" operator="containsText" id="{28EB677F-EFA5-4404-A580-FF4A716D66BC}">
            <xm:f>NOT(ISERROR(SEARCH($DV$7,B3)))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378" operator="containsText" id="{710892F9-7824-4119-AD85-F4D25B67F871}">
            <xm:f>NOT(ISERROR(SEARCH($DT$7,B3)))</xm:f>
            <xm:f>$DT$7</xm:f>
            <x14:dxf>
              <font>
                <b/>
                <i val="0"/>
              </font>
            </x14:dxf>
          </x14:cfRule>
          <x14:cfRule type="containsText" priority="379" operator="containsText" id="{C29508C5-836F-4246-B64E-6198575AC678}">
            <xm:f>NOT(ISERROR(SEARCH($DS$7,B3)))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80" operator="containsText" id="{249A2206-6241-4350-B239-FA42610B6082}">
            <xm:f>NOT(ISERROR(SEARCH($DR$7,B3)))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381" operator="containsText" id="{0D0297FD-8BF0-4C76-8159-130CBF6194B2}">
            <xm:f>NOT(ISERROR(SEARCH($DQ$7,B3)))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382" operator="containsText" id="{237EDA43-A6F6-4459-804B-0455170EA6E0}">
            <xm:f>NOT(ISERROR(SEARCH($DP$7,B3)))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383" operator="containsText" id="{F3B77AAE-881F-4275-992F-64737F3FBE85}">
            <xm:f>NOT(ISERROR(SEARCH($DO$7,B3)))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84" operator="containsText" id="{02CED0BF-90C7-473B-AF06-2F36D2BC5690}">
            <xm:f>NOT(ISERROR(SEARCH($DN$7,B3)))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385" operator="containsText" id="{5C6FCC5E-A52E-4874-82EF-6D8134E20BC0}">
            <xm:f>NOT(ISERROR(SEARCH($DM$7,B3)))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86" operator="containsText" id="{3A7803B0-8A19-4D7E-9634-FAEF6E1748CC}">
            <xm:f>NOT(ISERROR(SEARCH($DL$7,B3)))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DY7 B3:C3</xm:sqref>
        </x14:conditionalFormatting>
        <x14:conditionalFormatting xmlns:xm="http://schemas.microsoft.com/office/excel/2006/main">
          <x14:cfRule type="containsText" priority="362" operator="containsText" id="{63823120-B33F-4EDE-8211-B46DB69AD8EC}">
            <xm:f>NOT(ISERROR(SEARCH($DX$7,B4)))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363" operator="containsText" id="{83033BFD-DBAA-447C-BA4A-4B3CB056BC5A}">
            <xm:f>NOT(ISERROR(SEARCH($DY$7,B4)))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364" operator="containsText" id="{FED8267F-D658-406A-B5B4-93DF2D53F191}">
            <xm:f>NOT(ISERROR(SEARCH($DW$7,B4)))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65" operator="containsText" id="{2FA2CAA4-CE6E-465E-B175-DBF4531EF59E}">
            <xm:f>NOT(ISERROR(SEARCH($DV$7,B4)))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366" operator="containsText" id="{FEF0231D-173A-4320-BE6A-5B0A4B1E96C0}">
            <xm:f>NOT(ISERROR(SEARCH($DT$7,B4)))</xm:f>
            <xm:f>$DT$7</xm:f>
            <x14:dxf>
              <font>
                <b/>
                <i val="0"/>
              </font>
            </x14:dxf>
          </x14:cfRule>
          <x14:cfRule type="containsText" priority="367" operator="containsText" id="{663B1446-06F7-4155-880E-9EBFDADBC0E2}">
            <xm:f>NOT(ISERROR(SEARCH($DS$7,B4)))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68" operator="containsText" id="{7D6B3333-E71E-4090-AD9F-51F1F474144F}">
            <xm:f>NOT(ISERROR(SEARCH($DR$7,B4)))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369" operator="containsText" id="{3ACAFC64-6129-4D7A-AED3-3280364F1661}">
            <xm:f>NOT(ISERROR(SEARCH($DQ$7,B4)))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370" operator="containsText" id="{FD6D02BC-E50C-4BE8-B7B8-8077EB9A3957}">
            <xm:f>NOT(ISERROR(SEARCH($DP$7,B4)))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371" operator="containsText" id="{D7CE3DC6-4C37-4ACA-AF2C-750F1A36607A}">
            <xm:f>NOT(ISERROR(SEARCH($DO$7,B4)))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72" operator="containsText" id="{29A55987-2C60-4C1D-A125-16E9317AC2CB}">
            <xm:f>NOT(ISERROR(SEARCH($DN$7,B4)))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373" operator="containsText" id="{B6BFD2B7-E9EA-4D7C-B173-97F2BB3EDC60}">
            <xm:f>NOT(ISERROR(SEARCH($DM$7,B4)))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74" operator="containsText" id="{0AEC5E04-B094-4440-BF9A-97E3A784897C}">
            <xm:f>NOT(ISERROR(SEARCH($DL$7,B4)))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DX7 B4</xm:sqref>
        </x14:conditionalFormatting>
        <x14:conditionalFormatting xmlns:xm="http://schemas.microsoft.com/office/excel/2006/main">
          <x14:cfRule type="containsText" priority="360" operator="containsText" id="{9ABCAB91-C1C1-4F2B-AB18-ECBDF43AC377}">
            <xm:f>NOT(ISERROR(SEARCH($FE$7,B8)))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ontainsText" priority="359" operator="containsText" id="{ED572D1C-4432-419C-B1D7-70C0914812B2}">
            <xm:f>NOT(ISERROR(SEARCH($FE$7,FE7)))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FE7:FF7</xm:sqref>
        </x14:conditionalFormatting>
        <x14:conditionalFormatting xmlns:xm="http://schemas.microsoft.com/office/excel/2006/main">
          <x14:cfRule type="containsText" priority="350" operator="containsText" id="{596D92A3-4103-44AD-B005-B5A4B0853F75}">
            <xm:f>NOT(ISERROR(SEARCH($DT$7,EO7)))</xm:f>
            <xm:f>$DT$7</xm:f>
            <x14:dxf>
              <font>
                <b/>
                <i val="0"/>
              </font>
            </x14:dxf>
          </x14:cfRule>
          <x14:cfRule type="containsText" priority="351" operator="containsText" id="{E201DC75-18C9-472A-A587-D1F1BBDCCF4C}">
            <xm:f>NOT(ISERROR(SEARCH($DS$7,EO7)))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52" operator="containsText" id="{4FABA0AD-074C-4172-BD98-8758BE8A55F4}">
            <xm:f>NOT(ISERROR(SEARCH($DR$7,EO7)))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353" operator="containsText" id="{1016958A-1A75-43C8-92F3-CB16E28A631A}">
            <xm:f>NOT(ISERROR(SEARCH($DQ$7,EO7)))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354" operator="containsText" id="{F16D8C91-BA52-4770-BA75-394A8A6E16FA}">
            <xm:f>NOT(ISERROR(SEARCH($DP$7,EO7)))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355" operator="containsText" id="{C7F7F7B2-9485-4F91-8914-45A335C18C0F}">
            <xm:f>NOT(ISERROR(SEARCH($DO$7,EO7)))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56" operator="containsText" id="{60FE3159-4E8F-4ACC-9223-5401FC9386D9}">
            <xm:f>NOT(ISERROR(SEARCH($DN$7,EO7)))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357" operator="containsText" id="{D9D7DB68-F4D2-48DA-B364-CA6F9316DAB3}">
            <xm:f>NOT(ISERROR(SEARCH($DM$7,EO7)))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58" operator="containsText" id="{6CA55001-9005-45E4-91CC-332D8276A69B}">
            <xm:f>NOT(ISERROR(SEARCH($DL$7,EO7)))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EO7</xm:sqref>
        </x14:conditionalFormatting>
        <x14:conditionalFormatting xmlns:xm="http://schemas.microsoft.com/office/excel/2006/main">
          <x14:cfRule type="containsText" priority="341" operator="containsText" id="{2C4FAC00-B804-43AC-B81C-9DF870247BF9}">
            <xm:f>NOT(ISERROR(SEARCH($DT$7,EQ7)))</xm:f>
            <xm:f>$DT$7</xm:f>
            <x14:dxf>
              <font>
                <b/>
                <i val="0"/>
              </font>
            </x14:dxf>
          </x14:cfRule>
          <x14:cfRule type="containsText" priority="342" operator="containsText" id="{97BCDE91-8142-4BB8-9F89-D576C6530B76}">
            <xm:f>NOT(ISERROR(SEARCH($DS$7,EQ7)))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43" operator="containsText" id="{6BC75FB0-80D8-4619-9BF5-C79DA6C55C2E}">
            <xm:f>NOT(ISERROR(SEARCH($DR$7,EQ7)))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344" operator="containsText" id="{2B63E298-8B9D-4E4B-B5BB-ECE17137302A}">
            <xm:f>NOT(ISERROR(SEARCH($DQ$7,EQ7)))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345" operator="containsText" id="{D6A1DB88-9A1C-4648-8C7D-AC11D9FCD582}">
            <xm:f>NOT(ISERROR(SEARCH($DP$7,EQ7)))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346" operator="containsText" id="{5CB347C1-EB09-499E-BDA2-94675F8D1133}">
            <xm:f>NOT(ISERROR(SEARCH($DO$7,EQ7)))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47" operator="containsText" id="{8844566D-4C07-4D20-86CE-9ED265710058}">
            <xm:f>NOT(ISERROR(SEARCH($DN$7,EQ7)))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348" operator="containsText" id="{CECF850C-1F86-4899-8ABD-CFE7BC5C8AA4}">
            <xm:f>NOT(ISERROR(SEARCH($DM$7,EQ7)))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49" operator="containsText" id="{0A0A1A25-CB21-47F6-A432-D2E05680A21D}">
            <xm:f>NOT(ISERROR(SEARCH($DL$7,EQ7)))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EQ7</xm:sqref>
        </x14:conditionalFormatting>
        <x14:conditionalFormatting xmlns:xm="http://schemas.microsoft.com/office/excel/2006/main">
          <x14:cfRule type="containsText" priority="332" operator="containsText" id="{84F18663-2E11-4601-90E2-8426A1D8F5AE}">
            <xm:f>NOT(ISERROR(SEARCH($DT$7,EW7)))</xm:f>
            <xm:f>$DT$7</xm:f>
            <x14:dxf>
              <font>
                <b/>
                <i val="0"/>
              </font>
            </x14:dxf>
          </x14:cfRule>
          <x14:cfRule type="containsText" priority="333" operator="containsText" id="{54F31F13-4297-405C-BF11-41F6A4C7DFFF}">
            <xm:f>NOT(ISERROR(SEARCH($DS$7,EW7)))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34" operator="containsText" id="{6877C68E-580A-4851-8083-BBA29FD7A584}">
            <xm:f>NOT(ISERROR(SEARCH($DR$7,EW7)))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335" operator="containsText" id="{8B9A4285-573F-4DE8-A18D-AFEDFF017BB9}">
            <xm:f>NOT(ISERROR(SEARCH($DQ$7,EW7)))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336" operator="containsText" id="{41F06EBF-E655-4C94-9039-34D442C86AAB}">
            <xm:f>NOT(ISERROR(SEARCH($DP$7,EW7)))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337" operator="containsText" id="{FB42EE71-064E-41D1-9BE3-1B983C6D5D18}">
            <xm:f>NOT(ISERROR(SEARCH($DO$7,EW7)))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38" operator="containsText" id="{EB280A11-D709-4C1B-B74C-AA4E907605EB}">
            <xm:f>NOT(ISERROR(SEARCH($DN$7,EW7)))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339" operator="containsText" id="{968F0A2A-FE69-40B5-AD0F-56BC1F46D965}">
            <xm:f>NOT(ISERROR(SEARCH($DM$7,EW7)))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340" operator="containsText" id="{DD30E6F8-0B76-4348-B4F6-DF769DBFD75B}">
            <xm:f>NOT(ISERROR(SEARCH($DL$7,EW7)))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EW7</xm:sqref>
        </x14:conditionalFormatting>
        <x14:conditionalFormatting xmlns:xm="http://schemas.microsoft.com/office/excel/2006/main">
          <x14:cfRule type="containsText" priority="331" operator="containsText" id="{CE6B1376-BA6B-4002-959B-50A10F75E396}">
            <xm:f>NOT(ISERROR(SEARCH($FE$7,D3)))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330" operator="containsText" id="{3EE720F4-EB07-4128-8592-225008D92EC9}">
            <xm:f>NOT(ISERROR(SEARCH($FC$7,D3)))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329" operator="containsText" id="{1B953AB6-C471-44DD-A5F6-58092969594F}">
            <xm:f>NOT(ISERROR(SEARCH($FE$7,ET7)))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ET7</xm:sqref>
        </x14:conditionalFormatting>
        <x14:conditionalFormatting xmlns:xm="http://schemas.microsoft.com/office/excel/2006/main">
          <x14:cfRule type="containsText" priority="328" operator="containsText" id="{3FF0D8A8-30B4-4F9D-AAF4-C43BE90EB3CD}">
            <xm:f>NOT(ISERROR(SEARCH($FC$7,ET7)))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ET7</xm:sqref>
        </x14:conditionalFormatting>
        <x14:conditionalFormatting xmlns:xm="http://schemas.microsoft.com/office/excel/2006/main">
          <x14:cfRule type="containsText" priority="327" operator="containsText" id="{F2842CF2-C5B0-48A0-95AF-FAA8CB544701}">
            <xm:f>NOT(ISERROR(SEARCH($FE$7,EU7)))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EU7</xm:sqref>
        </x14:conditionalFormatting>
        <x14:conditionalFormatting xmlns:xm="http://schemas.microsoft.com/office/excel/2006/main">
          <x14:cfRule type="containsText" priority="326" operator="containsText" id="{A8F6E89C-5041-4857-A8DB-98FF8F00911C}">
            <xm:f>NOT(ISERROR(SEARCH($FC$7,EU7)))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EU7</xm:sqref>
        </x14:conditionalFormatting>
        <x14:conditionalFormatting xmlns:xm="http://schemas.microsoft.com/office/excel/2006/main">
          <x14:cfRule type="containsText" priority="325" operator="containsText" id="{DD472523-15C5-4D68-A77E-6C12CC677623}">
            <xm:f>NOT(ISERROR(SEARCH($FE$7,EA7)))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EA7</xm:sqref>
        </x14:conditionalFormatting>
        <x14:conditionalFormatting xmlns:xm="http://schemas.microsoft.com/office/excel/2006/main">
          <x14:cfRule type="containsText" priority="324" operator="containsText" id="{A13CA062-B522-4612-94F9-B7F2AD8AE318}">
            <xm:f>NOT(ISERROR(SEARCH($FE$7,DN7)))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DN7</xm:sqref>
        </x14:conditionalFormatting>
        <x14:conditionalFormatting xmlns:xm="http://schemas.microsoft.com/office/excel/2006/main">
          <x14:cfRule type="containsText" priority="323" operator="containsText" id="{6EDACE6D-0F75-452C-93C1-B23E7549E08A}">
            <xm:f>NOT(ISERROR(SEARCH($FE$7,C2)))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ontainsText" priority="308" operator="containsText" id="{761446A1-6B73-49AD-B80C-D93E80EF919B}">
            <xm:f>NOT(ISERROR(SEARCH($JX$3,EB7)))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309" operator="containsText" id="{F33945F2-D3A5-4501-B530-D5C37DB3072F}">
            <xm:f>NOT(ISERROR(SEARCH($KA$3,EB7)))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310" operator="containsText" id="{7B138CD5-575A-4F9D-95AA-273AECB599F6}">
            <xm:f>NOT(ISERROR(SEARCH($KC$3,EB7)))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311" operator="containsText" id="{26E84585-5F42-438E-8C75-A8027C40597B}">
            <xm:f>NOT(ISERROR(SEARCH($KD$3,EB7)))</xm:f>
            <xm:f>$KD$3</xm:f>
            <x14:dxf>
              <font>
                <b/>
                <i val="0"/>
              </font>
            </x14:dxf>
          </x14:cfRule>
          <x14:cfRule type="containsText" priority="312" operator="containsText" id="{748F0136-E066-4B57-8FF9-EBE3B6669670}">
            <xm:f>NOT(ISERROR(SEARCH($KE$3,EB7)))</xm:f>
            <xm:f>$KE$3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313" operator="containsText" id="{01500B1C-96D8-4881-8ED1-184391B8B560}">
            <xm:f>NOT(ISERROR(SEARCH($KF$3,EB7)))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314" operator="containsText" id="{BEF89266-9C47-4B8E-A7BC-409619EF43B5}">
            <xm:f>NOT(ISERROR(SEARCH($KG$3,EB7)))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315" operator="containsText" id="{5A96A5A4-7940-4929-8870-2ECF46631695}">
            <xm:f>NOT(ISERROR(SEARCH($KH$3,EB7)))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316" operator="containsText" id="{B8409422-188A-41F7-BC09-0638E29C506B}">
            <xm:f>NOT(ISERROR(SEARCH($KI$3,EB7)))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317" operator="containsText" id="{5FB0EAB1-9C34-4C4F-AE73-4F1DEA83C17C}">
            <xm:f>NOT(ISERROR(SEARCH($KJ$3,EB7)))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318" operator="containsText" id="{EDAAC757-CAAB-45CC-A610-7155476683B4}">
            <xm:f>NOT(ISERROR(SEARCH($KK$3,EB7)))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319" operator="containsText" id="{8A53A1C7-E9A0-45F2-8CB8-E13820DD8916}">
            <xm:f>NOT(ISERROR(SEARCH($KM$3,EB7)))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320" operator="containsText" id="{57749C3E-0806-45C7-B3AF-3CB6F7934B14}">
            <xm:f>NOT(ISERROR(SEARCH($LE$3,EB7)))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321" operator="containsText" id="{D36AC8D3-5CCC-4BFA-9C93-7CAD278BC647}">
            <xm:f>NOT(ISERROR(SEARCH($LF$3,EB7)))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322" operator="containsText" id="{AAD625DB-2202-4EF1-B5C8-AE9292A145FE}">
            <xm:f>NOT(ISERROR(SEARCH($LG$3,EB7)))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EB7</xm:sqref>
        </x14:conditionalFormatting>
        <x14:conditionalFormatting xmlns:xm="http://schemas.microsoft.com/office/excel/2006/main">
          <x14:cfRule type="containsText" priority="305" operator="containsText" id="{5E05F4D6-0C29-468B-A292-C9BD391EFF25}">
            <xm:f>NOT(ISERROR(SEARCH($JL$3,EB7)))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306" operator="containsText" id="{2E099410-721C-4690-8867-ACAF68A30D2B}">
            <xm:f>NOT(ISERROR(SEARCH($JM$3,EB7)))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307" operator="containsText" id="{B8CECBD2-EC89-41CD-B2A3-1B4A6EA524A8}">
            <xm:f>NOT(ISERROR(SEARCH($JS$3,EB7)))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EB7</xm:sqref>
        </x14:conditionalFormatting>
        <x14:conditionalFormatting xmlns:xm="http://schemas.microsoft.com/office/excel/2006/main">
          <x14:cfRule type="containsText" priority="304" operator="containsText" id="{F88E745F-FC23-442B-B339-BEAC421D8059}">
            <xm:f>NOT(ISERROR(SEARCH($JR$3,EB7)))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EB7</xm:sqref>
        </x14:conditionalFormatting>
        <x14:conditionalFormatting xmlns:xm="http://schemas.microsoft.com/office/excel/2006/main">
          <x14:cfRule type="containsText" priority="289" operator="containsText" id="{6BA71740-50F3-45A1-84E1-FA6E89CD0F0E}">
            <xm:f>NOT(ISERROR(SEARCH($JX$3,A8)))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290" operator="containsText" id="{64DAE1A4-F71E-4421-A58F-8FFC96978CB4}">
            <xm:f>NOT(ISERROR(SEARCH($KA$3,A8)))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91" operator="containsText" id="{A05313D6-DEBE-476D-9448-E517DF7D28A4}">
            <xm:f>NOT(ISERROR(SEARCH($KC$3,A8)))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292" operator="containsText" id="{6E8FADF4-2A33-4599-A2E6-54D2B583A463}">
            <xm:f>NOT(ISERROR(SEARCH($KD$3,A8)))</xm:f>
            <xm:f>$KD$3</xm:f>
            <x14:dxf>
              <font>
                <b/>
                <i val="0"/>
              </font>
            </x14:dxf>
          </x14:cfRule>
          <x14:cfRule type="containsText" priority="293" operator="containsText" id="{EA4E875F-4287-4252-A4B7-F80661495E8A}">
            <xm:f>NOT(ISERROR(SEARCH($KE$3,A8)))</xm:f>
            <xm:f>$KE$3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294" operator="containsText" id="{6B8A4BE9-BEF2-4F4D-B799-59AEF0615550}">
            <xm:f>NOT(ISERROR(SEARCH($KF$3,A8)))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95" operator="containsText" id="{3004B174-225D-4C1A-A817-76C876AC7DAF}">
            <xm:f>NOT(ISERROR(SEARCH($KG$3,A8)))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96" operator="containsText" id="{7BD5B91F-243D-4E99-BE5D-76158C36FCAB}">
            <xm:f>NOT(ISERROR(SEARCH($KH$3,A8)))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297" operator="containsText" id="{184D5577-71BB-4F80-A046-026421FD63C8}">
            <xm:f>NOT(ISERROR(SEARCH($KI$3,A8)))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98" operator="containsText" id="{7A63F703-77A8-4F24-965F-BDB9F5C1D73D}">
            <xm:f>NOT(ISERROR(SEARCH($KJ$3,A8)))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299" operator="containsText" id="{C007636C-BEE0-43DA-AA2D-75A85E1C2334}">
            <xm:f>NOT(ISERROR(SEARCH($KK$3,A8)))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300" operator="containsText" id="{AC08F94B-EECA-46A8-9482-EEE503D48D6F}">
            <xm:f>NOT(ISERROR(SEARCH($KM$3,A8)))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301" operator="containsText" id="{5A37E64E-66E0-4950-8686-7A6E7519B3D8}">
            <xm:f>NOT(ISERROR(SEARCH($LE$3,A8)))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302" operator="containsText" id="{1217A9BF-7080-4302-A18A-AAB1767273CF}">
            <xm:f>NOT(ISERROR(SEARCH($LF$3,A8)))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303" operator="containsText" id="{D1A44936-13F0-49EB-B780-5EF7E2E9DFDD}">
            <xm:f>NOT(ISERROR(SEARCH($LG$3,A8)))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286" operator="containsText" id="{8654F8B3-FDC0-4024-9393-0532757A1770}">
            <xm:f>NOT(ISERROR(SEARCH($JL$3,A8)))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87" operator="containsText" id="{5F971C46-6ECE-40E3-9E55-4BE0E1797227}">
            <xm:f>NOT(ISERROR(SEARCH($JM$3,A8)))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288" operator="containsText" id="{9A77F1C3-B487-4DF5-A669-3400C925ACEF}">
            <xm:f>NOT(ISERROR(SEARCH($JS$3,A8)))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285" operator="containsText" id="{EB186DC4-4725-4B17-AD73-A08BF20B8601}">
            <xm:f>NOT(ISERROR(SEARCH($JR$3,A8)))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284" operator="containsText" id="{46AC63F3-0F6F-4FF6-9F85-553253E6B070}">
            <xm:f>NOT(ISERROR(SEARCH($Z$8,Z8)))</xm:f>
            <xm:f>$Z$8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m:sqref>Z8</xm:sqref>
        </x14:conditionalFormatting>
        <x14:conditionalFormatting xmlns:xm="http://schemas.microsoft.com/office/excel/2006/main">
          <x14:cfRule type="containsText" priority="275" operator="containsText" id="{3A6994BE-53E9-40B3-8758-937FEBF4480B}">
            <xm:f>NOT(ISERROR(SEARCH($DT$7,B6)))</xm:f>
            <xm:f>$DT$7</xm:f>
            <x14:dxf>
              <font>
                <b/>
                <i val="0"/>
              </font>
            </x14:dxf>
          </x14:cfRule>
          <x14:cfRule type="containsText" priority="276" operator="containsText" id="{149F60BB-8CC3-4E8A-830F-2FD65C006CD5}">
            <xm:f>NOT(ISERROR(SEARCH($DS$7,B6)))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77" operator="containsText" id="{DD17C912-9FA0-4EBE-9371-FF36056A97EA}">
            <xm:f>NOT(ISERROR(SEARCH($DR$7,B6)))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278" operator="containsText" id="{9D6B31FA-B627-40D4-8136-921C3E223932}">
            <xm:f>NOT(ISERROR(SEARCH($DQ$7,B6)))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279" operator="containsText" id="{1BE390A4-E575-4537-8BF2-F5A23060F101}">
            <xm:f>NOT(ISERROR(SEARCH($DP$7,B6)))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280" operator="containsText" id="{A24705F9-C0EC-4DCC-BCC5-178F985830AF}">
            <xm:f>NOT(ISERROR(SEARCH($DO$7,B6)))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81" operator="containsText" id="{2D8B3E21-9199-4D6C-9CDD-518CE941AA2E}">
            <xm:f>NOT(ISERROR(SEARCH($DN$7,B6)))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282" operator="containsText" id="{679933A2-8A3A-4E61-9F59-FCEA0FDFC9ED}">
            <xm:f>NOT(ISERROR(SEARCH($DM$7,B6)))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83" operator="containsText" id="{99AE41A5-B569-47D7-B437-AED407775518}">
            <xm:f>NOT(ISERROR(SEARCH($DL$7,B6)))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ontainsText" priority="274" operator="containsText" id="{C13C1ACD-9165-4312-9FE4-21C66A4E8F91}">
            <xm:f>NOT(ISERROR(SEARCH($FE$7,C6)))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ontainsText" priority="273" operator="containsText" id="{193171D4-5BE7-45DD-83F6-1F4CAA40EF98}">
            <xm:f>NOT(ISERROR(SEARCH($EB$7,C6)))</xm:f>
            <xm:f>$EB$7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ontainsText" priority="271" operator="containsText" id="{06BAFB12-1E0D-4869-AC02-2E4F68D10D52}">
            <xm:f>NOT(ISERROR(SEARCH($FE$7,D6)))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ontainsText" priority="262" operator="containsText" id="{2A8E8BF9-A04A-4C14-989B-8668356C864B}">
            <xm:f>NOT(ISERROR(SEARCH($DT$7,E6)))</xm:f>
            <xm:f>$DT$7</xm:f>
            <x14:dxf>
              <font>
                <b/>
                <i val="0"/>
              </font>
            </x14:dxf>
          </x14:cfRule>
          <x14:cfRule type="containsText" priority="263" operator="containsText" id="{B8FBCF53-3B4A-47A2-B02A-DBEA4E1854CC}">
            <xm:f>NOT(ISERROR(SEARCH($DS$7,E6)))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64" operator="containsText" id="{174A71B4-46EB-4681-9FA7-2B3A8C3F84DE}">
            <xm:f>NOT(ISERROR(SEARCH($DR$7,E6)))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265" operator="containsText" id="{7563BAA8-4BA6-4220-8536-D2F977B616A2}">
            <xm:f>NOT(ISERROR(SEARCH($DQ$7,E6)))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266" operator="containsText" id="{9E1CCB2D-B8F0-4195-A51D-C6DB10F14271}">
            <xm:f>NOT(ISERROR(SEARCH($DP$7,E6)))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267" operator="containsText" id="{9DF0542E-E6A0-4FB6-A7D8-5DBC1C4E8AA5}">
            <xm:f>NOT(ISERROR(SEARCH($DO$7,E6)))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68" operator="containsText" id="{5B12FE5D-4F0E-4690-B272-B47BB60AED68}">
            <xm:f>NOT(ISERROR(SEARCH($DN$7,E6)))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269" operator="containsText" id="{C0ACD5E7-41AC-4D43-A790-8E376CF28ABA}">
            <xm:f>NOT(ISERROR(SEARCH($DM$7,E6)))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70" operator="containsText" id="{2A3C2AE8-DE9C-47B3-997E-AD42750E54EB}">
            <xm:f>NOT(ISERROR(SEARCH($DL$7,E6)))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261" operator="containsText" id="{7D2E7010-2B61-434D-A250-25CCDF0B17B2}">
            <xm:f>NOT(ISERROR(SEARCH($FE$7,A8)))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246" operator="containsText" id="{C0C9EDBA-475A-49D5-8A42-141C57168F4F}">
            <xm:f>NOT(ISERROR(SEARCH($JX$3,E3)))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247" operator="containsText" id="{56B518F4-4D97-48EF-BC09-81ADBB5D8E5F}">
            <xm:f>NOT(ISERROR(SEARCH($KA$3,E3)))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48" operator="containsText" id="{C56E625F-CAA2-46F5-8E6E-D154B9EEED73}">
            <xm:f>NOT(ISERROR(SEARCH($KC$3,E3)))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249" operator="containsText" id="{EE3AE039-6726-4693-A4A0-F8A730E8699F}">
            <xm:f>NOT(ISERROR(SEARCH($KD$3,E3)))</xm:f>
            <xm:f>$KD$3</xm:f>
            <x14:dxf>
              <font>
                <b/>
                <i val="0"/>
              </font>
            </x14:dxf>
          </x14:cfRule>
          <x14:cfRule type="containsText" priority="250" operator="containsText" id="{CEA5991B-11D5-4BFB-BB40-1B741FFD7AFE}">
            <xm:f>NOT(ISERROR(SEARCH($KE$3,E3)))</xm:f>
            <xm:f>$KE$3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251" operator="containsText" id="{EE1B7210-F194-4721-AE45-7EF5F3FEA362}">
            <xm:f>NOT(ISERROR(SEARCH($KF$3,E3)))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52" operator="containsText" id="{0FCCD379-8963-48A4-8309-EDD83967E569}">
            <xm:f>NOT(ISERROR(SEARCH($KG$3,E3)))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53" operator="containsText" id="{8709BCD5-AF4C-4F1B-BD31-E0CB0936610D}">
            <xm:f>NOT(ISERROR(SEARCH($KH$3,E3)))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254" operator="containsText" id="{BB653D09-54B5-4E7C-A2CD-011FBB61961D}">
            <xm:f>NOT(ISERROR(SEARCH($KI$3,E3)))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55" operator="containsText" id="{4DC77683-871C-4480-9FB1-79EF180D6F78}">
            <xm:f>NOT(ISERROR(SEARCH($KJ$3,E3)))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256" operator="containsText" id="{50484169-C0C5-4C05-8573-F5F192BBB4EF}">
            <xm:f>NOT(ISERROR(SEARCH($KK$3,E3)))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257" operator="containsText" id="{79A603B5-782A-4B0A-AD21-3A096983F177}">
            <xm:f>NOT(ISERROR(SEARCH($KM$3,E3)))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258" operator="containsText" id="{970A0C24-CACA-41FD-B651-8D379900E358}">
            <xm:f>NOT(ISERROR(SEARCH($LE$3,E3)))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59" operator="containsText" id="{BA40DA55-5EE6-4474-B985-CAC325CE5885}">
            <xm:f>NOT(ISERROR(SEARCH($LF$3,E3)))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260" operator="containsText" id="{8870FBD0-1375-4802-B607-7DE84805BD92}">
            <xm:f>NOT(ISERROR(SEARCH($LG$3,E3)))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243" operator="containsText" id="{36F950DA-CCFE-4D88-AC9E-D9E1A2E7E066}">
            <xm:f>NOT(ISERROR(SEARCH($JL$3,E3)))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44" operator="containsText" id="{0FFA34BD-9FA4-4E08-8662-DFA0DAF92858}">
            <xm:f>NOT(ISERROR(SEARCH($JM$3,E3)))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245" operator="containsText" id="{D9FAD458-397D-4B39-9CA7-8A4F2AF7058E}">
            <xm:f>NOT(ISERROR(SEARCH($JS$3,E3)))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242" operator="containsText" id="{E1E7D244-AFD5-464F-9993-F579A867DC42}">
            <xm:f>NOT(ISERROR(SEARCH($JR$3,E3)))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227" operator="containsText" id="{3F2F0B1E-ED34-456D-AFAB-AB4D77DA8636}">
            <xm:f>NOT(ISERROR(SEARCH($JX$3,E7)))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228" operator="containsText" id="{A03929FD-9C2A-469F-8667-54C2EA185B77}">
            <xm:f>NOT(ISERROR(SEARCH($KA$3,E7)))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29" operator="containsText" id="{2EA30BC7-CB97-46C2-8CB3-EA4F7CF12622}">
            <xm:f>NOT(ISERROR(SEARCH($KC$3,E7)))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230" operator="containsText" id="{58741B06-1D94-4B16-B904-FE2AA9831898}">
            <xm:f>NOT(ISERROR(SEARCH($KD$3,E7)))</xm:f>
            <xm:f>$KD$3</xm:f>
            <x14:dxf>
              <font>
                <b/>
                <i val="0"/>
              </font>
            </x14:dxf>
          </x14:cfRule>
          <x14:cfRule type="containsText" priority="231" operator="containsText" id="{43B0602E-9C0A-4F1F-8206-17591458B1BF}">
            <xm:f>NOT(ISERROR(SEARCH($KE$3,E7)))</xm:f>
            <xm:f>$KE$3</xm:f>
            <x14:dxf>
              <font>
                <b/>
                <i val="0"/>
                <color theme="1"/>
              </font>
              <fill>
                <patternFill>
                  <bgColor theme="3" tint="0.59996337778862885"/>
                </patternFill>
              </fill>
            </x14:dxf>
          </x14:cfRule>
          <x14:cfRule type="containsText" priority="232" operator="containsText" id="{36EFCCE0-CE15-4885-8BA6-259A1595597A}">
            <xm:f>NOT(ISERROR(SEARCH($KF$3,E7)))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33" operator="containsText" id="{83400E12-2185-4FE8-94E2-A39B27BC43E3}">
            <xm:f>NOT(ISERROR(SEARCH($KG$3,E7)))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34" operator="containsText" id="{E2F8218C-4872-4AA4-8788-48D7923807E1}">
            <xm:f>NOT(ISERROR(SEARCH($KH$3,E7)))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235" operator="containsText" id="{1FC647B6-169F-404B-8EC3-0CA9C6D09A55}">
            <xm:f>NOT(ISERROR(SEARCH($KI$3,E7)))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36" operator="containsText" id="{873E8848-58A5-4FE7-BC73-E39027A1B173}">
            <xm:f>NOT(ISERROR(SEARCH($KJ$3,E7)))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237" operator="containsText" id="{8C02F12E-E3F2-48DA-A994-27B32CA7D920}">
            <xm:f>NOT(ISERROR(SEARCH($KK$3,E7)))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238" operator="containsText" id="{A2437A16-7C2A-44A5-ADD9-E74DC72D0FC0}">
            <xm:f>NOT(ISERROR(SEARCH($KM$3,E7)))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239" operator="containsText" id="{B5617F48-F1EE-4F6C-A2E9-5F75978AF7B7}">
            <xm:f>NOT(ISERROR(SEARCH($LE$3,E7)))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40" operator="containsText" id="{7A78E912-F6D3-49DA-9747-65CF4225EFB0}">
            <xm:f>NOT(ISERROR(SEARCH($LF$3,E7)))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241" operator="containsText" id="{6A8CA555-16A1-46DC-8DD8-83B7A4D24F0F}">
            <xm:f>NOT(ISERROR(SEARCH($LG$3,E7)))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224" operator="containsText" id="{6D59D83C-4680-4E21-B6E8-8ABCECA87694}">
            <xm:f>NOT(ISERROR(SEARCH($JL$3,E7)))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25" operator="containsText" id="{D6D60299-0D02-4D82-AB19-F4385D042D58}">
            <xm:f>NOT(ISERROR(SEARCH($JM$3,E7)))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226" operator="containsText" id="{4CE9CA9E-200C-4ADB-B1CE-7AD405990E61}">
            <xm:f>NOT(ISERROR(SEARCH($JS$3,E7)))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223" operator="containsText" id="{6FEFD0EA-DA4D-4172-994C-EAE47C62101B}">
            <xm:f>NOT(ISERROR(SEARCH($JR$3,E7)))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222" operator="containsText" id="{7E27B26E-88F0-4260-81CA-F4F8184E7EA1}">
            <xm:f>NOT(ISERROR(SEARCH($FE$7,D7)))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ontainsText" priority="221" operator="containsText" id="{C5E859F6-CEB2-47CD-A897-A61E701CD824}">
            <xm:f>NOT(ISERROR(SEARCH($FC$7,D7)))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ontainsText" priority="212" operator="containsText" id="{B4A0909D-FDE9-4878-9F57-700912707641}">
            <xm:f>NOT(ISERROR(SEARCH($DT$7,B2)))</xm:f>
            <xm:f>$DT$7</xm:f>
            <x14:dxf>
              <font>
                <b/>
                <i val="0"/>
              </font>
            </x14:dxf>
          </x14:cfRule>
          <x14:cfRule type="containsText" priority="213" operator="containsText" id="{2DD83E32-2D21-4899-947D-90B45530ADC4}">
            <xm:f>NOT(ISERROR(SEARCH($DS$7,B2)))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14" operator="containsText" id="{2E7A85D6-F935-43B4-A2EE-E24946399F24}">
            <xm:f>NOT(ISERROR(SEARCH($DR$7,B2)))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215" operator="containsText" id="{8EC2315F-4696-4DA8-9D27-7EC72C2BF802}">
            <xm:f>NOT(ISERROR(SEARCH($DQ$7,B2)))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216" operator="containsText" id="{D9BC55C6-6560-480A-99FA-C6E51B77BC5A}">
            <xm:f>NOT(ISERROR(SEARCH($DP$7,B2)))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217" operator="containsText" id="{A1A78C8C-D58F-4A56-9B9D-C01EBF61AE1C}">
            <xm:f>NOT(ISERROR(SEARCH($DO$7,B2)))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18" operator="containsText" id="{2A3A17A0-688C-4A9D-9401-5BA5C7390D7E}">
            <xm:f>NOT(ISERROR(SEARCH($DN$7,B2)))</xm:f>
            <xm:f>$DN$7</xm:f>
            <x14:dxf>
              <font>
                <b/>
                <i val="0"/>
                <color rgb="FFFF66FF"/>
              </font>
            </x14:dxf>
          </x14:cfRule>
          <x14:cfRule type="containsText" priority="219" operator="containsText" id="{AB6590B1-3971-41E0-854C-BF6A465A937D}">
            <xm:f>NOT(ISERROR(SEARCH($DM$7,B2)))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220" operator="containsText" id="{DC2B2C36-FF4B-4CD3-B9B2-26BDFC43CBDD}">
            <xm:f>NOT(ISERROR(SEARCH($DL$7,B2)))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211" operator="containsText" id="{DE75E0ED-C63A-4719-8A44-BDC9A2306A94}">
            <xm:f>NOT(ISERROR(SEARCH($FE$7,D2)))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ontainsText" priority="210" operator="containsText" id="{01E7CDBE-8C54-4513-B45E-8D39DF688283}">
            <xm:f>NOT(ISERROR(SEARCH($FE$7,C3)))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ontainsText" priority="209" operator="containsText" id="{1EDF97AC-4071-4054-9919-4B44989BAF4C}">
            <xm:f>NOT(ISERROR(SEARCH($FC$7,C3)))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ontainsText" priority="194" operator="containsText" id="{13652249-6F9A-45F0-9D0C-E1FCB08350E1}">
            <xm:f>NOT(ISERROR(SEARCH($JX$3,D3)))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195" operator="containsText" id="{067B6DFA-B8A2-409D-BA9A-BE3146AC933B}">
            <xm:f>NOT(ISERROR(SEARCH($KA$3,D3)))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96" operator="containsText" id="{8DDCF2D1-D98C-4CFB-AE0C-37D393974DB3}">
            <xm:f>NOT(ISERROR(SEARCH($KC$3,D3)))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197" operator="containsText" id="{B10DEECD-B559-4971-90BF-9C1746C164B5}">
            <xm:f>NOT(ISERROR(SEARCH($KD$3,D3)))</xm:f>
            <xm:f>$KD$3</xm:f>
            <x14:dxf>
              <font>
                <b/>
                <i val="0"/>
              </font>
            </x14:dxf>
          </x14:cfRule>
          <x14:cfRule type="containsText" priority="198" operator="containsText" id="{CD88243A-A499-4208-8E3A-C688461DCE26}">
            <xm:f>NOT(ISERROR(SEARCH($KE$3,D3)))</xm:f>
            <xm:f>$KE$3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199" operator="containsText" id="{1892E8F3-A761-419B-9C91-17E472FF423D}">
            <xm:f>NOT(ISERROR(SEARCH($KF$3,D3)))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00" operator="containsText" id="{05E58642-ADA5-4AF0-8794-A790BC6CC33F}">
            <xm:f>NOT(ISERROR(SEARCH($KG$3,D3)))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01" operator="containsText" id="{3870D46C-446D-4452-AC11-6A34CC0BEDE1}">
            <xm:f>NOT(ISERROR(SEARCH($KH$3,D3)))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202" operator="containsText" id="{98857F9C-5C5A-48F2-8536-07C5C42BF531}">
            <xm:f>NOT(ISERROR(SEARCH($KI$3,D3)))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203" operator="containsText" id="{CD8351FE-7AEC-47D3-9774-1C4B760E17E4}">
            <xm:f>NOT(ISERROR(SEARCH($KJ$3,D3)))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204" operator="containsText" id="{F641B451-B193-4A12-AC16-BEBE26081E15}">
            <xm:f>NOT(ISERROR(SEARCH($KK$3,D3)))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205" operator="containsText" id="{B19A15CD-5BF2-4E0D-8406-E7CE80CAD875}">
            <xm:f>NOT(ISERROR(SEARCH($KM$3,D3)))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206" operator="containsText" id="{39F235CF-D366-4853-BA41-DCDF00AC32E0}">
            <xm:f>NOT(ISERROR(SEARCH($LE$3,D3)))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207" operator="containsText" id="{A8685E7B-4E15-4208-ADC1-A839BE2B9041}">
            <xm:f>NOT(ISERROR(SEARCH($LF$3,D3)))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208" operator="containsText" id="{4FBAF539-B7EF-46B0-9AC2-6A82EA525CF8}">
            <xm:f>NOT(ISERROR(SEARCH($LG$3,D3)))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191" operator="containsText" id="{5A7E956B-88CA-4232-A907-97272931C159}">
            <xm:f>NOT(ISERROR(SEARCH($JL$3,D3)))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92" operator="containsText" id="{A77852FC-E22C-455B-8BE5-97E5ACB4CEC3}">
            <xm:f>NOT(ISERROR(SEARCH($JM$3,D3)))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93" operator="containsText" id="{06183247-8213-4593-A150-6F83940429AC}">
            <xm:f>NOT(ISERROR(SEARCH($JS$3,D3)))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190" operator="containsText" id="{CEBD575E-D58A-49AC-87CB-53A526B55A91}">
            <xm:f>NOT(ISERROR(SEARCH($JR$3,D3)))</xm:f>
            <xm:f>$JR$3</xm:f>
            <x14:dxf>
              <font>
                <b/>
                <i val="0"/>
                <color rgb="FF0066FF"/>
              </font>
              <fill>
                <patternFill>
                  <bgColor theme="0" tint="-0.1499679555650502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189" operator="containsText" id="{78B0D800-F344-46C6-8355-2974F19B0701}">
            <xm:f>NOT(ISERROR(SEARCH($FE$7,E3)))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188" operator="containsText" id="{9FF3EE25-4922-4D44-B6E2-B69247539D36}">
            <xm:f>NOT(ISERROR(SEARCH($FC$7,E3)))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187" operator="containsText" id="{690015D5-813F-4C67-9D0B-3BFD719C85C2}">
            <xm:f>NOT(ISERROR(SEARCH($FE$7,D3)))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186" operator="containsText" id="{551F99B5-A446-4B71-93E9-E5C7E08FBD86}">
            <xm:f>NOT(ISERROR(SEARCH($FC$7,D3)))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ontainsText" priority="171" operator="containsText" id="{7B5F0B9C-7B6E-4582-B9EB-9D6BD699ACA6}">
            <xm:f>NOT(ISERROR(SEARCH($JX$3,E3)))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172" operator="containsText" id="{985D0F07-8E63-4C5D-971E-39025FCD1D08}">
            <xm:f>NOT(ISERROR(SEARCH($KA$3,E3)))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73" operator="containsText" id="{965BBA33-CB0D-41CF-9AE3-5F8475F159BF}">
            <xm:f>NOT(ISERROR(SEARCH($KC$3,E3)))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174" operator="containsText" id="{3B4503F4-8DA6-4EF9-B853-BC36E3A78C22}">
            <xm:f>NOT(ISERROR(SEARCH($KD$3,E3)))</xm:f>
            <xm:f>$KD$3</xm:f>
            <x14:dxf>
              <font>
                <b/>
                <i val="0"/>
              </font>
            </x14:dxf>
          </x14:cfRule>
          <x14:cfRule type="containsText" priority="175" operator="containsText" id="{01D48813-E6AE-4445-8667-FA3679064408}">
            <xm:f>NOT(ISERROR(SEARCH($KE$3,E3)))</xm:f>
            <xm:f>$KE$3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14:cfRule type="containsText" priority="176" operator="containsText" id="{E156EA24-A20B-4582-9BF2-22B9E154AA31}">
            <xm:f>NOT(ISERROR(SEARCH($KF$3,E3)))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77" operator="containsText" id="{1836785D-B36B-475D-81A7-B53CD558523B}">
            <xm:f>NOT(ISERROR(SEARCH($KG$3,E3)))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78" operator="containsText" id="{9348F8F7-6A44-4BDC-BD90-EC6C81806C7E}">
            <xm:f>NOT(ISERROR(SEARCH($KH$3,E3)))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179" operator="containsText" id="{6B0E59ED-3ED6-4C32-BE0C-29306F88736E}">
            <xm:f>NOT(ISERROR(SEARCH($KI$3,E3)))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80" operator="containsText" id="{AA44541D-B427-4D0A-AF08-BD83E2A4F8CE}">
            <xm:f>NOT(ISERROR(SEARCH($KJ$3,E3)))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181" operator="containsText" id="{E1311ACB-E236-4C25-909A-2F8E57C94F9B}">
            <xm:f>NOT(ISERROR(SEARCH($KK$3,E3)))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82" operator="containsText" id="{9943C500-5710-499F-BD24-54D1B50FD2BF}">
            <xm:f>NOT(ISERROR(SEARCH($KM$3,E3)))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183" operator="containsText" id="{2FDEE72D-CD09-4CBA-9BE8-7FBD4EC7FFED}">
            <xm:f>NOT(ISERROR(SEARCH($LE$3,E3)))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84" operator="containsText" id="{4585525E-856F-43BE-95AC-88C39A481B2A}">
            <xm:f>NOT(ISERROR(SEARCH($LF$3,E3)))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85" operator="containsText" id="{F189A9A0-5C91-48BD-94BC-41FADE4FB0F8}">
            <xm:f>NOT(ISERROR(SEARCH($LG$3,E3)))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168" operator="containsText" id="{6A4D3D3B-EB70-4123-8C6A-2B660EFF5901}">
            <xm:f>NOT(ISERROR(SEARCH($JL$3,E3)))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69" operator="containsText" id="{ECBDC3EE-C3BE-4237-831A-6105C3567304}">
            <xm:f>NOT(ISERROR(SEARCH($JM$3,E3)))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70" operator="containsText" id="{2A4E4ACD-D1C9-4DFB-B5A9-A50AA8E23BE9}">
            <xm:f>NOT(ISERROR(SEARCH($JS$3,E3)))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167" operator="containsText" id="{9CCA6F36-F337-41DF-96E8-2E8B952BB8F7}">
            <xm:f>NOT(ISERROR(SEARCH($JR$3,E3)))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ontainsText" priority="166" operator="containsText" id="{683CF01C-1D81-42A4-8F36-BA7CD66FFE5B}">
            <xm:f>NOT(ISERROR(SEARCH($Z$8,F3)))</xm:f>
            <xm:f>$Z$8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ontainsText" priority="424" operator="containsText" id="{B9A77073-F96C-46CF-90A6-9AD17951A83C}">
            <xm:f>NOT(ISERROR(SEARCH($EC$7,A6)))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425" operator="containsText" id="{BAED4AEE-02FC-46F1-A876-82E0D86F9FC4}">
            <xm:f>NOT(ISERROR(SEARCH($EA$7,A6)))</xm:f>
            <xm:f>$EA$7</xm:f>
            <x14:dxf>
              <font>
                <b/>
                <i val="0"/>
              </font>
              <fill>
                <patternFill>
                  <bgColor rgb="FFB2B2B2"/>
                </patternFill>
              </fill>
            </x14:dxf>
          </x14:cfRule>
          <x14:cfRule type="containsText" priority="426" operator="containsText" id="{E0138298-B762-4FBC-8D78-9108EB048560}">
            <xm:f>NOT(ISERROR(SEARCH($DZ$7,A6)))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427" operator="containsText" id="{99F0C810-87E8-42BA-B749-F4884575B2CD}">
            <xm:f>NOT(ISERROR(SEARCH($DX$7,A6)))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28" operator="containsText" id="{51AF4966-8711-4C1D-A0EA-D7640F041627}">
            <xm:f>NOT(ISERROR(SEARCH($DY$7,A6)))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29" operator="containsText" id="{0D9EA4EE-EC3A-428D-A479-4A4F26CBEF33}">
            <xm:f>NOT(ISERROR(SEARCH($DW$7,A6)))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30" operator="containsText" id="{FF122E83-5865-4442-B26F-7BC673B76962}">
            <xm:f>NOT(ISERROR(SEARCH($DV$7,A6)))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431" operator="containsText" id="{30591C23-AF79-406F-B2F2-311E35666E73}">
            <xm:f>NOT(ISERROR(SEARCH($DT$7,A6)))</xm:f>
            <xm:f>$DT$7</xm:f>
            <x14:dxf>
              <font>
                <b/>
                <i val="0"/>
              </font>
            </x14:dxf>
          </x14:cfRule>
          <x14:cfRule type="containsText" priority="432" operator="containsText" id="{60EC35E8-6552-4E99-B275-186A50FA5585}">
            <xm:f>NOT(ISERROR(SEARCH($DS$7,A6)))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33" operator="containsText" id="{0D4310AE-D672-4617-8A1D-49DD23E609B6}">
            <xm:f>NOT(ISERROR(SEARCH($DR$7,A6)))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34" operator="containsText" id="{447F9216-2650-4BBB-93D7-E574DECFCE49}">
            <xm:f>NOT(ISERROR(SEARCH($DQ$7,A6)))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35" operator="containsText" id="{BDD53639-D5A0-4BAE-8052-49EA9AF2518A}">
            <xm:f>NOT(ISERROR(SEARCH($DP$7,A6)))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36" operator="containsText" id="{23731B00-C1DF-43C5-B8C0-57C4A7A4FD74}">
            <xm:f>NOT(ISERROR(SEARCH($DO$7,A6)))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37" operator="containsText" id="{F40467C1-5033-406B-AE3F-363FC1C7CC0E}">
            <xm:f>NOT(ISERROR(SEARCH($DN$7,A6)))</xm:f>
            <xm:f>$DN$7</xm:f>
            <x14:dxf>
              <font>
                <b/>
                <i val="0"/>
                <color rgb="FF3366FF"/>
              </font>
              <fill>
                <patternFill>
                  <bgColor rgb="FFFF9966"/>
                </patternFill>
              </fill>
            </x14:dxf>
          </x14:cfRule>
          <x14:cfRule type="containsText" priority="438" operator="containsText" id="{ECBCA56D-4CC1-4C98-9EE9-A2D2B73FAF7C}">
            <xm:f>NOT(ISERROR(SEARCH($DM$7,A6)))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39" operator="containsText" id="{F67EF9A8-6534-490B-9330-4D5F60922AB4}">
            <xm:f>NOT(ISERROR(SEARCH($DL$7,A6)))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EC7:ED7 A6</xm:sqref>
        </x14:conditionalFormatting>
        <x14:conditionalFormatting xmlns:xm="http://schemas.microsoft.com/office/excel/2006/main">
          <x14:cfRule type="containsText" priority="440" operator="containsText" id="{252CEFAB-AB03-4F39-BC0B-BDAA4C3D4211}">
            <xm:f>NOT(ISERROR(SEARCH($EP$7,EP7)))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441" operator="containsText" id="{2395D0DB-67C0-4E96-B7AE-651BC45512DA}">
            <xm:f>NOT(ISERROR(SEARCH($EC$7,EP7)))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442" operator="containsText" id="{F34A6668-CF14-4442-BD05-F03D02185BC5}">
            <xm:f>NOT(ISERROR(SEARCH($EA$7,EP7)))</xm:f>
            <xm:f>$EA$7</xm:f>
            <x14:dxf>
              <font>
                <b/>
                <i val="0"/>
              </font>
              <fill>
                <patternFill>
                  <bgColor rgb="FFB2B2B2"/>
                </patternFill>
              </fill>
            </x14:dxf>
          </x14:cfRule>
          <x14:cfRule type="containsText" priority="443" operator="containsText" id="{F520F330-B62E-47B2-9B48-40E4B7CFD29B}">
            <xm:f>NOT(ISERROR(SEARCH($DZ$7,EP7)))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444" operator="containsText" id="{0B323C95-60EA-4C51-930B-3A4A12557CB5}">
            <xm:f>NOT(ISERROR(SEARCH($DX$7,EP7)))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45" operator="containsText" id="{024189F4-17E1-4AF0-A4BE-A4D0DACB9709}">
            <xm:f>NOT(ISERROR(SEARCH($DY$7,EP7)))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46" operator="containsText" id="{A6EFEB19-F1DC-4E1C-8FFA-125BA56E18F6}">
            <xm:f>NOT(ISERROR(SEARCH($DW$7,EP7)))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47" operator="containsText" id="{CC2623EF-F3CE-4050-893D-AAE4B212D002}">
            <xm:f>NOT(ISERROR(SEARCH($DV$7,EP7)))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448" operator="containsText" id="{F5E72DA2-F2C4-48BC-95E3-880A22637A3C}">
            <xm:f>NOT(ISERROR(SEARCH($DT$7,EP7)))</xm:f>
            <xm:f>$DT$7</xm:f>
            <x14:dxf>
              <font>
                <b/>
                <i val="0"/>
              </font>
            </x14:dxf>
          </x14:cfRule>
          <x14:cfRule type="containsText" priority="449" operator="containsText" id="{7A5FD5F9-B024-4228-B716-49683893AF03}">
            <xm:f>NOT(ISERROR(SEARCH($DS$7,EP7)))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50" operator="containsText" id="{75A0E5BB-496A-4E75-A95A-862EF2584407}">
            <xm:f>NOT(ISERROR(SEARCH($DR$7,EP7)))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51" operator="containsText" id="{6F3423F2-4899-4674-BCF6-56C475881959}">
            <xm:f>NOT(ISERROR(SEARCH($DQ$7,EP7)))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52" operator="containsText" id="{F84ADF42-EDF8-4837-A2C3-03B5794AC9F1}">
            <xm:f>NOT(ISERROR(SEARCH($DP$7,EP7)))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53" operator="containsText" id="{BDB2BD93-3CE5-4BBE-9433-9A163C4C471C}">
            <xm:f>NOT(ISERROR(SEARCH($DO$7,EP7)))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54" operator="containsText" id="{53AFBEFF-5D34-409F-8E88-EA6A7DDEF69D}">
            <xm:f>NOT(ISERROR(SEARCH($DN$7,EP7)))</xm:f>
            <xm:f>$DN$7</xm:f>
            <x14:dxf>
              <font>
                <b/>
                <i val="0"/>
                <color rgb="FF3366FF"/>
              </font>
              <fill>
                <patternFill>
                  <bgColor rgb="FFFF9966"/>
                </patternFill>
              </fill>
            </x14:dxf>
          </x14:cfRule>
          <x14:cfRule type="containsText" priority="455" operator="containsText" id="{0C52BD9F-D008-4E32-A5B0-BFB04606C191}">
            <xm:f>NOT(ISERROR(SEARCH($DM$7,EP7)))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56" operator="containsText" id="{A03E4E98-3B84-4022-A781-51F0C7B8A356}">
            <xm:f>NOT(ISERROR(SEARCH($DL$7,EP7)))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EP7</xm:sqref>
        </x14:conditionalFormatting>
        <x14:conditionalFormatting xmlns:xm="http://schemas.microsoft.com/office/excel/2006/main">
          <x14:cfRule type="containsText" priority="457" operator="containsText" id="{FF8839C9-C668-447F-BD9C-0C07C9813FEF}">
            <xm:f>NOT(ISERROR(SEARCH($EU$7,A4)))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458" operator="containsText" id="{73E1B4CA-DBED-4729-A4F7-2A7E8302DB88}">
            <xm:f>NOT(ISERROR(SEARCH($ET$7,A4)))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459" operator="containsText" id="{0AF7E6FE-83C9-4D09-913C-3F0886DA68C0}">
            <xm:f>NOT(ISERROR(SEARCH($ES$7,A4)))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60" operator="containsText" id="{86DAFF10-8B0B-4F56-8D3E-A43F234AD7B6}">
            <xm:f>NOT(ISERROR(SEARCH($EP$7,A4)))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461" operator="containsText" id="{A074BBD5-2574-40C0-87A8-9B1706AE8E80}">
            <xm:f>NOT(ISERROR(SEARCH($EC$7,A4)))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462" operator="containsText" id="{82D2885F-48E4-4F6C-89CF-9E81866D7DE7}">
            <xm:f>NOT(ISERROR(SEARCH($EA$7,A4)))</xm:f>
            <xm:f>$EA$7</xm:f>
            <x14:dxf>
              <font>
                <b/>
                <i val="0"/>
              </font>
              <fill>
                <patternFill>
                  <bgColor rgb="FFB2B2B2"/>
                </patternFill>
              </fill>
            </x14:dxf>
          </x14:cfRule>
          <x14:cfRule type="containsText" priority="463" operator="containsText" id="{E45FC677-9E5A-4226-B0A0-287B05CDCDBC}">
            <xm:f>NOT(ISERROR(SEARCH($DZ$7,A4)))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464" operator="containsText" id="{ABE11C3B-470A-44EC-9C9C-26ED53D610E8}">
            <xm:f>NOT(ISERROR(SEARCH($DX$7,A4)))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65" operator="containsText" id="{462A9B3E-64A6-4155-97A1-E060430ED111}">
            <xm:f>NOT(ISERROR(SEARCH($DY$7,A4)))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66" operator="containsText" id="{9015704B-31E7-4593-84E6-997F08AD0AF8}">
            <xm:f>NOT(ISERROR(SEARCH($DW$7,A4)))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67" operator="containsText" id="{6F3BAA24-95FF-4A9F-A085-5B83566CBEAB}">
            <xm:f>NOT(ISERROR(SEARCH($DV$7,A4)))</xm:f>
            <xm:f>$DV$7</xm:f>
            <x14:dxf>
              <font>
                <b/>
                <i val="0"/>
                <color theme="0"/>
              </font>
              <fill>
                <patternFill>
                  <bgColor rgb="FF00CCFF"/>
                </patternFill>
              </fill>
            </x14:dxf>
          </x14:cfRule>
          <x14:cfRule type="containsText" priority="468" operator="containsText" id="{FEE84DD4-18B5-4972-993D-0457E4931CF4}">
            <xm:f>NOT(ISERROR(SEARCH($DT$7,A4)))</xm:f>
            <xm:f>$DT$7</xm:f>
            <x14:dxf>
              <font>
                <b/>
                <i val="0"/>
              </font>
            </x14:dxf>
          </x14:cfRule>
          <x14:cfRule type="containsText" priority="469" operator="containsText" id="{41CB7D12-967F-481F-8F8A-CEF5D98C7244}">
            <xm:f>NOT(ISERROR(SEARCH($DS$7,A4)))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70" operator="containsText" id="{B79C6A4A-1260-489A-9077-6058290AA52E}">
            <xm:f>NOT(ISERROR(SEARCH($DR$7,A4)))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71" operator="containsText" id="{B2D6A2A8-B9E4-4EB5-9142-1A0DA3495CE6}">
            <xm:f>NOT(ISERROR(SEARCH($DQ$7,A4)))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72" operator="containsText" id="{BACF60F5-F8A1-4BDF-AD7F-9C354D86CA6A}">
            <xm:f>NOT(ISERROR(SEARCH($DP$7,A4)))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73" operator="containsText" id="{5685159B-E7F7-4AA3-9A6C-8A1E647B0908}">
            <xm:f>NOT(ISERROR(SEARCH($DO$7,A4)))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74" operator="containsText" id="{1FD3FE54-A670-4861-AB5B-093FDD8A10DD}">
            <xm:f>NOT(ISERROR(SEARCH($DN$7,A4)))</xm:f>
            <xm:f>$DN$7</xm:f>
            <x14:dxf>
              <font>
                <b/>
                <i val="0"/>
                <color rgb="FF3366FF"/>
              </font>
              <fill>
                <patternFill>
                  <bgColor rgb="FFFF9966"/>
                </patternFill>
              </fill>
            </x14:dxf>
          </x14:cfRule>
          <x14:cfRule type="containsText" priority="475" operator="containsText" id="{F96D2C13-4A3D-49F9-86B6-F31632ED5BA0}">
            <xm:f>NOT(ISERROR(SEARCH($DM$7,A4)))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76" operator="containsText" id="{4A8AA452-3F47-43F7-B335-34DFE489A098}">
            <xm:f>NOT(ISERROR(SEARCH($DL$7,A4)))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EX7 A4:B4</xm:sqref>
        </x14:conditionalFormatting>
        <x14:conditionalFormatting xmlns:xm="http://schemas.microsoft.com/office/excel/2006/main">
          <x14:cfRule type="containsText" priority="477" operator="containsText" id="{1265C89A-1A97-4F17-8F0E-5F2601B97B1E}">
            <xm:f>NOT(ISERROR(SEARCH($FB$7,C3)))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478" operator="containsText" id="{F8681FAA-4B0F-44E8-82B0-47E41970D9C8}">
            <xm:f>NOT(ISERROR(SEARCH($FA$7,C3)))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79" operator="containsText" id="{2FFAE9B1-6690-4CA7-BFD7-030581E77B88}">
            <xm:f>NOT(ISERROR(SEARCH($EU$7,C3)))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480" operator="containsText" id="{C3F7880E-E3CF-41FD-82E5-BCCF7CDD1CED}">
            <xm:f>NOT(ISERROR(SEARCH($ET$7,C3)))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481" operator="containsText" id="{A8D1DBBA-57AF-41B3-ABB9-30CD6714046B}">
            <xm:f>NOT(ISERROR(SEARCH($ES$7,C3)))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82" operator="containsText" id="{E18BA1A3-6AE6-4AB0-9630-78458F0702E5}">
            <xm:f>NOT(ISERROR(SEARCH($EP$7,C3)))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483" operator="containsText" id="{7D2025C9-3B8F-4C70-9E33-8D63D8265102}">
            <xm:f>NOT(ISERROR(SEARCH($EC$7,C3)))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484" operator="containsText" id="{870A1C48-9C52-45D7-BB61-97265A56E074}">
            <xm:f>NOT(ISERROR(SEARCH($EA$7,C3)))</xm:f>
            <xm:f>$EA$7</xm:f>
            <x14:dxf>
              <font>
                <b/>
                <i val="0"/>
              </font>
              <fill>
                <patternFill>
                  <bgColor rgb="FFB2B2B2"/>
                </patternFill>
              </fill>
            </x14:dxf>
          </x14:cfRule>
          <x14:cfRule type="containsText" priority="485" operator="containsText" id="{F34600B3-7173-4E3A-AF4B-364A106A5020}">
            <xm:f>NOT(ISERROR(SEARCH($DZ$7,C3)))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486" operator="containsText" id="{9B68D2DD-C0B7-40C5-AE9E-6589A9331C7F}">
            <xm:f>NOT(ISERROR(SEARCH($DX$7,C3)))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87" operator="containsText" id="{08A82FE7-CEA8-46A6-B901-4F3731641B33}">
            <xm:f>NOT(ISERROR(SEARCH($DY$7,C3)))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488" operator="containsText" id="{556DBCF8-29E2-42FB-A59E-4BA6B041E16C}">
            <xm:f>NOT(ISERROR(SEARCH($DW$7,C3)))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89" operator="containsText" id="{9CDBB829-5083-4D11-9AB0-40FD88169A4E}">
            <xm:f>NOT(ISERROR(SEARCH($DV$7,C3)))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490" operator="containsText" id="{C819C6F9-BD0B-47A1-A8C1-C1BF89667C91}">
            <xm:f>NOT(ISERROR(SEARCH($DT$7,C3)))</xm:f>
            <xm:f>$DT$7</xm:f>
            <x14:dxf>
              <font>
                <b/>
                <i val="0"/>
              </font>
            </x14:dxf>
          </x14:cfRule>
          <x14:cfRule type="containsText" priority="491" operator="containsText" id="{699B034D-E89D-4E83-91AB-72F337B0C142}">
            <xm:f>NOT(ISERROR(SEARCH($DS$7,C3)))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92" operator="containsText" id="{6AEDD75B-21FA-456B-8820-1A8FB36666F4}">
            <xm:f>NOT(ISERROR(SEARCH($DR$7,C3)))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493" operator="containsText" id="{264CD8C8-F7A6-46D4-8521-34BC81D95AA1}">
            <xm:f>NOT(ISERROR(SEARCH($DQ$7,C3)))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494" operator="containsText" id="{B63CDEB0-50D5-453E-9B0B-A868B33D0D8D}">
            <xm:f>NOT(ISERROR(SEARCH($DP$7,C3)))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495" operator="containsText" id="{1AED2EBC-49A9-40D2-A1FD-90964C02C0AC}">
            <xm:f>NOT(ISERROR(SEARCH($DO$7,C3)))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96" operator="containsText" id="{7ACAF431-986F-438B-BEE4-958EF4621CD7}">
            <xm:f>NOT(ISERROR(SEARCH($DN$7,C3)))</xm:f>
            <xm:f>$DN$7</xm:f>
            <x14:dxf>
              <font>
                <b/>
                <i val="0"/>
                <color rgb="FF3366FF"/>
              </font>
              <fill>
                <patternFill>
                  <bgColor rgb="FFFF9966"/>
                </patternFill>
              </fill>
            </x14:dxf>
          </x14:cfRule>
          <x14:cfRule type="containsText" priority="497" operator="containsText" id="{05553B18-E625-4532-A7AA-C9BE0AEC2A2A}">
            <xm:f>NOT(ISERROR(SEARCH($DM$7,C3)))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498" operator="containsText" id="{0CF52037-11BA-4550-AA3C-E1C7E8BBAE7E}">
            <xm:f>NOT(ISERROR(SEARCH($DL$7,C3)))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FB7 DZ7 C7 C3:D3</xm:sqref>
        </x14:conditionalFormatting>
        <x14:conditionalFormatting xmlns:xm="http://schemas.microsoft.com/office/excel/2006/main">
          <x14:cfRule type="containsText" priority="499" operator="containsText" id="{8C406886-7B12-4159-B8C8-ECE6423D03DB}">
            <xm:f>NOT(ISERROR(SEARCH($GT$7,B8)))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500" operator="containsText" id="{DECAE75A-C661-4ED5-B9B1-F315097FE507}">
            <xm:f>NOT(ISERROR(SEARCH($GR$7,B8)))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501" operator="containsText" id="{E9B44BFF-2332-4A21-A0A0-C9DC81A61DE5}">
            <xm:f>NOT(ISERROR(SEARCH($FB$7,B8)))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502" operator="containsText" id="{B86045FD-669C-4D25-B01A-9A80FF849F31}">
            <xm:f>NOT(ISERROR(SEARCH($FA$7,B8)))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03" operator="containsText" id="{37C00160-0310-42AB-ACEE-138C39A83A70}">
            <xm:f>NOT(ISERROR(SEARCH($EU$7,B8)))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504" operator="containsText" id="{FF3EBE76-B126-4C6D-A74F-5B7E4B65F7A3}">
            <xm:f>NOT(ISERROR(SEARCH($ET$7,B8)))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505" operator="containsText" id="{7D6148BB-5AA0-4232-ADD0-340DCB3C0E46}">
            <xm:f>NOT(ISERROR(SEARCH($ES$7,B8)))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06" operator="containsText" id="{2AC4207C-65DF-4456-A2B7-1C0D6E15F763}">
            <xm:f>NOT(ISERROR(SEARCH($EP$7,B8)))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507" operator="containsText" id="{E58AF60E-63A6-4AA6-A8CA-542D640DEE98}">
            <xm:f>NOT(ISERROR(SEARCH($EC$7,B8)))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508" operator="containsText" id="{3488650C-9164-4116-BC8F-8A05ACC1BB21}">
            <xm:f>NOT(ISERROR(SEARCH($EA$7,B8)))</xm:f>
            <xm:f>$EA$7</xm:f>
            <x14:dxf>
              <font>
                <b/>
                <i val="0"/>
              </font>
              <fill>
                <patternFill>
                  <bgColor rgb="FFB2B2B2"/>
                </patternFill>
              </fill>
            </x14:dxf>
          </x14:cfRule>
          <x14:cfRule type="containsText" priority="509" operator="containsText" id="{9BD2B125-8DDF-48A2-BBC3-6DB0201977A3}">
            <xm:f>NOT(ISERROR(SEARCH($DZ$7,B8)))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510" operator="containsText" id="{E61DF27C-1FC0-42A3-A7E5-357C558CE2E9}">
            <xm:f>NOT(ISERROR(SEARCH($DX$7,B8)))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11" operator="containsText" id="{8C5F7FBF-D36C-4FB9-8AC7-860E643B65C6}">
            <xm:f>NOT(ISERROR(SEARCH($DY$7,B8)))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12" operator="containsText" id="{9BB65A58-CA50-419E-94CB-703E68DBF309}">
            <xm:f>NOT(ISERROR(SEARCH($DW$7,B8)))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13" operator="containsText" id="{BC391EAD-174E-495F-B7B8-79B7999D091D}">
            <xm:f>NOT(ISERROR(SEARCH($DV$7,B8)))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514" operator="containsText" id="{E8B659F3-E472-4264-8B1B-A49DBF490EBC}">
            <xm:f>NOT(ISERROR(SEARCH($DT$7,B8)))</xm:f>
            <xm:f>$DT$7</xm:f>
            <x14:dxf>
              <font>
                <b/>
                <i val="0"/>
              </font>
            </x14:dxf>
          </x14:cfRule>
          <x14:cfRule type="containsText" priority="515" operator="containsText" id="{140781B1-5AED-4964-BBF7-D95E70093474}">
            <xm:f>NOT(ISERROR(SEARCH($DS$7,B8)))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16" operator="containsText" id="{D020F079-57EC-45D5-AF92-EE8D47F8525E}">
            <xm:f>NOT(ISERROR(SEARCH($DR$7,B8)))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517" operator="containsText" id="{FD2F1146-393F-4CFF-BA21-37661F0E0B13}">
            <xm:f>NOT(ISERROR(SEARCH($DQ$7,B8)))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518" operator="containsText" id="{A9F3DD6C-EC3A-4C30-9299-F268B6BF75D0}">
            <xm:f>NOT(ISERROR(SEARCH($DP$7,B8)))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519" operator="containsText" id="{0D33EBD8-8215-410C-A0B8-D3DEDDBC1A9E}">
            <xm:f>NOT(ISERROR(SEARCH($DO$7,B8)))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20" operator="containsText" id="{15A38A18-B241-4F71-8B77-DCA2AF6C18A7}">
            <xm:f>NOT(ISERROR(SEARCH($DN$7,B8)))</xm:f>
            <xm:f>$DN$7</xm:f>
            <x14:dxf>
              <font>
                <b/>
                <i val="0"/>
                <color rgb="FF3366FF"/>
              </font>
              <fill>
                <patternFill>
                  <bgColor rgb="FFFF9966"/>
                </patternFill>
              </fill>
            </x14:dxf>
          </x14:cfRule>
          <x14:cfRule type="containsText" priority="521" operator="containsText" id="{A43B608A-2167-4982-91BB-4DFF53CF5E55}">
            <xm:f>NOT(ISERROR(SEARCH($DM$7,B8)))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22" operator="containsText" id="{08ABDF97-1CC3-41B1-955B-914FFFF15C1E}">
            <xm:f>NOT(ISERROR(SEARCH($DL$7,B8)))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B8:D8</xm:sqref>
        </x14:conditionalFormatting>
        <x14:conditionalFormatting xmlns:xm="http://schemas.microsoft.com/office/excel/2006/main">
          <x14:cfRule type="containsText" priority="523" operator="containsText" id="{FEBA7DED-B6BA-4406-BCCF-8BE681FC98F7}">
            <xm:f>NOT(ISERROR(SEARCH($GV$7,A7)))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524" operator="containsText" id="{D8830E89-8F1E-49B1-A324-67FE0ED874A2}">
            <xm:f>NOT(ISERROR(SEARCH($GT$7,A7)))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525" operator="containsText" id="{5FAED151-F75E-4A6C-8B90-A280D2FD90C7}">
            <xm:f>NOT(ISERROR(SEARCH($GR$7,A7)))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526" operator="containsText" id="{B93ABFA9-D39A-422C-ADC1-7E5D5B7307A2}">
            <xm:f>NOT(ISERROR(SEARCH($FB$7,A7)))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527" operator="containsText" id="{A93ED3DB-7771-44A9-9360-9E48274A5241}">
            <xm:f>NOT(ISERROR(SEARCH($FA$7,A7)))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28" operator="containsText" id="{54637697-9785-46EE-A82B-2E7B3B4A72EF}">
            <xm:f>NOT(ISERROR(SEARCH($EU$7,A7)))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529" operator="containsText" id="{F2C52CA2-C27E-4754-92F9-F71B200A88E8}">
            <xm:f>NOT(ISERROR(SEARCH($ET$7,A7)))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B2B2B2"/>
                </patternFill>
              </fill>
            </x14:dxf>
          </x14:cfRule>
          <x14:cfRule type="containsText" priority="530" operator="containsText" id="{7983D4DF-F3CB-47A7-BBB7-996303907E87}">
            <xm:f>NOT(ISERROR(SEARCH($ES$7,A7)))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31" operator="containsText" id="{7C83715B-36E5-45D7-8DFD-CBE644BDEAAB}">
            <xm:f>NOT(ISERROR(SEARCH($EP$7,A7)))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532" operator="containsText" id="{4319C664-BCD5-4E3A-A914-3A3C7753FC11}">
            <xm:f>NOT(ISERROR(SEARCH($EC$7,A7)))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533" operator="containsText" id="{8A375955-17DC-44EB-9BF5-F534D67E1971}">
            <xm:f>NOT(ISERROR(SEARCH($EA$7,A7)))</xm:f>
            <xm:f>$EA$7</xm:f>
            <x14:dxf>
              <font>
                <b/>
                <i val="0"/>
              </font>
              <fill>
                <patternFill>
                  <bgColor rgb="FFB2B2B2"/>
                </patternFill>
              </fill>
            </x14:dxf>
          </x14:cfRule>
          <x14:cfRule type="containsText" priority="534" operator="containsText" id="{1C89226B-F14C-4536-8907-406316B102AC}">
            <xm:f>NOT(ISERROR(SEARCH($DZ$7,A7)))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535" operator="containsText" id="{CC34BA42-1991-4B1B-BEA6-E6669D12C5C4}">
            <xm:f>NOT(ISERROR(SEARCH($DX$7,A7)))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36" operator="containsText" id="{6CDC51F3-2BCE-4836-ACE1-F34F216EABD2}">
            <xm:f>NOT(ISERROR(SEARCH($DY$7,A7)))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37" operator="containsText" id="{BC132752-F3BD-4904-8171-08B47B1D04CF}">
            <xm:f>NOT(ISERROR(SEARCH($DW$7,A7)))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38" operator="containsText" id="{FA1A6291-D005-46C8-8085-97FEBF504D08}">
            <xm:f>NOT(ISERROR(SEARCH($DV$7,A7)))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539" operator="containsText" id="{16D34618-B422-49D6-907C-1BD940B1999F}">
            <xm:f>NOT(ISERROR(SEARCH($DT$7,A7)))</xm:f>
            <xm:f>$DT$7</xm:f>
            <x14:dxf>
              <font>
                <b/>
                <i val="0"/>
              </font>
            </x14:dxf>
          </x14:cfRule>
          <x14:cfRule type="containsText" priority="540" operator="containsText" id="{4B097AD4-F244-4A94-A428-91C6855870AA}">
            <xm:f>NOT(ISERROR(SEARCH($DS$7,A7)))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41" operator="containsText" id="{40B72E97-500B-4318-94C8-AFBC289D4045}">
            <xm:f>NOT(ISERROR(SEARCH($DR$7,A7)))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542" operator="containsText" id="{967AAD5E-6756-4321-975D-576148483DE2}">
            <xm:f>NOT(ISERROR(SEARCH($DQ$7,A7)))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543" operator="containsText" id="{BDBE3664-A6B4-4571-B1B1-C33F0EBDE032}">
            <xm:f>NOT(ISERROR(SEARCH($DP$7,A7)))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544" operator="containsText" id="{44810338-1744-444B-9C8A-0040965AD704}">
            <xm:f>NOT(ISERROR(SEARCH($DO$7,A7)))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45" operator="containsText" id="{A5FD274D-4D9B-48BA-84A6-1A827EA84033}">
            <xm:f>NOT(ISERROR(SEARCH($DN$7,A7)))</xm:f>
            <xm:f>$DN$7</xm:f>
            <x14:dxf>
              <font>
                <b/>
                <i val="0"/>
                <color auto="1"/>
              </font>
              <fill>
                <patternFill>
                  <bgColor rgb="FFFF9966"/>
                </patternFill>
              </fill>
            </x14:dxf>
          </x14:cfRule>
          <x14:cfRule type="containsText" priority="546" operator="containsText" id="{98C2B4A2-DFDB-4DDA-8F48-13C34AA66455}">
            <xm:f>NOT(ISERROR(SEARCH($DM$7,A7)))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47" operator="containsText" id="{46858F67-18BB-4608-9AC7-FE3F11C27595}">
            <xm:f>NOT(ISERROR(SEARCH($DL$7,A7)))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FE7:FF7 A8:B8</xm:sqref>
        </x14:conditionalFormatting>
        <x14:conditionalFormatting xmlns:xm="http://schemas.microsoft.com/office/excel/2006/main">
          <x14:cfRule type="containsText" priority="548" operator="containsText" id="{86D1C9D0-35C9-47D5-897A-4A5C37F6A0A5}">
            <xm:f>NOT(ISERROR(SEARCH($GV$7,C3)))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549" operator="containsText" id="{F401036D-D5B2-4100-9994-498E48F982AC}">
            <xm:f>NOT(ISERROR(SEARCH($GT$7,C3)))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550" operator="containsText" id="{E5A2AB3A-5625-462B-8CBA-7E35BD41B87A}">
            <xm:f>NOT(ISERROR(SEARCH($GR$7,C3)))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551" operator="containsText" id="{FF0BAE7F-E29E-4941-A98C-D651AE338E56}">
            <xm:f>NOT(ISERROR(SEARCH($FB$7,C3)))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552" operator="containsText" id="{40F46FB3-24A0-4826-94B8-82BED26851B7}">
            <xm:f>NOT(ISERROR(SEARCH($FA$7,C3)))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53" operator="containsText" id="{3A1ED343-25A9-4D23-9AAC-AFC1216A1916}">
            <xm:f>NOT(ISERROR(SEARCH($EU$7,C3)))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554" operator="containsText" id="{31D3AFCC-981E-409A-ADF4-114E0C76970C}">
            <xm:f>NOT(ISERROR(SEARCH($ET$7,C3)))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555" operator="containsText" id="{5D76BB25-9A97-453C-A0E1-9DFF00E887BB}">
            <xm:f>NOT(ISERROR(SEARCH($ES$7,C3)))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56" operator="containsText" id="{43799E02-1F29-4967-9385-59A7506D37B0}">
            <xm:f>NOT(ISERROR(SEARCH($EP$7,C3)))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557" operator="containsText" id="{72D2DE3D-2CB9-4BB5-B497-ADCEC29D5750}">
            <xm:f>NOT(ISERROR(SEARCH($EC$7,C3)))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558" operator="containsText" id="{29A44C0D-89A4-4F1F-9024-8701DC3375A2}">
            <xm:f>NOT(ISERROR(SEARCH($EA$7,C3)))</xm:f>
            <xm:f>$EA$7</xm:f>
            <x14:dxf>
              <font>
                <b/>
                <i val="0"/>
                <color rgb="FF0066FF"/>
              </font>
              <fill>
                <patternFill>
                  <bgColor theme="0" tint="-0.14996795556505021"/>
                </patternFill>
              </fill>
            </x14:dxf>
          </x14:cfRule>
          <x14:cfRule type="containsText" priority="559" operator="containsText" id="{D0823D82-AA25-4135-86E2-4B6FA2501601}">
            <xm:f>NOT(ISERROR(SEARCH($DZ$7,C3)))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560" operator="containsText" id="{4EA06ADD-66B0-435D-8A5E-703EC2379F7E}">
            <xm:f>NOT(ISERROR(SEARCH($DX$7,C3)))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61" operator="containsText" id="{4AEC872B-3701-4AAC-BA47-4FBF2B551D05}">
            <xm:f>NOT(ISERROR(SEARCH($DY$7,C3)))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62" operator="containsText" id="{7A7E09EA-E0BA-4FCF-872E-8A7E5A857829}">
            <xm:f>NOT(ISERROR(SEARCH($DW$7,C3)))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63" operator="containsText" id="{923489A8-F574-4969-9F45-D459F63259A5}">
            <xm:f>NOT(ISERROR(SEARCH($DV$7,C3)))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564" operator="containsText" id="{80A0AC19-B778-4A3B-97AA-1E3E127A527C}">
            <xm:f>NOT(ISERROR(SEARCH($DT$7,C3)))</xm:f>
            <xm:f>$DT$7</xm:f>
            <x14:dxf>
              <font>
                <b/>
                <i val="0"/>
              </font>
            </x14:dxf>
          </x14:cfRule>
          <x14:cfRule type="containsText" priority="565" operator="containsText" id="{EAEE55D6-9809-4027-BC51-68846368DAFF}">
            <xm:f>NOT(ISERROR(SEARCH($DS$7,C3)))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66" operator="containsText" id="{FD23F762-3427-4CCB-960F-FB72CE40A21C}">
            <xm:f>NOT(ISERROR(SEARCH($DR$7,C3)))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567" operator="containsText" id="{9C18C9AD-F294-4DA9-8430-7AEC16D2C054}">
            <xm:f>NOT(ISERROR(SEARCH($DQ$7,C3)))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568" operator="containsText" id="{66A78E7E-42F5-46D7-8AB7-29F57EC5AE90}">
            <xm:f>NOT(ISERROR(SEARCH($DP$7,C3)))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569" operator="containsText" id="{4BD2BEA0-470F-4D3C-9BA3-62ABD4FDF025}">
            <xm:f>NOT(ISERROR(SEARCH($DO$7,C3)))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70" operator="containsText" id="{C68BE8AD-39C3-4549-A684-BFF0DA0C38AA}">
            <xm:f>NOT(ISERROR(SEARCH($DN$7,C3)))</xm:f>
            <xm:f>$DN$7</xm:f>
            <x14:dxf>
              <font>
                <b/>
                <i val="0"/>
                <color auto="1"/>
              </font>
              <fill>
                <patternFill>
                  <bgColor rgb="FFFF9966"/>
                </patternFill>
              </fill>
            </x14:dxf>
          </x14:cfRule>
          <x14:cfRule type="containsText" priority="571" operator="containsText" id="{6919BF91-EF76-4FB0-B949-2FA5C26912F7}">
            <xm:f>NOT(ISERROR(SEARCH($DM$7,C3)))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72" operator="containsText" id="{6D19D9D2-7776-420D-9B06-B0CDA742E944}">
            <xm:f>NOT(ISERROR(SEARCH($DL$7,C3)))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ET7:EU7 D7 C3:E3</xm:sqref>
        </x14:conditionalFormatting>
        <x14:conditionalFormatting xmlns:xm="http://schemas.microsoft.com/office/excel/2006/main">
          <x14:cfRule type="containsText" priority="573" operator="containsText" id="{D264F99E-6096-413F-9997-B70F3E65E0FB}">
            <xm:f>NOT(ISERROR(SEARCH($GV$7,EA7)))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574" operator="containsText" id="{EEBAE0C6-94EC-4992-AC5E-68C8D7C63585}">
            <xm:f>NOT(ISERROR(SEARCH($GT$7,EA7)))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575" operator="containsText" id="{16CCDCD4-4379-4D46-BFE6-EAB800223D1A}">
            <xm:f>NOT(ISERROR(SEARCH($GR$7,EA7)))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576" operator="containsText" id="{CE9B50E0-24F5-4D04-8620-AEDE6B969A2E}">
            <xm:f>NOT(ISERROR(SEARCH($FB$7,EA7)))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577" operator="containsText" id="{6ED39F78-59AB-40B9-8ADE-902D2B8B766E}">
            <xm:f>NOT(ISERROR(SEARCH($FA$7,EA7)))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78" operator="containsText" id="{23B140AF-CADA-4ED0-A42E-581CE7936737}">
            <xm:f>NOT(ISERROR(SEARCH($EU$7,EA7)))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579" operator="containsText" id="{C7A54CE0-3D7D-456E-BE46-8A6DD9C51876}">
            <xm:f>NOT(ISERROR(SEARCH($ET$7,EA7)))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580" operator="containsText" id="{5FFFD505-941F-4D1E-9AF4-02C31332E67C}">
            <xm:f>NOT(ISERROR(SEARCH($ES$7,EA7)))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81" operator="containsText" id="{1AEA8426-F80E-4BAB-8EC1-7F169F609F5E}">
            <xm:f>NOT(ISERROR(SEARCH($EP$7,EA7)))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582" operator="containsText" id="{2CC28201-2FF4-4DE2-AE0E-F8AE756FC1DC}">
            <xm:f>NOT(ISERROR(SEARCH($EC$7,EA7)))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583" operator="containsText" id="{B24BC2D5-06B5-4B1E-8E08-F7323C508BA5}">
            <xm:f>NOT(ISERROR(SEARCH($EA$7,EA7)))</xm:f>
            <xm:f>$EA$7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584" operator="containsText" id="{7C7F2C7C-69A5-448F-B74F-8BA813ACF5E4}">
            <xm:f>NOT(ISERROR(SEARCH($DZ$7,EA7)))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585" operator="containsText" id="{3117249F-7C6E-4D06-8CEE-73E69357C487}">
            <xm:f>NOT(ISERROR(SEARCH($DX$7,EA7)))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86" operator="containsText" id="{EBA5DB18-3C5F-49AA-A203-AF0299174BA5}">
            <xm:f>NOT(ISERROR(SEARCH($DY$7,EA7)))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87" operator="containsText" id="{1F3DD2DF-D5D9-48F4-A0D6-9DF5EC2DBC07}">
            <xm:f>NOT(ISERROR(SEARCH($DW$7,EA7)))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88" operator="containsText" id="{0E058CC8-3373-42E7-8E4B-B982426156CE}">
            <xm:f>NOT(ISERROR(SEARCH($DV$7,EA7)))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589" operator="containsText" id="{81A28AAB-A089-4A55-BA81-AD0A0998F3E7}">
            <xm:f>NOT(ISERROR(SEARCH($DT$7,EA7)))</xm:f>
            <xm:f>$DT$7</xm:f>
            <x14:dxf>
              <font>
                <b/>
                <i val="0"/>
              </font>
            </x14:dxf>
          </x14:cfRule>
          <x14:cfRule type="containsText" priority="590" operator="containsText" id="{4A06DCB9-FD88-4EDB-B46C-FDC6B577F8E5}">
            <xm:f>NOT(ISERROR(SEARCH($DS$7,EA7)))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91" operator="containsText" id="{0B9B43A1-5548-4979-8453-31C4EFAED29C}">
            <xm:f>NOT(ISERROR(SEARCH($DR$7,EA7)))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592" operator="containsText" id="{1889260A-8933-4705-B879-E4571A18B2D9}">
            <xm:f>NOT(ISERROR(SEARCH($DQ$7,EA7)))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593" operator="containsText" id="{05B5E093-CF94-490A-952E-8C3E5C3DD084}">
            <xm:f>NOT(ISERROR(SEARCH($DP$7,EA7)))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594" operator="containsText" id="{625C394B-0D43-478E-AEC3-0FD0E4AFE79C}">
            <xm:f>NOT(ISERROR(SEARCH($DO$7,EA7)))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95" operator="containsText" id="{DDF444AC-9F76-4FE6-ADF5-BE64BB5845FA}">
            <xm:f>NOT(ISERROR(SEARCH($DN$7,EA7)))</xm:f>
            <xm:f>$DN$7</xm:f>
            <x14:dxf>
              <font>
                <b/>
                <i val="0"/>
                <color auto="1"/>
              </font>
              <fill>
                <patternFill>
                  <bgColor rgb="FFFF9966"/>
                </patternFill>
              </fill>
            </x14:dxf>
          </x14:cfRule>
          <x14:cfRule type="containsText" priority="596" operator="containsText" id="{0608BDB6-8D4E-4B82-9952-1B37C8661826}">
            <xm:f>NOT(ISERROR(SEARCH($DM$7,EA7)))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597" operator="containsText" id="{FB6FCEA5-0603-499B-B22A-134E5D763B26}">
            <xm:f>NOT(ISERROR(SEARCH($DL$7,EA7)))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EA7</xm:sqref>
        </x14:conditionalFormatting>
        <x14:conditionalFormatting xmlns:xm="http://schemas.microsoft.com/office/excel/2006/main">
          <x14:cfRule type="containsText" priority="598" operator="containsText" id="{48A03614-4D80-444D-937A-A5897F8C95B7}">
            <xm:f>NOT(ISERROR(SEARCH($GV$7,C2)))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599" operator="containsText" id="{2BD97AF4-9AA9-41C7-B364-3CFB5CE8CB66}">
            <xm:f>NOT(ISERROR(SEARCH($GT$7,C2)))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600" operator="containsText" id="{D9C0592E-53A9-480D-93A9-20269AF8A00E}">
            <xm:f>NOT(ISERROR(SEARCH($GR$7,C2)))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601" operator="containsText" id="{F9E3AF60-D208-4EAE-9056-E41141E490B9}">
            <xm:f>NOT(ISERROR(SEARCH($FB$7,C2)))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602" operator="containsText" id="{D51D1621-E497-444A-BEA2-D46E4592BBF3}">
            <xm:f>NOT(ISERROR(SEARCH($FA$7,C2)))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603" operator="containsText" id="{B95DB37D-CBDE-44DB-8E0F-7B54AC4CE54F}">
            <xm:f>NOT(ISERROR(SEARCH($EU$7,C2)))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604" operator="containsText" id="{B2C17D91-B321-4B49-874D-68A414374B9C}">
            <xm:f>NOT(ISERROR(SEARCH($ET$7,C2)))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605" operator="containsText" id="{8143952B-66D1-41A9-9220-A80B7DB40AC7}">
            <xm:f>NOT(ISERROR(SEARCH($ES$7,C2)))</xm:f>
            <xm:f>$ES$7</xm:f>
            <x14:dxf>
              <font>
                <b/>
                <i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606" operator="containsText" id="{3BA58F14-8C12-4083-A206-CD97E3BB6992}">
            <xm:f>NOT(ISERROR(SEARCH($EP$7,C2)))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607" operator="containsText" id="{7EDE93DB-7D2E-452E-A2E8-BD834644733B}">
            <xm:f>NOT(ISERROR(SEARCH($EC$7,C2)))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608" operator="containsText" id="{5E4F2CB8-52D7-42B5-AB52-7D0D5D7378EE}">
            <xm:f>NOT(ISERROR(SEARCH($EA$7,C2)))</xm:f>
            <xm:f>$EA$7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609" operator="containsText" id="{F665A5CB-3F70-43A0-95B9-58B193D144AE}">
            <xm:f>NOT(ISERROR(SEARCH($DZ$7,C2)))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610" operator="containsText" id="{4358235A-ABBC-4EF8-BD78-B50A249AE469}">
            <xm:f>NOT(ISERROR(SEARCH($DX$7,C2)))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611" operator="containsText" id="{759A61DD-E463-4DD7-A454-726BAA94A991}">
            <xm:f>NOT(ISERROR(SEARCH($DY$7,C2)))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612" operator="containsText" id="{1D389664-5C92-4464-BDB3-2C74C4C8478F}">
            <xm:f>NOT(ISERROR(SEARCH($DW$7,C2)))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613" operator="containsText" id="{640597C8-FCB8-4B44-8E3C-14B9426DB943}">
            <xm:f>NOT(ISERROR(SEARCH($DV$7,C2)))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614" operator="containsText" id="{F9789125-9D8E-48BC-92DC-4D551015C39E}">
            <xm:f>NOT(ISERROR(SEARCH($DT$7,C2)))</xm:f>
            <xm:f>$DT$7</xm:f>
            <x14:dxf>
              <font>
                <b/>
                <i val="0"/>
              </font>
            </x14:dxf>
          </x14:cfRule>
          <x14:cfRule type="containsText" priority="615" operator="containsText" id="{09FBE6B1-7997-4D72-8417-FCC6FC702F35}">
            <xm:f>NOT(ISERROR(SEARCH($DS$7,C2)))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616" operator="containsText" id="{85FA0C62-B325-46E6-B56E-89589A729020}">
            <xm:f>NOT(ISERROR(SEARCH($DR$7,C2)))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617" operator="containsText" id="{0816F981-3601-45D6-B2E8-4A40A7CAC188}">
            <xm:f>NOT(ISERROR(SEARCH($DQ$7,C2)))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618" operator="containsText" id="{F7F81325-23C8-4076-AC72-23FD16C0D9BA}">
            <xm:f>NOT(ISERROR(SEARCH($DP$7,C2)))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619" operator="containsText" id="{C6881B2B-E44A-4889-90E9-D3FC1C80A96E}">
            <xm:f>NOT(ISERROR(SEARCH($DO$7,C2)))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620" operator="containsText" id="{2FE4CA35-21E0-4DE3-A9D5-BBEA3E97D718}">
            <xm:f>NOT(ISERROR(SEARCH($DN$7,C2)))</xm:f>
            <xm:f>$DN$7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621" operator="containsText" id="{D781CB77-BA8A-4042-8CD8-C10EBAB61C24}">
            <xm:f>NOT(ISERROR(SEARCH($DM$7,C2)))</xm:f>
            <xm:f>$DM$7</xm:f>
            <x14:dxf>
              <font>
                <b/>
                <i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622" operator="containsText" id="{1D65310D-11FC-4ABB-B231-B29569DB3FF5}">
            <xm:f>NOT(ISERROR(SEARCH($DL$7,C2)))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DN7 C6:D6 C2:D2</xm:sqref>
        </x14:conditionalFormatting>
        <x14:conditionalFormatting xmlns:xm="http://schemas.microsoft.com/office/excel/2006/main">
          <x14:cfRule type="containsText" priority="126" operator="containsText" id="{1478DDAE-D3CD-41F6-B4DB-F3777C18D975}">
            <xm:f>NOT(ISERROR(SEARCH($JX$3,FD7)))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127" operator="containsText" id="{E0C7969D-C501-4572-9759-0EE8787E4734}">
            <xm:f>NOT(ISERROR(SEARCH($KA$3,FD7)))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28" operator="containsText" id="{F116FB65-2BBB-4020-A53D-E44192A1A8A3}">
            <xm:f>NOT(ISERROR(SEARCH($KC$3,FD7)))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129" operator="containsText" id="{DBE1FF7A-A004-4BDE-B9ED-F29760F09570}">
            <xm:f>NOT(ISERROR(SEARCH($KD$3,FD7)))</xm:f>
            <xm:f>$KD$3</xm:f>
            <x14:dxf>
              <font>
                <b/>
                <i val="0"/>
              </font>
            </x14:dxf>
          </x14:cfRule>
          <x14:cfRule type="containsText" priority="130" operator="containsText" id="{822B97A6-1269-46A7-8E94-158C4B447D4A}">
            <xm:f>NOT(ISERROR(SEARCH($KE$3,FD7)))</xm:f>
            <xm:f>$KE$3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131" operator="containsText" id="{50B5ED09-AC3B-404E-891B-871D5946D7A7}">
            <xm:f>NOT(ISERROR(SEARCH($KF$3,FD7)))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32" operator="containsText" id="{2A1F8E31-FB43-4F90-A7AE-F04B8F356C17}">
            <xm:f>NOT(ISERROR(SEARCH($KG$3,FD7)))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33" operator="containsText" id="{EB27D832-AD1D-435B-ABDC-26116FB73B15}">
            <xm:f>NOT(ISERROR(SEARCH($KH$3,FD7)))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134" operator="containsText" id="{55D63BFC-2AF0-4635-883C-8991F132DF99}">
            <xm:f>NOT(ISERROR(SEARCH($KI$3,FD7)))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35" operator="containsText" id="{545C1D95-41F1-4B37-BDB1-FB8C82D54C13}">
            <xm:f>NOT(ISERROR(SEARCH($KJ$3,FD7)))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136" operator="containsText" id="{333E5E20-4801-48E9-A508-9ABEFAFD331E}">
            <xm:f>NOT(ISERROR(SEARCH($KK$3,FD7)))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37" operator="containsText" id="{0A32CDD3-CE37-4D11-A111-18BA263E4980}">
            <xm:f>NOT(ISERROR(SEARCH($KM$3,FD7)))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138" operator="containsText" id="{2C81D5E3-F253-4A4E-8B09-0CAF3CDE54C1}">
            <xm:f>NOT(ISERROR(SEARCH($LE$3,FD7)))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39" operator="containsText" id="{CF4DC539-B9DC-44A2-BFA1-DBC719D4A291}">
            <xm:f>NOT(ISERROR(SEARCH($LF$3,FD7)))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40" operator="containsText" id="{673B66BC-B6EA-49DD-9C2B-1140ACB19B50}">
            <xm:f>NOT(ISERROR(SEARCH($LG$3,FD7)))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23" operator="containsText" id="{67554C5D-31C3-43F2-8B2D-369BBC67360E}">
            <xm:f>NOT(ISERROR(SEARCH($JL$3,FD7)))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24" operator="containsText" id="{899BD98B-F085-430E-9B8B-3DD4F55D945C}">
            <xm:f>NOT(ISERROR(SEARCH($JM$3,FD7)))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25" operator="containsText" id="{AE842EF7-875F-47AB-93C0-CA6F6136AF5E}">
            <xm:f>NOT(ISERROR(SEARCH($JS$3,FD7)))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22" operator="containsText" id="{1A581249-92E5-4530-AD90-7E4937B2BFA1}">
            <xm:f>NOT(ISERROR(SEARCH($JR$3,FD7)))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21" operator="containsText" id="{BEE867FF-D104-491E-9785-11E4C3B1C23E}">
            <xm:f>NOT(ISERROR(SEARCH($FE$7,FD7)))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20" operator="containsText" id="{484FF369-B107-4DBD-8374-3B80ADE5A148}">
            <xm:f>NOT(ISERROR(SEARCH($FC$7,FD7)))</xm:f>
            <xm:f>$FC$7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05" operator="containsText" id="{F0F871BF-0A6D-490D-AA29-97F57DDE9D0F}">
            <xm:f>NOT(ISERROR(SEARCH($JX$3,FD7)))</xm:f>
            <xm:f>$JX$3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106" operator="containsText" id="{23B030F5-B17D-40C1-96AA-0A8531FFD4A8}">
            <xm:f>NOT(ISERROR(SEARCH($KA$3,FD7)))</xm:f>
            <xm:f>$KA$3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07" operator="containsText" id="{851E074C-2C08-407B-A21A-D2D8D297105F}">
            <xm:f>NOT(ISERROR(SEARCH($KC$3,FD7)))</xm:f>
            <xm:f>$KC$3</xm:f>
            <x14:dxf>
              <font>
                <b/>
                <i val="0"/>
                <color rgb="FF3366FF"/>
              </font>
              <fill>
                <patternFill>
                  <bgColor rgb="FFDDDDDD"/>
                </patternFill>
              </fill>
            </x14:dxf>
          </x14:cfRule>
          <x14:cfRule type="containsText" priority="108" operator="containsText" id="{377CF6EF-B842-4CA1-B668-EF0BD253FC31}">
            <xm:f>NOT(ISERROR(SEARCH($KD$3,FD7)))</xm:f>
            <xm:f>$KD$3</xm:f>
            <x14:dxf>
              <font>
                <b/>
                <i val="0"/>
              </font>
            </x14:dxf>
          </x14:cfRule>
          <x14:cfRule type="containsText" priority="109" operator="containsText" id="{6B64612E-D81F-4969-B901-4DC11CB247E6}">
            <xm:f>NOT(ISERROR(SEARCH($KE$3,FD7)))</xm:f>
            <xm:f>$KE$3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14:cfRule type="containsText" priority="110" operator="containsText" id="{BC76EDFA-4EE6-4864-A07B-D2C1C0468E92}">
            <xm:f>NOT(ISERROR(SEARCH($KF$3,FD7)))</xm:f>
            <xm:f>$KF$3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11" operator="containsText" id="{3FDEBE67-687C-488A-BDD8-F3CDAF54E37D}">
            <xm:f>NOT(ISERROR(SEARCH($KG$3,FD7)))</xm:f>
            <xm:f>$KG$3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12" operator="containsText" id="{9587B0BA-DA3D-4DE6-B6CC-2547E64EA8BE}">
            <xm:f>NOT(ISERROR(SEARCH($KH$3,FD7)))</xm:f>
            <xm:f>$KH$3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113" operator="containsText" id="{050E683F-C46D-49CD-A716-76E5DC36AFD3}">
            <xm:f>NOT(ISERROR(SEARCH($KI$3,FD7)))</xm:f>
            <xm:f>$KI$3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14" operator="containsText" id="{B1C4645E-764C-49E6-BB14-6CDB5BD720D3}">
            <xm:f>NOT(ISERROR(SEARCH($KJ$3,FD7)))</xm:f>
            <xm:f>$KJ$3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115" operator="containsText" id="{32D3738A-B69F-4776-A0FA-6B8428A61C56}">
            <xm:f>NOT(ISERROR(SEARCH($KK$3,FD7)))</xm:f>
            <xm:f>$KK$3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16" operator="containsText" id="{E07839D2-D9E6-4B99-9A1D-D661216C0613}">
            <xm:f>NOT(ISERROR(SEARCH($KM$3,FD7)))</xm:f>
            <xm:f>$KM$3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14:cfRule type="containsText" priority="117" operator="containsText" id="{215902E8-D9F7-4211-92C4-D8323B23F0BB}">
            <xm:f>NOT(ISERROR(SEARCH($LE$3,FD7)))</xm:f>
            <xm:f>$LE$3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18" operator="containsText" id="{90562B6C-01E5-4578-8ADA-AB9E2B6AF785}">
            <xm:f>NOT(ISERROR(SEARCH($LF$3,FD7)))</xm:f>
            <xm:f>$LF$3</xm:f>
            <x14:dxf>
              <font>
                <b/>
                <i val="0"/>
                <color auto="1"/>
              </font>
              <fill>
                <patternFill>
                  <bgColor rgb="FF92D050"/>
                </patternFill>
              </fill>
            </x14:dxf>
          </x14:cfRule>
          <x14:cfRule type="containsText" priority="119" operator="containsText" id="{BEADA9AD-BE39-4496-A4DA-321297CF5BE1}">
            <xm:f>NOT(ISERROR(SEARCH($LG$3,FD7)))</xm:f>
            <xm:f>$LG$3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02" operator="containsText" id="{2DC2DAAB-89BE-4FD6-B0D5-6F4D51449C1A}">
            <xm:f>NOT(ISERROR(SEARCH($JL$3,FD7)))</xm:f>
            <xm:f>$JL$3</xm:f>
            <x14:dxf>
              <font>
                <b/>
                <i val="0"/>
                <color auto="1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03" operator="containsText" id="{419C2142-53E1-476F-B1BB-25100103FFD2}">
            <xm:f>NOT(ISERROR(SEARCH($JM$3,FD7)))</xm:f>
            <xm:f>$JM$3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04" operator="containsText" id="{76B24FB8-366D-4764-A2BE-5A843A3E9F26}">
            <xm:f>NOT(ISERROR(SEARCH($JS$3,FD7)))</xm:f>
            <xm:f>$JS$3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01" operator="containsText" id="{291F6A88-C275-41DC-BA81-FA6D969BC18A}">
            <xm:f>NOT(ISERROR(SEARCH($JR$3,FD7)))</xm:f>
            <xm:f>$JR$3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141" operator="containsText" id="{06C26371-5500-415C-8613-5105E8F1128D}">
            <xm:f>NOT(ISERROR(SEARCH($GV$7,FD7)))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142" operator="containsText" id="{24287F8F-5F23-444C-AF2B-F4583224B166}">
            <xm:f>NOT(ISERROR(SEARCH($GT$7,FD7)))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43" operator="containsText" id="{0ED497BF-D84E-4BD4-9BE2-12E765D3889B}">
            <xm:f>NOT(ISERROR(SEARCH($GR$7,FD7)))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44" operator="containsText" id="{8C72E8EC-C1A4-48A8-A004-9F539A61EF44}">
            <xm:f>NOT(ISERROR(SEARCH($FB$7,FD7)))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145" operator="containsText" id="{E10B0157-E542-44D8-BD8E-0C4263E7420F}">
            <xm:f>NOT(ISERROR(SEARCH($FA$7,FD7)))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46" operator="containsText" id="{86BCFE20-99F9-4F61-BEAC-82F78B03B48A}">
            <xm:f>NOT(ISERROR(SEARCH($EU$7,FD7)))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47" operator="containsText" id="{F2E92C1D-0062-48A1-8A7C-579789F363D3}">
            <xm:f>NOT(ISERROR(SEARCH($ET$7,FD7)))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48" operator="containsText" id="{32FB6C6C-9912-4090-88BB-2754B60571F5}">
            <xm:f>NOT(ISERROR(SEARCH($ES$7,FD7)))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49" operator="containsText" id="{D6BDDBC1-FC96-4CCE-8A4A-0AD2C09AE289}">
            <xm:f>NOT(ISERROR(SEARCH($EP$7,FD7)))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150" operator="containsText" id="{DF09D41C-A7F4-412C-B67B-9214C65BCD09}">
            <xm:f>NOT(ISERROR(SEARCH($EC$7,FD7)))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151" operator="containsText" id="{AAE69F95-5093-4F3F-AB91-B2FBEDB5CA25}">
            <xm:f>NOT(ISERROR(SEARCH($EA$7,FD7)))</xm:f>
            <xm:f>$EA$7</xm:f>
            <x14:dxf>
              <font>
                <b/>
                <i val="0"/>
              </font>
              <fill>
                <patternFill>
                  <bgColor rgb="FFDDDDDD"/>
                </patternFill>
              </fill>
            </x14:dxf>
          </x14:cfRule>
          <x14:cfRule type="containsText" priority="152" operator="containsText" id="{653C39B2-6E96-42D3-A8A7-BAD6116AFF76}">
            <xm:f>NOT(ISERROR(SEARCH($DZ$7,FD7)))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153" operator="containsText" id="{816CFC11-8987-4313-B65B-2EE48E79298B}">
            <xm:f>NOT(ISERROR(SEARCH($DX$7,FD7)))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154" operator="containsText" id="{A4F70D09-1539-45A8-A176-997AAC74F0A5}">
            <xm:f>NOT(ISERROR(SEARCH($DY$7,FD7)))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155" operator="containsText" id="{348D5B7C-CA9F-43F2-AFB6-7455BBF2485A}">
            <xm:f>NOT(ISERROR(SEARCH($DW$7,FD7)))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56" operator="containsText" id="{4103E4B3-CD2D-4D01-9B1D-673976C660AB}">
            <xm:f>NOT(ISERROR(SEARCH($DV$7,FD7)))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157" operator="containsText" id="{497048FD-A2AA-417F-8B16-7465CF7AD6C2}">
            <xm:f>NOT(ISERROR(SEARCH($DT$7,FD7)))</xm:f>
            <xm:f>$DT$7</xm:f>
            <x14:dxf>
              <font>
                <b/>
                <i val="0"/>
              </font>
            </x14:dxf>
          </x14:cfRule>
          <x14:cfRule type="containsText" priority="158" operator="containsText" id="{6336810C-3A66-467B-A819-524AB5ECA17A}">
            <xm:f>NOT(ISERROR(SEARCH($DS$7,FD7)))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59" operator="containsText" id="{A6BB179B-912A-4201-99A7-EC9A21C08D6A}">
            <xm:f>NOT(ISERROR(SEARCH($DR$7,FD7)))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160" operator="containsText" id="{D98ED683-60F5-42C3-8364-9A0500C69686}">
            <xm:f>NOT(ISERROR(SEARCH($DQ$7,FD7)))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161" operator="containsText" id="{A57E82B4-12EA-4A09-B1B6-536F33EA8820}">
            <xm:f>NOT(ISERROR(SEARCH($DP$7,FD7)))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162" operator="containsText" id="{96A683CC-3B79-4F51-85A6-8AA26E6F9054}">
            <xm:f>NOT(ISERROR(SEARCH($DO$7,FD7)))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63" operator="containsText" id="{511128D9-2D4A-471D-9420-63B9E3982DF1}">
            <xm:f>NOT(ISERROR(SEARCH($DN$7,FD7)))</xm:f>
            <xm:f>$DN$7</xm:f>
            <x14:dxf>
              <font>
                <b/>
                <i val="0"/>
                <color auto="1"/>
              </font>
              <fill>
                <patternFill>
                  <bgColor rgb="FFFF9966"/>
                </patternFill>
              </fill>
            </x14:dxf>
          </x14:cfRule>
          <x14:cfRule type="containsText" priority="164" operator="containsText" id="{9859130E-4712-4805-A351-7B0F5ED89628}">
            <xm:f>NOT(ISERROR(SEARCH($DM$7,FD7)))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65" operator="containsText" id="{A5663507-F7A9-4E95-872F-D4F5651C85CE}">
            <xm:f>NOT(ISERROR(SEARCH($DL$7,FD7)))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FD7</xm:sqref>
        </x14:conditionalFormatting>
        <x14:conditionalFormatting xmlns:xm="http://schemas.microsoft.com/office/excel/2006/main">
          <x14:cfRule type="containsText" priority="75" operator="containsText" id="{A4270B7B-7A97-4452-BEA5-C425106B499F}">
            <xm:f>NOT(ISERROR(SEARCH($FE$7,FC7)))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FC7</xm:sqref>
        </x14:conditionalFormatting>
        <x14:conditionalFormatting xmlns:xm="http://schemas.microsoft.com/office/excel/2006/main">
          <x14:cfRule type="containsText" priority="76" operator="containsText" id="{CA195C55-6B2E-4134-9EED-7DDF534FE1C2}">
            <xm:f>NOT(ISERROR(SEARCH($GV$7,FC7)))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77" operator="containsText" id="{7A87A9CE-437A-4DC9-A514-BE0FF9197C8F}">
            <xm:f>NOT(ISERROR(SEARCH($GT$7,FC7)))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78" operator="containsText" id="{4294346D-5051-4F1F-AA5C-D58E79480688}">
            <xm:f>NOT(ISERROR(SEARCH($GR$7,FC7)))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79" operator="containsText" id="{B30D5A04-4400-49F1-9F7B-A2283A567D03}">
            <xm:f>NOT(ISERROR(SEARCH($FB$7,FC7)))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80" operator="containsText" id="{E15A6A38-DF07-4C44-96C7-0BD8DCC607A3}">
            <xm:f>NOT(ISERROR(SEARCH($FA$7,FC7)))</xm:f>
            <xm:f>$FA$7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81" operator="containsText" id="{D8F2E98C-FA57-4C45-A207-0E20C3324D02}">
            <xm:f>NOT(ISERROR(SEARCH($EU$7,FC7)))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82" operator="containsText" id="{0CF74A82-9F68-4497-BEB4-B18DA67158A5}">
            <xm:f>NOT(ISERROR(SEARCH($ET$7,FC7)))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83" operator="containsText" id="{26CE2ACC-E501-4A81-A70F-CE81B3CB112A}">
            <xm:f>NOT(ISERROR(SEARCH($ES$7,FC7)))</xm:f>
            <xm:f>$ES$7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84" operator="containsText" id="{91377CF2-3D22-493A-B553-76BA84A933AD}">
            <xm:f>NOT(ISERROR(SEARCH($EP$7,FC7)))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85" operator="containsText" id="{4DF09A89-EB13-4F62-8034-73FFCAFC0A10}">
            <xm:f>NOT(ISERROR(SEARCH($EC$7,FC7)))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86" operator="containsText" id="{31550188-7D21-465E-BDC6-16EA13C6CB9B}">
            <xm:f>NOT(ISERROR(SEARCH($EA$7,FC7)))</xm:f>
            <xm:f>$EA$7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87" operator="containsText" id="{4047CF9E-EBFE-43AF-B1AA-54797FA7BB6E}">
            <xm:f>NOT(ISERROR(SEARCH($DZ$7,FC7)))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88" operator="containsText" id="{4179690C-02EC-4C80-AAAF-B1E3595285EA}">
            <xm:f>NOT(ISERROR(SEARCH($DX$7,FC7)))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89" operator="containsText" id="{857DB1D8-0652-43C3-AF43-8072DB68CA37}">
            <xm:f>NOT(ISERROR(SEARCH($DY$7,FC7)))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90" operator="containsText" id="{77FC8760-DF6A-4107-AB49-67F0D47E0FA3}">
            <xm:f>NOT(ISERROR(SEARCH($DW$7,FC7)))</xm:f>
            <xm:f>$DW$7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91" operator="containsText" id="{AE90D519-84E2-4A9D-99D4-855734FB476B}">
            <xm:f>NOT(ISERROR(SEARCH($DV$7,FC7)))</xm:f>
            <xm:f>$DV$7</xm:f>
            <x14:dxf>
              <font>
                <b/>
                <i val="0"/>
                <color theme="0"/>
              </font>
              <fill>
                <patternFill>
                  <bgColor rgb="FFFF00FF"/>
                </patternFill>
              </fill>
            </x14:dxf>
          </x14:cfRule>
          <x14:cfRule type="containsText" priority="92" operator="containsText" id="{9EB77ACD-3AEE-4EFD-ADE6-DD64F6D080C2}">
            <xm:f>NOT(ISERROR(SEARCH($DT$7,FC7)))</xm:f>
            <xm:f>$DT$7</xm:f>
            <x14:dxf>
              <font>
                <b/>
                <i val="0"/>
              </font>
            </x14:dxf>
          </x14:cfRule>
          <x14:cfRule type="containsText" priority="93" operator="containsText" id="{E0267181-3273-40C8-9354-0B1ABE5858EB}">
            <xm:f>NOT(ISERROR(SEARCH($DS$7,FC7)))</xm:f>
            <xm:f>$DS$7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94" operator="containsText" id="{DE967C40-5ACE-44A4-AF06-2011DC4C7F46}">
            <xm:f>NOT(ISERROR(SEARCH($DR$7,FC7)))</xm:f>
            <xm:f>$DR$7</xm:f>
            <x14:dxf>
              <font>
                <b/>
                <i val="0"/>
                <color rgb="FFFF0000"/>
              </font>
            </x14:dxf>
          </x14:cfRule>
          <x14:cfRule type="containsText" priority="95" operator="containsText" id="{A65C7F1D-0701-434A-A189-2CD217CE7FA1}">
            <xm:f>NOT(ISERROR(SEARCH($DQ$7,FC7)))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96" operator="containsText" id="{3CC12976-0388-491E-A9E2-D2007733A208}">
            <xm:f>NOT(ISERROR(SEARCH($DP$7,FC7)))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97" operator="containsText" id="{00D06F6E-59DE-4021-BF00-BA0E70ECF578}">
            <xm:f>NOT(ISERROR(SEARCH($DO$7,FC7)))</xm:f>
            <xm:f>$DO$7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98" operator="containsText" id="{DC46A9DA-01E8-43B0-992C-F66A11C9670A}">
            <xm:f>NOT(ISERROR(SEARCH($DN$7,FC7)))</xm:f>
            <xm:f>$DN$7</xm:f>
            <x14:dxf>
              <font>
                <b/>
                <i val="0"/>
                <color auto="1"/>
              </font>
              <fill>
                <patternFill>
                  <bgColor rgb="FFFF9966"/>
                </patternFill>
              </fill>
            </x14:dxf>
          </x14:cfRule>
          <x14:cfRule type="containsText" priority="99" operator="containsText" id="{CD3F60AA-46E4-400C-863F-1D53C469C07A}">
            <xm:f>NOT(ISERROR(SEARCH($DM$7,FC7)))</xm:f>
            <xm:f>$DM$7</xm:f>
            <x14:dxf>
              <font>
                <b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containsText" priority="100" operator="containsText" id="{21AC5A1D-EF2C-49A6-A1FF-02E29ACE46FF}">
            <xm:f>NOT(ISERROR(SEARCH($DL$7,FC7)))</xm:f>
            <xm:f>$DL$7</xm:f>
            <x14:dxf>
              <font>
                <b/>
                <i val="0"/>
                <color theme="0"/>
              </font>
              <fill>
                <patternFill>
                  <bgColor rgb="FF1160FF"/>
                </patternFill>
              </fill>
            </x14:dxf>
          </x14:cfRule>
          <xm:sqref>FC7</xm:sqref>
        </x14:conditionalFormatting>
        <x14:conditionalFormatting xmlns:xm="http://schemas.microsoft.com/office/excel/2006/main">
          <x14:cfRule type="containsText" priority="72" operator="containsText" id="{74A4EF9C-D5BD-42E1-929A-4C4DAFC64617}">
            <xm:f>NOT(ISERROR(SEARCH($Z$8,D10)))</xm:f>
            <xm:f>$Z$8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m:sqref>D10:D27</xm:sqref>
        </x14:conditionalFormatting>
        <x14:conditionalFormatting xmlns:xm="http://schemas.microsoft.com/office/excel/2006/main">
          <x14:cfRule type="containsText" priority="40" operator="containsText" id="{41CBBC0F-863D-4747-97DF-515786A6F004}">
            <xm:f>NOT(ISERROR(SEARCH($FC$7,E10)))</xm:f>
            <xm:f>$FC$7</xm:f>
            <x14:dxf>
              <font>
                <b/>
                <i val="0"/>
                <color auto="1"/>
              </font>
              <fill>
                <patternFill>
                  <bgColor rgb="FF99FF66"/>
                </patternFill>
              </fill>
            </x14:dxf>
          </x14:cfRule>
          <x14:cfRule type="containsText" priority="67" operator="containsText" id="{1F6355D1-E04A-40A8-9E61-922C5E68F50C}">
            <xm:f>NOT(ISERROR(SEARCH($GX$3,E10)))</xm:f>
            <xm:f>$GX$3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ontainsText" priority="68" operator="containsText" id="{4CEBD928-9FC6-46BF-B77D-92FEB152EC32}">
            <xm:f>NOT(ISERROR(SEARCH($EB$7,E10)))</xm:f>
            <xm:f>$EB$7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14:cfRule type="containsText" priority="69" operator="containsText" id="{8399C28B-82DD-4710-A653-A2CEC8E0249A}">
            <xm:f>NOT(ISERROR(SEARCH($FE$7,E10)))</xm:f>
            <xm:f>$FE$7</xm:f>
            <x14:dxf>
              <font>
                <b/>
                <i val="0"/>
                <color auto="1"/>
              </font>
              <fill>
                <patternFill>
                  <bgColor rgb="FF00B0F0"/>
                </patternFill>
              </fill>
            </x14:dxf>
          </x14:cfRule>
          <xm:sqref>E10:E28</xm:sqref>
        </x14:conditionalFormatting>
        <x14:conditionalFormatting xmlns:xm="http://schemas.microsoft.com/office/excel/2006/main">
          <x14:cfRule type="containsText" priority="42" operator="containsText" id="{E478736A-9804-497F-B55E-AAE28178BF1B}">
            <xm:f>NOT(ISERROR(SEARCH($GV$7,E10)))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43" operator="containsText" id="{3FA1BF15-7D4F-4579-83B3-5ECF7F9BBF36}">
            <xm:f>NOT(ISERROR(SEARCH($GT$7,E10)))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44" operator="containsText" id="{391CD552-A225-437A-9951-824496CF8E65}">
            <xm:f>NOT(ISERROR(SEARCH($GR$7,E10)))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45" operator="containsText" id="{3F2ABA50-4568-4211-9DDA-C4C1349F45C7}">
            <xm:f>NOT(ISERROR(SEARCH($FB$7,E10)))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46" operator="containsText" id="{724B7184-17A1-4C78-A58E-E5303F2D8A78}">
            <xm:f>NOT(ISERROR(SEARCH($FA$7,E10)))</xm:f>
            <xm:f>$FA$7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47" operator="containsText" id="{80738E1D-6756-4806-A349-BB6E0905BD47}">
            <xm:f>NOT(ISERROR(SEARCH($EU$7,E10)))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48" operator="containsText" id="{5247CCBD-6405-4D15-8431-97C2B84E5B25}">
            <xm:f>NOT(ISERROR(SEARCH($ET$7,E10)))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49" operator="containsText" id="{FA709844-ED4E-4041-9217-E9CD282595E2}">
            <xm:f>NOT(ISERROR(SEARCH($ES$7,E10)))</xm:f>
            <xm:f>$ES$7</xm:f>
            <x14:dxf>
              <font>
                <b/>
                <i val="0"/>
                <color auto="1"/>
              </font>
              <fill>
                <patternFill>
                  <bgColor rgb="FFFF99CC"/>
                </patternFill>
              </fill>
            </x14:dxf>
          </x14:cfRule>
          <x14:cfRule type="containsText" priority="50" operator="containsText" id="{941DA9C2-29C7-4B7A-BFB6-19353B8362E8}">
            <xm:f>NOT(ISERROR(SEARCH($EP$7,E10)))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51" operator="containsText" id="{1361827B-7D43-450C-BB74-81B9C4A13350}">
            <xm:f>NOT(ISERROR(SEARCH($EC$7,E10)))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52" operator="containsText" id="{B1F2127C-098E-4DD3-90C2-CF9AF1752F98}">
            <xm:f>NOT(ISERROR(SEARCH($EA$7,E10)))</xm:f>
            <xm:f>$EA$7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53" operator="containsText" id="{F253847C-2E75-4D90-B1BF-199AB7505885}">
            <xm:f>NOT(ISERROR(SEARCH($DZ$7,E10)))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54" operator="containsText" id="{167FF6E5-8214-4EE5-BD51-7C39226D5F6D}">
            <xm:f>NOT(ISERROR(SEARCH($DX$7,E10)))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5" operator="containsText" id="{67EF70B5-F327-43A0-A4B8-498F388C13E4}">
            <xm:f>NOT(ISERROR(SEARCH($DY$7,E10)))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56" operator="containsText" id="{4B3C43E8-EB2C-4915-B6DA-E2986401084B}">
            <xm:f>NOT(ISERROR(SEARCH($DW$7,E10)))</xm:f>
            <xm:f>$DW$7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57" operator="containsText" id="{989A95C1-6B27-4E9D-BD6E-882204083E95}">
            <xm:f>NOT(ISERROR(SEARCH($DV$7,E10)))</xm:f>
            <xm:f>$DV$7</xm:f>
            <x14:dxf>
              <font>
                <b/>
                <i val="0"/>
                <color theme="0"/>
              </font>
              <fill>
                <patternFill>
                  <bgColor rgb="FF00CCFF"/>
                </patternFill>
              </fill>
            </x14:dxf>
          </x14:cfRule>
          <x14:cfRule type="containsText" priority="58" operator="containsText" id="{12B995A6-21B9-4D1D-99B0-958DE9CEE7DE}">
            <xm:f>NOT(ISERROR(SEARCH($DT$7,E10)))</xm:f>
            <xm:f>$DT$7</xm:f>
            <x14:dxf>
              <font>
                <b/>
                <i val="0"/>
              </font>
            </x14:dxf>
          </x14:cfRule>
          <x14:cfRule type="containsText" priority="59" operator="containsText" id="{903D1F61-105D-434F-9707-A0A7B1697FC6}">
            <xm:f>NOT(ISERROR(SEARCH($DS$7,E10)))</xm:f>
            <xm:f>$DS$7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60" operator="containsText" id="{38D9EA65-1AA0-4C61-AE83-75890E126A4A}">
            <xm:f>NOT(ISERROR(SEARCH($DR$7,E10)))</xm:f>
            <xm:f>$DR$7</xm:f>
            <x14:dxf>
              <font>
                <b/>
                <i val="0"/>
                <color auto="1"/>
              </font>
              <fill>
                <patternFill>
                  <bgColor rgb="FFFF99CC"/>
                </patternFill>
              </fill>
            </x14:dxf>
          </x14:cfRule>
          <x14:cfRule type="containsText" priority="61" operator="containsText" id="{5E051D73-1C0D-473F-843F-9692E226486B}">
            <xm:f>NOT(ISERROR(SEARCH($DQ$7,E10)))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62" operator="containsText" id="{8261AA03-81E0-4DA6-844C-F3EA48EED967}">
            <xm:f>NOT(ISERROR(SEARCH($DP$7,E10)))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63" operator="containsText" id="{DED54A3B-7B85-4367-88D7-96CD470B3C57}">
            <xm:f>NOT(ISERROR(SEARCH($DO$7,E10)))</xm:f>
            <xm:f>$DO$7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64" operator="containsText" id="{AEFB9FE3-4204-422A-8ACB-C5372BD6E3DC}">
            <xm:f>NOT(ISERROR(SEARCH($DN$7,E10)))</xm:f>
            <xm:f>$DN$7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65" operator="containsText" id="{AE460BCA-2109-4A02-932F-505C43CBC5E1}">
            <xm:f>NOT(ISERROR(SEARCH($DM$7,E10)))</xm:f>
            <xm:f>$DM$7</xm:f>
            <x14:dxf>
              <font>
                <b/>
                <i val="0"/>
                <color auto="1"/>
              </font>
              <fill>
                <patternFill>
                  <bgColor rgb="FFFF99CC"/>
                </patternFill>
              </fill>
            </x14:dxf>
          </x14:cfRule>
          <x14:cfRule type="containsText" priority="66" operator="containsText" id="{F5CFBC71-156F-48B9-8FBC-1234DBABEFB8}">
            <xm:f>NOT(ISERROR(SEARCH($DL$7,E10)))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E10:E27</xm:sqref>
        </x14:conditionalFormatting>
        <x14:conditionalFormatting xmlns:xm="http://schemas.microsoft.com/office/excel/2006/main">
          <x14:cfRule type="containsText" priority="41" operator="containsText" id="{4628BE56-93F6-49D4-A954-D8A2318A3C67}">
            <xm:f>NOT(ISERROR(SEARCH($GX$3,E10)))</xm:f>
            <xm:f>$GX$3</xm:f>
            <x14:dxf>
              <font>
                <b/>
                <i val="0"/>
                <color auto="1"/>
              </font>
              <fill>
                <patternFill>
                  <bgColor rgb="FFFF0000"/>
                </patternFill>
              </fill>
            </x14:dxf>
          </x14:cfRule>
          <xm:sqref>E10:E27</xm:sqref>
        </x14:conditionalFormatting>
        <x14:conditionalFormatting xmlns:xm="http://schemas.microsoft.com/office/excel/2006/main">
          <x14:cfRule type="containsText" priority="35" operator="containsText" id="{7A6BAA0F-DF4C-4E7F-8A96-D9A97FF471A6}">
            <xm:f>NOT(ISERROR(SEARCH($EA$7,E10)))</xm:f>
            <xm:f>$EA$7</xm:f>
            <x14:dxf>
              <font>
                <b/>
                <i val="0"/>
                <color rgb="FF0066FF"/>
              </font>
              <fill>
                <patternFill>
                  <bgColor theme="0" tint="-0.14996795556505021"/>
                </patternFill>
              </fill>
            </x14:dxf>
          </x14:cfRule>
          <xm:sqref>E10:E27</xm:sqref>
        </x14:conditionalFormatting>
        <x14:conditionalFormatting xmlns:xm="http://schemas.microsoft.com/office/excel/2006/main">
          <x14:cfRule type="containsText" priority="34" operator="containsText" id="{366F7B49-BA4F-430E-97C8-BB992CBD179D}">
            <xm:f>NOT(ISERROR(SEARCH($Z$8,D28)))</xm:f>
            <xm:f>$Z$8</xm:f>
            <x14:dxf>
              <font>
                <b/>
                <i val="0"/>
              </font>
              <fill>
                <patternFill>
                  <bgColor theme="5" tint="0.79998168889431442"/>
                </patternFill>
              </fill>
            </x14:dxf>
          </x14:cfRule>
          <xm:sqref>D28</xm:sqref>
        </x14:conditionalFormatting>
        <x14:conditionalFormatting xmlns:xm="http://schemas.microsoft.com/office/excel/2006/main">
          <x14:cfRule type="containsText" priority="8" operator="containsText" id="{F6F20061-187A-47E6-9252-AC1D70378F3C}">
            <xm:f>NOT(ISERROR(SEARCH($GV$7,E28)))</xm:f>
            <xm:f>$GV$7</xm:f>
            <x14:dxf>
              <font>
                <b/>
                <i val="0"/>
                <color rgb="FFFF0000"/>
              </font>
              <fill>
                <patternFill>
                  <bgColor theme="5" tint="0.79998168889431442"/>
                </patternFill>
              </fill>
            </x14:dxf>
          </x14:cfRule>
          <x14:cfRule type="containsText" priority="9" operator="containsText" id="{898F1034-F8B6-41AD-9A90-9B313D01ADBF}">
            <xm:f>NOT(ISERROR(SEARCH($GT$7,E28)))</xm:f>
            <xm:f>$GT$7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093982F-2C25-4765-AC6F-3653721E869F}">
            <xm:f>NOT(ISERROR(SEARCH($GR$7,E28)))</xm:f>
            <xm:f>$GR$7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3BBCC45-CCA5-4A92-8CF3-B25054AA7028}">
            <xm:f>NOT(ISERROR(SEARCH($FB$7,E28)))</xm:f>
            <xm:f>$FB$7</xm:f>
            <x14:dxf>
              <font>
                <b/>
                <i val="0"/>
              </font>
              <fill>
                <patternFill>
                  <bgColor rgb="FF99FFCC"/>
                </patternFill>
              </fill>
            </x14:dxf>
          </x14:cfRule>
          <x14:cfRule type="containsText" priority="12" operator="containsText" id="{0E7600D0-919B-4DB8-A2A3-A468397B80B1}">
            <xm:f>NOT(ISERROR(SEARCH($FA$7,E28)))</xm:f>
            <xm:f>$FA$7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13" operator="containsText" id="{3CB24152-9E1F-4A9D-89B7-177FC998408F}">
            <xm:f>NOT(ISERROR(SEARCH($EU$7,E28)))</xm:f>
            <xm:f>$EU$7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4" operator="containsText" id="{6551D10E-FF1C-4C8A-91D1-4CAA1ECB1DFB}">
            <xm:f>NOT(ISERROR(SEARCH($ET$7,E28)))</xm:f>
            <xm:f>$ET$7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5" operator="containsText" id="{4F2A891B-E4A6-46B5-888E-5432F6E9038B}">
            <xm:f>NOT(ISERROR(SEARCH($ES$7,E28)))</xm:f>
            <xm:f>$ES$7</xm:f>
            <x14:dxf>
              <font>
                <b/>
                <i val="0"/>
                <color auto="1"/>
              </font>
              <fill>
                <patternFill>
                  <bgColor rgb="FFFF99CC"/>
                </patternFill>
              </fill>
            </x14:dxf>
          </x14:cfRule>
          <x14:cfRule type="containsText" priority="16" operator="containsText" id="{973B7D9A-EA7B-4380-8B29-64A06D1EABAB}">
            <xm:f>NOT(ISERROR(SEARCH($EP$7,E28)))</xm:f>
            <xm:f>$EP$7</xm:f>
            <x14:dxf>
              <font>
                <b/>
                <i val="0"/>
              </font>
              <fill>
                <patternFill>
                  <bgColor rgb="FFCC99FF"/>
                </patternFill>
              </fill>
            </x14:dxf>
          </x14:cfRule>
          <x14:cfRule type="containsText" priority="17" operator="containsText" id="{825CD8E3-2F72-4970-BCA4-91D0D107B9C1}">
            <xm:f>NOT(ISERROR(SEARCH($EC$7,E28)))</xm:f>
            <xm:f>$EC$7</xm:f>
            <x14:dxf>
              <font>
                <b/>
                <i val="0"/>
              </font>
              <fill>
                <patternFill>
                  <bgColor rgb="FFFF9966"/>
                </patternFill>
              </fill>
            </x14:dxf>
          </x14:cfRule>
          <x14:cfRule type="containsText" priority="18" operator="containsText" id="{AB416D3D-60D6-47FA-B86D-E16061E54904}">
            <xm:f>NOT(ISERROR(SEARCH($EA$7,E28)))</xm:f>
            <xm:f>$EA$7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19" operator="containsText" id="{0875D946-ACE1-430E-A267-438873668A60}">
            <xm:f>NOT(ISERROR(SEARCH($DZ$7,E28)))</xm:f>
            <xm:f>$DZ$7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20" operator="containsText" id="{2DADB912-F63C-4D9A-A54E-E436647617B9}">
            <xm:f>NOT(ISERROR(SEARCH($DX$7,E28)))</xm:f>
            <xm:f>$DX$7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21" operator="containsText" id="{2B7C8476-B23D-480C-B832-85303FA5C642}">
            <xm:f>NOT(ISERROR(SEARCH($DY$7,E28)))</xm:f>
            <xm:f>$DY$7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14:cfRule type="containsText" priority="22" operator="containsText" id="{16C2313F-104E-4127-A650-35F0D92BF5F4}">
            <xm:f>NOT(ISERROR(SEARCH($DW$7,E28)))</xm:f>
            <xm:f>$DW$7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23" operator="containsText" id="{AD3B0586-35E9-4B3B-82EE-8432A0741161}">
            <xm:f>NOT(ISERROR(SEARCH($DV$7,E28)))</xm:f>
            <xm:f>$DV$7</xm:f>
            <x14:dxf>
              <font>
                <b/>
                <i val="0"/>
                <color theme="0"/>
              </font>
              <fill>
                <patternFill>
                  <bgColor rgb="FF00CCFF"/>
                </patternFill>
              </fill>
            </x14:dxf>
          </x14:cfRule>
          <x14:cfRule type="containsText" priority="24" operator="containsText" id="{A6E9A301-230A-4EC7-9963-DA436677DC91}">
            <xm:f>NOT(ISERROR(SEARCH($DT$7,E28)))</xm:f>
            <xm:f>$DT$7</xm:f>
            <x14:dxf>
              <font>
                <b/>
                <i val="0"/>
              </font>
            </x14:dxf>
          </x14:cfRule>
          <x14:cfRule type="containsText" priority="25" operator="containsText" id="{F6AD9CAE-88D1-43CB-A5B9-AA1FB0A9F774}">
            <xm:f>NOT(ISERROR(SEARCH($DS$7,E28)))</xm:f>
            <xm:f>$DS$7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26" operator="containsText" id="{FF509654-02F2-4127-9BDD-5D1109F3FAE0}">
            <xm:f>NOT(ISERROR(SEARCH($DR$7,E28)))</xm:f>
            <xm:f>$DR$7</xm:f>
            <x14:dxf>
              <font>
                <b/>
                <i val="0"/>
                <color auto="1"/>
              </font>
              <fill>
                <patternFill>
                  <bgColor rgb="FFFF99CC"/>
                </patternFill>
              </fill>
            </x14:dxf>
          </x14:cfRule>
          <x14:cfRule type="containsText" priority="27" operator="containsText" id="{7369F1EE-FC0C-4C63-84E8-69062B1724A1}">
            <xm:f>NOT(ISERROR(SEARCH($DQ$7,E28)))</xm:f>
            <xm:f>$DQ$7</xm:f>
            <x14:dxf>
              <font>
                <b/>
                <i val="0"/>
                <color rgb="FFFF0000"/>
              </font>
            </x14:dxf>
          </x14:cfRule>
          <x14:cfRule type="containsText" priority="28" operator="containsText" id="{5FD42A59-E4F5-43FD-AF49-5A3A216637FE}">
            <xm:f>NOT(ISERROR(SEARCH($DP$7,E28)))</xm:f>
            <xm:f>$DP$7</xm:f>
            <x14:dxf>
              <font>
                <b/>
                <i val="0"/>
                <color rgb="FFFF0000"/>
              </font>
            </x14:dxf>
          </x14:cfRule>
          <x14:cfRule type="containsText" priority="29" operator="containsText" id="{AE7E2796-9900-49A4-B82B-615D9CB80FEE}">
            <xm:f>NOT(ISERROR(SEARCH($DO$7,E28)))</xm:f>
            <xm:f>$DO$7</xm:f>
            <x14:dxf>
              <font>
                <b/>
                <i val="0"/>
              </font>
              <fill>
                <patternFill>
                  <bgColor rgb="FFFF99CC"/>
                </patternFill>
              </fill>
            </x14:dxf>
          </x14:cfRule>
          <x14:cfRule type="containsText" priority="30" operator="containsText" id="{A7D88336-5913-4FBC-AD5D-0320E81E1E04}">
            <xm:f>NOT(ISERROR(SEARCH($DN$7,E28)))</xm:f>
            <xm:f>$DN$7</xm:f>
            <x14:dxf>
              <font>
                <b/>
                <i val="0"/>
                <color rgb="FF1160FF"/>
              </font>
              <fill>
                <patternFill>
                  <bgColor rgb="FFDDDDDD"/>
                </patternFill>
              </fill>
            </x14:dxf>
          </x14:cfRule>
          <x14:cfRule type="containsText" priority="31" operator="containsText" id="{6B55BC99-F419-494D-8045-5D17889E114B}">
            <xm:f>NOT(ISERROR(SEARCH($DM$7,E28)))</xm:f>
            <xm:f>$DM$7</xm:f>
            <x14:dxf>
              <font>
                <b/>
                <i val="0"/>
                <color auto="1"/>
              </font>
              <fill>
                <patternFill>
                  <bgColor rgb="FFFF99CC"/>
                </patternFill>
              </fill>
            </x14:dxf>
          </x14:cfRule>
          <x14:cfRule type="containsText" priority="32" operator="containsText" id="{DD3D5FB7-C227-4858-A2E1-2182DB9AF247}">
            <xm:f>NOT(ISERROR(SEARCH($DL$7,E28)))</xm:f>
            <xm:f>$DL$7</xm:f>
            <x14:dxf>
              <font>
                <b/>
                <i val="0"/>
                <color auto="1"/>
              </font>
              <fill>
                <patternFill>
                  <bgColor theme="3" tint="0.59996337778862885"/>
                </patternFill>
              </fill>
            </x14:dxf>
          </x14:cfRule>
          <xm:sqref>E28</xm:sqref>
        </x14:conditionalFormatting>
        <x14:conditionalFormatting xmlns:xm="http://schemas.microsoft.com/office/excel/2006/main">
          <x14:cfRule type="containsText" priority="7" operator="containsText" id="{E3ECFB57-AEFD-4BF6-9C18-980E45197169}">
            <xm:f>NOT(ISERROR(SEARCH($GX$3,E28)))</xm:f>
            <xm:f>$GX$3</xm:f>
            <x14:dxf>
              <font>
                <b/>
                <i val="0"/>
                <color auto="1"/>
              </font>
              <fill>
                <patternFill>
                  <bgColor rgb="FFFF0000"/>
                </patternFill>
              </fill>
            </x14:dxf>
          </x14:cfRule>
          <xm:sqref>E28</xm:sqref>
        </x14:conditionalFormatting>
        <x14:conditionalFormatting xmlns:xm="http://schemas.microsoft.com/office/excel/2006/main">
          <x14:cfRule type="containsText" priority="4" operator="containsText" id="{E0A4B13B-F14C-4060-9CEE-E6EBB7E6C821}">
            <xm:f>NOT(ISERROR(SEARCH($EA$7,E28)))</xm:f>
            <xm:f>$EA$7</xm:f>
            <x14:dxf>
              <font>
                <b/>
                <i val="0"/>
                <color rgb="FF0066FF"/>
              </font>
              <fill>
                <patternFill>
                  <bgColor theme="0" tint="-0.14996795556505021"/>
                </patternFill>
              </fill>
            </x14:dxf>
          </x14:cfRule>
          <xm:sqref>E28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'[SUIVI RC BS18-lot1.xlsm]Général'!#REF!</xm:f>
          </x14:formula1>
          <xm:sqref>M18:M28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BC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MONATTE Francois PM</dc:creator>
  <cp:lastModifiedBy>MONATTE Francois PM</cp:lastModifiedBy>
  <dcterms:created xsi:type="dcterms:W3CDTF">2022-02-16T11:47:20Z</dcterms:created>
  <dcterms:modified xsi:type="dcterms:W3CDTF">2022-02-16T12:54:52Z</dcterms:modified>
</cp:coreProperties>
</file>