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Gilou\Desktop\"/>
    </mc:Choice>
  </mc:AlternateContent>
  <xr:revisionPtr revIDLastSave="0" documentId="8_{2B8EB325-302E-44AB-94B9-7499D24451DF}" xr6:coauthVersionLast="45" xr6:coauthVersionMax="45" xr10:uidLastSave="{00000000-0000-0000-0000-000000000000}"/>
  <bookViews>
    <workbookView xWindow="4245" yWindow="285" windowWidth="21375" windowHeight="15255" tabRatio="670" activeTab="1" xr2:uid="{00000000-000D-0000-FFFF-FFFF00000000}"/>
  </bookViews>
  <sheets>
    <sheet name="Devis-Fact" sheetId="36" r:id="rId1"/>
    <sheet name="Valeurs" sheetId="40" r:id="rId2"/>
  </sheets>
  <definedNames>
    <definedName name="Acpte1_HT" localSheetId="1">Valeurs!$D$22</definedName>
    <definedName name="Acpte1_TVA10" localSheetId="1">Valeurs!$D$24</definedName>
    <definedName name="Acpte1_TVA20" localSheetId="1">Valeurs!$D$25</definedName>
    <definedName name="Acpte1_TVA5" localSheetId="1">Valeurs!$D$23</definedName>
    <definedName name="Acpte2_HT" localSheetId="1">Valeurs!$D$27</definedName>
    <definedName name="Acpte2_TVA10" localSheetId="1">Valeurs!$D$29</definedName>
    <definedName name="Acpte2_TVA20" localSheetId="1">Valeurs!$D$30</definedName>
    <definedName name="Acpte2_TVA5" localSheetId="1">Valeurs!$D$28</definedName>
    <definedName name="Ce_Jour" localSheetId="1">Valeurs!$D$2</definedName>
    <definedName name="Date_Sign" localSheetId="1">Valeurs!$D$67</definedName>
    <definedName name="Date_Val" localSheetId="1">Valeurs!$D$6</definedName>
    <definedName name="En_Tete" localSheetId="1">Valeurs!$D$59</definedName>
    <definedName name="Fic_Commande" localSheetId="1">Valeurs!$D$45</definedName>
    <definedName name="Fic_Devis" localSheetId="1">Valeurs!$D$41</definedName>
    <definedName name="Fic_Facture" localSheetId="1">Valeurs!$D$43</definedName>
    <definedName name="Fic_Intermédiaire2" localSheetId="1">Valeurs!$D$47</definedName>
    <definedName name="HT" localSheetId="1">Valeurs!$D$16</definedName>
    <definedName name="Net_Payer" localSheetId="1">Valeurs!$D$38</definedName>
    <definedName name="Nom_Client">'Devis-Fact'!$G$6</definedName>
    <definedName name="Nouv_Nom_Client" localSheetId="1">Valeurs!$D$15</definedName>
    <definedName name="Num_annee" localSheetId="1">Valeurs!$D$4</definedName>
    <definedName name="Num_Client">'Devis-Fact'!$G$3</definedName>
    <definedName name="Num_Commande" localSheetId="1">Valeurs!$D$44</definedName>
    <definedName name="Num_Devis">'Devis-Fact'!$G$9</definedName>
    <definedName name="Num_Fact" localSheetId="1">Valeurs!$D$51</definedName>
    <definedName name="Num_Facture" localSheetId="1">Valeurs!$D$42</definedName>
    <definedName name="Num_Intermédiaire" localSheetId="1">Valeurs!$D$46</definedName>
    <definedName name="Num_Max_Fact" localSheetId="1">Valeurs!$D$12</definedName>
    <definedName name="Num_Mois" localSheetId="1">Valeurs!$D$5</definedName>
    <definedName name="Rech_Acpte1">Valeurs!$D$56</definedName>
    <definedName name="Rech_Acpte2">Valeurs!$D$57</definedName>
    <definedName name="Rech_Fact">Valeurs!$D$55</definedName>
    <definedName name="Reglement" localSheetId="1">Valeurs!$D$68</definedName>
    <definedName name="Som_TVA_Cde" localSheetId="1">Valeurs!$D$35</definedName>
    <definedName name="Som_TVA_Int" localSheetId="1">Valeurs!$D$36</definedName>
    <definedName name="Som_TVA_Tot" localSheetId="1">Valeurs!$D$34</definedName>
    <definedName name="TTC" localSheetId="1">Valeurs!$D$21</definedName>
    <definedName name="TTC_Acpte_Cde" localSheetId="1">Valeurs!$D$26</definedName>
    <definedName name="TTC_Acpte_Inter" localSheetId="1">Valeurs!$D$31</definedName>
    <definedName name="TTC_Acpte1" localSheetId="1">Valeurs!$D$33</definedName>
    <definedName name="TTC_Acpte1_Acpte2" localSheetId="1">Valeurs!$D$32</definedName>
    <definedName name="TVA_10">Valeurs!$D$18</definedName>
    <definedName name="TVA_20">Valeurs!$D$19</definedName>
    <definedName name="TVA_5">Valeurs!$D$17</definedName>
    <definedName name="TVA_TOT" localSheetId="1">Valeurs!$D$20</definedName>
    <definedName name="_xlnm.Print_Area" localSheetId="1">Valeurs!$A$1:$E$59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2" i="40" l="1"/>
  <c r="D11" i="40"/>
  <c r="G3" i="36"/>
  <c r="G11" i="40"/>
  <c r="D66" i="40" l="1"/>
  <c r="D65" i="40"/>
  <c r="I88" i="40" s="1"/>
  <c r="D60" i="40"/>
  <c r="D57" i="40"/>
  <c r="D56" i="40"/>
  <c r="D55" i="40"/>
  <c r="D30" i="40"/>
  <c r="D24" i="40"/>
  <c r="D23" i="40"/>
  <c r="D27" i="40"/>
  <c r="F88" i="40"/>
  <c r="D2" i="40"/>
  <c r="D6" i="40" s="1"/>
  <c r="D14" i="40" l="1"/>
  <c r="D15" i="40" s="1"/>
  <c r="D41" i="40" s="1"/>
  <c r="D49" i="40"/>
  <c r="D50" i="40" s="1"/>
  <c r="D51" i="40" s="1"/>
  <c r="G12" i="36" s="1"/>
  <c r="D29" i="40"/>
  <c r="D20" i="40"/>
  <c r="D21" i="40" s="1"/>
  <c r="D38" i="40" s="1"/>
  <c r="D28" i="40"/>
  <c r="D4" i="40"/>
  <c r="D3" i="40"/>
  <c r="J89" i="40"/>
  <c r="J88" i="40"/>
  <c r="D5" i="40"/>
  <c r="D25" i="40"/>
  <c r="D35" i="40" s="1"/>
  <c r="F89" i="40"/>
  <c r="D22" i="40"/>
  <c r="D34" i="40"/>
  <c r="I89" i="40"/>
  <c r="D59" i="40"/>
  <c r="D31" i="40" l="1"/>
  <c r="D26" i="40"/>
  <c r="D32" i="40" s="1"/>
  <c r="D36" i="40"/>
  <c r="D46" i="40"/>
  <c r="D63" i="40" s="1"/>
  <c r="D42" i="40"/>
  <c r="D61" i="40" s="1"/>
  <c r="D45" i="40"/>
  <c r="D44" i="40"/>
  <c r="D62" i="40" s="1"/>
  <c r="D10" i="40"/>
  <c r="D47" i="40"/>
  <c r="D43" i="40"/>
  <c r="D33" i="40" l="1"/>
  <c r="F28" i="36"/>
  <c r="E28" i="36"/>
  <c r="G28" i="36" l="1"/>
  <c r="H28" i="36"/>
  <c r="I28" i="36"/>
  <c r="B21" i="36" l="1"/>
  <c r="F48" i="36" l="1"/>
  <c r="I24" i="36"/>
  <c r="I23" i="36"/>
  <c r="I22" i="36"/>
  <c r="B24" i="36" l="1"/>
  <c r="E23" i="36"/>
  <c r="D47" i="36"/>
  <c r="D48" i="36"/>
  <c r="E48" i="36"/>
  <c r="E24" i="36"/>
  <c r="C2" i="36"/>
  <c r="F24" i="36" l="1"/>
  <c r="D46" i="36"/>
  <c r="D49" i="36" s="1"/>
  <c r="F43" i="36"/>
  <c r="F41" i="36" l="1"/>
  <c r="F46" i="36"/>
  <c r="F42" i="36"/>
  <c r="E47" i="36"/>
  <c r="E46" i="36" l="1"/>
  <c r="E49" i="36" s="1"/>
  <c r="F47" i="36"/>
  <c r="F49" i="36" s="1"/>
  <c r="E52" i="36" l="1"/>
  <c r="B23" i="36" l="1"/>
</calcChain>
</file>

<file path=xl/sharedStrings.xml><?xml version="1.0" encoding="utf-8"?>
<sst xmlns="http://schemas.openxmlformats.org/spreadsheetml/2006/main" count="199" uniqueCount="180">
  <si>
    <t>Total HT</t>
  </si>
  <si>
    <t>TVA</t>
  </si>
  <si>
    <t>Désignation</t>
  </si>
  <si>
    <t>Montant HT</t>
  </si>
  <si>
    <t>Total TVA</t>
  </si>
  <si>
    <t>Total TTC</t>
  </si>
  <si>
    <t>Qté</t>
  </si>
  <si>
    <t>Prix unit. HT</t>
  </si>
  <si>
    <t>Net à payer</t>
  </si>
  <si>
    <t xml:space="preserve">Montant total : </t>
  </si>
  <si>
    <t xml:space="preserve">Acompte n°1 : </t>
  </si>
  <si>
    <t xml:space="preserve">Acompte n°2 : </t>
  </si>
  <si>
    <t xml:space="preserve">Reste à payer : </t>
  </si>
  <si>
    <t>TVA 5,5%</t>
  </si>
  <si>
    <t>TVA 10%</t>
  </si>
  <si>
    <t>TVA 20%</t>
  </si>
  <si>
    <t>Taux</t>
  </si>
  <si>
    <t>Montant TTC</t>
  </si>
  <si>
    <t>Adresse du chantier</t>
  </si>
  <si>
    <t xml:space="preserve">tél : </t>
  </si>
  <si>
    <t xml:space="preserve">mail : </t>
  </si>
  <si>
    <t>TTC</t>
  </si>
  <si>
    <t>HT</t>
  </si>
  <si>
    <t>Facture</t>
  </si>
  <si>
    <t>Infos :</t>
  </si>
  <si>
    <t>Contact :</t>
  </si>
  <si>
    <t>Date et signature précédés de la mention « bon pour accord »</t>
  </si>
  <si>
    <t>Date inversée</t>
  </si>
  <si>
    <t>En votre aimable règlement</t>
  </si>
  <si>
    <t>Devis</t>
  </si>
  <si>
    <t>Facture acompte 1</t>
  </si>
  <si>
    <t>Facture acompte 2</t>
  </si>
  <si>
    <t>En tête à afficher</t>
  </si>
  <si>
    <t>X</t>
  </si>
  <si>
    <t>Erreur</t>
  </si>
  <si>
    <t>"Erreur"</t>
  </si>
  <si>
    <t>Date du jour</t>
  </si>
  <si>
    <t>A UTILSER AVEC LOGICIEL</t>
  </si>
  <si>
    <t>A UTILSER AVEC DEVIS</t>
  </si>
  <si>
    <t>N° du client</t>
  </si>
  <si>
    <t>Nom du client</t>
  </si>
  <si>
    <t>N° du devis</t>
  </si>
  <si>
    <t>N° de facture</t>
  </si>
  <si>
    <t>Titre</t>
  </si>
  <si>
    <t>Noms</t>
  </si>
  <si>
    <t>Resultat</t>
  </si>
  <si>
    <t>Ce_Jour</t>
  </si>
  <si>
    <t>Jour_Inv</t>
  </si>
  <si>
    <t>Année en cours</t>
  </si>
  <si>
    <t>Num_annee</t>
  </si>
  <si>
    <t>Mois encours</t>
  </si>
  <si>
    <t>Num_Mois</t>
  </si>
  <si>
    <t>Date de validité</t>
  </si>
  <si>
    <t>Date_Val</t>
  </si>
  <si>
    <t>=SI(ET(Valeurs!$D$49=0;Valeurs!$D$50=0;Valeurs!$D$51=0);Valeurs!$D$6;SI(ET(Valeurs!$D$49=0;Valeurs!$D$50=1;Valeurs!$D$51=0);"";SI(ET(Valeurs!$D$49=0;Valeurs!$D$50=0;Valeurs!$D$51=1);"";SI(ET(Valeurs!$D$49=1;Valeurs!$D$50=0;Valeurs!$D$51=0);"";SI(ET(Valeurs!$D$49=1;Valeurs!$D$50=1;Valeurs!$D$51=0);"";SI(ET(Valeurs!$D$49=1;Valeurs!$D$50=1;Valeurs!$D$51=1);"";SI(ET(Valeurs!$D$49=0;Valeurs!$D$50=1;Valeurs!$D$51=1);"";"")))))))</t>
  </si>
  <si>
    <t>Numéro de client</t>
  </si>
  <si>
    <t>Num_Client</t>
  </si>
  <si>
    <t>Numéro de devis</t>
  </si>
  <si>
    <t>Num_Devis</t>
  </si>
  <si>
    <t>Numéro prochaine facture</t>
  </si>
  <si>
    <t>Num_Fact</t>
  </si>
  <si>
    <t>Nom_Client</t>
  </si>
  <si>
    <t>Numéro maxi Facture</t>
  </si>
  <si>
    <t>Num_Max_Fact</t>
  </si>
  <si>
    <t>Nombre de client</t>
  </si>
  <si>
    <t>Nb_Client</t>
  </si>
  <si>
    <t>TVA 5%</t>
  </si>
  <si>
    <t>Acompte à la commande HT</t>
  </si>
  <si>
    <t>Acpte1_HT</t>
  </si>
  <si>
    <t>Acompte à la commande TVA 5%</t>
  </si>
  <si>
    <t>Acpte1_TVA5</t>
  </si>
  <si>
    <t>Acompte à la commande TVA 10%</t>
  </si>
  <si>
    <t>Acpte1_TVA10</t>
  </si>
  <si>
    <t>Acompte à la commande TVA 20%</t>
  </si>
  <si>
    <t>Acpte1_TVA20</t>
  </si>
  <si>
    <t>Montant TTC Acompte à la commande</t>
  </si>
  <si>
    <t>TTC-Acpte_Cde</t>
  </si>
  <si>
    <t>Acompte Intermédiaire HT</t>
  </si>
  <si>
    <t>Acpte2_HT</t>
  </si>
  <si>
    <t>Acompte Intermédiaire TVA 5%</t>
  </si>
  <si>
    <t>Acpte2_TVA5</t>
  </si>
  <si>
    <t>Acompte Intermédiaire TVA 10%</t>
  </si>
  <si>
    <t>Acpte2_TVA10</t>
  </si>
  <si>
    <t>Acompte Intermédiaire TVA 20%</t>
  </si>
  <si>
    <t>Acpte2_TVA20</t>
  </si>
  <si>
    <t>Montant TTC Acompte Intermédiaire</t>
  </si>
  <si>
    <t>TTC_Acpte_Inter</t>
  </si>
  <si>
    <t>Montant TTC-Acpte1-Acpte2</t>
  </si>
  <si>
    <t>TTC_Acpte1_Acpte2</t>
  </si>
  <si>
    <t>Montant TTC-Acpte1</t>
  </si>
  <si>
    <t>TTC_Acpte1</t>
  </si>
  <si>
    <t>Somme TVA Total</t>
  </si>
  <si>
    <t>Som_TVA_Tot</t>
  </si>
  <si>
    <t>Net à Payer</t>
  </si>
  <si>
    <t>Net_Payer</t>
  </si>
  <si>
    <t>Fichiers</t>
  </si>
  <si>
    <t>Fichier devis</t>
  </si>
  <si>
    <t>Fic_Devis</t>
  </si>
  <si>
    <t>Numéro facture</t>
  </si>
  <si>
    <t>Num_Facture</t>
  </si>
  <si>
    <t>Fichier facture</t>
  </si>
  <si>
    <t>Fic_Facture</t>
  </si>
  <si>
    <t>Numéro acompte à la commande</t>
  </si>
  <si>
    <t>Num_Commande</t>
  </si>
  <si>
    <t>Fichier acompte à la commande</t>
  </si>
  <si>
    <t>Fic_Commande</t>
  </si>
  <si>
    <t>Numéro acompte Intermédiaire</t>
  </si>
  <si>
    <t>Num_Intermédiaire</t>
  </si>
  <si>
    <t>Fichier acompte intermédiaire2</t>
  </si>
  <si>
    <t>Fic_Intermédiaire2</t>
  </si>
  <si>
    <t>recherche si acpte1 existe</t>
  </si>
  <si>
    <t>extraction du n° de facturation</t>
  </si>
  <si>
    <t>N° de facturation à appliquer</t>
  </si>
  <si>
    <t>Recherche si Devis ou facture</t>
  </si>
  <si>
    <t>En_Tete</t>
  </si>
  <si>
    <t>En tête référence - devis</t>
  </si>
  <si>
    <t>En tête référence - facture</t>
  </si>
  <si>
    <t>En tête référence - facture cde</t>
  </si>
  <si>
    <t>En tête référence - facture inter</t>
  </si>
  <si>
    <t>En tête référence - erreur</t>
  </si>
  <si>
    <t>En tête référence - Date du jour</t>
  </si>
  <si>
    <t>En tête référence - Date de validité</t>
  </si>
  <si>
    <t>Pied de page 1</t>
  </si>
  <si>
    <t>Date_Sign</t>
  </si>
  <si>
    <t>Pied de page 2</t>
  </si>
  <si>
    <t>Reglement</t>
  </si>
  <si>
    <t>'=RECHERCHEV(Num_Devis;TBDevis;21;FAUX)</t>
  </si>
  <si>
    <t>Som_TVA_Cde</t>
  </si>
  <si>
    <t>Som_TVA_Int</t>
  </si>
  <si>
    <t>Somme TVA à la commande</t>
  </si>
  <si>
    <t>Somme TVA intermédiaire</t>
  </si>
  <si>
    <t>TVA Total</t>
  </si>
  <si>
    <t>TVA_TOT</t>
  </si>
  <si>
    <t>Sauvegardes</t>
  </si>
  <si>
    <t>Nouv_Nom_Client</t>
  </si>
  <si>
    <t>Nouvel RefClient</t>
  </si>
  <si>
    <t>Recherche contact</t>
  </si>
  <si>
    <t>'=RECHERCHEV(D9;TBDevis;9;FAUX)</t>
  </si>
  <si>
    <t>=Num_Devis &amp;"-"&amp;Nouv_Nom_Client</t>
  </si>
  <si>
    <t>'=RECHERCHEV(Nom_Client;TabClient;1;FAUX)</t>
  </si>
  <si>
    <t>'=SOMME('Devis-Fact'!F28:F120)</t>
  </si>
  <si>
    <t>TVA_5</t>
  </si>
  <si>
    <t>'=SOMME('Devis-Fact'!H28:H120)</t>
  </si>
  <si>
    <t>TVA_10</t>
  </si>
  <si>
    <t>'=SOMME('Devis-Fact'!G28:G120)</t>
  </si>
  <si>
    <t>TVA_20</t>
  </si>
  <si>
    <t>'=SOMME('Devis-Fact'!I28:I120)</t>
  </si>
  <si>
    <t>'=SOMME(D17:D19)</t>
  </si>
  <si>
    <t>'=HT+TVA_TOT</t>
  </si>
  <si>
    <t>'=D16*C22</t>
  </si>
  <si>
    <t>'=D17*C23</t>
  </si>
  <si>
    <t>'=D18*C24</t>
  </si>
  <si>
    <t>'=D19*C25</t>
  </si>
  <si>
    <t>'=SOMME(D22:D25)</t>
  </si>
  <si>
    <t>'=D16*C27</t>
  </si>
  <si>
    <t>'=D17*C28</t>
  </si>
  <si>
    <t>'=D18*C29</t>
  </si>
  <si>
    <t>'=D19*C30</t>
  </si>
  <si>
    <t>'=SOMME(D27:D30)</t>
  </si>
  <si>
    <t>'=D21-D26-D31</t>
  </si>
  <si>
    <t>'=D21-D26</t>
  </si>
  <si>
    <t>'=SOMME(D23:D25)</t>
  </si>
  <si>
    <t>'=SOMME(D28:D30)</t>
  </si>
  <si>
    <t>'=SI(ET(D55=1;D56=1;D57=1);D32;SI(ET(D55=1;D56=1;D57=0);D33;SI(ET(D55=0;D56=0;D57=1);D31;SI(ET(D55=0;D56=1;D57=0);D26;SI(ET(D55=1;D56=0;D57=0);D21;D21)))))</t>
  </si>
  <si>
    <t>'="FAC"&amp;"-"&amp;TEXTE(Num_Fact;"000")&amp;TEXTE(Ce_Jour;"-AA")</t>
  </si>
  <si>
    <t>'="FAC"&amp;"-"&amp;TEXTE(Num_Fact;"000")&amp;TEXTE(Ce_Jour;"-AA")&amp;"-"&amp;Nouv_Nom_Client</t>
  </si>
  <si>
    <t>'="FAC"&amp;"-"&amp;TEXTE(Num_Fact;"000")&amp;TEXTE(Ce_Jour;"-AA")&amp;"-A01"</t>
  </si>
  <si>
    <t>'="FAC"&amp;"-"&amp;TEXTE(Num_Fact;"000")&amp;TEXTE(Ce_Jour;"-AA")&amp;"-A01"&amp;"-"&amp;Nouv_Nom_Client</t>
  </si>
  <si>
    <t>'="FAC"&amp;"-"&amp;TEXTE(Num_Fact;"000")&amp;TEXTE(Ce_Jour;"-AA")&amp;"-A02"</t>
  </si>
  <si>
    <t>'="FAC"&amp;"-"&amp;TEXTE(Num_Fact;"000")&amp;TEXTE(Ce_Jour;"-AA")&amp;"-A02"&amp;"-"&amp;Nouv_Nom_Client</t>
  </si>
  <si>
    <t>'=STXT(D49;5;3)</t>
  </si>
  <si>
    <t>'=SI(D50="";Num_Max_Fact+1;CNUM(D50))</t>
  </si>
  <si>
    <t>Rech_Fact</t>
  </si>
  <si>
    <t>'=SI(C55=VRAI;1;0)</t>
  </si>
  <si>
    <t>Rech_Acpte1</t>
  </si>
  <si>
    <t>'=SI(C56=VRAI;1;0)</t>
  </si>
  <si>
    <t>Rech_Acpte2</t>
  </si>
  <si>
    <t>'=SI(C57=VRAI;1;0)</t>
  </si>
  <si>
    <t>'=SI(ET(Valeurs!$D$55=0;Valeurs!$D$56=0;Valeurs!$D$57=0);Valeurs!$D$66;SI(ET(Valeurs!$D$55=0;Valeurs!$D$56=1;Valeurs!$D$57=0);"";SI(ET(Valeurs!$D$55=0;Valeurs!$D$56=0;Valeurs!$D$57=1);"";SI(ET(Valeurs!$D$55=1;Valeurs!$D$56=0;Valeurs!$D$57=0);"";SI(ET(Valeurs!$D$55=1;Valeurs!$D$56=1;Valeurs!$D$57=0);"";SI(ET(Valeurs!$D$55=1;Valeurs!$D$56=1;Valeurs!$D$57=1);"";SI(ET(Valeurs!$D$55=0;Valeurs!$D$56=1;Valeurs!$D$57=1);"";"")))))))</t>
  </si>
  <si>
    <t>poste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</si>
</sst>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5" formatCode="_(&quot;€&quot;* #,##0.00_);_(&quot;€&quot;* \(#,##0.00\);_(&quot;€&quot;* &quot;-&quot;??_);_(@_)"/>
    <numFmt numFmtId="166" formatCode="&quot;€&quot;#,##0.00_);[Red]\(&quot;€&quot;#,##0.00\)"/>
    <numFmt numFmtId="167" formatCode="0#&quot; &quot;##&quot; &quot;##&quot; &quot;##&quot; &quot;##"/>
    <numFmt numFmtId="169" formatCode="#,##0.00\ &quot;€&quot;"/>
    <numFmt numFmtId="170" formatCode="00"/>
    <numFmt numFmtId="173" formatCode="#,##0.00\ \€"/>
    <numFmt numFmtId="175" formatCode="_-* #,##0.00\ [$€-40C]_-;\-* #,##0.00\ [$€-40C]_-;_-* &quot;-&quot;??\ [$€-40C]_-;_-@_-"/>
  </numFmts>
  <fonts count="28" x14ac:knownFonts="1">
    <font>
      <sz val="10"/>
      <name val="Arial"/>
      <family val="2"/>
    </font>
    <font>
      <sz val="10"/>
      <name val="Mangal"/>
      <family val="2"/>
    </font>
    <font>
      <u/>
      <sz val="10"/>
      <color indexed="19"/>
      <name val="Mangal"/>
      <family val="2"/>
    </font>
    <font>
      <sz val="10"/>
      <color indexed="9"/>
      <name val="Mang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b/>
      <u/>
      <sz val="14"/>
      <color rgb="FFA27800"/>
      <name val="Arial"/>
      <family val="2"/>
    </font>
    <font>
      <sz val="10"/>
      <color theme="1"/>
      <name val="Arial"/>
      <family val="2"/>
    </font>
    <font>
      <b/>
      <u/>
      <sz val="10"/>
      <color rgb="FFFF0000"/>
      <name val="Arial"/>
      <family val="2"/>
    </font>
    <font>
      <u/>
      <sz val="10"/>
      <color rgb="FFFF0000"/>
      <name val="Arial"/>
      <family val="2"/>
    </font>
    <font>
      <b/>
      <sz val="20"/>
      <color theme="0" tint="-4.9989318521683403E-2"/>
      <name val="Arial"/>
      <family val="2"/>
    </font>
    <font>
      <b/>
      <sz val="22"/>
      <color theme="0" tint="-4.9989318521683403E-2"/>
      <name val="Arial"/>
      <family val="2"/>
    </font>
    <font>
      <b/>
      <u/>
      <sz val="10"/>
      <color rgb="FFA27800"/>
      <name val="Arial"/>
      <family val="2"/>
    </font>
    <font>
      <sz val="10"/>
      <color theme="0"/>
      <name val="Arial"/>
      <family val="2"/>
    </font>
    <font>
      <b/>
      <sz val="10"/>
      <color rgb="FFFF0000"/>
      <name val="Arial"/>
      <family val="2"/>
    </font>
    <font>
      <b/>
      <sz val="10"/>
      <color theme="1" tint="0.34998626667073579"/>
      <name val="Arial"/>
      <family val="2"/>
    </font>
    <font>
      <b/>
      <sz val="14"/>
      <name val="Arial"/>
      <family val="2"/>
    </font>
    <font>
      <b/>
      <u/>
      <sz val="10"/>
      <color theme="7" tint="-0.499984740745262"/>
      <name val="Arial"/>
      <family val="2"/>
    </font>
    <font>
      <b/>
      <sz val="11"/>
      <name val="Arial"/>
      <family val="2"/>
    </font>
    <font>
      <sz val="10"/>
      <color rgb="FFFF0000"/>
      <name val="Arial"/>
      <family val="2"/>
    </font>
    <font>
      <b/>
      <sz val="10"/>
      <color rgb="FFA27800"/>
      <name val="Arial"/>
      <family val="2"/>
    </font>
    <font>
      <sz val="10"/>
      <color rgb="FF00B050"/>
      <name val="Arial"/>
      <family val="2"/>
    </font>
    <font>
      <sz val="10"/>
      <color rgb="FF000000"/>
      <name val="Arial"/>
      <family val="2"/>
    </font>
    <font>
      <b/>
      <sz val="22"/>
      <color rgb="FF000000"/>
      <name val="Arial"/>
      <family val="2"/>
    </font>
    <font>
      <b/>
      <u/>
      <sz val="10"/>
      <color rgb="FFBE6E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42"/>
      </patternFill>
    </fill>
    <fill>
      <patternFill patternType="solid">
        <fgColor indexed="22"/>
        <bgColor indexed="55"/>
      </patternFill>
    </fill>
    <fill>
      <patternFill patternType="solid">
        <fgColor indexed="42"/>
        <bgColor indexed="43"/>
      </patternFill>
    </fill>
    <fill>
      <patternFill patternType="solid">
        <fgColor indexed="43"/>
        <bgColor indexed="42"/>
      </patternFill>
    </fill>
    <fill>
      <gradientFill type="path">
        <stop position="0">
          <color theme="0"/>
        </stop>
        <stop position="1">
          <color rgb="FFA27800"/>
        </stop>
      </gradientFill>
    </fill>
    <fill>
      <patternFill patternType="solid">
        <fgColor rgb="FFCCFFFF"/>
        <bgColor indexed="64"/>
      </patternFill>
    </fill>
    <fill>
      <patternFill patternType="solid">
        <fgColor rgb="FFEAAD00"/>
        <bgColor indexed="64"/>
      </patternFill>
    </fill>
    <fill>
      <gradientFill degree="90">
        <stop position="0">
          <color theme="0"/>
        </stop>
        <stop position="0.5">
          <color rgb="FFA27800"/>
        </stop>
        <stop position="1">
          <color theme="0"/>
        </stop>
      </gradientFill>
    </fill>
  </fills>
  <borders count="24">
    <border>
      <left/>
      <right/>
      <top/>
      <bottom/>
      <diagonal/>
    </border>
    <border>
      <left style="thick">
        <color rgb="FFA27800"/>
      </left>
      <right style="thin">
        <color auto="1"/>
      </right>
      <top style="thick">
        <color rgb="FFA27800"/>
      </top>
      <bottom style="thin">
        <color auto="1"/>
      </bottom>
      <diagonal/>
    </border>
    <border>
      <left style="thick">
        <color rgb="FFA278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A27800"/>
      </left>
      <right style="thin">
        <color auto="1"/>
      </right>
      <top style="thin">
        <color auto="1"/>
      </top>
      <bottom style="thick">
        <color rgb="FFA27800"/>
      </bottom>
      <diagonal/>
    </border>
    <border>
      <left style="thin">
        <color auto="1"/>
      </left>
      <right style="thin">
        <color auto="1"/>
      </right>
      <top style="thick">
        <color rgb="FFA27800"/>
      </top>
      <bottom style="thin">
        <color auto="1"/>
      </bottom>
      <diagonal/>
    </border>
    <border>
      <left style="thick">
        <color rgb="FFA27800"/>
      </left>
      <right/>
      <top style="thick">
        <color rgb="FFA27800"/>
      </top>
      <bottom style="thin">
        <color auto="1"/>
      </bottom>
      <diagonal/>
    </border>
    <border>
      <left/>
      <right style="thick">
        <color rgb="FFA27800"/>
      </right>
      <top style="thick">
        <color rgb="FFA27800"/>
      </top>
      <bottom style="thin">
        <color auto="1"/>
      </bottom>
      <diagonal/>
    </border>
    <border>
      <left style="thick">
        <color rgb="FFA27800"/>
      </left>
      <right/>
      <top style="thin">
        <color auto="1"/>
      </top>
      <bottom style="thick">
        <color rgb="FFA27800"/>
      </bottom>
      <diagonal/>
    </border>
    <border>
      <left style="thick">
        <color rgb="FFA27800"/>
      </left>
      <right style="thick">
        <color rgb="FFA27800"/>
      </right>
      <top style="thick">
        <color rgb="FFA27800"/>
      </top>
      <bottom style="thick">
        <color rgb="FFA27800"/>
      </bottom>
      <diagonal/>
    </border>
    <border>
      <left style="thick">
        <color rgb="FFA27800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ck">
        <color rgb="FFA27800"/>
      </right>
      <top style="thick">
        <color rgb="FFA27800"/>
      </top>
      <bottom style="thin">
        <color auto="1"/>
      </bottom>
      <diagonal/>
    </border>
    <border>
      <left style="thin">
        <color auto="1"/>
      </left>
      <right style="thick">
        <color rgb="FFA278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A27800"/>
      </right>
      <top style="thin">
        <color auto="1"/>
      </top>
      <bottom style="thick">
        <color rgb="FFA27800"/>
      </bottom>
      <diagonal/>
    </border>
    <border>
      <left style="thin">
        <color auto="1"/>
      </left>
      <right style="thick">
        <color rgb="FFA27800"/>
      </right>
      <top/>
      <bottom/>
      <diagonal/>
    </border>
    <border>
      <left/>
      <right style="thick">
        <color rgb="FFA27800"/>
      </right>
      <top style="thin">
        <color auto="1"/>
      </top>
      <bottom style="thick">
        <color rgb="FFA27800"/>
      </bottom>
      <diagonal/>
    </border>
    <border>
      <left style="medium">
        <color rgb="FFA27800"/>
      </left>
      <right/>
      <top style="medium">
        <color rgb="FFA27800"/>
      </top>
      <bottom/>
      <diagonal/>
    </border>
    <border>
      <left/>
      <right/>
      <top style="medium">
        <color rgb="FFA27800"/>
      </top>
      <bottom/>
      <diagonal/>
    </border>
    <border>
      <left/>
      <right style="medium">
        <color rgb="FFA27800"/>
      </right>
      <top style="medium">
        <color rgb="FFA27800"/>
      </top>
      <bottom/>
      <diagonal/>
    </border>
    <border>
      <left style="medium">
        <color rgb="FFA27800"/>
      </left>
      <right/>
      <top/>
      <bottom style="medium">
        <color rgb="FFA27800"/>
      </bottom>
      <diagonal/>
    </border>
    <border>
      <left/>
      <right/>
      <top/>
      <bottom style="medium">
        <color rgb="FFA27800"/>
      </bottom>
      <diagonal/>
    </border>
    <border>
      <left/>
      <right style="medium">
        <color rgb="FFA27800"/>
      </right>
      <top/>
      <bottom style="medium">
        <color rgb="FFA27800"/>
      </bottom>
      <diagonal/>
    </border>
    <border>
      <left/>
      <right style="thick">
        <color rgb="FFA27800"/>
      </right>
      <top/>
      <bottom/>
      <diagonal/>
    </border>
    <border>
      <left/>
      <right style="medium">
        <color rgb="FFA27800"/>
      </right>
      <top/>
      <bottom/>
      <diagonal/>
    </border>
  </borders>
  <cellStyleXfs count="1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2" fillId="0" borderId="0" applyNumberFormat="0" applyFill="0" applyBorder="0" applyProtection="0">
      <alignment horizontal="center"/>
    </xf>
    <xf numFmtId="0" fontId="3" fillId="0" borderId="0" applyNumberFormat="0" applyFill="0" applyBorder="0" applyAlignment="0" applyProtection="0"/>
    <xf numFmtId="165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3" fillId="8" borderId="8">
      <alignment vertical="center" shrinkToFit="1"/>
    </xf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</cellStyleXfs>
  <cellXfs count="117">
    <xf numFmtId="0" fontId="0" fillId="0" borderId="0" xfId="0"/>
    <xf numFmtId="166" fontId="0" fillId="7" borderId="0" xfId="0" applyNumberFormat="1" applyFill="1" applyAlignment="1">
      <alignment horizontal="right" vertical="center" wrapText="1"/>
    </xf>
    <xf numFmtId="173" fontId="7" fillId="0" borderId="0" xfId="8" quotePrefix="1" applyNumberFormat="1" applyFont="1" applyAlignment="1">
      <alignment horizontal="center" vertical="center"/>
    </xf>
    <xf numFmtId="173" fontId="7" fillId="0" borderId="0" xfId="8" quotePrefix="1" applyNumberFormat="1" applyFont="1" applyBorder="1" applyAlignment="1" applyProtection="1">
      <alignment horizontal="center" vertical="center"/>
      <protection locked="0"/>
    </xf>
    <xf numFmtId="173" fontId="7" fillId="0" borderId="0" xfId="8" quotePrefix="1" applyNumberFormat="1" applyFont="1" applyAlignment="1" applyProtection="1">
      <alignment horizontal="center" vertical="center"/>
      <protection locked="0"/>
    </xf>
    <xf numFmtId="169" fontId="7" fillId="0" borderId="0" xfId="8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left"/>
    </xf>
    <xf numFmtId="0" fontId="11" fillId="0" borderId="0" xfId="0" applyFont="1"/>
    <xf numFmtId="0" fontId="12" fillId="0" borderId="0" xfId="0" applyFont="1"/>
    <xf numFmtId="0" fontId="4" fillId="0" borderId="1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0" xfId="0" applyFont="1" applyProtection="1">
      <protection locked="0"/>
    </xf>
    <xf numFmtId="0" fontId="4" fillId="7" borderId="0" xfId="0" applyFont="1" applyFill="1" applyAlignment="1">
      <alignment horizontal="center" vertical="center" wrapText="1"/>
    </xf>
    <xf numFmtId="0" fontId="0" fillId="7" borderId="0" xfId="0" applyFill="1" applyAlignment="1">
      <alignment horizontal="right" vertical="center" wrapText="1"/>
    </xf>
    <xf numFmtId="14" fontId="0" fillId="0" borderId="0" xfId="0" applyNumberFormat="1"/>
    <xf numFmtId="170" fontId="0" fillId="0" borderId="0" xfId="0" applyNumberFormat="1"/>
    <xf numFmtId="0" fontId="0" fillId="0" borderId="0" xfId="0" quotePrefix="1"/>
    <xf numFmtId="0" fontId="0" fillId="0" borderId="0" xfId="0" applyAlignment="1">
      <alignment horizontal="center" wrapText="1"/>
    </xf>
    <xf numFmtId="0" fontId="4" fillId="0" borderId="11" xfId="0" applyFont="1" applyBorder="1" applyAlignment="1">
      <alignment horizontal="center"/>
    </xf>
    <xf numFmtId="169" fontId="0" fillId="0" borderId="0" xfId="0" applyNumberFormat="1"/>
    <xf numFmtId="0" fontId="4" fillId="0" borderId="0" xfId="0" quotePrefix="1" applyFont="1"/>
    <xf numFmtId="14" fontId="4" fillId="0" borderId="0" xfId="0" quotePrefix="1" applyNumberFormat="1" applyFont="1"/>
    <xf numFmtId="0" fontId="16" fillId="0" borderId="0" xfId="0" applyFont="1" applyAlignment="1">
      <alignment horizontal="center"/>
    </xf>
    <xf numFmtId="0" fontId="4" fillId="0" borderId="0" xfId="0" quotePrefix="1" applyFont="1" applyAlignment="1">
      <alignment horizontal="left"/>
    </xf>
    <xf numFmtId="0" fontId="17" fillId="0" borderId="0" xfId="0" applyFont="1" applyAlignment="1">
      <alignment horizontal="right"/>
    </xf>
    <xf numFmtId="10" fontId="7" fillId="0" borderId="0" xfId="9" applyNumberFormat="1" applyFont="1" applyFill="1" applyBorder="1" applyAlignment="1">
      <alignment horizontal="center" vertical="center"/>
    </xf>
    <xf numFmtId="0" fontId="0" fillId="0" borderId="0" xfId="0"/>
    <xf numFmtId="0" fontId="4" fillId="0" borderId="0" xfId="0" applyFont="1"/>
    <xf numFmtId="0" fontId="5" fillId="0" borderId="0" xfId="0" applyFont="1"/>
    <xf numFmtId="14" fontId="4" fillId="0" borderId="0" xfId="0" applyNumberFormat="1" applyFont="1"/>
    <xf numFmtId="0" fontId="0" fillId="0" borderId="0" xfId="0" applyAlignment="1">
      <alignment horizontal="center"/>
    </xf>
    <xf numFmtId="169" fontId="7" fillId="0" borderId="0" xfId="8" applyNumberFormat="1" applyFont="1" applyFill="1" applyBorder="1" applyAlignment="1" applyProtection="1">
      <alignment horizontal="right" vertical="center"/>
      <protection locked="0"/>
    </xf>
    <xf numFmtId="0" fontId="17" fillId="0" borderId="0" xfId="0" applyFont="1" applyAlignment="1">
      <alignment horizontal="center" vertical="center"/>
    </xf>
    <xf numFmtId="0" fontId="0" fillId="0" borderId="0" xfId="0" applyProtection="1">
      <protection locked="0"/>
    </xf>
    <xf numFmtId="0" fontId="0" fillId="0" borderId="0" xfId="8" applyNumberFormat="1" applyFont="1" applyAlignment="1">
      <alignment horizontal="right" vertical="center"/>
    </xf>
    <xf numFmtId="0" fontId="0" fillId="0" borderId="0" xfId="8" applyNumberFormat="1" applyFont="1" applyAlignment="1" applyProtection="1">
      <alignment horizontal="right" vertical="center"/>
      <protection locked="0"/>
    </xf>
    <xf numFmtId="169" fontId="20" fillId="0" borderId="0" xfId="8" applyNumberFormat="1" applyFont="1" applyAlignment="1" applyProtection="1">
      <alignment horizontal="center" vertical="center" wrapText="1"/>
      <protection locked="0"/>
    </xf>
    <xf numFmtId="0" fontId="16" fillId="0" borderId="0" xfId="0" applyFont="1"/>
    <xf numFmtId="170" fontId="16" fillId="0" borderId="0" xfId="0" applyNumberFormat="1" applyFont="1"/>
    <xf numFmtId="0" fontId="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0" fillId="0" borderId="0" xfId="0" quotePrefix="1" applyProtection="1">
      <protection locked="0"/>
    </xf>
    <xf numFmtId="10" fontId="0" fillId="0" borderId="1" xfId="0" applyNumberFormat="1" applyBorder="1"/>
    <xf numFmtId="44" fontId="0" fillId="0" borderId="11" xfId="8" applyNumberFormat="1" applyFont="1" applyBorder="1"/>
    <xf numFmtId="10" fontId="0" fillId="0" borderId="2" xfId="0" applyNumberFormat="1" applyBorder="1"/>
    <xf numFmtId="44" fontId="0" fillId="0" borderId="12" xfId="8" applyNumberFormat="1" applyFont="1" applyBorder="1"/>
    <xf numFmtId="10" fontId="0" fillId="0" borderId="3" xfId="0" applyNumberFormat="1" applyBorder="1"/>
    <xf numFmtId="44" fontId="0" fillId="0" borderId="13" xfId="8" applyNumberFormat="1" applyFont="1" applyBorder="1"/>
    <xf numFmtId="44" fontId="0" fillId="0" borderId="9" xfId="0" applyNumberFormat="1" applyBorder="1"/>
    <xf numFmtId="44" fontId="0" fillId="0" borderId="10" xfId="0" applyNumberFormat="1" applyBorder="1" applyAlignment="1">
      <alignment horizontal="right"/>
    </xf>
    <xf numFmtId="44" fontId="0" fillId="0" borderId="14" xfId="0" applyNumberFormat="1" applyBorder="1" applyAlignment="1">
      <alignment horizontal="right"/>
    </xf>
    <xf numFmtId="44" fontId="7" fillId="0" borderId="9" xfId="8" applyNumberFormat="1" applyFont="1" applyBorder="1" applyAlignment="1"/>
    <xf numFmtId="44" fontId="0" fillId="0" borderId="14" xfId="8" applyNumberFormat="1" applyFont="1" applyBorder="1" applyAlignment="1">
      <alignment horizontal="right"/>
    </xf>
    <xf numFmtId="44" fontId="4" fillId="0" borderId="13" xfId="0" applyNumberFormat="1" applyFont="1" applyBorder="1"/>
    <xf numFmtId="165" fontId="0" fillId="0" borderId="0" xfId="0" applyNumberFormat="1"/>
    <xf numFmtId="14" fontId="0" fillId="0" borderId="0" xfId="0" applyNumberFormat="1" applyAlignment="1">
      <alignment horizontal="left"/>
    </xf>
    <xf numFmtId="0" fontId="22" fillId="0" borderId="0" xfId="0" quotePrefix="1" applyFont="1"/>
    <xf numFmtId="0" fontId="0" fillId="0" borderId="0" xfId="0" quotePrefix="1" applyAlignment="1">
      <alignment horizontal="left"/>
    </xf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4" fillId="0" borderId="23" xfId="0" applyFont="1" applyBorder="1" applyAlignment="1">
      <alignment horizontal="left"/>
    </xf>
    <xf numFmtId="0" fontId="9" fillId="0" borderId="0" xfId="0" applyFont="1" applyAlignment="1">
      <alignment horizontal="center"/>
    </xf>
    <xf numFmtId="167" fontId="0" fillId="0" borderId="0" xfId="0" applyNumberFormat="1" applyAlignment="1">
      <alignment horizontal="left"/>
    </xf>
    <xf numFmtId="0" fontId="0" fillId="0" borderId="0" xfId="0"/>
    <xf numFmtId="0" fontId="4" fillId="0" borderId="0" xfId="0" applyFont="1"/>
    <xf numFmtId="0" fontId="9" fillId="0" borderId="0" xfId="0" applyFont="1" applyAlignment="1">
      <alignment horizontal="left" vertical="center"/>
    </xf>
    <xf numFmtId="0" fontId="23" fillId="0" borderId="0" xfId="0" applyFont="1" applyAlignment="1">
      <alignment horizontal="center"/>
    </xf>
    <xf numFmtId="0" fontId="0" fillId="0" borderId="0" xfId="0"/>
    <xf numFmtId="0" fontId="0" fillId="0" borderId="0" xfId="0" applyFont="1" applyAlignment="1">
      <alignment horizontal="center" vertical="center"/>
    </xf>
    <xf numFmtId="173" fontId="0" fillId="0" borderId="0" xfId="0" applyNumberFormat="1" applyFont="1" applyAlignment="1">
      <alignment horizontal="right" vertical="center"/>
    </xf>
    <xf numFmtId="10" fontId="0" fillId="0" borderId="0" xfId="0" applyNumberFormat="1" applyFont="1" applyAlignment="1">
      <alignment horizontal="right" vertical="center"/>
    </xf>
    <xf numFmtId="44" fontId="4" fillId="0" borderId="3" xfId="8" applyNumberFormat="1" applyFont="1" applyBorder="1"/>
    <xf numFmtId="0" fontId="0" fillId="0" borderId="0" xfId="0"/>
    <xf numFmtId="0" fontId="21" fillId="0" borderId="0" xfId="0" applyFont="1" applyProtection="1">
      <protection locked="0"/>
    </xf>
    <xf numFmtId="0" fontId="21" fillId="0" borderId="0" xfId="0" applyFont="1" applyAlignment="1" applyProtection="1">
      <alignment horizontal="left"/>
      <protection locked="0"/>
    </xf>
    <xf numFmtId="9" fontId="0" fillId="0" borderId="0" xfId="0" applyNumberFormat="1" applyProtection="1">
      <protection locked="0"/>
    </xf>
    <xf numFmtId="0" fontId="22" fillId="0" borderId="0" xfId="0" applyFont="1" applyProtection="1">
      <protection locked="0"/>
    </xf>
    <xf numFmtId="0" fontId="0" fillId="0" borderId="0" xfId="0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11" fillId="0" borderId="0" xfId="0" applyFont="1" applyProtection="1">
      <protection locked="0"/>
    </xf>
    <xf numFmtId="0" fontId="4" fillId="0" borderId="0" xfId="0" quotePrefix="1" applyFont="1" applyProtection="1">
      <protection locked="0"/>
    </xf>
    <xf numFmtId="14" fontId="4" fillId="0" borderId="0" xfId="0" applyNumberFormat="1" applyFont="1" applyProtection="1">
      <protection locked="0"/>
    </xf>
    <xf numFmtId="14" fontId="4" fillId="0" borderId="0" xfId="0" quotePrefix="1" applyNumberFormat="1" applyFont="1" applyProtection="1">
      <protection locked="0"/>
    </xf>
    <xf numFmtId="175" fontId="0" fillId="0" borderId="0" xfId="0" applyNumberFormat="1"/>
    <xf numFmtId="175" fontId="0" fillId="0" borderId="0" xfId="8" applyNumberFormat="1" applyFont="1" applyAlignment="1" applyProtection="1"/>
    <xf numFmtId="175" fontId="4" fillId="0" borderId="0" xfId="8" applyNumberFormat="1" applyFont="1" applyAlignment="1" applyProtection="1"/>
    <xf numFmtId="175" fontId="0" fillId="0" borderId="0" xfId="8" quotePrefix="1" applyNumberFormat="1" applyFont="1" applyAlignment="1" applyProtection="1"/>
    <xf numFmtId="175" fontId="4" fillId="0" borderId="0" xfId="8" quotePrefix="1" applyNumberFormat="1" applyFont="1" applyAlignment="1" applyProtection="1"/>
    <xf numFmtId="175" fontId="0" fillId="0" borderId="0" xfId="8" applyNumberFormat="1" applyFont="1" applyAlignment="1" applyProtection="1">
      <protection locked="0"/>
    </xf>
    <xf numFmtId="175" fontId="17" fillId="0" borderId="0" xfId="8" quotePrefix="1" applyNumberFormat="1" applyFont="1" applyAlignment="1" applyProtection="1"/>
    <xf numFmtId="0" fontId="25" fillId="0" borderId="0" xfId="0" applyFont="1" applyAlignment="1">
      <alignment horizontal="center" vertical="center" wrapText="1"/>
    </xf>
    <xf numFmtId="169" fontId="24" fillId="0" borderId="0" xfId="8" applyNumberFormat="1" applyFont="1" applyAlignment="1">
      <alignment horizontal="left" vertical="top" wrapText="1"/>
    </xf>
    <xf numFmtId="0" fontId="27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0" fillId="0" borderId="0" xfId="0" applyFont="1" applyAlignment="1">
      <alignment horizontal="center" vertical="top" wrapText="1"/>
    </xf>
    <xf numFmtId="169" fontId="4" fillId="6" borderId="7" xfId="8" applyNumberFormat="1" applyFont="1" applyFill="1" applyBorder="1" applyAlignment="1">
      <alignment horizontal="center" vertical="center" shrinkToFit="1"/>
    </xf>
    <xf numFmtId="169" fontId="4" fillId="6" borderId="15" xfId="8" applyNumberFormat="1" applyFont="1" applyFill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4" fillId="0" borderId="0" xfId="0" applyFont="1" applyAlignment="1">
      <alignment horizontal="right"/>
    </xf>
    <xf numFmtId="0" fontId="4" fillId="6" borderId="5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18" fillId="0" borderId="0" xfId="0" applyFont="1" applyAlignment="1">
      <alignment horizont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19" fillId="0" borderId="0" xfId="0" quotePrefix="1" applyFont="1" applyAlignment="1">
      <alignment horizontal="center" vertical="center"/>
    </xf>
    <xf numFmtId="169" fontId="14" fillId="9" borderId="0" xfId="8" applyNumberFormat="1" applyFont="1" applyFill="1" applyBorder="1" applyAlignment="1">
      <alignment horizontal="center" vertical="center" shrinkToFit="1"/>
    </xf>
    <xf numFmtId="169" fontId="26" fillId="9" borderId="0" xfId="8" applyNumberFormat="1" applyFont="1" applyFill="1" applyBorder="1" applyAlignment="1">
      <alignment horizontal="center" vertical="center" shrinkToFit="1"/>
    </xf>
    <xf numFmtId="0" fontId="19" fillId="0" borderId="0" xfId="0" applyFont="1" applyAlignment="1">
      <alignment horizontal="center" vertical="center"/>
    </xf>
    <xf numFmtId="0" fontId="9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Protection="1">
      <protection locked="0"/>
    </xf>
    <xf numFmtId="0" fontId="0" fillId="0" borderId="0" xfId="0" applyProtection="1">
      <protection locked="0"/>
    </xf>
  </cellXfs>
  <cellStyles count="14">
    <cellStyle name="Acquitté" xfId="5" xr:uid="{00000000-0005-0000-0000-000000000000}"/>
    <cellStyle name="Chantier OK" xfId="1" xr:uid="{00000000-0005-0000-0000-000001000000}"/>
    <cellStyle name="Chantier Rejeté" xfId="2" xr:uid="{00000000-0005-0000-0000-000002000000}"/>
    <cellStyle name="Facture déclenchée" xfId="3" xr:uid="{00000000-0005-0000-0000-000003000000}"/>
    <cellStyle name="Monétaire" xfId="8" builtinId="4"/>
    <cellStyle name="Monétaire 2" xfId="11" xr:uid="{83E11519-6441-4FD9-9D8C-9A79EA4B51FF}"/>
    <cellStyle name="Monétaire 3" xfId="12" xr:uid="{85A280A1-9282-4477-98F8-7B7F91A538EE}"/>
    <cellStyle name="Monétaire 4" xfId="13" xr:uid="{AFC54E7F-3E32-40E9-B2B4-4437369AD3A5}"/>
    <cellStyle name="Normal" xfId="0" builtinId="0"/>
    <cellStyle name="Poste" xfId="6" xr:uid="{00000000-0005-0000-0000-000007000000}"/>
    <cellStyle name="Pourcentage" xfId="9" builtinId="5"/>
    <cellStyle name="Sans nom1" xfId="4" xr:uid="{00000000-0005-0000-0000-000009000000}"/>
    <cellStyle name="Titre EMCBAT" xfId="10" xr:uid="{633F59F5-5CDC-4FF6-86D8-3A5CB1A7C566}"/>
    <cellStyle name="Vide" xfId="7" xr:uid="{00000000-0005-0000-0000-00000A000000}"/>
  </cellStyles>
  <dxfs count="1">
    <dxf>
      <font>
        <b/>
        <i val="0"/>
        <strike val="0"/>
        <u/>
        <color rgb="FFA2780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9900"/>
      <rgbColor rgb="00000080"/>
      <rgbColor rgb="00996600"/>
      <rgbColor rgb="00800080"/>
      <rgbColor rgb="00008080"/>
      <rgbColor rgb="00B2B2B2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99FF99"/>
      <rgbColor rgb="00CCFF99"/>
      <rgbColor rgb="00CCFF66"/>
      <rgbColor rgb="0099CCFF"/>
      <rgbColor rgb="00FF99CC"/>
      <rgbColor rgb="00CC99FF"/>
      <rgbColor rgb="00FFCCFF"/>
      <rgbColor rgb="003366FF"/>
      <rgbColor rgb="0066FF66"/>
      <rgbColor rgb="0099CC00"/>
      <rgbColor rgb="00FFCC00"/>
      <rgbColor rgb="00FF9900"/>
      <rgbColor rgb="00FF3333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27800"/>
      <color rgb="FFB38E05"/>
      <color rgb="FFFF66CC"/>
      <color rgb="FFDD1579"/>
      <color rgb="FFCC9900"/>
      <color rgb="FFEAAD00"/>
      <color rgb="FF4900DA"/>
      <color rgb="FF9966FF"/>
      <color rgb="FFBC9BFF"/>
      <color rgb="FFF5B81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checked="Checked" fmlaLink="$L$7" lockText="1" noThreeD="1"/>
</file>

<file path=xl/ctrlProps/ctrlProp2.xml><?xml version="1.0" encoding="utf-8"?>
<formControlPr xmlns="http://schemas.microsoft.com/office/spreadsheetml/2009/9/main" objectType="CheckBox" checked="Checked" fmlaLink="$L$9" lockText="1"/>
</file>

<file path=xl/ctrlProps/ctrlProp3.xml><?xml version="1.0" encoding="utf-8"?>
<formControlPr xmlns="http://schemas.microsoft.com/office/spreadsheetml/2009/9/main" objectType="CheckBox" fmlaLink="#REF!" lockText="1"/>
</file>

<file path=xl/ctrlProps/ctrlProp4.xml><?xml version="1.0" encoding="utf-8"?>
<formControlPr xmlns="http://schemas.microsoft.com/office/spreadsheetml/2009/9/main" objectType="CheckBox" fmlaLink="#REF!" lockText="1" noThreeD="1"/>
</file>

<file path=xl/ctrlProps/ctrlProp5.xml><?xml version="1.0" encoding="utf-8"?>
<formControlPr xmlns="http://schemas.microsoft.com/office/spreadsheetml/2009/9/main" objectType="CheckBox" fmlaLink="#REF!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55707</xdr:colOff>
      <xdr:row>1</xdr:row>
      <xdr:rowOff>72594</xdr:rowOff>
    </xdr:from>
    <xdr:to>
      <xdr:col>11</xdr:col>
      <xdr:colOff>1874982</xdr:colOff>
      <xdr:row>16</xdr:row>
      <xdr:rowOff>91643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 bwMode="auto">
        <a:xfrm>
          <a:off x="11247582" y="234519"/>
          <a:ext cx="1819275" cy="2476499"/>
        </a:xfrm>
        <a:prstGeom prst="rect">
          <a:avLst/>
        </a:prstGeom>
        <a:noFill/>
        <a:ln w="57150" cap="flat" cmpd="sng" algn="ctr">
          <a:solidFill>
            <a:srgbClr val="A278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</a:endParaRPr>
        </a:p>
      </xdr:txBody>
    </xdr:sp>
    <xdr:clientData/>
  </xdr:twoCellAnchor>
  <xdr:twoCellAnchor>
    <xdr:from>
      <xdr:col>1</xdr:col>
      <xdr:colOff>0</xdr:colOff>
      <xdr:row>24</xdr:row>
      <xdr:rowOff>57150</xdr:rowOff>
    </xdr:from>
    <xdr:to>
      <xdr:col>6</xdr:col>
      <xdr:colOff>0</xdr:colOff>
      <xdr:row>24</xdr:row>
      <xdr:rowOff>66675</xdr:rowOff>
    </xdr:to>
    <xdr:cxnSp macro="">
      <xdr:nvCxnSpPr>
        <xdr:cNvPr id="2" name="Connecteur droit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 bwMode="auto">
        <a:xfrm>
          <a:off x="266700" y="4038600"/>
          <a:ext cx="7410450" cy="9525"/>
        </a:xfrm>
        <a:prstGeom prst="line">
          <a:avLst/>
        </a:prstGeom>
        <a:ln>
          <a:solidFill>
            <a:srgbClr val="A27800"/>
          </a:solidFill>
          <a:headEnd type="none" w="med" len="med"/>
          <a:tailEnd type="none" w="med" len="med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26</xdr:row>
      <xdr:rowOff>66675</xdr:rowOff>
    </xdr:from>
    <xdr:to>
      <xdr:col>6</xdr:col>
      <xdr:colOff>0</xdr:colOff>
      <xdr:row>26</xdr:row>
      <xdr:rowOff>66675</xdr:rowOff>
    </xdr:to>
    <xdr:cxnSp macro="">
      <xdr:nvCxnSpPr>
        <xdr:cNvPr id="3" name="Connecteur droit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CxnSpPr/>
      </xdr:nvCxnSpPr>
      <xdr:spPr bwMode="auto">
        <a:xfrm>
          <a:off x="266700" y="4371975"/>
          <a:ext cx="7410450" cy="0"/>
        </a:xfrm>
        <a:prstGeom prst="line">
          <a:avLst/>
        </a:prstGeom>
        <a:ln>
          <a:solidFill>
            <a:srgbClr val="A27800"/>
          </a:solidFill>
          <a:headEnd type="none" w="med" len="med"/>
          <a:tailEnd type="none" w="med" len="med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xdr:twoCellAnchor>
    <xdr:from>
      <xdr:col>7</xdr:col>
      <xdr:colOff>286037</xdr:colOff>
      <xdr:row>14</xdr:row>
      <xdr:rowOff>117763</xdr:rowOff>
    </xdr:from>
    <xdr:to>
      <xdr:col>9</xdr:col>
      <xdr:colOff>426505</xdr:colOff>
      <xdr:row>16</xdr:row>
      <xdr:rowOff>145799</xdr:rowOff>
    </xdr:to>
    <xdr:sp macro="[0]!EnregDevis.EnregDev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 bwMode="auto">
        <a:xfrm>
          <a:off x="8858537" y="2413288"/>
          <a:ext cx="1664468" cy="351886"/>
        </a:xfrm>
        <a:prstGeom prst="roundRect">
          <a:avLst/>
        </a:prstGeom>
        <a:ln>
          <a:headEnd type="none" w="med" len="med"/>
          <a:tailEnd type="none" w="med" len="med"/>
        </a:ln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wrap="square" lIns="18288" tIns="0" rIns="0" bIns="0" rtlCol="0" anchor="ctr" upright="1"/>
        <a:lstStyle/>
        <a:p>
          <a:pPr algn="ctr"/>
          <a:r>
            <a:rPr lang="fr-FR" sz="1200" b="1"/>
            <a:t>Enregistrement</a:t>
          </a:r>
          <a:r>
            <a:rPr lang="fr-FR" sz="1200" b="1" baseline="0"/>
            <a:t> </a:t>
          </a:r>
          <a:r>
            <a:rPr lang="fr-FR" sz="1200" b="1"/>
            <a:t>Devis</a:t>
          </a:r>
        </a:p>
      </xdr:txBody>
    </xdr:sp>
    <xdr:clientData/>
  </xdr:twoCellAnchor>
  <xdr:twoCellAnchor>
    <xdr:from>
      <xdr:col>11</xdr:col>
      <xdr:colOff>131905</xdr:colOff>
      <xdr:row>6</xdr:row>
      <xdr:rowOff>75756</xdr:rowOff>
    </xdr:from>
    <xdr:to>
      <xdr:col>11</xdr:col>
      <xdr:colOff>1787905</xdr:colOff>
      <xdr:row>8</xdr:row>
      <xdr:rowOff>586</xdr:rowOff>
    </xdr:to>
    <xdr:sp macro="" textlink="">
      <xdr:nvSpPr>
        <xdr:cNvPr id="8" name="Organigramme : Alternativ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 bwMode="auto">
        <a:xfrm>
          <a:off x="11323780" y="1056831"/>
          <a:ext cx="1656000" cy="267730"/>
        </a:xfrm>
        <a:prstGeom prst="flowChartAlternateProcess">
          <a:avLst/>
        </a:prstGeom>
        <a:gradFill>
          <a:gsLst>
            <a:gs pos="0">
              <a:srgbClr val="9BBB59">
                <a:lumMod val="50000"/>
              </a:srgbClr>
            </a:gs>
            <a:gs pos="100000">
              <a:srgbClr val="9BBB59">
                <a:lumMod val="60000"/>
                <a:lumOff val="40000"/>
              </a:srgbClr>
            </a:gs>
          </a:gsLst>
          <a:lin ang="162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B/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Facturation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209550</xdr:colOff>
          <xdr:row>6</xdr:row>
          <xdr:rowOff>38100</xdr:rowOff>
        </xdr:from>
        <xdr:to>
          <xdr:col>11</xdr:col>
          <xdr:colOff>476250</xdr:colOff>
          <xdr:row>7</xdr:row>
          <xdr:rowOff>161925</xdr:rowOff>
        </xdr:to>
        <xdr:sp macro="" textlink="">
          <xdr:nvSpPr>
            <xdr:cNvPr id="43009" name="Check Box 1" hidden="1">
              <a:extLst>
                <a:ext uri="{63B3BB69-23CF-44E3-9099-C40C66FF867C}">
                  <a14:compatExt spid="_x0000_s43009"/>
                </a:ext>
                <a:ext uri="{FF2B5EF4-FFF2-40B4-BE49-F238E27FC236}">
                  <a16:creationId xmlns:a16="http://schemas.microsoft.com/office/drawing/2014/main" id="{00000000-0008-0000-0100-000001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141432</xdr:colOff>
      <xdr:row>8</xdr:row>
      <xdr:rowOff>86642</xdr:rowOff>
    </xdr:from>
    <xdr:to>
      <xdr:col>11</xdr:col>
      <xdr:colOff>1797432</xdr:colOff>
      <xdr:row>10</xdr:row>
      <xdr:rowOff>30522</xdr:rowOff>
    </xdr:to>
    <xdr:sp macro="" textlink="">
      <xdr:nvSpPr>
        <xdr:cNvPr id="10" name="Organigramme : Alternativ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 bwMode="auto">
        <a:xfrm>
          <a:off x="11333307" y="1410617"/>
          <a:ext cx="1656000" cy="267730"/>
        </a:xfrm>
        <a:prstGeom prst="flowChartAlternateProcess">
          <a:avLst/>
        </a:prstGeom>
        <a:gradFill>
          <a:gsLst>
            <a:gs pos="0">
              <a:srgbClr val="9BBB59">
                <a:lumMod val="50000"/>
              </a:srgbClr>
            </a:gs>
            <a:gs pos="100000">
              <a:srgbClr val="9BBB59">
                <a:lumMod val="60000"/>
                <a:lumOff val="40000"/>
              </a:srgbClr>
            </a:gs>
          </a:gsLst>
          <a:lin ang="162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B/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Acompte à la Cde</a:t>
          </a:r>
        </a:p>
      </xdr:txBody>
    </xdr:sp>
    <xdr:clientData/>
  </xdr:twoCellAnchor>
  <xdr:twoCellAnchor>
    <xdr:from>
      <xdr:col>11</xdr:col>
      <xdr:colOff>141432</xdr:colOff>
      <xdr:row>10</xdr:row>
      <xdr:rowOff>126139</xdr:rowOff>
    </xdr:from>
    <xdr:to>
      <xdr:col>11</xdr:col>
      <xdr:colOff>1797432</xdr:colOff>
      <xdr:row>12</xdr:row>
      <xdr:rowOff>70019</xdr:rowOff>
    </xdr:to>
    <xdr:sp macro="" textlink="">
      <xdr:nvSpPr>
        <xdr:cNvPr id="11" name="Organigramme : Alternativ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 bwMode="auto">
        <a:xfrm>
          <a:off x="11333307" y="1773964"/>
          <a:ext cx="1656000" cy="267730"/>
        </a:xfrm>
        <a:prstGeom prst="flowChartAlternateProcess">
          <a:avLst/>
        </a:prstGeom>
        <a:gradFill>
          <a:gsLst>
            <a:gs pos="0">
              <a:srgbClr val="9BBB59">
                <a:lumMod val="50000"/>
              </a:srgbClr>
            </a:gs>
            <a:gs pos="100000">
              <a:srgbClr val="9BBB59">
                <a:lumMod val="60000"/>
                <a:lumOff val="40000"/>
              </a:srgbClr>
            </a:gs>
          </a:gsLst>
          <a:lin ang="16200000" scaled="0"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B/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</a:rPr>
            <a:t>    Acompte Interméd.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200025</xdr:colOff>
          <xdr:row>8</xdr:row>
          <xdr:rowOff>114300</xdr:rowOff>
        </xdr:from>
        <xdr:to>
          <xdr:col>11</xdr:col>
          <xdr:colOff>428625</xdr:colOff>
          <xdr:row>9</xdr:row>
          <xdr:rowOff>123825</xdr:rowOff>
        </xdr:to>
        <xdr:sp macro="" textlink="">
          <xdr:nvSpPr>
            <xdr:cNvPr id="43010" name="Check Box 2" descr="Acpte CDE" hidden="1">
              <a:extLst>
                <a:ext uri="{63B3BB69-23CF-44E3-9099-C40C66FF867C}">
                  <a14:compatExt spid="_x0000_s43010"/>
                </a:ext>
                <a:ext uri="{FF2B5EF4-FFF2-40B4-BE49-F238E27FC236}">
                  <a16:creationId xmlns:a16="http://schemas.microsoft.com/office/drawing/2014/main" id="{00000000-0008-0000-0100-000002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CC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200025</xdr:colOff>
          <xdr:row>10</xdr:row>
          <xdr:rowOff>152400</xdr:rowOff>
        </xdr:from>
        <xdr:to>
          <xdr:col>11</xdr:col>
          <xdr:colOff>419100</xdr:colOff>
          <xdr:row>12</xdr:row>
          <xdr:rowOff>38100</xdr:rowOff>
        </xdr:to>
        <xdr:sp macro="" textlink="">
          <xdr:nvSpPr>
            <xdr:cNvPr id="43011" name="Check Box 3" descr="Acpte INTER" hidden="1">
              <a:extLst>
                <a:ext uri="{63B3BB69-23CF-44E3-9099-C40C66FF867C}">
                  <a14:compatExt spid="_x0000_s43011"/>
                </a:ext>
                <a:ext uri="{FF2B5EF4-FFF2-40B4-BE49-F238E27FC236}">
                  <a16:creationId xmlns:a16="http://schemas.microsoft.com/office/drawing/2014/main" id="{00000000-0008-0000-0100-000003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99CC" mc:Ignorable="a14" a14:legacySpreadsheetColorIndex="4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11</xdr:col>
      <xdr:colOff>131907</xdr:colOff>
      <xdr:row>13</xdr:row>
      <xdr:rowOff>70644</xdr:rowOff>
    </xdr:from>
    <xdr:to>
      <xdr:col>11</xdr:col>
      <xdr:colOff>1751907</xdr:colOff>
      <xdr:row>15</xdr:row>
      <xdr:rowOff>108184</xdr:rowOff>
    </xdr:to>
    <xdr:sp macro="[0]!CreaFacture.CreaFacture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 bwMode="auto">
        <a:xfrm>
          <a:off x="11323782" y="2204244"/>
          <a:ext cx="1620000" cy="361390"/>
        </a:xfrm>
        <a:prstGeom prst="roundRect">
          <a:avLst/>
        </a:prstGeom>
        <a:gradFill rotWithShape="1">
          <a:gsLst>
            <a:gs pos="0">
              <a:srgbClr val="FF0000">
                <a:alpha val="70000"/>
                <a:lumMod val="90000"/>
                <a:lumOff val="10000"/>
              </a:srgbClr>
            </a:gs>
            <a:gs pos="50000">
              <a:srgbClr val="FF0000"/>
            </a:gs>
            <a:gs pos="100000">
              <a:srgbClr val="FF0000">
                <a:alpha val="70000"/>
                <a:lumMod val="90000"/>
                <a:lumOff val="10000"/>
              </a:srgbClr>
            </a:gs>
          </a:gsLst>
          <a:lin ang="5400000" scaled="0"/>
        </a:gradFill>
        <a:ln>
          <a:noFill/>
          <a:headEnd type="none" w="med" len="med"/>
          <a:tailEnd type="none" w="med" len="med"/>
        </a:ln>
        <a:effectLst>
          <a:outerShdw blurRad="57150" dist="19050" dir="5400000" algn="ctr" rotWithShape="0">
            <a:srgbClr val="000000">
              <a:alpha val="63000"/>
            </a:srgbClr>
          </a:outerShdw>
        </a:effectLst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Création d'une facture</a:t>
          </a:r>
        </a:p>
      </xdr:txBody>
    </xdr:sp>
    <xdr:clientData/>
  </xdr:twoCellAnchor>
  <xdr:twoCellAnchor>
    <xdr:from>
      <xdr:col>11</xdr:col>
      <xdr:colOff>131907</xdr:colOff>
      <xdr:row>2</xdr:row>
      <xdr:rowOff>44534</xdr:rowOff>
    </xdr:from>
    <xdr:to>
      <xdr:col>11</xdr:col>
      <xdr:colOff>1787907</xdr:colOff>
      <xdr:row>5</xdr:row>
      <xdr:rowOff>27323</xdr:rowOff>
    </xdr:to>
    <xdr:sp macro="[0]!Mise_en_page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 bwMode="auto">
        <a:xfrm>
          <a:off x="11323782" y="368384"/>
          <a:ext cx="1656000" cy="478089"/>
        </a:xfrm>
        <a:prstGeom prst="roundRect">
          <a:avLst/>
        </a:prstGeom>
        <a:gradFill rotWithShape="1">
          <a:gsLst>
            <a:gs pos="0">
              <a:srgbClr val="F79646">
                <a:shade val="51000"/>
                <a:satMod val="130000"/>
              </a:srgbClr>
            </a:gs>
            <a:gs pos="80000">
              <a:srgbClr val="F79646">
                <a:shade val="93000"/>
                <a:satMod val="130000"/>
              </a:srgbClr>
            </a:gs>
            <a:gs pos="100000">
              <a:srgbClr val="F79646">
                <a:shade val="94000"/>
                <a:satMod val="135000"/>
              </a:srgbClr>
            </a:gs>
          </a:gsLst>
          <a:lin ang="16200000" scaled="0"/>
        </a:gradFill>
        <a:ln>
          <a:noFill/>
          <a:headEnd type="none" w="med" len="med"/>
          <a:tailEnd type="none" w="med" len="med"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Mise en Page &amp; Impression</a:t>
          </a:r>
        </a:p>
      </xdr:txBody>
    </xdr:sp>
    <xdr:clientData/>
  </xdr:twoCellAnchor>
  <xdr:twoCellAnchor>
    <xdr:from>
      <xdr:col>1</xdr:col>
      <xdr:colOff>0</xdr:colOff>
      <xdr:row>37</xdr:row>
      <xdr:rowOff>76200</xdr:rowOff>
    </xdr:from>
    <xdr:to>
      <xdr:col>5</xdr:col>
      <xdr:colOff>838200</xdr:colOff>
      <xdr:row>37</xdr:row>
      <xdr:rowOff>95250</xdr:rowOff>
    </xdr:to>
    <xdr:cxnSp macro="">
      <xdr:nvCxnSpPr>
        <xdr:cNvPr id="17" name="Connecteur droit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CxnSpPr/>
      </xdr:nvCxnSpPr>
      <xdr:spPr bwMode="auto">
        <a:xfrm>
          <a:off x="266700" y="8429625"/>
          <a:ext cx="7400925" cy="19050"/>
        </a:xfrm>
        <a:prstGeom prst="line">
          <a:avLst/>
        </a:prstGeom>
        <a:ln>
          <a:solidFill>
            <a:srgbClr val="A27800"/>
          </a:solidFill>
          <a:headEnd type="none" w="med" len="med"/>
          <a:tailEnd type="none" w="med" len="med"/>
        </a:ln>
      </xdr:spPr>
      <xdr:style>
        <a:lnRef idx="2">
          <a:schemeClr val="accent6"/>
        </a:lnRef>
        <a:fillRef idx="0">
          <a:schemeClr val="accent6"/>
        </a:fillRef>
        <a:effectRef idx="1">
          <a:schemeClr val="accent6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209550</xdr:colOff>
          <xdr:row>6</xdr:row>
          <xdr:rowOff>47625</xdr:rowOff>
        </xdr:from>
        <xdr:to>
          <xdr:col>11</xdr:col>
          <xdr:colOff>476250</xdr:colOff>
          <xdr:row>8</xdr:row>
          <xdr:rowOff>0</xdr:rowOff>
        </xdr:to>
        <xdr:sp macro="" textlink="">
          <xdr:nvSpPr>
            <xdr:cNvPr id="43012" name="Check Box 4" hidden="1">
              <a:extLst>
                <a:ext uri="{63B3BB69-23CF-44E3-9099-C40C66FF867C}">
                  <a14:compatExt spid="_x0000_s43012"/>
                </a:ext>
                <a:ext uri="{FF2B5EF4-FFF2-40B4-BE49-F238E27FC236}">
                  <a16:creationId xmlns:a16="http://schemas.microsoft.com/office/drawing/2014/main" id="{00000000-0008-0000-0100-000004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0000" mc:Ignorable="a14" a14:legacySpreadsheetColorIndex="10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200025</xdr:colOff>
          <xdr:row>8</xdr:row>
          <xdr:rowOff>123825</xdr:rowOff>
        </xdr:from>
        <xdr:to>
          <xdr:col>11</xdr:col>
          <xdr:colOff>428625</xdr:colOff>
          <xdr:row>9</xdr:row>
          <xdr:rowOff>133350</xdr:rowOff>
        </xdr:to>
        <xdr:sp macro="" textlink="">
          <xdr:nvSpPr>
            <xdr:cNvPr id="43013" name="Check Box 5" descr="Acpte CDE" hidden="1">
              <a:extLst>
                <a:ext uri="{63B3BB69-23CF-44E3-9099-C40C66FF867C}">
                  <a14:compatExt spid="_x0000_s43013"/>
                </a:ext>
                <a:ext uri="{FF2B5EF4-FFF2-40B4-BE49-F238E27FC236}">
                  <a16:creationId xmlns:a16="http://schemas.microsoft.com/office/drawing/2014/main" id="{00000000-0008-0000-0100-000005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CC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ysClr val="window" lastClr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100"/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09F614-DB41-49D8-A9F1-FA78D1697394}">
  <sheetPr codeName="Feuil4">
    <tabColor rgb="FF92D050"/>
    <pageSetUpPr fitToPage="1"/>
  </sheetPr>
  <dimension ref="A1:TVA123"/>
  <sheetViews>
    <sheetView showZeros="0" topLeftCell="A19" zoomScaleNormal="100" workbookViewId="0">
      <selection activeCell="B28" sqref="B28"/>
    </sheetView>
  </sheetViews>
  <sheetFormatPr baseColWidth="10" defaultColWidth="11.42578125" defaultRowHeight="12.75" x14ac:dyDescent="0.2"/>
  <cols>
    <col min="1" max="1" width="4" style="26" customWidth="1"/>
    <col min="2" max="2" width="55.7109375" style="26" customWidth="1"/>
    <col min="3" max="3" width="10.7109375" style="26" customWidth="1"/>
    <col min="4" max="5" width="16" style="26" customWidth="1"/>
    <col min="6" max="6" width="12.7109375" style="26" customWidth="1"/>
    <col min="7" max="7" width="13.42578125" style="26" customWidth="1"/>
    <col min="8" max="10" width="11.42578125" style="26" customWidth="1"/>
    <col min="11" max="11" width="5" style="26" customWidth="1"/>
    <col min="12" max="12" width="28.85546875" style="26" customWidth="1"/>
    <col min="13" max="13" width="5" style="26" customWidth="1"/>
    <col min="14" max="16384" width="11.42578125" style="26"/>
  </cols>
  <sheetData>
    <row r="1" spans="2:13 14093:14093" x14ac:dyDescent="0.2">
      <c r="L1" s="27"/>
    </row>
    <row r="2" spans="2:13 14093:14093" x14ac:dyDescent="0.2">
      <c r="C2" s="110" t="e">
        <f>En_Tete</f>
        <v>#NAME?</v>
      </c>
      <c r="D2" s="111"/>
      <c r="E2" s="110"/>
      <c r="F2" s="110"/>
      <c r="G2" s="102" t="s">
        <v>39</v>
      </c>
      <c r="H2" s="102"/>
      <c r="I2" s="102"/>
      <c r="J2" s="102"/>
      <c r="K2" s="27"/>
    </row>
    <row r="3" spans="2:13 14093:14093" ht="12.75" customHeight="1" x14ac:dyDescent="0.2">
      <c r="C3" s="110"/>
      <c r="D3" s="110"/>
      <c r="E3" s="110"/>
      <c r="F3" s="110"/>
      <c r="G3" s="112" t="e">
        <f>VLOOKUP(Nom_Client,#REF!,2,FALSE)</f>
        <v>#REF!</v>
      </c>
      <c r="H3" s="112"/>
      <c r="I3" s="112"/>
      <c r="J3" s="112"/>
      <c r="K3" s="27"/>
      <c r="M3" s="11"/>
    </row>
    <row r="4" spans="2:13 14093:14093" ht="12.75" customHeight="1" x14ac:dyDescent="0.2">
      <c r="C4" s="110"/>
      <c r="D4" s="110"/>
      <c r="E4" s="110"/>
      <c r="F4" s="110"/>
      <c r="G4" s="112"/>
      <c r="H4" s="112"/>
      <c r="I4" s="112"/>
      <c r="J4" s="112"/>
    </row>
    <row r="5" spans="2:13 14093:14093" ht="13.5" thickBot="1" x14ac:dyDescent="0.25">
      <c r="B5" s="63"/>
      <c r="C5" s="63"/>
      <c r="D5" s="63"/>
      <c r="E5" s="63"/>
      <c r="F5" s="63"/>
      <c r="G5" s="102" t="s">
        <v>40</v>
      </c>
      <c r="H5" s="102"/>
      <c r="I5" s="102"/>
      <c r="J5" s="102"/>
      <c r="K5" s="27"/>
      <c r="L5" s="23"/>
      <c r="TVA5" s="26">
        <v>345</v>
      </c>
    </row>
    <row r="6" spans="2:13 14093:14093" x14ac:dyDescent="0.2">
      <c r="B6" s="63"/>
      <c r="C6" s="59"/>
      <c r="D6" s="59"/>
      <c r="E6" s="59"/>
      <c r="F6" s="60"/>
      <c r="G6" s="103"/>
      <c r="H6" s="104"/>
      <c r="I6" s="104"/>
      <c r="J6" s="105"/>
    </row>
    <row r="7" spans="2:13 14093:14093" ht="13.5" thickBot="1" x14ac:dyDescent="0.25">
      <c r="B7" s="63"/>
      <c r="C7" s="59"/>
      <c r="D7" s="59"/>
      <c r="E7" s="59"/>
      <c r="F7" s="60"/>
      <c r="G7" s="106"/>
      <c r="H7" s="107"/>
      <c r="I7" s="107"/>
      <c r="J7" s="108"/>
      <c r="L7" s="37" t="b">
        <v>1</v>
      </c>
    </row>
    <row r="8" spans="2:13 14093:14093" ht="13.5" thickBot="1" x14ac:dyDescent="0.25">
      <c r="B8" s="63"/>
      <c r="C8" s="59"/>
      <c r="D8" s="59"/>
      <c r="E8" s="59"/>
      <c r="F8" s="59"/>
      <c r="G8" s="102" t="s">
        <v>41</v>
      </c>
      <c r="H8" s="102"/>
      <c r="I8" s="102"/>
      <c r="J8" s="102"/>
      <c r="L8" s="37"/>
    </row>
    <row r="9" spans="2:13 14093:14093" ht="12.95" customHeight="1" x14ac:dyDescent="0.2">
      <c r="B9" s="63"/>
      <c r="C9" s="59"/>
      <c r="D9" s="59"/>
      <c r="E9" s="59"/>
      <c r="F9" s="60"/>
      <c r="G9" s="103"/>
      <c r="H9" s="104"/>
      <c r="I9" s="104"/>
      <c r="J9" s="105"/>
      <c r="L9" s="37" t="b">
        <v>1</v>
      </c>
    </row>
    <row r="10" spans="2:13 14093:14093" ht="12.95" customHeight="1" thickBot="1" x14ac:dyDescent="0.25">
      <c r="B10" s="63"/>
      <c r="C10" s="64"/>
      <c r="D10" s="64"/>
      <c r="E10" s="63"/>
      <c r="F10" s="63"/>
      <c r="G10" s="106"/>
      <c r="H10" s="107"/>
      <c r="I10" s="107"/>
      <c r="J10" s="108"/>
      <c r="L10" s="38"/>
      <c r="M10" s="15"/>
      <c r="TVA10" s="26">
        <v>345</v>
      </c>
    </row>
    <row r="11" spans="2:13 14093:14093" x14ac:dyDescent="0.2">
      <c r="B11" s="63"/>
      <c r="C11" s="64" t="s">
        <v>19</v>
      </c>
      <c r="D11" s="59"/>
      <c r="E11" s="59"/>
      <c r="F11" s="59"/>
      <c r="G11" s="102" t="s">
        <v>42</v>
      </c>
      <c r="H11" s="102"/>
      <c r="I11" s="102"/>
      <c r="J11" s="102"/>
      <c r="L11" s="38" t="b">
        <v>0</v>
      </c>
      <c r="M11" s="15"/>
    </row>
    <row r="12" spans="2:13 14093:14093" x14ac:dyDescent="0.2">
      <c r="B12" s="63"/>
      <c r="C12" s="64" t="s">
        <v>20</v>
      </c>
      <c r="D12" s="59"/>
      <c r="E12" s="59"/>
      <c r="F12" s="59"/>
      <c r="G12" s="109" t="e">
        <f>Valeurs!D51</f>
        <v>#REF!</v>
      </c>
      <c r="H12" s="109"/>
      <c r="I12" s="109"/>
      <c r="J12" s="109"/>
      <c r="L12" s="14"/>
      <c r="M12" s="14"/>
    </row>
    <row r="13" spans="2:13 14093:14093" x14ac:dyDescent="0.2">
      <c r="B13" s="63"/>
      <c r="C13" s="63"/>
      <c r="D13" s="63"/>
      <c r="E13" s="63"/>
      <c r="F13" s="63"/>
      <c r="G13" s="109"/>
      <c r="H13" s="109"/>
      <c r="I13" s="109"/>
      <c r="J13" s="109"/>
    </row>
    <row r="14" spans="2:13 14093:14093" x14ac:dyDescent="0.2">
      <c r="B14" s="63"/>
      <c r="C14" s="28" t="s">
        <v>18</v>
      </c>
      <c r="D14" s="63"/>
      <c r="E14" s="63"/>
      <c r="F14" s="63"/>
      <c r="L14" s="27"/>
    </row>
    <row r="15" spans="2:13 14093:14093" x14ac:dyDescent="0.2">
      <c r="B15" s="63"/>
      <c r="C15" s="58"/>
      <c r="D15" s="58"/>
      <c r="E15" s="58"/>
      <c r="F15" s="58"/>
    </row>
    <row r="16" spans="2:13 14093:14093" x14ac:dyDescent="0.2">
      <c r="B16" s="63"/>
      <c r="C16" s="58"/>
      <c r="D16" s="58"/>
      <c r="E16" s="58"/>
      <c r="F16" s="58"/>
    </row>
    <row r="17" spans="1:13 14093:14093" x14ac:dyDescent="0.2">
      <c r="B17" s="63"/>
      <c r="C17" s="63" t="s">
        <v>19</v>
      </c>
      <c r="D17" s="62"/>
      <c r="E17" s="62"/>
      <c r="F17" s="62"/>
    </row>
    <row r="18" spans="1:13 14093:14093" x14ac:dyDescent="0.2">
      <c r="B18" s="63"/>
      <c r="C18" s="63" t="s">
        <v>25</v>
      </c>
      <c r="D18" s="58"/>
      <c r="E18" s="58"/>
      <c r="F18" s="58"/>
    </row>
    <row r="19" spans="1:13 14093:14093" x14ac:dyDescent="0.2">
      <c r="B19" s="63"/>
      <c r="C19" s="63" t="s">
        <v>24</v>
      </c>
      <c r="D19" s="58"/>
      <c r="E19" s="58"/>
      <c r="F19" s="58"/>
      <c r="G19" s="93" t="s">
        <v>37</v>
      </c>
      <c r="H19" s="93"/>
      <c r="I19" s="93"/>
      <c r="J19" s="93"/>
      <c r="L19" s="32" t="s">
        <v>38</v>
      </c>
    </row>
    <row r="20" spans="1:13 14093:14093" x14ac:dyDescent="0.2">
      <c r="B20" s="63"/>
      <c r="C20" s="63"/>
      <c r="D20" s="63"/>
      <c r="E20" s="63"/>
      <c r="F20" s="63"/>
      <c r="TVA20" s="26">
        <v>345</v>
      </c>
    </row>
    <row r="21" spans="1:13 14093:14093" ht="18" x14ac:dyDescent="0.25">
      <c r="B21" s="65" t="e">
        <f>VLOOKUP(Num_Devis,#REF!,5,FALSE)</f>
        <v>#REF!</v>
      </c>
      <c r="C21" s="61"/>
      <c r="D21" s="61"/>
      <c r="E21" s="61"/>
      <c r="F21" s="61"/>
      <c r="G21" s="12" t="s">
        <v>21</v>
      </c>
      <c r="H21" s="12" t="s">
        <v>1</v>
      </c>
      <c r="I21" s="12" t="s">
        <v>22</v>
      </c>
    </row>
    <row r="22" spans="1:13 14093:14093" x14ac:dyDescent="0.2">
      <c r="B22" s="63"/>
      <c r="C22" s="63"/>
      <c r="D22" s="63"/>
      <c r="E22" s="63"/>
      <c r="F22" s="63"/>
      <c r="G22" s="1">
        <v>10.55</v>
      </c>
      <c r="H22" s="13">
        <v>5.5</v>
      </c>
      <c r="I22" s="1">
        <f>G22/(1+H22/100)</f>
        <v>10.000000000000002</v>
      </c>
      <c r="L22" s="24"/>
    </row>
    <row r="23" spans="1:13 14093:14093" x14ac:dyDescent="0.2">
      <c r="A23" s="8"/>
      <c r="B23" s="64" t="e">
        <f>"N° de client : " &amp;Num_Client</f>
        <v>#REF!</v>
      </c>
      <c r="C23" s="7"/>
      <c r="D23" s="63"/>
      <c r="E23" s="20" t="e">
        <f>#REF!</f>
        <v>#REF!</v>
      </c>
      <c r="F23" s="29">
        <v>44469</v>
      </c>
      <c r="G23" s="1">
        <v>11</v>
      </c>
      <c r="H23" s="13">
        <v>10</v>
      </c>
      <c r="I23" s="1">
        <f>G23/(1+H23/100)</f>
        <v>10</v>
      </c>
    </row>
    <row r="24" spans="1:13 14093:14093" x14ac:dyDescent="0.2">
      <c r="B24" s="20" t="e">
        <f>IF(AND(#REF!=0,#REF!=0,#REF!=0),#REF!,IF(AND(#REF!=0,#REF!=1,#REF!=0),#REF!,IF(AND(#REF!=0,#REF!=0,#REF!=1),#REF!,IF(AND(#REF!=1,#REF!=0,#REF!=0),#REF!,IF(AND(#REF!=1,#REF!=1,#REF!=0),#REF!,IF(AND(#REF!=1,#REF!=1,#REF!=1),#REF!,IF(AND(#REF!=0,#REF!=1,#REF!=1),#REF!,"")))))))</f>
        <v>#REF!</v>
      </c>
      <c r="C24" s="63"/>
      <c r="D24" s="63"/>
      <c r="E24" s="20" t="e">
        <f>IF(AND(#REF!=0,#REF!=0,#REF!=0),#REF!,IF(AND(#REF!=0,#REF!=1,#REF!=0),"",IF(AND(#REF!=0,#REF!=0,#REF!=1),"",IF(AND(#REF!=1,#REF!=0,#REF!=0),"",IF(AND(#REF!=1,#REF!=1,#REF!=0),"",IF(AND(#REF!=1,#REF!=1,#REF!=1),"",IF(AND(#REF!=0,#REF!=1,#REF!=1),"","")))))))</f>
        <v>#REF!</v>
      </c>
      <c r="F24" s="21" t="e">
        <f>IF(AND(#REF!=0,#REF!=0,#REF!=0),#REF!,IF(AND(#REF!=0,#REF!=1,#REF!=0),"",IF(AND(#REF!=0,#REF!=0,#REF!=1),"",IF(AND(#REF!=1,#REF!=0,#REF!=0),"",IF(AND(#REF!=1,#REF!=1,#REF!=0),"",IF(AND(#REF!=1,#REF!=1,#REF!=1),"",IF(AND(#REF!=0,#REF!=1,#REF!=1),"","")))))))</f>
        <v>#REF!</v>
      </c>
      <c r="G24" s="1">
        <v>134.99</v>
      </c>
      <c r="H24" s="13">
        <v>20</v>
      </c>
      <c r="I24" s="1">
        <f>G24/(1+H24/100)</f>
        <v>112.49166666666667</v>
      </c>
    </row>
    <row r="25" spans="1:13 14093:14093" x14ac:dyDescent="0.2">
      <c r="B25" s="63"/>
      <c r="C25" s="63"/>
      <c r="D25" s="63"/>
      <c r="E25" s="63"/>
      <c r="F25" s="63"/>
      <c r="K25" s="19"/>
    </row>
    <row r="26" spans="1:13 14093:14093" x14ac:dyDescent="0.2">
      <c r="B26" s="39" t="s">
        <v>2</v>
      </c>
      <c r="C26" s="39" t="s">
        <v>6</v>
      </c>
      <c r="D26" s="39" t="s">
        <v>7</v>
      </c>
      <c r="E26" s="39" t="s">
        <v>1</v>
      </c>
      <c r="F26" s="39" t="s">
        <v>3</v>
      </c>
      <c r="G26" s="39" t="s">
        <v>14</v>
      </c>
      <c r="H26" s="39" t="s">
        <v>13</v>
      </c>
      <c r="I26" s="39" t="s">
        <v>15</v>
      </c>
      <c r="K26" s="19"/>
    </row>
    <row r="27" spans="1:13 14093:14093" x14ac:dyDescent="0.2">
      <c r="A27" s="30" t="s">
        <v>33</v>
      </c>
      <c r="B27" s="40"/>
      <c r="C27" s="39"/>
      <c r="D27" s="39"/>
      <c r="E27" s="39"/>
      <c r="F27" s="39"/>
      <c r="G27" s="39"/>
      <c r="H27" s="39"/>
      <c r="I27" s="39"/>
      <c r="K27" s="33"/>
      <c r="L27" s="33"/>
      <c r="M27" s="33"/>
    </row>
    <row r="28" spans="1:13 14093:14093" s="63" customFormat="1" x14ac:dyDescent="0.2">
      <c r="A28" s="66"/>
      <c r="B28" s="90"/>
      <c r="C28" s="68">
        <v>1</v>
      </c>
      <c r="D28" s="69">
        <v>300</v>
      </c>
      <c r="E28" s="70">
        <f>IF(C28&gt;0,10%,"")</f>
        <v>0.1</v>
      </c>
      <c r="F28" s="69">
        <f>IF(D28&gt;0,D28*C28,"")</f>
        <v>300</v>
      </c>
      <c r="G28" s="69">
        <f>IF(E28=0.1,F28*E28,"")</f>
        <v>30</v>
      </c>
      <c r="H28" s="69" t="str">
        <f>IF(E28=0.055,F28*E28,"")</f>
        <v/>
      </c>
      <c r="I28" s="69" t="str">
        <f>IF(E28=0.2,F28*E28,"")</f>
        <v/>
      </c>
      <c r="K28" s="33"/>
      <c r="L28" s="33"/>
      <c r="M28" s="33"/>
    </row>
    <row r="29" spans="1:13 14093:14093" s="67" customFormat="1" x14ac:dyDescent="0.2">
      <c r="A29" s="66"/>
      <c r="B29" s="92"/>
      <c r="C29" s="68"/>
      <c r="D29" s="69"/>
      <c r="E29" s="70"/>
      <c r="F29" s="69"/>
      <c r="G29" s="69"/>
      <c r="H29" s="69"/>
      <c r="I29" s="69"/>
      <c r="K29" s="33"/>
      <c r="L29" s="33"/>
      <c r="M29" s="33"/>
    </row>
    <row r="30" spans="1:13 14093:14093" s="67" customFormat="1" x14ac:dyDescent="0.2">
      <c r="A30" s="66"/>
      <c r="B30" s="92" t="s">
        <v>179</v>
      </c>
      <c r="C30" s="68"/>
      <c r="D30" s="69"/>
      <c r="E30" s="70"/>
      <c r="F30" s="69"/>
      <c r="G30" s="69"/>
      <c r="H30" s="69"/>
      <c r="I30" s="69"/>
      <c r="K30" s="33"/>
      <c r="L30" s="33"/>
      <c r="M30" s="33"/>
    </row>
    <row r="31" spans="1:13 14093:14093" s="67" customFormat="1" x14ac:dyDescent="0.2">
      <c r="A31" s="66"/>
      <c r="B31" s="92"/>
      <c r="C31" s="68"/>
      <c r="D31" s="69"/>
      <c r="E31" s="70"/>
      <c r="F31" s="69"/>
      <c r="G31" s="69"/>
      <c r="H31" s="69"/>
      <c r="I31" s="69"/>
      <c r="K31" s="33"/>
      <c r="L31" s="33"/>
      <c r="M31" s="33"/>
    </row>
    <row r="32" spans="1:13 14093:14093" s="67" customFormat="1" x14ac:dyDescent="0.2">
      <c r="A32" s="66"/>
      <c r="B32" s="92"/>
      <c r="C32" s="68"/>
      <c r="D32" s="69"/>
      <c r="E32" s="70"/>
      <c r="F32" s="69"/>
      <c r="G32" s="69"/>
      <c r="H32" s="69"/>
      <c r="I32" s="69"/>
      <c r="K32" s="33"/>
      <c r="L32" s="33"/>
      <c r="M32" s="33"/>
    </row>
    <row r="33" spans="1:13" s="67" customFormat="1" x14ac:dyDescent="0.2">
      <c r="A33" s="66"/>
      <c r="B33" s="92"/>
      <c r="C33" s="68"/>
      <c r="D33" s="69"/>
      <c r="E33" s="70"/>
      <c r="F33" s="69"/>
      <c r="G33" s="69"/>
      <c r="H33" s="69"/>
      <c r="I33" s="69"/>
      <c r="K33" s="33"/>
      <c r="L33" s="33"/>
      <c r="M33" s="33"/>
    </row>
    <row r="34" spans="1:13" s="67" customFormat="1" x14ac:dyDescent="0.2">
      <c r="A34" s="66"/>
      <c r="B34" s="92"/>
      <c r="C34" s="68"/>
      <c r="D34" s="69"/>
      <c r="E34" s="70"/>
      <c r="F34" s="69"/>
      <c r="G34" s="69"/>
      <c r="H34" s="69"/>
      <c r="I34" s="69"/>
      <c r="K34" s="33"/>
      <c r="L34" s="33"/>
      <c r="M34" s="33"/>
    </row>
    <row r="35" spans="1:13" s="67" customFormat="1" x14ac:dyDescent="0.2">
      <c r="A35" s="66"/>
      <c r="B35" s="92"/>
      <c r="C35" s="68"/>
      <c r="D35" s="69"/>
      <c r="E35" s="70"/>
      <c r="F35" s="69"/>
      <c r="G35" s="69"/>
      <c r="H35" s="69"/>
      <c r="I35" s="69"/>
      <c r="K35" s="33"/>
      <c r="L35" s="33"/>
      <c r="M35" s="33"/>
    </row>
    <row r="36" spans="1:13" s="67" customFormat="1" x14ac:dyDescent="0.2">
      <c r="A36" s="66"/>
      <c r="B36" s="92"/>
      <c r="C36" s="68"/>
      <c r="D36" s="69"/>
      <c r="E36" s="70"/>
      <c r="F36" s="69"/>
      <c r="G36" s="69"/>
      <c r="H36" s="69"/>
      <c r="I36" s="69"/>
      <c r="K36" s="33"/>
      <c r="L36" s="33"/>
      <c r="M36" s="33"/>
    </row>
    <row r="37" spans="1:13" s="63" customFormat="1" x14ac:dyDescent="0.2">
      <c r="A37" s="30" t="s">
        <v>33</v>
      </c>
      <c r="B37" s="91"/>
      <c r="C37" s="34"/>
      <c r="D37" s="5"/>
      <c r="E37" s="25"/>
      <c r="F37" s="2"/>
      <c r="G37" s="3"/>
      <c r="H37" s="4"/>
      <c r="I37" s="4"/>
      <c r="K37" s="41"/>
      <c r="L37" s="33"/>
      <c r="M37" s="33"/>
    </row>
    <row r="38" spans="1:13" x14ac:dyDescent="0.2">
      <c r="A38" s="30" t="s">
        <v>33</v>
      </c>
      <c r="B38" s="94"/>
      <c r="C38" s="94"/>
      <c r="D38" s="94"/>
      <c r="E38" s="25"/>
      <c r="F38" s="2"/>
      <c r="G38" s="3"/>
      <c r="H38" s="4"/>
      <c r="I38" s="4"/>
      <c r="K38" s="33"/>
      <c r="L38" s="33"/>
    </row>
    <row r="39" spans="1:13" x14ac:dyDescent="0.2">
      <c r="A39" s="30"/>
      <c r="B39" s="36"/>
      <c r="C39" s="35"/>
      <c r="D39" s="31"/>
      <c r="E39" s="25"/>
      <c r="F39" s="2"/>
      <c r="G39" s="3"/>
      <c r="H39" s="4"/>
      <c r="I39" s="4"/>
      <c r="K39" s="33"/>
      <c r="L39" s="33"/>
    </row>
    <row r="40" spans="1:13" ht="13.5" thickBot="1" x14ac:dyDescent="0.25">
      <c r="A40" s="30"/>
      <c r="B40" s="36"/>
      <c r="C40" s="35"/>
      <c r="D40" s="31"/>
      <c r="E40" s="25"/>
      <c r="F40" s="2"/>
      <c r="G40" s="3"/>
      <c r="H40" s="4"/>
      <c r="I40" s="4"/>
      <c r="K40" s="33"/>
      <c r="L40" s="33"/>
    </row>
    <row r="41" spans="1:13" ht="13.5" thickTop="1" x14ac:dyDescent="0.2">
      <c r="A41" s="30"/>
      <c r="E41" s="42">
        <v>5.5E-2</v>
      </c>
      <c r="F41" s="43" t="e">
        <f>TVA5_</f>
        <v>#NAME?</v>
      </c>
      <c r="G41" s="3"/>
      <c r="H41" s="4"/>
      <c r="I41" s="4"/>
    </row>
    <row r="42" spans="1:13" ht="15.75" x14ac:dyDescent="0.2">
      <c r="A42" s="30"/>
      <c r="B42" s="97" t="s">
        <v>26</v>
      </c>
      <c r="C42" s="97"/>
      <c r="D42" s="98"/>
      <c r="E42" s="44">
        <v>0.1</v>
      </c>
      <c r="F42" s="45" t="e">
        <f>TVA10_</f>
        <v>#NAME?</v>
      </c>
    </row>
    <row r="43" spans="1:13" ht="12.75" customHeight="1" thickBot="1" x14ac:dyDescent="0.25">
      <c r="A43" s="30"/>
      <c r="E43" s="46">
        <v>0.2</v>
      </c>
      <c r="F43" s="47" t="e">
        <f>TVA20_</f>
        <v>#NAME?</v>
      </c>
    </row>
    <row r="44" spans="1:13" ht="12.75" customHeight="1" thickTop="1" thickBot="1" x14ac:dyDescent="0.25">
      <c r="A44" s="30"/>
    </row>
    <row r="45" spans="1:13" ht="12.75" customHeight="1" thickTop="1" x14ac:dyDescent="0.2">
      <c r="A45" s="30"/>
      <c r="B45" s="30"/>
      <c r="C45" s="30"/>
      <c r="D45" s="9" t="s">
        <v>0</v>
      </c>
      <c r="E45" s="10" t="s">
        <v>5</v>
      </c>
      <c r="F45" s="18" t="s">
        <v>4</v>
      </c>
    </row>
    <row r="46" spans="1:13" ht="12.75" customHeight="1" x14ac:dyDescent="0.2">
      <c r="A46" s="30"/>
      <c r="B46" s="99" t="s">
        <v>9</v>
      </c>
      <c r="C46" s="99"/>
      <c r="D46" s="48" t="e">
        <f>HT</f>
        <v>#NAME?</v>
      </c>
      <c r="E46" s="49" t="e">
        <f>TTC</f>
        <v>#NAME?</v>
      </c>
      <c r="F46" s="50" t="e">
        <f>Som_TVA_Tot</f>
        <v>#NAME?</v>
      </c>
    </row>
    <row r="47" spans="1:13" ht="12.75" customHeight="1" x14ac:dyDescent="0.2">
      <c r="A47" s="30"/>
      <c r="B47" s="99" t="s">
        <v>10</v>
      </c>
      <c r="C47" s="99"/>
      <c r="D47" s="51" t="e">
        <f>IF(#REF!=1,Acpte1_HT,0)</f>
        <v>#REF!</v>
      </c>
      <c r="E47" s="49" t="e">
        <f>IF(#REF!=1,TTC_Acpte_Cde,0)</f>
        <v>#REF!</v>
      </c>
      <c r="F47" s="52" t="e">
        <f>IF(#REF!=1,Som_TVA_Cde,0)</f>
        <v>#REF!</v>
      </c>
    </row>
    <row r="48" spans="1:13" ht="12.75" customHeight="1" x14ac:dyDescent="0.2">
      <c r="A48" s="30"/>
      <c r="B48" s="99" t="s">
        <v>11</v>
      </c>
      <c r="C48" s="99"/>
      <c r="D48" s="51" t="e">
        <f>IF(#REF!=1,Acpte2_HT,0)</f>
        <v>#REF!</v>
      </c>
      <c r="E48" s="49" t="e">
        <f>IF(#REF!=1,TTC_Acpte_Inter,0)</f>
        <v>#REF!</v>
      </c>
      <c r="F48" s="52" t="e">
        <f>IF(#REF!=1,Valeurs!Som_TVA_Int,0)</f>
        <v>#REF!</v>
      </c>
      <c r="I48" s="30"/>
      <c r="J48" s="30"/>
    </row>
    <row r="49" spans="1:10" ht="12.75" customHeight="1" thickBot="1" x14ac:dyDescent="0.25">
      <c r="A49" s="30"/>
      <c r="B49" s="99" t="s">
        <v>12</v>
      </c>
      <c r="C49" s="99"/>
      <c r="D49" s="71" t="e">
        <f>D46-D47-D48</f>
        <v>#NAME?</v>
      </c>
      <c r="E49" s="53" t="e">
        <f>E46-E47-E48</f>
        <v>#NAME?</v>
      </c>
      <c r="F49" s="53" t="e">
        <f>F46-F47-F48</f>
        <v>#NAME?</v>
      </c>
      <c r="I49" s="30"/>
      <c r="J49" s="30"/>
    </row>
    <row r="50" spans="1:10" ht="12.75" customHeight="1" thickTop="1" thickBot="1" x14ac:dyDescent="0.25">
      <c r="A50" s="30"/>
      <c r="C50" s="30"/>
      <c r="I50" s="30"/>
      <c r="J50" s="30"/>
    </row>
    <row r="51" spans="1:10" ht="12.75" customHeight="1" thickTop="1" x14ac:dyDescent="0.2">
      <c r="A51" s="30"/>
      <c r="E51" s="100" t="s">
        <v>8</v>
      </c>
      <c r="F51" s="101"/>
      <c r="I51" s="30"/>
      <c r="J51" s="30"/>
    </row>
    <row r="52" spans="1:10" ht="12.75" customHeight="1" thickBot="1" x14ac:dyDescent="0.3">
      <c r="A52" s="30"/>
      <c r="B52" s="6"/>
      <c r="C52" s="30"/>
      <c r="D52" s="54"/>
      <c r="E52" s="95" t="e">
        <f>Net_Payer</f>
        <v>#NAME?</v>
      </c>
      <c r="F52" s="96"/>
      <c r="I52" s="30"/>
      <c r="J52" s="30"/>
    </row>
    <row r="53" spans="1:10" ht="12.75" customHeight="1" thickTop="1" x14ac:dyDescent="0.2">
      <c r="A53" s="30"/>
      <c r="F53" s="22" t="s">
        <v>33</v>
      </c>
      <c r="I53" s="30"/>
      <c r="J53" s="30"/>
    </row>
    <row r="54" spans="1:10" ht="12.75" customHeight="1" x14ac:dyDescent="0.2">
      <c r="A54" s="30"/>
      <c r="I54" s="30"/>
      <c r="J54" s="30"/>
    </row>
    <row r="55" spans="1:10" ht="12.75" customHeight="1" x14ac:dyDescent="0.2">
      <c r="A55" s="30"/>
      <c r="I55" s="30"/>
      <c r="J55" s="30"/>
    </row>
    <row r="56" spans="1:10" ht="12.75" customHeight="1" x14ac:dyDescent="0.2">
      <c r="A56" s="30"/>
    </row>
    <row r="57" spans="1:10" ht="12.75" customHeight="1" x14ac:dyDescent="0.2">
      <c r="A57" s="30"/>
    </row>
    <row r="58" spans="1:10" ht="12.75" customHeight="1" x14ac:dyDescent="0.2">
      <c r="A58" s="30"/>
    </row>
    <row r="59" spans="1:10" ht="12.75" customHeight="1" x14ac:dyDescent="0.2">
      <c r="A59" s="30"/>
    </row>
    <row r="60" spans="1:10" ht="12.75" customHeight="1" x14ac:dyDescent="0.2">
      <c r="A60" s="30"/>
    </row>
    <row r="61" spans="1:10" x14ac:dyDescent="0.2">
      <c r="A61" s="30"/>
    </row>
    <row r="62" spans="1:10" x14ac:dyDescent="0.2">
      <c r="A62" s="30"/>
    </row>
    <row r="63" spans="1:10" x14ac:dyDescent="0.2">
      <c r="A63" s="30"/>
      <c r="B63" s="17"/>
    </row>
    <row r="64" spans="1:10" x14ac:dyDescent="0.2">
      <c r="A64" s="30"/>
    </row>
    <row r="65" spans="1:1" x14ac:dyDescent="0.2">
      <c r="A65" s="30"/>
    </row>
    <row r="66" spans="1:1" x14ac:dyDescent="0.2">
      <c r="A66" s="30"/>
    </row>
    <row r="67" spans="1:1" x14ac:dyDescent="0.2">
      <c r="A67" s="30"/>
    </row>
    <row r="68" spans="1:1" x14ac:dyDescent="0.2">
      <c r="A68" s="30"/>
    </row>
    <row r="69" spans="1:1" x14ac:dyDescent="0.2">
      <c r="A69" s="30"/>
    </row>
    <row r="70" spans="1:1" x14ac:dyDescent="0.2">
      <c r="A70" s="30"/>
    </row>
    <row r="71" spans="1:1" x14ac:dyDescent="0.2">
      <c r="A71" s="30"/>
    </row>
    <row r="72" spans="1:1" x14ac:dyDescent="0.2">
      <c r="A72" s="30"/>
    </row>
    <row r="73" spans="1:1" x14ac:dyDescent="0.2">
      <c r="A73" s="30"/>
    </row>
    <row r="74" spans="1:1" x14ac:dyDescent="0.2">
      <c r="A74" s="30"/>
    </row>
    <row r="75" spans="1:1" x14ac:dyDescent="0.2">
      <c r="A75" s="30"/>
    </row>
    <row r="76" spans="1:1" x14ac:dyDescent="0.2">
      <c r="A76" s="30"/>
    </row>
    <row r="77" spans="1:1" x14ac:dyDescent="0.2">
      <c r="A77" s="30"/>
    </row>
    <row r="78" spans="1:1" x14ac:dyDescent="0.2">
      <c r="A78" s="30"/>
    </row>
    <row r="79" spans="1:1" x14ac:dyDescent="0.2">
      <c r="A79" s="30"/>
    </row>
    <row r="80" spans="1:1" x14ac:dyDescent="0.2">
      <c r="A80" s="30"/>
    </row>
    <row r="81" spans="1:1" x14ac:dyDescent="0.2">
      <c r="A81" s="30"/>
    </row>
    <row r="82" spans="1:1" x14ac:dyDescent="0.2">
      <c r="A82" s="30"/>
    </row>
    <row r="83" spans="1:1" x14ac:dyDescent="0.2">
      <c r="A83" s="30"/>
    </row>
    <row r="84" spans="1:1" x14ac:dyDescent="0.2">
      <c r="A84" s="30"/>
    </row>
    <row r="85" spans="1:1" x14ac:dyDescent="0.2">
      <c r="A85" s="30"/>
    </row>
    <row r="86" spans="1:1" x14ac:dyDescent="0.2">
      <c r="A86" s="30"/>
    </row>
    <row r="87" spans="1:1" x14ac:dyDescent="0.2">
      <c r="A87" s="30"/>
    </row>
    <row r="88" spans="1:1" x14ac:dyDescent="0.2">
      <c r="A88" s="30"/>
    </row>
    <row r="89" spans="1:1" x14ac:dyDescent="0.2">
      <c r="A89" s="30"/>
    </row>
    <row r="90" spans="1:1" x14ac:dyDescent="0.2">
      <c r="A90" s="30"/>
    </row>
    <row r="91" spans="1:1" x14ac:dyDescent="0.2">
      <c r="A91" s="30"/>
    </row>
    <row r="92" spans="1:1" x14ac:dyDescent="0.2">
      <c r="A92" s="30"/>
    </row>
    <row r="93" spans="1:1" x14ac:dyDescent="0.2">
      <c r="A93" s="30"/>
    </row>
    <row r="94" spans="1:1" x14ac:dyDescent="0.2">
      <c r="A94" s="30"/>
    </row>
    <row r="95" spans="1:1" x14ac:dyDescent="0.2">
      <c r="A95" s="30"/>
    </row>
    <row r="96" spans="1:1" x14ac:dyDescent="0.2">
      <c r="A96" s="30"/>
    </row>
    <row r="97" spans="1:1" x14ac:dyDescent="0.2">
      <c r="A97" s="30"/>
    </row>
    <row r="98" spans="1:1" x14ac:dyDescent="0.2">
      <c r="A98" s="30"/>
    </row>
    <row r="99" spans="1:1" x14ac:dyDescent="0.2">
      <c r="A99" s="30"/>
    </row>
    <row r="100" spans="1:1" x14ac:dyDescent="0.2">
      <c r="A100" s="30"/>
    </row>
    <row r="101" spans="1:1" x14ac:dyDescent="0.2">
      <c r="A101" s="30"/>
    </row>
    <row r="102" spans="1:1" x14ac:dyDescent="0.2">
      <c r="A102" s="30"/>
    </row>
    <row r="103" spans="1:1" x14ac:dyDescent="0.2">
      <c r="A103" s="30"/>
    </row>
    <row r="104" spans="1:1" x14ac:dyDescent="0.2">
      <c r="A104" s="30"/>
    </row>
    <row r="105" spans="1:1" x14ac:dyDescent="0.2">
      <c r="A105" s="30"/>
    </row>
    <row r="106" spans="1:1" x14ac:dyDescent="0.2">
      <c r="A106" s="30"/>
    </row>
    <row r="107" spans="1:1" x14ac:dyDescent="0.2">
      <c r="A107" s="30"/>
    </row>
    <row r="108" spans="1:1" x14ac:dyDescent="0.2">
      <c r="A108" s="30"/>
    </row>
    <row r="109" spans="1:1" x14ac:dyDescent="0.2">
      <c r="A109" s="30"/>
    </row>
    <row r="110" spans="1:1" x14ac:dyDescent="0.2">
      <c r="A110" s="30"/>
    </row>
    <row r="111" spans="1:1" x14ac:dyDescent="0.2">
      <c r="A111" s="30"/>
    </row>
    <row r="112" spans="1:1" x14ac:dyDescent="0.2">
      <c r="A112" s="30"/>
    </row>
    <row r="113" spans="1:1" x14ac:dyDescent="0.2">
      <c r="A113" s="30"/>
    </row>
    <row r="114" spans="1:1" x14ac:dyDescent="0.2">
      <c r="A114" s="30"/>
    </row>
    <row r="115" spans="1:1" x14ac:dyDescent="0.2">
      <c r="A115" s="30"/>
    </row>
    <row r="116" spans="1:1" x14ac:dyDescent="0.2">
      <c r="A116" s="30"/>
    </row>
    <row r="117" spans="1:1" x14ac:dyDescent="0.2">
      <c r="A117" s="30"/>
    </row>
    <row r="118" spans="1:1" x14ac:dyDescent="0.2">
      <c r="A118" s="30"/>
    </row>
    <row r="119" spans="1:1" x14ac:dyDescent="0.2">
      <c r="A119" s="30"/>
    </row>
    <row r="120" spans="1:1" x14ac:dyDescent="0.2">
      <c r="A120" s="30"/>
    </row>
    <row r="121" spans="1:1" x14ac:dyDescent="0.2">
      <c r="A121" s="30"/>
    </row>
    <row r="122" spans="1:1" x14ac:dyDescent="0.2">
      <c r="A122" s="30"/>
    </row>
    <row r="123" spans="1:1" x14ac:dyDescent="0.2">
      <c r="A123" s="30"/>
    </row>
  </sheetData>
  <sheetProtection deleteRows="0" selectLockedCells="1"/>
  <mergeCells count="18">
    <mergeCell ref="G8:J8"/>
    <mergeCell ref="G9:J10"/>
    <mergeCell ref="G11:J11"/>
    <mergeCell ref="G12:J13"/>
    <mergeCell ref="C2:F4"/>
    <mergeCell ref="G2:J2"/>
    <mergeCell ref="G3:J4"/>
    <mergeCell ref="G5:J5"/>
    <mergeCell ref="G6:J7"/>
    <mergeCell ref="G19:J19"/>
    <mergeCell ref="B38:D38"/>
    <mergeCell ref="E52:F52"/>
    <mergeCell ref="B42:D42"/>
    <mergeCell ref="B46:C46"/>
    <mergeCell ref="B47:C47"/>
    <mergeCell ref="B48:C48"/>
    <mergeCell ref="B49:C49"/>
    <mergeCell ref="E51:F51"/>
  </mergeCells>
  <conditionalFormatting sqref="B38">
    <cfRule type="expression" dxfId="0" priority="1">
      <formula>E38=0</formula>
    </cfRule>
  </conditionalFormatting>
  <dataValidations count="3">
    <dataValidation type="list" allowBlank="1" showInputMessage="1" showErrorMessage="1" sqref="G9:J10" xr:uid="{F76108B6-EC87-4113-A891-1D945F7094C6}">
      <formula1>L_Devis</formula1>
    </dataValidation>
    <dataValidation type="list" allowBlank="1" showInputMessage="1" showErrorMessage="1" sqref="M3" xr:uid="{1A0F258F-DF83-489C-B19C-6B884331EEB4}">
      <formula1>RefDevis</formula1>
    </dataValidation>
    <dataValidation type="list" allowBlank="1" showInputMessage="1" showErrorMessage="1" sqref="G6:J7" xr:uid="{D646183C-1D68-4E08-9284-AD766345C16C}">
      <formula1>#REF!</formula1>
    </dataValidation>
  </dataValidations>
  <pageMargins left="0.70866141732283472" right="0.70866141732283472" top="0.74803149606299213" bottom="0.74803149606299213" header="0.31496062992125984" footer="0.31496062992125984"/>
  <pageSetup paperSize="9" scale="10" fitToHeight="0" orientation="portrait" r:id="rId1"/>
  <headerFooter>
    <oddFooter>&amp;L&amp;"Arial,Italique"&amp;8Règlement par virement : IBAN FR76 1020 7002 1723 2150 9865 534
Règlement par chèque : à l'ordre de SAS EMC BAT&amp;RPage &amp;P de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4" name="Check Box 1">
              <controlPr defaultSize="0" autoFill="0" autoLine="0" autoPict="0">
                <anchor moveWithCells="1">
                  <from>
                    <xdr:col>11</xdr:col>
                    <xdr:colOff>209550</xdr:colOff>
                    <xdr:row>6</xdr:row>
                    <xdr:rowOff>38100</xdr:rowOff>
                  </from>
                  <to>
                    <xdr:col>11</xdr:col>
                    <xdr:colOff>476250</xdr:colOff>
                    <xdr:row>7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0" r:id="rId5" name="Check Box 2">
              <controlPr defaultSize="0" autoFill="0" autoLine="0" autoPict="0" altText="Acpte CDE">
                <anchor moveWithCells="1">
                  <from>
                    <xdr:col>11</xdr:col>
                    <xdr:colOff>200025</xdr:colOff>
                    <xdr:row>8</xdr:row>
                    <xdr:rowOff>114300</xdr:rowOff>
                  </from>
                  <to>
                    <xdr:col>11</xdr:col>
                    <xdr:colOff>428625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1" r:id="rId6" name="Check Box 3">
              <controlPr defaultSize="0" autoFill="0" autoLine="0" autoPict="0" altText="Acpte INTER">
                <anchor moveWithCells="1">
                  <from>
                    <xdr:col>11</xdr:col>
                    <xdr:colOff>200025</xdr:colOff>
                    <xdr:row>10</xdr:row>
                    <xdr:rowOff>152400</xdr:rowOff>
                  </from>
                  <to>
                    <xdr:col>11</xdr:col>
                    <xdr:colOff>419100</xdr:colOff>
                    <xdr:row>12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2" r:id="rId7" name="Check Box 4">
              <controlPr defaultSize="0" autoFill="0" autoLine="0" autoPict="0">
                <anchor moveWithCells="1">
                  <from>
                    <xdr:col>11</xdr:col>
                    <xdr:colOff>209550</xdr:colOff>
                    <xdr:row>6</xdr:row>
                    <xdr:rowOff>47625</xdr:rowOff>
                  </from>
                  <to>
                    <xdr:col>11</xdr:col>
                    <xdr:colOff>476250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3" r:id="rId8" name="Check Box 5">
              <controlPr defaultSize="0" autoFill="0" autoLine="0" autoPict="0" altText="Acpte CDE">
                <anchor moveWithCells="1">
                  <from>
                    <xdr:col>11</xdr:col>
                    <xdr:colOff>200025</xdr:colOff>
                    <xdr:row>8</xdr:row>
                    <xdr:rowOff>123825</xdr:rowOff>
                  </from>
                  <to>
                    <xdr:col>11</xdr:col>
                    <xdr:colOff>428625</xdr:colOff>
                    <xdr:row>9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DACF30-DF99-44CD-948A-5003CCEC4976}">
  <sheetPr codeName="Feuil5">
    <tabColor rgb="FF5F5F5F"/>
    <pageSetUpPr fitToPage="1"/>
  </sheetPr>
  <dimension ref="A1:J89"/>
  <sheetViews>
    <sheetView tabSelected="1" workbookViewId="0">
      <selection activeCell="D5" sqref="D5"/>
    </sheetView>
  </sheetViews>
  <sheetFormatPr baseColWidth="10" defaultColWidth="11.42578125" defaultRowHeight="12.75" x14ac:dyDescent="0.2"/>
  <cols>
    <col min="1" max="1" width="33.42578125" style="33" bestFit="1" customWidth="1"/>
    <col min="2" max="2" width="17.7109375" style="33" bestFit="1" customWidth="1"/>
    <col min="3" max="3" width="5.5703125" style="33" bestFit="1" customWidth="1"/>
    <col min="4" max="4" width="53.140625" style="77" bestFit="1" customWidth="1"/>
    <col min="5" max="5" width="5.7109375" style="33" bestFit="1" customWidth="1"/>
    <col min="6" max="6" width="55.7109375" style="33" customWidth="1"/>
    <col min="7" max="7" width="10.7109375" style="33" customWidth="1"/>
    <col min="8" max="9" width="16" style="33" customWidth="1"/>
    <col min="10" max="10" width="12.7109375" style="33" customWidth="1"/>
    <col min="11" max="16384" width="11.42578125" style="33"/>
  </cols>
  <sheetData>
    <row r="1" spans="1:7" ht="15" x14ac:dyDescent="0.25">
      <c r="A1" s="73" t="s">
        <v>43</v>
      </c>
      <c r="B1" s="73" t="s">
        <v>44</v>
      </c>
      <c r="C1" s="73" t="s">
        <v>16</v>
      </c>
      <c r="D1" s="74" t="s">
        <v>45</v>
      </c>
    </row>
    <row r="2" spans="1:7" x14ac:dyDescent="0.2">
      <c r="A2" s="33" t="s">
        <v>36</v>
      </c>
      <c r="B2" s="33" t="s">
        <v>46</v>
      </c>
      <c r="D2" s="55">
        <f ca="1">TODAY()</f>
        <v>44567</v>
      </c>
    </row>
    <row r="3" spans="1:7" x14ac:dyDescent="0.2">
      <c r="A3" s="33" t="s">
        <v>27</v>
      </c>
      <c r="B3" s="33" t="s">
        <v>47</v>
      </c>
      <c r="D3" s="58" t="str">
        <f ca="1">TEXT(D2,"aaaammjj")</f>
        <v>20220106</v>
      </c>
    </row>
    <row r="4" spans="1:7" x14ac:dyDescent="0.2">
      <c r="A4" s="33" t="s">
        <v>48</v>
      </c>
      <c r="B4" s="33" t="s">
        <v>49</v>
      </c>
      <c r="D4" s="58">
        <f ca="1">YEAR(D2)</f>
        <v>2022</v>
      </c>
    </row>
    <row r="5" spans="1:7" x14ac:dyDescent="0.2">
      <c r="A5" s="33" t="s">
        <v>50</v>
      </c>
      <c r="B5" s="33" t="s">
        <v>51</v>
      </c>
      <c r="D5" s="58">
        <f ca="1">MONTH(D2)</f>
        <v>1</v>
      </c>
    </row>
    <row r="6" spans="1:7" x14ac:dyDescent="0.2">
      <c r="A6" s="33" t="s">
        <v>52</v>
      </c>
      <c r="B6" s="33" t="s">
        <v>53</v>
      </c>
      <c r="D6" s="55">
        <f ca="1">D2+60</f>
        <v>44627</v>
      </c>
      <c r="F6" s="41" t="s">
        <v>54</v>
      </c>
    </row>
    <row r="8" spans="1:7" x14ac:dyDescent="0.2">
      <c r="A8" s="33" t="s">
        <v>55</v>
      </c>
      <c r="B8" s="33" t="s">
        <v>56</v>
      </c>
      <c r="D8" s="58"/>
    </row>
    <row r="9" spans="1:7" x14ac:dyDescent="0.2">
      <c r="A9" s="33" t="s">
        <v>57</v>
      </c>
      <c r="B9" s="33" t="s">
        <v>58</v>
      </c>
      <c r="D9" s="58"/>
    </row>
    <row r="10" spans="1:7" x14ac:dyDescent="0.2">
      <c r="A10" s="33" t="s">
        <v>59</v>
      </c>
      <c r="B10" s="33" t="s">
        <v>60</v>
      </c>
      <c r="D10" s="58" t="e">
        <f>Num_Fact</f>
        <v>#REF!</v>
      </c>
    </row>
    <row r="11" spans="1:7" x14ac:dyDescent="0.2">
      <c r="A11" s="33" t="s">
        <v>40</v>
      </c>
      <c r="B11" s="33" t="s">
        <v>61</v>
      </c>
      <c r="D11" s="41" t="e">
        <f>VLOOKUP(Nom_Client,#REF!,1,FALSE)</f>
        <v>#REF!</v>
      </c>
      <c r="F11" s="41" t="s">
        <v>139</v>
      </c>
      <c r="G11" s="16" t="e">
        <f>VLOOKUP(Nom_Client,#REF!,6,FALSE)</f>
        <v>#REF!</v>
      </c>
    </row>
    <row r="12" spans="1:7" x14ac:dyDescent="0.2">
      <c r="A12" s="33" t="s">
        <v>62</v>
      </c>
      <c r="B12" s="33" t="s">
        <v>63</v>
      </c>
      <c r="D12" s="58" t="e">
        <f>MAX(#REF!)</f>
        <v>#REF!</v>
      </c>
    </row>
    <row r="13" spans="1:7" x14ac:dyDescent="0.2">
      <c r="A13" s="33" t="s">
        <v>64</v>
      </c>
      <c r="B13" s="33" t="s">
        <v>65</v>
      </c>
      <c r="D13" s="58">
        <v>1</v>
      </c>
    </row>
    <row r="14" spans="1:7" x14ac:dyDescent="0.2">
      <c r="A14" s="33" t="s">
        <v>136</v>
      </c>
      <c r="D14" s="58" t="e">
        <f>VLOOKUP(D9,#REF!,9,FALSE)</f>
        <v>#REF!</v>
      </c>
      <c r="F14" s="33" t="s">
        <v>137</v>
      </c>
    </row>
    <row r="15" spans="1:7" x14ac:dyDescent="0.2">
      <c r="A15" s="33" t="s">
        <v>135</v>
      </c>
      <c r="B15" s="33" t="s">
        <v>134</v>
      </c>
      <c r="D15" s="58" t="e">
        <f>G11&amp;" "&amp;Nom_Client&amp;"_"&amp;D14</f>
        <v>#REF!</v>
      </c>
    </row>
    <row r="16" spans="1:7" x14ac:dyDescent="0.2">
      <c r="A16" s="33" t="s">
        <v>3</v>
      </c>
      <c r="B16" s="33" t="s">
        <v>22</v>
      </c>
      <c r="D16" s="83">
        <v>0</v>
      </c>
      <c r="F16" s="33" t="s">
        <v>140</v>
      </c>
    </row>
    <row r="17" spans="1:6" x14ac:dyDescent="0.2">
      <c r="A17" s="33" t="s">
        <v>66</v>
      </c>
      <c r="B17" s="33" t="s">
        <v>141</v>
      </c>
      <c r="D17" s="83">
        <v>0</v>
      </c>
      <c r="F17" s="33" t="s">
        <v>142</v>
      </c>
    </row>
    <row r="18" spans="1:6" x14ac:dyDescent="0.2">
      <c r="A18" s="33" t="s">
        <v>14</v>
      </c>
      <c r="B18" s="33" t="s">
        <v>143</v>
      </c>
      <c r="D18" s="83">
        <v>0</v>
      </c>
      <c r="F18" s="33" t="s">
        <v>144</v>
      </c>
    </row>
    <row r="19" spans="1:6" x14ac:dyDescent="0.2">
      <c r="A19" s="33" t="s">
        <v>15</v>
      </c>
      <c r="B19" s="33" t="s">
        <v>145</v>
      </c>
      <c r="D19" s="83">
        <v>0</v>
      </c>
      <c r="F19" s="33" t="s">
        <v>146</v>
      </c>
    </row>
    <row r="20" spans="1:6" x14ac:dyDescent="0.2">
      <c r="A20" s="11" t="s">
        <v>131</v>
      </c>
      <c r="B20" s="33" t="s">
        <v>132</v>
      </c>
      <c r="D20" s="84">
        <f>SUM(D17:D19)</f>
        <v>0</v>
      </c>
      <c r="F20" s="33" t="s">
        <v>147</v>
      </c>
    </row>
    <row r="21" spans="1:6" x14ac:dyDescent="0.2">
      <c r="A21" s="11" t="s">
        <v>17</v>
      </c>
      <c r="B21" s="33" t="s">
        <v>21</v>
      </c>
      <c r="D21" s="85">
        <f>HT+TVA_TOT</f>
        <v>0</v>
      </c>
      <c r="F21" s="33" t="s">
        <v>148</v>
      </c>
    </row>
    <row r="22" spans="1:6" x14ac:dyDescent="0.2">
      <c r="A22" s="33" t="s">
        <v>67</v>
      </c>
      <c r="B22" s="33" t="s">
        <v>68</v>
      </c>
      <c r="C22" s="75">
        <v>0.4</v>
      </c>
      <c r="D22" s="86">
        <f>D16*C22</f>
        <v>0</v>
      </c>
      <c r="F22" s="33" t="s">
        <v>149</v>
      </c>
    </row>
    <row r="23" spans="1:6" x14ac:dyDescent="0.2">
      <c r="A23" s="33" t="s">
        <v>69</v>
      </c>
      <c r="B23" s="33" t="s">
        <v>70</v>
      </c>
      <c r="C23" s="75">
        <v>0.4</v>
      </c>
      <c r="D23" s="86">
        <f>D17*C23</f>
        <v>0</v>
      </c>
      <c r="F23" s="33" t="s">
        <v>150</v>
      </c>
    </row>
    <row r="24" spans="1:6" x14ac:dyDescent="0.2">
      <c r="A24" s="33" t="s">
        <v>71</v>
      </c>
      <c r="B24" s="33" t="s">
        <v>72</v>
      </c>
      <c r="C24" s="75">
        <v>0.4</v>
      </c>
      <c r="D24" s="86">
        <f>D18*C24</f>
        <v>0</v>
      </c>
      <c r="F24" s="33" t="s">
        <v>151</v>
      </c>
    </row>
    <row r="25" spans="1:6" x14ac:dyDescent="0.2">
      <c r="A25" s="33" t="s">
        <v>73</v>
      </c>
      <c r="B25" s="33" t="s">
        <v>74</v>
      </c>
      <c r="C25" s="75">
        <v>0.4</v>
      </c>
      <c r="D25" s="86">
        <f>D19*C25</f>
        <v>0</v>
      </c>
      <c r="F25" s="33" t="s">
        <v>152</v>
      </c>
    </row>
    <row r="26" spans="1:6" x14ac:dyDescent="0.2">
      <c r="A26" s="11" t="s">
        <v>75</v>
      </c>
      <c r="B26" s="33" t="s">
        <v>76</v>
      </c>
      <c r="C26" s="75"/>
      <c r="D26" s="87">
        <f>SUM(D22:D25)</f>
        <v>0</v>
      </c>
      <c r="F26" s="33" t="s">
        <v>153</v>
      </c>
    </row>
    <row r="27" spans="1:6" x14ac:dyDescent="0.2">
      <c r="A27" s="33" t="s">
        <v>77</v>
      </c>
      <c r="B27" s="33" t="s">
        <v>78</v>
      </c>
      <c r="C27" s="75">
        <v>0.3</v>
      </c>
      <c r="D27" s="86">
        <f>D16*C27</f>
        <v>0</v>
      </c>
      <c r="F27" s="33" t="s">
        <v>154</v>
      </c>
    </row>
    <row r="28" spans="1:6" x14ac:dyDescent="0.2">
      <c r="A28" s="33" t="s">
        <v>79</v>
      </c>
      <c r="B28" s="33" t="s">
        <v>80</v>
      </c>
      <c r="C28" s="75">
        <v>0.3</v>
      </c>
      <c r="D28" s="86">
        <f>D17*C28</f>
        <v>0</v>
      </c>
      <c r="F28" s="33" t="s">
        <v>155</v>
      </c>
    </row>
    <row r="29" spans="1:6" x14ac:dyDescent="0.2">
      <c r="A29" s="33" t="s">
        <v>81</v>
      </c>
      <c r="B29" s="33" t="s">
        <v>82</v>
      </c>
      <c r="C29" s="75">
        <v>0.3</v>
      </c>
      <c r="D29" s="86">
        <f>D18*C29</f>
        <v>0</v>
      </c>
      <c r="F29" s="33" t="s">
        <v>156</v>
      </c>
    </row>
    <row r="30" spans="1:6" x14ac:dyDescent="0.2">
      <c r="A30" s="33" t="s">
        <v>83</v>
      </c>
      <c r="B30" s="33" t="s">
        <v>84</v>
      </c>
      <c r="C30" s="75">
        <v>0.3</v>
      </c>
      <c r="D30" s="86">
        <f>D19*C30</f>
        <v>0</v>
      </c>
      <c r="F30" s="33" t="s">
        <v>157</v>
      </c>
    </row>
    <row r="31" spans="1:6" x14ac:dyDescent="0.2">
      <c r="A31" s="11" t="s">
        <v>85</v>
      </c>
      <c r="B31" s="33" t="s">
        <v>86</v>
      </c>
      <c r="C31" s="75"/>
      <c r="D31" s="87">
        <f>SUM(D27:D30)</f>
        <v>0</v>
      </c>
      <c r="F31" s="33" t="s">
        <v>158</v>
      </c>
    </row>
    <row r="32" spans="1:6" x14ac:dyDescent="0.2">
      <c r="A32" s="33" t="s">
        <v>87</v>
      </c>
      <c r="B32" s="33" t="s">
        <v>88</v>
      </c>
      <c r="C32" s="75"/>
      <c r="D32" s="86">
        <f>D21-D26-D31</f>
        <v>0</v>
      </c>
      <c r="E32" s="41"/>
      <c r="F32" s="33" t="s">
        <v>159</v>
      </c>
    </row>
    <row r="33" spans="1:6" x14ac:dyDescent="0.2">
      <c r="A33" s="33" t="s">
        <v>89</v>
      </c>
      <c r="B33" s="33" t="s">
        <v>90</v>
      </c>
      <c r="C33" s="75"/>
      <c r="D33" s="86">
        <f>D21-D26</f>
        <v>0</v>
      </c>
      <c r="F33" s="33" t="s">
        <v>160</v>
      </c>
    </row>
    <row r="34" spans="1:6" x14ac:dyDescent="0.2">
      <c r="A34" s="11" t="s">
        <v>91</v>
      </c>
      <c r="B34" s="33" t="s">
        <v>92</v>
      </c>
      <c r="C34" s="75"/>
      <c r="D34" s="86">
        <f>SUM(D17:D19)</f>
        <v>0</v>
      </c>
      <c r="F34" s="33" t="s">
        <v>147</v>
      </c>
    </row>
    <row r="35" spans="1:6" x14ac:dyDescent="0.2">
      <c r="A35" s="11" t="s">
        <v>129</v>
      </c>
      <c r="B35" s="33" t="s">
        <v>127</v>
      </c>
      <c r="C35" s="75"/>
      <c r="D35" s="86">
        <f>SUM(D23:D25)</f>
        <v>0</v>
      </c>
      <c r="F35" s="33" t="s">
        <v>161</v>
      </c>
    </row>
    <row r="36" spans="1:6" x14ac:dyDescent="0.2">
      <c r="A36" s="11" t="s">
        <v>130</v>
      </c>
      <c r="B36" s="33" t="s">
        <v>128</v>
      </c>
      <c r="C36" s="75"/>
      <c r="D36" s="86">
        <f>SUM(D28:D30)</f>
        <v>0</v>
      </c>
      <c r="F36" s="33" t="s">
        <v>162</v>
      </c>
    </row>
    <row r="37" spans="1:6" x14ac:dyDescent="0.2">
      <c r="C37" s="75"/>
      <c r="D37" s="88"/>
    </row>
    <row r="38" spans="1:6" x14ac:dyDescent="0.2">
      <c r="A38" s="76" t="s">
        <v>93</v>
      </c>
      <c r="B38" s="76" t="s">
        <v>94</v>
      </c>
      <c r="C38" s="76"/>
      <c r="D38" s="89">
        <f>IF(AND(D55=1,D56=1,D57=1),D32,IF(AND(D55=1,D56=1,D57=0),D33,IF(AND(D55=0,D56=0,D57=1),D31,IF(AND(D55=0,D56=1,D57=0),D26,IF(AND(D55=1,D56=0,D57=0),D21,D21)))))</f>
        <v>0</v>
      </c>
      <c r="F38" s="33" t="s">
        <v>163</v>
      </c>
    </row>
    <row r="40" spans="1:6" x14ac:dyDescent="0.2">
      <c r="A40" s="33" t="s">
        <v>95</v>
      </c>
    </row>
    <row r="41" spans="1:6" x14ac:dyDescent="0.2">
      <c r="A41" s="33" t="s">
        <v>96</v>
      </c>
      <c r="B41" s="33" t="s">
        <v>97</v>
      </c>
      <c r="D41" s="57" t="e">
        <f>Num_Devis &amp;"-"&amp;Nouv_Nom_Client</f>
        <v>#REF!</v>
      </c>
      <c r="F41" s="41" t="s">
        <v>138</v>
      </c>
    </row>
    <row r="42" spans="1:6" x14ac:dyDescent="0.2">
      <c r="A42" s="33" t="s">
        <v>98</v>
      </c>
      <c r="B42" s="33" t="s">
        <v>99</v>
      </c>
      <c r="D42" s="57" t="e">
        <f ca="1">"FAC"&amp;"-"&amp;TEXT(Num_Fact,"000")&amp;TEXT(Ce_Jour,"-AA")</f>
        <v>#REF!</v>
      </c>
      <c r="F42" s="33" t="s">
        <v>164</v>
      </c>
    </row>
    <row r="43" spans="1:6" x14ac:dyDescent="0.2">
      <c r="A43" s="33" t="s">
        <v>100</v>
      </c>
      <c r="B43" s="33" t="s">
        <v>101</v>
      </c>
      <c r="D43" s="57" t="e">
        <f ca="1">"FAC"&amp;"-"&amp;TEXT(Num_Fact,"000")&amp;TEXT(Ce_Jour,"-AA")&amp;"-"&amp;Nouv_Nom_Client</f>
        <v>#REF!</v>
      </c>
      <c r="F43" s="33" t="s">
        <v>165</v>
      </c>
    </row>
    <row r="44" spans="1:6" x14ac:dyDescent="0.2">
      <c r="A44" s="33" t="s">
        <v>102</v>
      </c>
      <c r="B44" s="33" t="s">
        <v>103</v>
      </c>
      <c r="D44" s="57" t="e">
        <f ca="1">"FAC"&amp;"-"&amp;TEXT(Num_Fact,"000")&amp;TEXT(Ce_Jour,"-AA")&amp;"-A01"</f>
        <v>#REF!</v>
      </c>
      <c r="F44" s="33" t="s">
        <v>166</v>
      </c>
    </row>
    <row r="45" spans="1:6" x14ac:dyDescent="0.2">
      <c r="A45" s="33" t="s">
        <v>104</v>
      </c>
      <c r="B45" s="33" t="s">
        <v>105</v>
      </c>
      <c r="D45" s="57" t="e">
        <f ca="1">"FAC"&amp;"-"&amp;TEXT(Num_Fact,"000")&amp;TEXT(Ce_Jour,"-AA")&amp;"-A01"&amp;"-"&amp;Nouv_Nom_Client</f>
        <v>#REF!</v>
      </c>
      <c r="F45" s="33" t="s">
        <v>167</v>
      </c>
    </row>
    <row r="46" spans="1:6" x14ac:dyDescent="0.2">
      <c r="A46" s="33" t="s">
        <v>106</v>
      </c>
      <c r="B46" s="33" t="s">
        <v>107</v>
      </c>
      <c r="D46" s="57" t="e">
        <f ca="1">"FAC"&amp;"-"&amp;TEXT(Num_Fact,"000")&amp;TEXT(Ce_Jour,"-AA")&amp;"-A02"</f>
        <v>#REF!</v>
      </c>
      <c r="F46" s="33" t="s">
        <v>168</v>
      </c>
    </row>
    <row r="47" spans="1:6" x14ac:dyDescent="0.2">
      <c r="A47" s="33" t="s">
        <v>108</v>
      </c>
      <c r="B47" s="33" t="s">
        <v>109</v>
      </c>
      <c r="D47" s="57" t="e">
        <f ca="1">"FAC"&amp;"-"&amp;TEXT(Num_Fact,"000")&amp;TEXT(Ce_Jour,"-AA")&amp;"-A02"&amp;"-"&amp;Nouv_Nom_Client</f>
        <v>#REF!</v>
      </c>
      <c r="F47" s="33" t="s">
        <v>169</v>
      </c>
    </row>
    <row r="49" spans="1:6" x14ac:dyDescent="0.2">
      <c r="A49" s="33" t="s">
        <v>110</v>
      </c>
      <c r="D49" s="57" t="e">
        <f>VLOOKUP(D9,#REF!,17,FALSE)</f>
        <v>#REF!</v>
      </c>
      <c r="F49" s="33" t="s">
        <v>126</v>
      </c>
    </row>
    <row r="50" spans="1:6" x14ac:dyDescent="0.2">
      <c r="A50" s="33" t="s">
        <v>111</v>
      </c>
      <c r="D50" s="57" t="e">
        <f>MID(D49,5,3)</f>
        <v>#REF!</v>
      </c>
      <c r="F50" s="33" t="s">
        <v>170</v>
      </c>
    </row>
    <row r="51" spans="1:6" x14ac:dyDescent="0.2">
      <c r="A51" s="33" t="s">
        <v>112</v>
      </c>
      <c r="D51" s="57" t="e">
        <f>IF(D50="",Num_Max_Fact+1,VALUE(D50))</f>
        <v>#REF!</v>
      </c>
      <c r="F51" s="33" t="s">
        <v>171</v>
      </c>
    </row>
    <row r="53" spans="1:6" x14ac:dyDescent="0.2">
      <c r="A53" s="33" t="s">
        <v>113</v>
      </c>
    </row>
    <row r="54" spans="1:6" x14ac:dyDescent="0.2">
      <c r="A54" s="33" t="s">
        <v>29</v>
      </c>
    </row>
    <row r="55" spans="1:6" x14ac:dyDescent="0.2">
      <c r="A55" s="33" t="s">
        <v>23</v>
      </c>
      <c r="B55" s="33" t="s">
        <v>172</v>
      </c>
      <c r="C55" s="33" t="b">
        <v>0</v>
      </c>
      <c r="D55" s="57">
        <f>IF(C55=TRUE,1,0)</f>
        <v>0</v>
      </c>
      <c r="F55" s="33" t="s">
        <v>173</v>
      </c>
    </row>
    <row r="56" spans="1:6" x14ac:dyDescent="0.2">
      <c r="A56" s="33" t="s">
        <v>30</v>
      </c>
      <c r="B56" s="33" t="s">
        <v>174</v>
      </c>
      <c r="C56" s="33" t="b">
        <v>0</v>
      </c>
      <c r="D56" s="57">
        <f>IF(C56=TRUE,1,0)</f>
        <v>0</v>
      </c>
      <c r="F56" s="33" t="s">
        <v>175</v>
      </c>
    </row>
    <row r="57" spans="1:6" x14ac:dyDescent="0.2">
      <c r="A57" s="33" t="s">
        <v>31</v>
      </c>
      <c r="B57" s="33" t="s">
        <v>176</v>
      </c>
      <c r="C57" s="33" t="b">
        <v>0</v>
      </c>
      <c r="D57" s="57">
        <f>IF(C57=TRUE,1,0)</f>
        <v>0</v>
      </c>
      <c r="F57" s="33" t="s">
        <v>177</v>
      </c>
    </row>
    <row r="58" spans="1:6" x14ac:dyDescent="0.2">
      <c r="A58" s="33" t="s">
        <v>34</v>
      </c>
    </row>
    <row r="59" spans="1:6" x14ac:dyDescent="0.2">
      <c r="A59" s="76" t="s">
        <v>32</v>
      </c>
      <c r="B59" s="76" t="s">
        <v>114</v>
      </c>
      <c r="C59" s="76"/>
      <c r="D59" s="56" t="str">
        <f>IF(AND(D55=0,D56=0,D57=0),A54,IF(AND(D55=0,D56=1,D57=0),A56,IF(AND(D55=0,D56=0,D57=1),A57,IF(AND(D55=1,D56=0,D57=0),A55,IF(AND(D55=1,D56=1,D57=0),A55,IF(AND(D55=1,D56=1,D57=1),A55,IF(AND(D55=1,D56=0,D57=1),A55,IF(AND(D55=0,D56=1,D57=1),A58,""))))))))</f>
        <v>Devis</v>
      </c>
    </row>
    <row r="60" spans="1:6" x14ac:dyDescent="0.2">
      <c r="A60" s="33" t="s">
        <v>115</v>
      </c>
      <c r="D60" s="72" t="str">
        <f>"N° du devis : "&amp;Num_Devis</f>
        <v xml:space="preserve">N° du devis : </v>
      </c>
      <c r="F60" s="41"/>
    </row>
    <row r="61" spans="1:6" x14ac:dyDescent="0.2">
      <c r="A61" s="33" t="s">
        <v>116</v>
      </c>
      <c r="D61" s="72" t="e">
        <f ca="1">"N° de facture : "&amp;Num_Facture</f>
        <v>#REF!</v>
      </c>
    </row>
    <row r="62" spans="1:6" x14ac:dyDescent="0.2">
      <c r="A62" s="33" t="s">
        <v>117</v>
      </c>
      <c r="D62" s="72" t="e">
        <f ca="1">"N° de facture : "&amp;Num_Commande</f>
        <v>#REF!</v>
      </c>
    </row>
    <row r="63" spans="1:6" x14ac:dyDescent="0.2">
      <c r="A63" s="33" t="s">
        <v>118</v>
      </c>
      <c r="D63" s="72" t="e">
        <f ca="1">"N° de facture : "&amp;Num_Intermédiaire</f>
        <v>#REF!</v>
      </c>
    </row>
    <row r="64" spans="1:6" x14ac:dyDescent="0.2">
      <c r="A64" s="33" t="s">
        <v>119</v>
      </c>
      <c r="D64" s="33" t="s">
        <v>35</v>
      </c>
    </row>
    <row r="65" spans="1:10" x14ac:dyDescent="0.2">
      <c r="A65" s="33" t="s">
        <v>120</v>
      </c>
      <c r="D65" s="72" t="str">
        <f>"Date du jour :"</f>
        <v>Date du jour :</v>
      </c>
    </row>
    <row r="66" spans="1:10" x14ac:dyDescent="0.2">
      <c r="A66" s="33" t="s">
        <v>121</v>
      </c>
      <c r="D66" s="72" t="str">
        <f>"Date de validité : "</f>
        <v xml:space="preserve">Date de validité : </v>
      </c>
      <c r="F66" s="33" t="s">
        <v>178</v>
      </c>
    </row>
    <row r="67" spans="1:10" x14ac:dyDescent="0.2">
      <c r="A67" s="33" t="s">
        <v>122</v>
      </c>
      <c r="B67" s="33" t="s">
        <v>123</v>
      </c>
      <c r="D67" s="33" t="s">
        <v>26</v>
      </c>
    </row>
    <row r="68" spans="1:10" x14ac:dyDescent="0.2">
      <c r="A68" s="33" t="s">
        <v>124</v>
      </c>
      <c r="B68" s="33" t="s">
        <v>125</v>
      </c>
      <c r="D68" s="33" t="s">
        <v>28</v>
      </c>
    </row>
    <row r="71" spans="1:10" x14ac:dyDescent="0.2">
      <c r="A71" s="33" t="s">
        <v>133</v>
      </c>
      <c r="F71" s="11"/>
      <c r="G71" s="114" t="e">
        <v>#REF!</v>
      </c>
      <c r="H71" s="114"/>
      <c r="I71" s="114"/>
      <c r="J71" s="114"/>
    </row>
    <row r="72" spans="1:10" x14ac:dyDescent="0.2">
      <c r="F72" s="11"/>
      <c r="G72" s="114" t="e">
        <v>#REF!</v>
      </c>
      <c r="H72" s="114"/>
      <c r="I72" s="114"/>
      <c r="J72" s="114"/>
    </row>
    <row r="73" spans="1:10" x14ac:dyDescent="0.2">
      <c r="F73" s="11"/>
      <c r="G73" s="114" t="e">
        <v>#REF!</v>
      </c>
      <c r="H73" s="114"/>
      <c r="I73" s="114"/>
      <c r="J73" s="114"/>
    </row>
    <row r="74" spans="1:10" x14ac:dyDescent="0.2">
      <c r="F74" s="11"/>
      <c r="G74" s="114" t="e">
        <v>#REF!</v>
      </c>
      <c r="H74" s="114"/>
      <c r="I74" s="114"/>
      <c r="J74" s="114"/>
    </row>
    <row r="75" spans="1:10" x14ac:dyDescent="0.2">
      <c r="F75" s="11"/>
      <c r="G75" s="11"/>
      <c r="H75" s="11"/>
    </row>
    <row r="76" spans="1:10" x14ac:dyDescent="0.2">
      <c r="F76" s="11"/>
      <c r="G76" s="11" t="s">
        <v>19</v>
      </c>
      <c r="H76" s="114" t="e">
        <v>#REF!</v>
      </c>
      <c r="I76" s="114"/>
      <c r="J76" s="114"/>
    </row>
    <row r="77" spans="1:10" x14ac:dyDescent="0.2">
      <c r="F77" s="11"/>
      <c r="G77" s="11" t="s">
        <v>20</v>
      </c>
      <c r="H77" s="115" t="e">
        <v>#REF!</v>
      </c>
      <c r="I77" s="115"/>
      <c r="J77" s="115"/>
    </row>
    <row r="79" spans="1:10" x14ac:dyDescent="0.2">
      <c r="F79" s="78"/>
      <c r="G79" s="78" t="s">
        <v>18</v>
      </c>
    </row>
    <row r="80" spans="1:10" x14ac:dyDescent="0.2">
      <c r="G80" s="116" t="e">
        <v>#REF!</v>
      </c>
      <c r="H80" s="116"/>
      <c r="I80" s="116"/>
      <c r="J80" s="116"/>
    </row>
    <row r="81" spans="6:10" x14ac:dyDescent="0.2">
      <c r="G81" s="116" t="e">
        <v>#REF!</v>
      </c>
      <c r="H81" s="116"/>
      <c r="I81" s="116"/>
      <c r="J81" s="116"/>
    </row>
    <row r="82" spans="6:10" x14ac:dyDescent="0.2">
      <c r="G82" s="33" t="s">
        <v>19</v>
      </c>
      <c r="H82" s="116" t="e">
        <v>#REF!</v>
      </c>
      <c r="I82" s="116"/>
      <c r="J82" s="116"/>
    </row>
    <row r="83" spans="6:10" x14ac:dyDescent="0.2">
      <c r="G83" s="33" t="s">
        <v>25</v>
      </c>
      <c r="H83" s="116" t="e">
        <v>#REF!</v>
      </c>
      <c r="I83" s="116"/>
      <c r="J83" s="116"/>
    </row>
    <row r="84" spans="6:10" x14ac:dyDescent="0.2">
      <c r="G84" s="33" t="s">
        <v>24</v>
      </c>
      <c r="H84" s="116" t="e">
        <v>#REF!</v>
      </c>
      <c r="I84" s="116"/>
      <c r="J84" s="116"/>
    </row>
    <row r="86" spans="6:10" ht="18" x14ac:dyDescent="0.25">
      <c r="F86" s="113" t="e">
        <v>#REF!</v>
      </c>
      <c r="G86" s="113"/>
      <c r="H86" s="113"/>
      <c r="I86" s="113"/>
      <c r="J86" s="113"/>
    </row>
    <row r="88" spans="6:10" x14ac:dyDescent="0.2">
      <c r="F88" s="11" t="e">
        <f>"N° de client : " &amp;Num_Client</f>
        <v>#REF!</v>
      </c>
      <c r="G88" s="79"/>
      <c r="I88" s="80" t="str">
        <f>Valeurs!$D$65</f>
        <v>Date du jour :</v>
      </c>
      <c r="J88" s="81">
        <f ca="1">Ce_Jour</f>
        <v>44567</v>
      </c>
    </row>
    <row r="89" spans="6:10" x14ac:dyDescent="0.2">
      <c r="F89" s="80" t="str">
        <f>IF(AND(Valeurs!$D$55=0,Valeurs!$D$56=0,Valeurs!$D$57=0),Valeurs!$D$60,IF(AND(Valeurs!$D$55=0,Valeurs!$D$56=1,Valeurs!$D$57=0),Valeurs!$D$62,IF(AND(Valeurs!$D$55=0,Valeurs!$D$56=0,Valeurs!$D$57=1),Valeurs!$D$63,IF(AND(Valeurs!$D$55=1,Valeurs!$D$56=0,Valeurs!$D$57=0),Valeurs!$D$61,IF(AND(Valeurs!$D$55=1,Valeurs!$D$56=1,Valeurs!$D$57=0),Valeurs!$D$61,IF(AND(Valeurs!$D$55=1,Valeurs!$D$56=1,Valeurs!$D$57=1),Valeurs!$D$61,IF(AND(Valeurs!$D$55=0,Valeurs!$D$56=1,Valeurs!$D$57=1),Valeurs!$D$64,"")))))))</f>
        <v xml:space="preserve">N° du devis : </v>
      </c>
      <c r="I89" s="80" t="str">
        <f>IF(AND(Valeurs!$D$55=0,Valeurs!$D$56=0,Valeurs!$D$57=0),Valeurs!$D$66,IF(AND(Valeurs!$D$55=0,Valeurs!$D$56=1,Valeurs!$D$57=0),"",IF(AND(Valeurs!$D$55=0,Valeurs!$D$56=0,Valeurs!$D$57=1),"",IF(AND(Valeurs!$D$55=1,Valeurs!$D$56=0,Valeurs!$D$57=0),"",IF(AND(Valeurs!$D$55=1,Valeurs!$D$56=1,Valeurs!$D$57=0),"",IF(AND(Valeurs!$D$55=1,Valeurs!$D$56=1,Valeurs!$D$57=1),"",IF(AND(Valeurs!$D$55=0,Valeurs!$D$56=1,Valeurs!$D$57=1),"","")))))))</f>
        <v xml:space="preserve">Date de validité : </v>
      </c>
      <c r="J89" s="82">
        <f ca="1">IF(AND(Valeurs!$D$55=0,Valeurs!$D$56=0,Valeurs!$D$57=0),Valeurs!$D$6,IF(AND(Valeurs!$D$55=0,Valeurs!$D$56=1,Valeurs!$D$57=0),"",IF(AND(Valeurs!$D$55=0,Valeurs!$D$56=0,Valeurs!$D$57=1),"",IF(AND(Valeurs!$D$55=1,Valeurs!$D$56=0,Valeurs!$D$57=0),"",IF(AND(Valeurs!$D$55=1,Valeurs!$D$56=1,Valeurs!$D$57=0),"",IF(AND(Valeurs!$D$55=1,Valeurs!$D$56=1,Valeurs!$D$57=1),"",IF(AND(Valeurs!$D$55=0,Valeurs!$D$56=1,Valeurs!$D$57=1),"","")))))))</f>
        <v>44627</v>
      </c>
    </row>
  </sheetData>
  <mergeCells count="12">
    <mergeCell ref="F86:J86"/>
    <mergeCell ref="G71:J71"/>
    <mergeCell ref="G72:J72"/>
    <mergeCell ref="G73:J73"/>
    <mergeCell ref="G74:J74"/>
    <mergeCell ref="H76:J76"/>
    <mergeCell ref="H77:J77"/>
    <mergeCell ref="G80:J80"/>
    <mergeCell ref="G81:J81"/>
    <mergeCell ref="H82:J82"/>
    <mergeCell ref="H83:J83"/>
    <mergeCell ref="H84:J84"/>
  </mergeCells>
  <printOptions gridLines="1"/>
  <pageMargins left="0.39370078740157483" right="0.19685039370078741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�  �  �  �  �  �  
</file>

<file path=customXml/itemProps1.xml><?xml version="1.0" encoding="utf-8"?>
<ds:datastoreItem xmlns:ds="http://schemas.openxmlformats.org/officeDocument/2006/customXml" ds:itemID="{672D709D-034F-4517-8A24-B0B1F441F0EF}">
  <ds:schemaRefs/>
</ds:datastoreItem>
</file>

<file path=customXml/itemProps2.xml><?xml version="1.0" encoding="utf-8"?>
<ds:datastoreItem xmlns:ds="http://schemas.openxmlformats.org/officeDocument/2006/customXml" ds:itemID="{5159E410-35CC-499A-A640-9DB8EFD632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46</vt:i4>
      </vt:variant>
    </vt:vector>
  </HeadingPairs>
  <TitlesOfParts>
    <vt:vector size="48" baseType="lpstr">
      <vt:lpstr>Devis-Fact</vt:lpstr>
      <vt:lpstr>Valeurs</vt:lpstr>
      <vt:lpstr>Valeurs!Acpte1_HT</vt:lpstr>
      <vt:lpstr>Valeurs!Acpte1_TVA10</vt:lpstr>
      <vt:lpstr>Valeurs!Acpte1_TVA20</vt:lpstr>
      <vt:lpstr>Valeurs!Acpte1_TVA5</vt:lpstr>
      <vt:lpstr>Valeurs!Acpte2_HT</vt:lpstr>
      <vt:lpstr>Valeurs!Acpte2_TVA10</vt:lpstr>
      <vt:lpstr>Valeurs!Acpte2_TVA20</vt:lpstr>
      <vt:lpstr>Valeurs!Acpte2_TVA5</vt:lpstr>
      <vt:lpstr>Valeurs!Ce_Jour</vt:lpstr>
      <vt:lpstr>Valeurs!Date_Sign</vt:lpstr>
      <vt:lpstr>Valeurs!Date_Val</vt:lpstr>
      <vt:lpstr>Valeurs!En_Tete</vt:lpstr>
      <vt:lpstr>Valeurs!Fic_Commande</vt:lpstr>
      <vt:lpstr>Valeurs!Fic_Devis</vt:lpstr>
      <vt:lpstr>Valeurs!Fic_Facture</vt:lpstr>
      <vt:lpstr>Valeurs!Fic_Intermédiaire2</vt:lpstr>
      <vt:lpstr>Valeurs!HT</vt:lpstr>
      <vt:lpstr>Valeurs!Net_Payer</vt:lpstr>
      <vt:lpstr>Nom_Client</vt:lpstr>
      <vt:lpstr>Valeurs!Nouv_Nom_Client</vt:lpstr>
      <vt:lpstr>Valeurs!Num_annee</vt:lpstr>
      <vt:lpstr>Num_Client</vt:lpstr>
      <vt:lpstr>Valeurs!Num_Commande</vt:lpstr>
      <vt:lpstr>Num_Devis</vt:lpstr>
      <vt:lpstr>Valeurs!Num_Fact</vt:lpstr>
      <vt:lpstr>Valeurs!Num_Facture</vt:lpstr>
      <vt:lpstr>Valeurs!Num_Intermédiaire</vt:lpstr>
      <vt:lpstr>Valeurs!Num_Max_Fact</vt:lpstr>
      <vt:lpstr>Valeurs!Num_Mois</vt:lpstr>
      <vt:lpstr>Rech_Acpte1</vt:lpstr>
      <vt:lpstr>Rech_Acpte2</vt:lpstr>
      <vt:lpstr>Rech_Fact</vt:lpstr>
      <vt:lpstr>Valeurs!Reglement</vt:lpstr>
      <vt:lpstr>Valeurs!Som_TVA_Cde</vt:lpstr>
      <vt:lpstr>Valeurs!Som_TVA_Int</vt:lpstr>
      <vt:lpstr>Valeurs!Som_TVA_Tot</vt:lpstr>
      <vt:lpstr>Valeurs!TTC</vt:lpstr>
      <vt:lpstr>Valeurs!TTC_Acpte_Cde</vt:lpstr>
      <vt:lpstr>Valeurs!TTC_Acpte_Inter</vt:lpstr>
      <vt:lpstr>Valeurs!TTC_Acpte1</vt:lpstr>
      <vt:lpstr>Valeurs!TTC_Acpte1_Acpte2</vt:lpstr>
      <vt:lpstr>TVA_10</vt:lpstr>
      <vt:lpstr>TVA_20</vt:lpstr>
      <vt:lpstr>TVA_5</vt:lpstr>
      <vt:lpstr>Valeurs!TVA_TOT</vt:lpstr>
      <vt:lpstr>Valeurs!Zone_d_impression</vt:lpstr>
    </vt:vector>
  </TitlesOfParts>
  <Company>EMCBAT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Devis-Facture vierge</dc:title>
  <dc:subject>Stockage des informations et création d'un devis</dc:subject>
  <dc:creator>Gilou</dc:creator>
  <dc:description>Liste des clients
Suivi des devis-Factures
Création d'un devis
Impression Devis
Impression Facture
Impression Facture Acompte 1
Impression Facture Acompte 2</dc:description>
  <cp:lastModifiedBy>Ghislain GAUTHIER</cp:lastModifiedBy>
  <cp:revision>1</cp:revision>
  <cp:lastPrinted>2021-12-28T13:20:14Z</cp:lastPrinted>
  <dcterms:created xsi:type="dcterms:W3CDTF">2020-01-20T08:09:15Z</dcterms:created>
  <dcterms:modified xsi:type="dcterms:W3CDTF">2022-01-06T14:01:21Z</dcterms:modified>
  <cp:category>Gestion</cp:category>
  <cp:contentStatus>version 13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icense">
    <vt:lpwstr>&lt;a href="http://www.modeles-types-lettres.fr"&gt;Courrier gratuit&lt;/a&gt;</vt:lpwstr>
  </property>
</Properties>
</file>