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ou\Desktop\"/>
    </mc:Choice>
  </mc:AlternateContent>
  <xr:revisionPtr revIDLastSave="0" documentId="13_ncr:1_{55F1CC56-16B9-4324-AE44-6F80388A8503}" xr6:coauthVersionLast="45" xr6:coauthVersionMax="45" xr10:uidLastSave="{00000000-0000-0000-0000-000000000000}"/>
  <bookViews>
    <workbookView xWindow="3120" yWindow="450" windowWidth="18030" windowHeight="15510" tabRatio="703" xr2:uid="{00000000-000D-0000-FFFF-FFFF00000000}"/>
  </bookViews>
  <sheets>
    <sheet name="Tableau de Bord" sheetId="12" r:id="rId1"/>
    <sheet name="Bilan" sheetId="15" r:id="rId2"/>
    <sheet name="BListes" sheetId="11" r:id="rId3"/>
    <sheet name="BClient" sheetId="10" r:id="rId4"/>
    <sheet name="BDevis" sheetId="24" r:id="rId5"/>
    <sheet name="Bfacture" sheetId="19" r:id="rId6"/>
    <sheet name="Devis-Fact" sheetId="23" r:id="rId7"/>
  </sheets>
  <functionGroups builtInGroupCount="19"/>
  <definedNames>
    <definedName name="CoordClient" localSheetId="6">OFFSET(TClient[[#This Row],[NumClient]],,,COUNTA(BClient!$A:$A)-1,COUNTA(BClient!$2:$2))</definedName>
    <definedName name="CoordClient">TClient[[NumClient]:[Notes sur le client]]</definedName>
    <definedName name="LClient" localSheetId="6">TClient[[NumClient]:[Notes sur le client]]</definedName>
    <definedName name="LClient">TClient[[NumClient]:[Notes sur le client]]</definedName>
    <definedName name="LDevis">BDevis!$A$2:$W$200</definedName>
    <definedName name="LFacture" localSheetId="6">TFactures[]</definedName>
    <definedName name="LFacture">TFactures[]</definedName>
    <definedName name="ListeClient">TClient[NumClient]</definedName>
    <definedName name="ListeDevis">BDevis!$A$2:$A$200</definedName>
    <definedName name="ListeTaux" localSheetId="6">TTaux[Taux]</definedName>
    <definedName name="ListeTaux">TTaux[Taux]</definedName>
    <definedName name="ListeVille" localSheetId="6">TVille[Ville]</definedName>
    <definedName name="ListeVille">TVille[Ville]</definedName>
    <definedName name="N°_Client" localSheetId="6">#REF!</definedName>
    <definedName name="N°_Client">#REF!</definedName>
    <definedName name="RefClient">OFFSET(BClient!$A$2,,,COUNTA(BClient!$A:$A)-1)</definedName>
    <definedName name="RefDevis" localSheetId="6">OFFSET(#REF!,,,COUNTA(#REF!)-1)</definedName>
    <definedName name="RefDevis">OFFSET(#REF!,,,COUNTA(#REF!)-1)</definedName>
    <definedName name="_xlnm.Print_Area" localSheetId="6">'Devis-Fact'!$B$2:$F$118</definedName>
  </definedNames>
  <calcPr calcId="181029" iterate="1"/>
  <pivotCaches>
    <pivotCache cacheId="1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" i="19" l="1"/>
  <c r="R2" i="19" s="1"/>
  <c r="O19" i="23"/>
  <c r="L5" i="23" l="1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29" i="23"/>
  <c r="E30" i="23"/>
  <c r="E31" i="23"/>
  <c r="E28" i="23"/>
  <c r="H35" i="23" l="1"/>
  <c r="I35" i="23"/>
  <c r="F56" i="23"/>
  <c r="G56" i="23" s="1"/>
  <c r="H56" i="23"/>
  <c r="I56" i="23"/>
  <c r="F57" i="23"/>
  <c r="G57" i="23"/>
  <c r="H57" i="23"/>
  <c r="I57" i="23"/>
  <c r="F58" i="23"/>
  <c r="G58" i="23"/>
  <c r="H58" i="23"/>
  <c r="I58" i="23"/>
  <c r="F59" i="23"/>
  <c r="G59" i="23"/>
  <c r="H59" i="23"/>
  <c r="I59" i="23"/>
  <c r="F60" i="23"/>
  <c r="G60" i="23"/>
  <c r="H60" i="23"/>
  <c r="I60" i="23"/>
  <c r="F61" i="23"/>
  <c r="G61" i="23" s="1"/>
  <c r="H61" i="23"/>
  <c r="I61" i="23"/>
  <c r="F62" i="23"/>
  <c r="G62" i="23"/>
  <c r="H62" i="23"/>
  <c r="I62" i="23"/>
  <c r="F63" i="23"/>
  <c r="G63" i="23"/>
  <c r="H63" i="23"/>
  <c r="I63" i="23"/>
  <c r="F64" i="23"/>
  <c r="G64" i="23"/>
  <c r="H64" i="23"/>
  <c r="I64" i="23"/>
  <c r="F65" i="23"/>
  <c r="G65" i="23"/>
  <c r="H65" i="23"/>
  <c r="I65" i="23"/>
  <c r="F66" i="23"/>
  <c r="G66" i="23"/>
  <c r="H66" i="23"/>
  <c r="I66" i="23"/>
  <c r="F67" i="23"/>
  <c r="G67" i="23"/>
  <c r="H67" i="23"/>
  <c r="I67" i="23"/>
  <c r="F68" i="23"/>
  <c r="G68" i="23"/>
  <c r="H68" i="23"/>
  <c r="I68" i="23"/>
  <c r="F69" i="23"/>
  <c r="G69" i="23"/>
  <c r="H69" i="23"/>
  <c r="I69" i="23"/>
  <c r="F70" i="23"/>
  <c r="G70" i="23"/>
  <c r="H70" i="23"/>
  <c r="I70" i="23"/>
  <c r="F71" i="23"/>
  <c r="G71" i="23"/>
  <c r="H71" i="23"/>
  <c r="I71" i="23"/>
  <c r="F72" i="23"/>
  <c r="G72" i="23"/>
  <c r="H72" i="23"/>
  <c r="I72" i="23"/>
  <c r="F73" i="23"/>
  <c r="G73" i="23"/>
  <c r="H73" i="23"/>
  <c r="I73" i="23"/>
  <c r="F36" i="23"/>
  <c r="G36" i="23" s="1"/>
  <c r="H36" i="23"/>
  <c r="I36" i="23"/>
  <c r="F37" i="23"/>
  <c r="G37" i="23" s="1"/>
  <c r="H37" i="23"/>
  <c r="I37" i="23"/>
  <c r="F38" i="23"/>
  <c r="G38" i="23" s="1"/>
  <c r="H38" i="23"/>
  <c r="I38" i="23"/>
  <c r="F39" i="23"/>
  <c r="G39" i="23" s="1"/>
  <c r="H39" i="23"/>
  <c r="I39" i="23"/>
  <c r="F40" i="23"/>
  <c r="G40" i="23"/>
  <c r="H40" i="23"/>
  <c r="I40" i="23"/>
  <c r="F41" i="23"/>
  <c r="G41" i="23"/>
  <c r="H41" i="23"/>
  <c r="I41" i="23"/>
  <c r="F42" i="23"/>
  <c r="G42" i="23" s="1"/>
  <c r="H42" i="23"/>
  <c r="I42" i="23"/>
  <c r="F43" i="23"/>
  <c r="G43" i="23"/>
  <c r="H43" i="23"/>
  <c r="I43" i="23"/>
  <c r="F44" i="23"/>
  <c r="G44" i="23"/>
  <c r="H44" i="23"/>
  <c r="I44" i="23"/>
  <c r="F45" i="23"/>
  <c r="G45" i="23" s="1"/>
  <c r="H45" i="23"/>
  <c r="I45" i="23"/>
  <c r="F46" i="23"/>
  <c r="G46" i="23" s="1"/>
  <c r="H46" i="23"/>
  <c r="I46" i="23"/>
  <c r="F47" i="23"/>
  <c r="G47" i="23"/>
  <c r="H47" i="23"/>
  <c r="I47" i="23"/>
  <c r="F48" i="23"/>
  <c r="G48" i="23"/>
  <c r="H48" i="23"/>
  <c r="I48" i="23"/>
  <c r="F49" i="23"/>
  <c r="G49" i="23"/>
  <c r="H49" i="23"/>
  <c r="I49" i="23"/>
  <c r="F50" i="23"/>
  <c r="G50" i="23" s="1"/>
  <c r="H50" i="23"/>
  <c r="I50" i="23"/>
  <c r="F51" i="23"/>
  <c r="G51" i="23" s="1"/>
  <c r="H51" i="23"/>
  <c r="I51" i="23"/>
  <c r="F52" i="23"/>
  <c r="G52" i="23"/>
  <c r="H52" i="23"/>
  <c r="I52" i="23"/>
  <c r="F53" i="23"/>
  <c r="G53" i="23"/>
  <c r="H53" i="23"/>
  <c r="I53" i="23"/>
  <c r="F54" i="23"/>
  <c r="G54" i="23"/>
  <c r="H54" i="23"/>
  <c r="I54" i="23"/>
  <c r="F55" i="23"/>
  <c r="G55" i="23"/>
  <c r="H55" i="23"/>
  <c r="I55" i="23"/>
  <c r="F74" i="23"/>
  <c r="G74" i="23" s="1"/>
  <c r="H74" i="23"/>
  <c r="I74" i="23"/>
  <c r="F75" i="23"/>
  <c r="G75" i="23"/>
  <c r="H75" i="23"/>
  <c r="I75" i="23"/>
  <c r="F76" i="23"/>
  <c r="G76" i="23"/>
  <c r="H76" i="23"/>
  <c r="I76" i="23"/>
  <c r="F77" i="23"/>
  <c r="G77" i="23"/>
  <c r="H77" i="23"/>
  <c r="I77" i="23"/>
  <c r="F80" i="23"/>
  <c r="G80" i="23" s="1"/>
  <c r="H80" i="23"/>
  <c r="I80" i="23"/>
  <c r="F81" i="23"/>
  <c r="G81" i="23"/>
  <c r="H81" i="23"/>
  <c r="I81" i="23"/>
  <c r="F82" i="23"/>
  <c r="G82" i="23"/>
  <c r="H82" i="23"/>
  <c r="I82" i="23"/>
  <c r="F83" i="23"/>
  <c r="G83" i="23" s="1"/>
  <c r="H83" i="23"/>
  <c r="I83" i="23"/>
  <c r="F84" i="23"/>
  <c r="G84" i="23"/>
  <c r="H84" i="23"/>
  <c r="I84" i="23"/>
  <c r="F85" i="23"/>
  <c r="G85" i="23"/>
  <c r="H85" i="23"/>
  <c r="I85" i="23"/>
  <c r="F86" i="23"/>
  <c r="G86" i="23"/>
  <c r="H86" i="23"/>
  <c r="I86" i="23"/>
  <c r="F87" i="23"/>
  <c r="G87" i="23"/>
  <c r="H87" i="23"/>
  <c r="I87" i="23"/>
  <c r="F88" i="23"/>
  <c r="G88" i="23"/>
  <c r="H88" i="23"/>
  <c r="I88" i="23"/>
  <c r="F89" i="23"/>
  <c r="G89" i="23"/>
  <c r="H89" i="23"/>
  <c r="I89" i="23"/>
  <c r="F90" i="23"/>
  <c r="G90" i="23"/>
  <c r="H90" i="23"/>
  <c r="I90" i="23"/>
  <c r="F91" i="23"/>
  <c r="G91" i="23"/>
  <c r="H91" i="23"/>
  <c r="I91" i="23"/>
  <c r="F92" i="23"/>
  <c r="G92" i="23"/>
  <c r="H92" i="23"/>
  <c r="I92" i="23"/>
  <c r="F93" i="23"/>
  <c r="G93" i="23"/>
  <c r="H93" i="23"/>
  <c r="I93" i="23"/>
  <c r="F94" i="23"/>
  <c r="G94" i="23"/>
  <c r="H94" i="23"/>
  <c r="I94" i="23"/>
  <c r="F95" i="23"/>
  <c r="G95" i="23"/>
  <c r="H95" i="23"/>
  <c r="I95" i="23"/>
  <c r="F96" i="23"/>
  <c r="G96" i="23"/>
  <c r="H96" i="23"/>
  <c r="I96" i="23"/>
  <c r="F97" i="23"/>
  <c r="G97" i="23"/>
  <c r="H97" i="23"/>
  <c r="I97" i="23"/>
  <c r="F98" i="23"/>
  <c r="G98" i="23"/>
  <c r="H98" i="23"/>
  <c r="I98" i="23"/>
  <c r="F99" i="23"/>
  <c r="G99" i="23"/>
  <c r="H99" i="23"/>
  <c r="I99" i="23"/>
  <c r="F100" i="23"/>
  <c r="G100" i="23" s="1"/>
  <c r="H100" i="23"/>
  <c r="I100" i="23"/>
  <c r="F101" i="23"/>
  <c r="G101" i="23"/>
  <c r="H101" i="23"/>
  <c r="I101" i="23"/>
  <c r="F102" i="23"/>
  <c r="G102" i="23"/>
  <c r="H102" i="23"/>
  <c r="I102" i="23"/>
  <c r="B21" i="23" l="1"/>
  <c r="F33" i="23" l="1"/>
  <c r="G33" i="23" s="1"/>
  <c r="F34" i="23"/>
  <c r="G34" i="23" s="1"/>
  <c r="F35" i="23"/>
  <c r="G35" i="23" s="1"/>
  <c r="D19" i="23"/>
  <c r="D18" i="23"/>
  <c r="D17" i="23"/>
  <c r="C16" i="23"/>
  <c r="C15" i="23"/>
  <c r="F29" i="23" l="1"/>
  <c r="G29" i="23"/>
  <c r="H29" i="23"/>
  <c r="I29" i="23"/>
  <c r="F30" i="23"/>
  <c r="G30" i="23" s="1"/>
  <c r="H30" i="23"/>
  <c r="I30" i="23"/>
  <c r="F31" i="23"/>
  <c r="G31" i="23" s="1"/>
  <c r="H31" i="23"/>
  <c r="I31" i="23"/>
  <c r="F32" i="23"/>
  <c r="G32" i="23" s="1"/>
  <c r="H32" i="23"/>
  <c r="I32" i="23"/>
  <c r="H33" i="23"/>
  <c r="I33" i="23"/>
  <c r="H34" i="23"/>
  <c r="I34" i="23"/>
  <c r="F78" i="23"/>
  <c r="G78" i="23" s="1"/>
  <c r="H78" i="23"/>
  <c r="I78" i="23"/>
  <c r="F79" i="23"/>
  <c r="G79" i="23" s="1"/>
  <c r="H79" i="23"/>
  <c r="I79" i="23"/>
  <c r="F103" i="23"/>
  <c r="G103" i="23"/>
  <c r="H103" i="23"/>
  <c r="I103" i="23"/>
  <c r="I28" i="23"/>
  <c r="H28" i="23"/>
  <c r="F28" i="23"/>
  <c r="G28" i="23" s="1"/>
  <c r="D112" i="23" l="1"/>
  <c r="F107" i="23"/>
  <c r="F108" i="23"/>
  <c r="F109" i="23"/>
  <c r="U2" i="15"/>
  <c r="P6" i="23"/>
  <c r="P5" i="23"/>
  <c r="P4" i="23"/>
  <c r="T2" i="15" l="1"/>
  <c r="T44" i="24" l="1"/>
  <c r="R44" i="24" s="1"/>
  <c r="T45" i="24"/>
  <c r="R45" i="24" s="1"/>
  <c r="T46" i="24"/>
  <c r="R46" i="24" s="1"/>
  <c r="T47" i="24"/>
  <c r="R47" i="24" s="1"/>
  <c r="T48" i="24"/>
  <c r="R48" i="24" s="1"/>
  <c r="T49" i="24"/>
  <c r="R49" i="24" s="1"/>
  <c r="T50" i="24"/>
  <c r="R50" i="24" s="1"/>
  <c r="T51" i="24"/>
  <c r="R51" i="24" s="1"/>
  <c r="T52" i="24"/>
  <c r="R52" i="24" s="1"/>
  <c r="T53" i="24"/>
  <c r="R53" i="24" s="1"/>
  <c r="T54" i="24"/>
  <c r="R54" i="24" s="1"/>
  <c r="T55" i="24"/>
  <c r="R55" i="24" s="1"/>
  <c r="T56" i="24"/>
  <c r="R56" i="24" s="1"/>
  <c r="T57" i="24"/>
  <c r="R57" i="24" s="1"/>
  <c r="T58" i="24"/>
  <c r="R58" i="24" s="1"/>
  <c r="T59" i="24"/>
  <c r="R59" i="24" s="1"/>
  <c r="T60" i="24"/>
  <c r="R60" i="24" s="1"/>
  <c r="T61" i="24"/>
  <c r="R61" i="24" s="1"/>
  <c r="T62" i="24"/>
  <c r="R62" i="24" s="1"/>
  <c r="T63" i="24"/>
  <c r="R63" i="24" s="1"/>
  <c r="T64" i="24"/>
  <c r="R64" i="24" s="1"/>
  <c r="T65" i="24"/>
  <c r="R65" i="24" s="1"/>
  <c r="T66" i="24"/>
  <c r="R66" i="24" s="1"/>
  <c r="T67" i="24"/>
  <c r="R67" i="24" s="1"/>
  <c r="T68" i="24"/>
  <c r="R68" i="24" s="1"/>
  <c r="T69" i="24"/>
  <c r="R69" i="24" s="1"/>
  <c r="T70" i="24"/>
  <c r="R70" i="24" s="1"/>
  <c r="T71" i="24"/>
  <c r="R71" i="24" s="1"/>
  <c r="T72" i="24"/>
  <c r="R72" i="24" s="1"/>
  <c r="T73" i="24"/>
  <c r="R73" i="24" s="1"/>
  <c r="T74" i="24"/>
  <c r="R74" i="24" s="1"/>
  <c r="T75" i="24"/>
  <c r="R75" i="24" s="1"/>
  <c r="T76" i="24"/>
  <c r="R76" i="24" s="1"/>
  <c r="T77" i="24"/>
  <c r="R77" i="24" s="1"/>
  <c r="T78" i="24"/>
  <c r="R78" i="24" s="1"/>
  <c r="T79" i="24"/>
  <c r="R79" i="24" s="1"/>
  <c r="T80" i="24"/>
  <c r="R80" i="24" s="1"/>
  <c r="T81" i="24"/>
  <c r="R81" i="24" s="1"/>
  <c r="T82" i="24"/>
  <c r="R82" i="24" s="1"/>
  <c r="T83" i="24"/>
  <c r="R83" i="24" s="1"/>
  <c r="T84" i="24"/>
  <c r="R84" i="24" s="1"/>
  <c r="T85" i="24"/>
  <c r="R85" i="24" s="1"/>
  <c r="T86" i="24"/>
  <c r="R86" i="24" s="1"/>
  <c r="T87" i="24"/>
  <c r="R87" i="24" s="1"/>
  <c r="T88" i="24"/>
  <c r="R88" i="24" s="1"/>
  <c r="T89" i="24"/>
  <c r="R89" i="24" s="1"/>
  <c r="T90" i="24"/>
  <c r="R90" i="24" s="1"/>
  <c r="T91" i="24"/>
  <c r="T92" i="24"/>
  <c r="R92" i="24" s="1"/>
  <c r="T93" i="24"/>
  <c r="R93" i="24" s="1"/>
  <c r="T94" i="24"/>
  <c r="R94" i="24" s="1"/>
  <c r="T95" i="24"/>
  <c r="R95" i="24" s="1"/>
  <c r="T96" i="24"/>
  <c r="R96" i="24" s="1"/>
  <c r="T97" i="24"/>
  <c r="R97" i="24" s="1"/>
  <c r="T98" i="24"/>
  <c r="R98" i="24" s="1"/>
  <c r="T99" i="24"/>
  <c r="R99" i="24" s="1"/>
  <c r="T100" i="24"/>
  <c r="R100" i="24" s="1"/>
  <c r="T101" i="24"/>
  <c r="T102" i="24"/>
  <c r="R102" i="24" s="1"/>
  <c r="T103" i="24"/>
  <c r="R103" i="24" s="1"/>
  <c r="T104" i="24"/>
  <c r="R104" i="24" s="1"/>
  <c r="T105" i="24"/>
  <c r="R105" i="24" s="1"/>
  <c r="T106" i="24"/>
  <c r="R106" i="24" s="1"/>
  <c r="T107" i="24"/>
  <c r="R107" i="24" s="1"/>
  <c r="T108" i="24"/>
  <c r="R108" i="24" s="1"/>
  <c r="T109" i="24"/>
  <c r="R109" i="24" s="1"/>
  <c r="T110" i="24"/>
  <c r="R110" i="24" s="1"/>
  <c r="T111" i="24"/>
  <c r="R111" i="24" s="1"/>
  <c r="T112" i="24"/>
  <c r="R112" i="24" s="1"/>
  <c r="T113" i="24"/>
  <c r="R113" i="24" s="1"/>
  <c r="T114" i="24"/>
  <c r="R114" i="24" s="1"/>
  <c r="T115" i="24"/>
  <c r="R115" i="24" s="1"/>
  <c r="T116" i="24"/>
  <c r="R116" i="24" s="1"/>
  <c r="T117" i="24"/>
  <c r="R117" i="24" s="1"/>
  <c r="T118" i="24"/>
  <c r="R118" i="24" s="1"/>
  <c r="T119" i="24"/>
  <c r="R119" i="24" s="1"/>
  <c r="T120" i="24"/>
  <c r="R120" i="24" s="1"/>
  <c r="T121" i="24"/>
  <c r="R121" i="24" s="1"/>
  <c r="T122" i="24"/>
  <c r="R122" i="24" s="1"/>
  <c r="T123" i="24"/>
  <c r="R123" i="24" s="1"/>
  <c r="T124" i="24"/>
  <c r="R124" i="24" s="1"/>
  <c r="T125" i="24"/>
  <c r="R125" i="24" s="1"/>
  <c r="T126" i="24"/>
  <c r="R126" i="24" s="1"/>
  <c r="T127" i="24"/>
  <c r="R127" i="24" s="1"/>
  <c r="T128" i="24"/>
  <c r="R128" i="24" s="1"/>
  <c r="T129" i="24"/>
  <c r="R129" i="24" s="1"/>
  <c r="T130" i="24"/>
  <c r="R130" i="24" s="1"/>
  <c r="T131" i="24"/>
  <c r="R131" i="24" s="1"/>
  <c r="T132" i="24"/>
  <c r="R132" i="24" s="1"/>
  <c r="T133" i="24"/>
  <c r="R133" i="24" s="1"/>
  <c r="T134" i="24"/>
  <c r="R134" i="24" s="1"/>
  <c r="T135" i="24"/>
  <c r="R135" i="24" s="1"/>
  <c r="T136" i="24"/>
  <c r="R136" i="24" s="1"/>
  <c r="T137" i="24"/>
  <c r="T138" i="24"/>
  <c r="R138" i="24" s="1"/>
  <c r="T139" i="24"/>
  <c r="T140" i="24"/>
  <c r="R140" i="24" s="1"/>
  <c r="T141" i="24"/>
  <c r="R141" i="24" s="1"/>
  <c r="T142" i="24"/>
  <c r="R142" i="24" s="1"/>
  <c r="T143" i="24"/>
  <c r="R143" i="24" s="1"/>
  <c r="T144" i="24"/>
  <c r="R144" i="24" s="1"/>
  <c r="T145" i="24"/>
  <c r="R145" i="24" s="1"/>
  <c r="T146" i="24"/>
  <c r="R146" i="24" s="1"/>
  <c r="T147" i="24"/>
  <c r="R147" i="24" s="1"/>
  <c r="T148" i="24"/>
  <c r="R148" i="24" s="1"/>
  <c r="T149" i="24"/>
  <c r="R149" i="24" s="1"/>
  <c r="T150" i="24"/>
  <c r="R150" i="24" s="1"/>
  <c r="T151" i="24"/>
  <c r="R151" i="24" s="1"/>
  <c r="T152" i="24"/>
  <c r="R152" i="24" s="1"/>
  <c r="T153" i="24"/>
  <c r="R153" i="24" s="1"/>
  <c r="T154" i="24"/>
  <c r="R154" i="24" s="1"/>
  <c r="T155" i="24"/>
  <c r="R155" i="24" s="1"/>
  <c r="T156" i="24"/>
  <c r="R156" i="24" s="1"/>
  <c r="T157" i="24"/>
  <c r="R157" i="24" s="1"/>
  <c r="T158" i="24"/>
  <c r="R158" i="24" s="1"/>
  <c r="T159" i="24"/>
  <c r="R159" i="24" s="1"/>
  <c r="T160" i="24"/>
  <c r="R160" i="24" s="1"/>
  <c r="T161" i="24"/>
  <c r="R161" i="24" s="1"/>
  <c r="T162" i="24"/>
  <c r="R162" i="24" s="1"/>
  <c r="T163" i="24"/>
  <c r="R163" i="24" s="1"/>
  <c r="T164" i="24"/>
  <c r="R164" i="24" s="1"/>
  <c r="T165" i="24"/>
  <c r="R165" i="24" s="1"/>
  <c r="T166" i="24"/>
  <c r="R166" i="24" s="1"/>
  <c r="T167" i="24"/>
  <c r="R167" i="24" s="1"/>
  <c r="T168" i="24"/>
  <c r="R168" i="24" s="1"/>
  <c r="T169" i="24"/>
  <c r="R169" i="24" s="1"/>
  <c r="T170" i="24"/>
  <c r="R170" i="24" s="1"/>
  <c r="T171" i="24"/>
  <c r="T172" i="24"/>
  <c r="R172" i="24" s="1"/>
  <c r="T173" i="24"/>
  <c r="R173" i="24" s="1"/>
  <c r="T174" i="24"/>
  <c r="R174" i="24" s="1"/>
  <c r="T175" i="24"/>
  <c r="R175" i="24" s="1"/>
  <c r="T176" i="24"/>
  <c r="R176" i="24" s="1"/>
  <c r="T177" i="24"/>
  <c r="R177" i="24" s="1"/>
  <c r="T178" i="24"/>
  <c r="R178" i="24" s="1"/>
  <c r="T179" i="24"/>
  <c r="R179" i="24" s="1"/>
  <c r="T180" i="24"/>
  <c r="R180" i="24" s="1"/>
  <c r="T181" i="24"/>
  <c r="R181" i="24" s="1"/>
  <c r="T182" i="24"/>
  <c r="R182" i="24" s="1"/>
  <c r="T183" i="24"/>
  <c r="R183" i="24" s="1"/>
  <c r="T184" i="24"/>
  <c r="R184" i="24" s="1"/>
  <c r="T185" i="24"/>
  <c r="R185" i="24" s="1"/>
  <c r="T186" i="24"/>
  <c r="R186" i="24" s="1"/>
  <c r="T187" i="24"/>
  <c r="R187" i="24" s="1"/>
  <c r="T188" i="24"/>
  <c r="R188" i="24" s="1"/>
  <c r="T189" i="24"/>
  <c r="R189" i="24" s="1"/>
  <c r="T190" i="24"/>
  <c r="R190" i="24" s="1"/>
  <c r="T191" i="24"/>
  <c r="R191" i="24" s="1"/>
  <c r="T192" i="24"/>
  <c r="R192" i="24" s="1"/>
  <c r="T193" i="24"/>
  <c r="R193" i="24" s="1"/>
  <c r="T194" i="24"/>
  <c r="R194" i="24" s="1"/>
  <c r="T195" i="24"/>
  <c r="R195" i="24" s="1"/>
  <c r="T196" i="24"/>
  <c r="R196" i="24" s="1"/>
  <c r="T197" i="24"/>
  <c r="R197" i="24" s="1"/>
  <c r="T198" i="24"/>
  <c r="R198" i="24" s="1"/>
  <c r="T199" i="24"/>
  <c r="R199" i="24" s="1"/>
  <c r="R91" i="24"/>
  <c r="R101" i="24"/>
  <c r="R137" i="24"/>
  <c r="R139" i="24"/>
  <c r="R171" i="24"/>
  <c r="D2" i="24" l="1"/>
  <c r="F24" i="23" l="1"/>
  <c r="T5" i="15" l="1"/>
  <c r="U22" i="15"/>
  <c r="U21" i="15"/>
  <c r="U20" i="15"/>
  <c r="U19" i="15"/>
  <c r="U18" i="15"/>
  <c r="U17" i="15"/>
  <c r="U16" i="15"/>
  <c r="U15" i="15"/>
  <c r="U14" i="15"/>
  <c r="U13" i="15"/>
  <c r="AB14" i="15"/>
  <c r="AC14" i="15" s="1"/>
  <c r="AB15" i="15"/>
  <c r="AC15" i="15" s="1"/>
  <c r="AB16" i="15"/>
  <c r="AC16" i="15" s="1"/>
  <c r="AB17" i="15"/>
  <c r="AC17" i="15" s="1"/>
  <c r="AB18" i="15"/>
  <c r="AC18" i="15" s="1"/>
  <c r="AB19" i="15"/>
  <c r="AC19" i="15" s="1"/>
  <c r="AB20" i="15"/>
  <c r="AC20" i="15" s="1"/>
  <c r="AB21" i="15"/>
  <c r="AC21" i="15" s="1"/>
  <c r="AB22" i="15"/>
  <c r="AC22" i="15" s="1"/>
  <c r="AB12" i="15"/>
  <c r="AC12" i="15" s="1"/>
  <c r="AB13" i="15"/>
  <c r="AC13" i="15" s="1"/>
  <c r="AB11" i="15"/>
  <c r="AC11" i="15" s="1"/>
  <c r="T22" i="15" l="1"/>
  <c r="U5" i="15"/>
  <c r="V2" i="15"/>
  <c r="B108" i="23" l="1"/>
  <c r="E24" i="23"/>
  <c r="O18" i="23"/>
  <c r="F23" i="23" s="1"/>
  <c r="F114" i="23"/>
  <c r="D114" i="23"/>
  <c r="B23" i="23"/>
  <c r="I20" i="23"/>
  <c r="I19" i="23"/>
  <c r="I18" i="23"/>
  <c r="O13" i="23" l="1"/>
  <c r="O15" i="23"/>
  <c r="O11" i="23"/>
  <c r="O24" i="23"/>
  <c r="C3" i="23"/>
  <c r="O9" i="23"/>
  <c r="O8" i="23"/>
  <c r="O10" i="23"/>
  <c r="O7" i="23" l="1"/>
  <c r="D113" i="23"/>
  <c r="D115" i="23" s="1"/>
  <c r="F112" i="23"/>
  <c r="F113" i="23" s="1"/>
  <c r="E114" i="23"/>
  <c r="E113" i="23" l="1"/>
  <c r="F115" i="23"/>
  <c r="E112" i="23"/>
  <c r="E115" i="23" l="1"/>
  <c r="E118" i="23" s="1"/>
  <c r="F2" i="19" l="1"/>
  <c r="U12" i="15" l="1"/>
  <c r="U11" i="15"/>
  <c r="U10" i="15" l="1"/>
  <c r="D36" i="12"/>
  <c r="P9" i="12" l="1"/>
  <c r="B7" i="12"/>
  <c r="C6" i="23" l="1"/>
  <c r="C7" i="23"/>
  <c r="C9" i="23"/>
  <c r="C8" i="23"/>
  <c r="D12" i="23"/>
  <c r="D11" i="23"/>
  <c r="V5" i="15"/>
  <c r="I9" i="12" s="1"/>
  <c r="O16" i="23" l="1"/>
  <c r="O12" i="23"/>
  <c r="O14" i="23"/>
  <c r="O6" i="23"/>
  <c r="B9" i="12"/>
  <c r="O1" i="23" l="1"/>
  <c r="O17" i="23" l="1"/>
  <c r="B24" i="23" s="1"/>
</calcChain>
</file>

<file path=xl/sharedStrings.xml><?xml version="1.0" encoding="utf-8"?>
<sst xmlns="http://schemas.openxmlformats.org/spreadsheetml/2006/main" count="202" uniqueCount="187">
  <si>
    <t>Facturé</t>
  </si>
  <si>
    <t>N° Client</t>
  </si>
  <si>
    <t>Prestation</t>
  </si>
  <si>
    <t>Total HT</t>
  </si>
  <si>
    <t>Nom Société</t>
  </si>
  <si>
    <t>Nom Client</t>
  </si>
  <si>
    <t>Adresse</t>
  </si>
  <si>
    <t>Ville</t>
  </si>
  <si>
    <t>Téléphone</t>
  </si>
  <si>
    <t>E-mail</t>
  </si>
  <si>
    <t>Notes sur le client</t>
  </si>
  <si>
    <t>TVA</t>
  </si>
  <si>
    <t>Contact</t>
  </si>
  <si>
    <t>Désignation</t>
  </si>
  <si>
    <t>Montant HT</t>
  </si>
  <si>
    <t>Total TVA</t>
  </si>
  <si>
    <t>Total TTC</t>
  </si>
  <si>
    <t>Qté</t>
  </si>
  <si>
    <t>Prix unit. HT</t>
  </si>
  <si>
    <t>Montant TVA</t>
  </si>
  <si>
    <t>Net à payer</t>
  </si>
  <si>
    <t xml:space="preserve">Montant total : </t>
  </si>
  <si>
    <t xml:space="preserve">Acompte n°1 : </t>
  </si>
  <si>
    <t xml:space="preserve">Acompte n°2 : </t>
  </si>
  <si>
    <t xml:space="preserve">Reste à payer : </t>
  </si>
  <si>
    <t>TVA 5,5%</t>
  </si>
  <si>
    <t>TVA 10%</t>
  </si>
  <si>
    <t>TVA 20%</t>
  </si>
  <si>
    <t>Date Création</t>
  </si>
  <si>
    <t>REFECTION TOTALE DE L'APPARTEMENT DU 7eme</t>
  </si>
  <si>
    <t>Annulé</t>
  </si>
  <si>
    <t>Accepte</t>
  </si>
  <si>
    <t>Acompte2</t>
  </si>
  <si>
    <t>Acompte1</t>
  </si>
  <si>
    <t>CompInfo</t>
  </si>
  <si>
    <t>TelephoneContact</t>
  </si>
  <si>
    <t>VilleChantier</t>
  </si>
  <si>
    <t>AdresseChantier</t>
  </si>
  <si>
    <t>DateValidite</t>
  </si>
  <si>
    <t>DateDevis</t>
  </si>
  <si>
    <t>Modifié</t>
  </si>
  <si>
    <t>Taux</t>
  </si>
  <si>
    <t>Montant TTC</t>
  </si>
  <si>
    <t>Nb Devis</t>
  </si>
  <si>
    <t>Nb Facturé</t>
  </si>
  <si>
    <t>Nb Payé</t>
  </si>
  <si>
    <t>Étiquettes de lignes</t>
  </si>
  <si>
    <t>Total général</t>
  </si>
  <si>
    <t>Somme Devis</t>
  </si>
  <si>
    <t>Somme Facturé</t>
  </si>
  <si>
    <t>Somme Payé</t>
  </si>
  <si>
    <t>Tableau de Bord</t>
  </si>
  <si>
    <t>78170 La Celle Saint Cloud</t>
  </si>
  <si>
    <t>78380 Bougival</t>
  </si>
  <si>
    <t>91000 Evry-Courcouronne</t>
  </si>
  <si>
    <t>91070 Bondoufle</t>
  </si>
  <si>
    <t>91080 Courcouronnes</t>
  </si>
  <si>
    <t>91090 Lisses</t>
  </si>
  <si>
    <t>94130 Nogent sur Marne</t>
  </si>
  <si>
    <t>91160 Champlan</t>
  </si>
  <si>
    <t>91170 Viry Chatillon</t>
  </si>
  <si>
    <t>91220 Plessis-Paté</t>
  </si>
  <si>
    <t>91300 Massy</t>
  </si>
  <si>
    <t>91310 Monthlery</t>
  </si>
  <si>
    <t>91310 Leuville sur Orge</t>
  </si>
  <si>
    <t>91360 Epinay sur Orge</t>
  </si>
  <si>
    <t>91390 Morsang sur Orge</t>
  </si>
  <si>
    <t>91540 Mennecy</t>
  </si>
  <si>
    <t>91600 Savigny sur Orge</t>
  </si>
  <si>
    <t>91610 Ballancourt sur Essonnes</t>
  </si>
  <si>
    <t>91700 Fleury Merogis</t>
  </si>
  <si>
    <t>92130 Issy les Moulineaux</t>
  </si>
  <si>
    <t>92330 Sceaux</t>
  </si>
  <si>
    <t>H28</t>
  </si>
  <si>
    <t>NumClient</t>
  </si>
  <si>
    <t>ire Client</t>
  </si>
  <si>
    <t>75006 Paris</t>
  </si>
  <si>
    <t>75016 Paris</t>
  </si>
  <si>
    <t>75008 Paris</t>
  </si>
  <si>
    <t>75019 Paris</t>
  </si>
  <si>
    <t>75003 Paris</t>
  </si>
  <si>
    <t>91240 Saint Michel sur Orge</t>
  </si>
  <si>
    <t/>
  </si>
  <si>
    <t>DateAcpte1</t>
  </si>
  <si>
    <t>DateAcpte2</t>
  </si>
  <si>
    <t>DateFact</t>
  </si>
  <si>
    <t>75015 Paris</t>
  </si>
  <si>
    <t>91130 Nogent sur Marne</t>
  </si>
  <si>
    <t>75005 Paris</t>
  </si>
  <si>
    <t>75018 Paris</t>
  </si>
  <si>
    <t>75012 Paris</t>
  </si>
  <si>
    <t>DEV-001-20</t>
  </si>
  <si>
    <t>N°Fact</t>
  </si>
  <si>
    <t>à réception</t>
  </si>
  <si>
    <t>Acompte de 40% à la commande</t>
  </si>
  <si>
    <t>Acompte de 30% à mi-chantier</t>
  </si>
  <si>
    <t>Délai paiement</t>
  </si>
  <si>
    <t>NumDevis</t>
  </si>
  <si>
    <t>NumFact</t>
  </si>
  <si>
    <t>&lt;07/01/2021</t>
  </si>
  <si>
    <t>janv</t>
  </si>
  <si>
    <t>févr</t>
  </si>
  <si>
    <t>92340 Bourg La reine</t>
  </si>
  <si>
    <t>Somme de MontPayé</t>
  </si>
  <si>
    <t>Adresse du chantier</t>
  </si>
  <si>
    <t>Taux TVA</t>
  </si>
  <si>
    <t>NumAcpt2</t>
  </si>
  <si>
    <t>NumAcpt1</t>
  </si>
  <si>
    <t>75011 Paris</t>
  </si>
  <si>
    <t>75117 Paris</t>
  </si>
  <si>
    <t xml:space="preserve">N° de client : </t>
  </si>
  <si>
    <t xml:space="preserve">tél : </t>
  </si>
  <si>
    <t xml:space="preserve">mail : </t>
  </si>
  <si>
    <t xml:space="preserve">N° du devis : </t>
  </si>
  <si>
    <t>'=SI(C28&gt;0;C28*D28;"")</t>
  </si>
  <si>
    <t>G28</t>
  </si>
  <si>
    <t>I28</t>
  </si>
  <si>
    <t>'=SI(F28=0,1;E28*0,1;0)</t>
  </si>
  <si>
    <t>'=SI(F28=5,5%;E28*0,05;0)</t>
  </si>
  <si>
    <t>'=SI(F28=0,2;E28*0,2;0)</t>
  </si>
  <si>
    <t>TTC</t>
  </si>
  <si>
    <t>HT</t>
  </si>
  <si>
    <t>CL-044-21</t>
  </si>
  <si>
    <t>CL-001-20</t>
  </si>
  <si>
    <t>Facture</t>
  </si>
  <si>
    <t>Acpte1</t>
  </si>
  <si>
    <t>Acpte2</t>
  </si>
  <si>
    <t>CL-056-21</t>
  </si>
  <si>
    <t>Infos :</t>
  </si>
  <si>
    <t>Contact :</t>
  </si>
  <si>
    <t>TVA5</t>
  </si>
  <si>
    <t>TVA10</t>
  </si>
  <si>
    <t>TVA20</t>
  </si>
  <si>
    <t>N° Facture :</t>
  </si>
  <si>
    <t>=DECALER(TClient[@NumClient];;;NBVAL(BClient!$B:$B)-1;NBVAL(BClient!$2:$2))</t>
  </si>
  <si>
    <t>Date et signature précédés de la mention « bon pour accord »</t>
  </si>
  <si>
    <t>E28</t>
  </si>
  <si>
    <t>DEV-033-21</t>
  </si>
  <si>
    <t>Date inversée</t>
  </si>
  <si>
    <t>fichier devis=</t>
  </si>
  <si>
    <t>fichier facture</t>
  </si>
  <si>
    <t>facture acompte 1</t>
  </si>
  <si>
    <t>facture acompte 2</t>
  </si>
  <si>
    <t>N° facture</t>
  </si>
  <si>
    <t>fichier acompte 1</t>
  </si>
  <si>
    <t>fichier acompte 2</t>
  </si>
  <si>
    <t>N° facture à afficher</t>
  </si>
  <si>
    <t>Date  :</t>
  </si>
  <si>
    <t>Date facture</t>
  </si>
  <si>
    <t>En votre aimable règlement</t>
  </si>
  <si>
    <t>Devis</t>
  </si>
  <si>
    <t>Facture acompte 1</t>
  </si>
  <si>
    <t>Facture acompte 2</t>
  </si>
  <si>
    <t>En tête à afficher</t>
  </si>
  <si>
    <t>Année</t>
  </si>
  <si>
    <t>jan</t>
  </si>
  <si>
    <t>fev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</si>
  <si>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</si>
  <si>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</si>
  <si>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</si>
  <si>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</si>
  <si>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</si>
  <si>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</si>
  <si>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</si>
  <si>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</si>
  <si>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</si>
  <si>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A Recept</t>
  </si>
  <si>
    <t>91180 Saint Germain Les Arpajon</t>
  </si>
  <si>
    <t>CL-059-21</t>
  </si>
  <si>
    <t>DEV-038-21</t>
  </si>
  <si>
    <t>TVA 5</t>
  </si>
  <si>
    <t>TVA 10</t>
  </si>
  <si>
    <t>TVA 20</t>
  </si>
  <si>
    <t>N° Devis</t>
  </si>
  <si>
    <t>Nom fic devis</t>
  </si>
  <si>
    <t>FAC-001-21</t>
  </si>
  <si>
    <t>Colonne1</t>
  </si>
  <si>
    <t>94170 Le Perreux sur Marne</t>
  </si>
  <si>
    <t>75014 Paris</t>
  </si>
  <si>
    <t>91100 Corbeil Essonne</t>
  </si>
  <si>
    <t>Solde</t>
  </si>
  <si>
    <t>Dept</t>
  </si>
  <si>
    <t>CP-Ville</t>
  </si>
  <si>
    <t>Acpte1PDate</t>
  </si>
  <si>
    <t>Acpte2PDate</t>
  </si>
  <si>
    <t>FacturePDate</t>
  </si>
  <si>
    <t>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</si>
</sst>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#,##0\ &quot;€&quot;"/>
    <numFmt numFmtId="167" formatCode="_-* #,##0\ &quot;€&quot;_-;\-* #,##0\ &quot;€&quot;_-;_-* &quot;-&quot;??\ &quot;€&quot;_-;_-@_-"/>
    <numFmt numFmtId="168" formatCode="#,##0.00\ &quot;€&quot;"/>
    <numFmt numFmtId="169" formatCode="00"/>
    <numFmt numFmtId="170" formatCode="0.0%"/>
  </numFmts>
  <fonts count="26" x14ac:knownFonts="1">
    <font>
      <sz val="10"/>
      <name val="Arial"/>
      <family val="2"/>
    </font>
    <font>
      <sz val="10"/>
      <name val="Mangal"/>
      <family val="2"/>
    </font>
    <font>
      <u/>
      <sz val="10"/>
      <color indexed="19"/>
      <name val="Mangal"/>
      <family val="2"/>
    </font>
    <font>
      <sz val="10"/>
      <color indexed="9"/>
      <name val="Mang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36"/>
      <color theme="0"/>
      <name val="Arial"/>
      <family val="2"/>
    </font>
    <font>
      <sz val="22"/>
      <name val="Arial"/>
      <family val="2"/>
    </font>
    <font>
      <b/>
      <sz val="18"/>
      <name val="Arial"/>
      <family val="2"/>
    </font>
    <font>
      <b/>
      <sz val="11"/>
      <color rgb="FFFFFFFF"/>
      <name val="Cambria"/>
      <family val="1"/>
    </font>
    <font>
      <sz val="18"/>
      <name val="Arial"/>
      <family val="2"/>
    </font>
    <font>
      <b/>
      <u/>
      <sz val="14"/>
      <color rgb="FFA27800"/>
      <name val="Arial"/>
      <family val="2"/>
    </font>
    <font>
      <sz val="10"/>
      <color theme="1"/>
      <name val="Arial"/>
      <family val="2"/>
    </font>
    <font>
      <b/>
      <u/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20"/>
      <color theme="0" tint="-4.9989318521683403E-2"/>
      <name val="Arial"/>
      <family val="2"/>
    </font>
    <font>
      <b/>
      <sz val="22"/>
      <color theme="0" tint="-4.9989318521683403E-2"/>
      <name val="Arial"/>
      <family val="2"/>
    </font>
    <font>
      <sz val="8"/>
      <name val="Arial"/>
    </font>
    <font>
      <sz val="8"/>
      <color indexed="12"/>
      <name val="Arial"/>
    </font>
    <font>
      <b/>
      <u/>
      <sz val="10"/>
      <color rgb="FFA278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42"/>
      </patternFill>
    </fill>
    <fill>
      <patternFill patternType="solid">
        <fgColor indexed="22"/>
        <bgColor indexed="55"/>
      </patternFill>
    </fill>
    <fill>
      <patternFill patternType="solid">
        <fgColor indexed="42"/>
        <bgColor indexed="43"/>
      </patternFill>
    </fill>
    <fill>
      <patternFill patternType="solid">
        <fgColor indexed="43"/>
        <bgColor indexed="42"/>
      </patternFill>
    </fill>
    <fill>
      <patternFill patternType="solid">
        <fgColor theme="9" tint="-0.249977111117893"/>
        <bgColor indexed="64"/>
      </patternFill>
    </fill>
    <fill>
      <gradientFill type="path">
        <stop position="0">
          <color theme="0"/>
        </stop>
        <stop position="1">
          <color rgb="FFA27800"/>
        </stop>
      </gradientFill>
    </fill>
    <fill>
      <patternFill patternType="solid">
        <fgColor rgb="FFCCFFFF"/>
        <bgColor indexed="64"/>
      </patternFill>
    </fill>
    <fill>
      <patternFill patternType="solid">
        <fgColor rgb="FFEAAD00"/>
        <bgColor indexed="64"/>
      </patternFill>
    </fill>
    <fill>
      <gradientFill degree="90">
        <stop position="0">
          <color theme="0"/>
        </stop>
        <stop position="0.5">
          <color rgb="FFA27800"/>
        </stop>
        <stop position="1">
          <color theme="0"/>
        </stop>
      </gradient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ck">
        <color rgb="FFA27800"/>
      </left>
      <right style="thin">
        <color auto="1"/>
      </right>
      <top style="thick">
        <color rgb="FFA27800"/>
      </top>
      <bottom style="thin">
        <color auto="1"/>
      </bottom>
      <diagonal/>
    </border>
    <border>
      <left style="thick">
        <color rgb="FFA278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A27800"/>
      </left>
      <right style="thin">
        <color auto="1"/>
      </right>
      <top style="thin">
        <color auto="1"/>
      </top>
      <bottom style="thick">
        <color rgb="FFA27800"/>
      </bottom>
      <diagonal/>
    </border>
    <border>
      <left style="thin">
        <color auto="1"/>
      </left>
      <right style="thin">
        <color auto="1"/>
      </right>
      <top style="thick">
        <color rgb="FFA278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A27800"/>
      </bottom>
      <diagonal/>
    </border>
    <border>
      <left style="thick">
        <color rgb="FFA27800"/>
      </left>
      <right/>
      <top style="thick">
        <color rgb="FFA27800"/>
      </top>
      <bottom style="thin">
        <color auto="1"/>
      </bottom>
      <diagonal/>
    </border>
    <border>
      <left/>
      <right style="thick">
        <color rgb="FFA27800"/>
      </right>
      <top style="thick">
        <color rgb="FFA27800"/>
      </top>
      <bottom style="thin">
        <color auto="1"/>
      </bottom>
      <diagonal/>
    </border>
    <border>
      <left style="thick">
        <color rgb="FFA27800"/>
      </left>
      <right/>
      <top style="thin">
        <color auto="1"/>
      </top>
      <bottom style="thick">
        <color rgb="FFA27800"/>
      </bottom>
      <diagonal/>
    </border>
    <border>
      <left style="thick">
        <color rgb="FFA27800"/>
      </left>
      <right style="thick">
        <color rgb="FFA27800"/>
      </right>
      <top style="thick">
        <color rgb="FFA27800"/>
      </top>
      <bottom style="thick">
        <color rgb="FFA27800"/>
      </bottom>
      <diagonal/>
    </border>
    <border>
      <left style="thick">
        <color rgb="FFA278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rgb="FFA27800"/>
      </right>
      <top style="thick">
        <color rgb="FFA27800"/>
      </top>
      <bottom style="thin">
        <color auto="1"/>
      </bottom>
      <diagonal/>
    </border>
    <border>
      <left style="thin">
        <color auto="1"/>
      </left>
      <right style="thick">
        <color rgb="FFA278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A27800"/>
      </right>
      <top style="thin">
        <color auto="1"/>
      </top>
      <bottom style="thick">
        <color rgb="FFA27800"/>
      </bottom>
      <diagonal/>
    </border>
    <border>
      <left style="thin">
        <color auto="1"/>
      </left>
      <right style="thick">
        <color rgb="FFA27800"/>
      </right>
      <top/>
      <bottom/>
      <diagonal/>
    </border>
    <border>
      <left/>
      <right style="thick">
        <color rgb="FFA27800"/>
      </right>
      <top style="thin">
        <color auto="1"/>
      </top>
      <bottom style="thick">
        <color rgb="FFA27800"/>
      </bottom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0" borderId="0" applyNumberFormat="0" applyFill="0" applyBorder="0" applyProtection="0">
      <alignment horizontal="center"/>
    </xf>
    <xf numFmtId="0" fontId="3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1" fillId="9" borderId="11">
      <alignment vertical="center" shrinkToFit="1"/>
    </xf>
  </cellStyleXfs>
  <cellXfs count="164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6" fillId="0" borderId="2" xfId="0" applyFont="1" applyBorder="1"/>
    <xf numFmtId="10" fontId="0" fillId="0" borderId="0" xfId="0" applyNumberFormat="1"/>
    <xf numFmtId="0" fontId="8" fillId="0" borderId="0" xfId="0" applyFont="1"/>
    <xf numFmtId="0" fontId="0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>
      <alignment horizontal="left"/>
    </xf>
    <xf numFmtId="0" fontId="4" fillId="0" borderId="0" xfId="0" applyFont="1" applyBorder="1"/>
    <xf numFmtId="0" fontId="0" fillId="0" borderId="0" xfId="0"/>
    <xf numFmtId="0" fontId="4" fillId="0" borderId="1" xfId="0" applyNumberFormat="1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164" fontId="4" fillId="0" borderId="1" xfId="0" applyNumberFormat="1" applyFont="1" applyBorder="1"/>
    <xf numFmtId="44" fontId="4" fillId="0" borderId="0" xfId="8" applyFont="1"/>
    <xf numFmtId="0" fontId="0" fillId="0" borderId="0" xfId="0"/>
    <xf numFmtId="44" fontId="5" fillId="0" borderId="0" xfId="8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0" fillId="0" borderId="0" xfId="0" pivotButton="1"/>
    <xf numFmtId="42" fontId="0" fillId="0" borderId="0" xfId="8" applyNumberFormat="1" applyFont="1"/>
    <xf numFmtId="3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0" fontId="14" fillId="0" borderId="0" xfId="0" applyFont="1"/>
    <xf numFmtId="167" fontId="14" fillId="0" borderId="0" xfId="8" applyNumberFormat="1" applyFont="1" applyAlignment="1">
      <alignment vertical="center"/>
    </xf>
    <xf numFmtId="167" fontId="14" fillId="0" borderId="0" xfId="8" applyNumberFormat="1" applyFont="1" applyAlignment="1">
      <alignment vertical="top"/>
    </xf>
    <xf numFmtId="0" fontId="14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4" fillId="0" borderId="0" xfId="0" applyNumberFormat="1" applyFont="1" applyBorder="1"/>
    <xf numFmtId="0" fontId="15" fillId="0" borderId="0" xfId="0" applyFont="1" applyAlignment="1">
      <alignment horizontal="center"/>
    </xf>
    <xf numFmtId="44" fontId="4" fillId="0" borderId="0" xfId="8" applyFont="1" applyBorder="1"/>
    <xf numFmtId="0" fontId="0" fillId="0" borderId="0" xfId="0"/>
    <xf numFmtId="14" fontId="4" fillId="0" borderId="0" xfId="0" applyNumberFormat="1" applyFont="1" applyAlignment="1">
      <alignment horizontal="right"/>
    </xf>
    <xf numFmtId="0" fontId="4" fillId="0" borderId="0" xfId="0" applyFont="1" applyBorder="1" applyAlignment="1">
      <alignment horizontal="right"/>
    </xf>
    <xf numFmtId="14" fontId="4" fillId="0" borderId="0" xfId="0" applyNumberFormat="1" applyFont="1" applyBorder="1" applyAlignment="1">
      <alignment horizontal="right"/>
    </xf>
    <xf numFmtId="0" fontId="4" fillId="0" borderId="0" xfId="0" applyNumberFormat="1" applyFont="1" applyBorder="1" applyAlignment="1">
      <alignment horizontal="right"/>
    </xf>
    <xf numFmtId="44" fontId="4" fillId="0" borderId="0" xfId="8" applyFont="1" applyBorder="1" applyAlignment="1">
      <alignment horizontal="right"/>
    </xf>
    <xf numFmtId="164" fontId="4" fillId="0" borderId="0" xfId="0" applyNumberFormat="1" applyFont="1" applyBorder="1"/>
    <xf numFmtId="0" fontId="6" fillId="0" borderId="0" xfId="0" applyFont="1" applyBorder="1"/>
    <xf numFmtId="0" fontId="4" fillId="0" borderId="0" xfId="0" applyNumberFormat="1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right"/>
    </xf>
    <xf numFmtId="0" fontId="6" fillId="0" borderId="1" xfId="0" applyFont="1" applyBorder="1"/>
    <xf numFmtId="14" fontId="4" fillId="0" borderId="0" xfId="0" applyNumberFormat="1" applyFont="1" applyBorder="1"/>
    <xf numFmtId="0" fontId="4" fillId="0" borderId="0" xfId="0" applyNumberFormat="1" applyFont="1" applyAlignment="1">
      <alignment horizontal="right"/>
    </xf>
    <xf numFmtId="44" fontId="4" fillId="0" borderId="0" xfId="8" applyFont="1" applyAlignment="1">
      <alignment horizontal="right"/>
    </xf>
    <xf numFmtId="0" fontId="0" fillId="0" borderId="0" xfId="0" applyFont="1"/>
    <xf numFmtId="44" fontId="0" fillId="0" borderId="0" xfId="0" applyNumberFormat="1"/>
    <xf numFmtId="17" fontId="4" fillId="0" borderId="0" xfId="0" applyNumberFormat="1" applyFont="1" applyAlignment="1">
      <alignment horizontal="center"/>
    </xf>
    <xf numFmtId="44" fontId="0" fillId="0" borderId="0" xfId="0" applyNumberFormat="1" applyFont="1"/>
    <xf numFmtId="0" fontId="9" fillId="0" borderId="0" xfId="0" applyFont="1" applyAlignment="1">
      <alignment horizontal="left"/>
    </xf>
    <xf numFmtId="0" fontId="0" fillId="0" borderId="0" xfId="0" applyNumberFormat="1"/>
    <xf numFmtId="0" fontId="7" fillId="0" borderId="0" xfId="0" applyFont="1" applyFill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49" fontId="5" fillId="0" borderId="0" xfId="0" applyNumberFormat="1" applyFont="1" applyBorder="1" applyAlignment="1">
      <alignment horizontal="center"/>
    </xf>
    <xf numFmtId="49" fontId="4" fillId="0" borderId="1" xfId="0" applyNumberFormat="1" applyFont="1" applyBorder="1"/>
    <xf numFmtId="49" fontId="4" fillId="0" borderId="1" xfId="0" quotePrefix="1" applyNumberFormat="1" applyFont="1" applyBorder="1"/>
    <xf numFmtId="49" fontId="4" fillId="0" borderId="0" xfId="0" applyNumberFormat="1" applyFont="1" applyBorder="1"/>
    <xf numFmtId="49" fontId="4" fillId="0" borderId="0" xfId="0" quotePrefix="1" applyNumberFormat="1" applyFont="1" applyBorder="1"/>
    <xf numFmtId="49" fontId="4" fillId="0" borderId="0" xfId="0" applyNumberFormat="1" applyFont="1"/>
    <xf numFmtId="49" fontId="0" fillId="0" borderId="0" xfId="0" applyNumberFormat="1"/>
    <xf numFmtId="0" fontId="7" fillId="0" borderId="0" xfId="0" applyFont="1" applyBorder="1"/>
    <xf numFmtId="0" fontId="7" fillId="0" borderId="3" xfId="0" applyFont="1" applyBorder="1" applyAlignment="1">
      <alignment horizontal="center"/>
    </xf>
    <xf numFmtId="10" fontId="0" fillId="0" borderId="4" xfId="0" applyNumberFormat="1" applyFont="1" applyBorder="1"/>
    <xf numFmtId="10" fontId="0" fillId="0" borderId="5" xfId="0" applyNumberFormat="1" applyFont="1" applyBorder="1"/>
    <xf numFmtId="0" fontId="7" fillId="0" borderId="6" xfId="0" applyFont="1" applyBorder="1" applyAlignment="1">
      <alignment horizontal="center"/>
    </xf>
    <xf numFmtId="0" fontId="7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7" fillId="8" borderId="0" xfId="0" applyFont="1" applyFill="1" applyAlignment="1">
      <alignment horizontal="center" vertical="center" wrapText="1"/>
    </xf>
    <xf numFmtId="8" fontId="0" fillId="8" borderId="0" xfId="0" applyNumberFormat="1" applyFill="1" applyAlignment="1">
      <alignment horizontal="right" vertical="center" wrapText="1"/>
    </xf>
    <xf numFmtId="0" fontId="0" fillId="8" borderId="0" xfId="0" applyFill="1" applyAlignment="1">
      <alignment horizontal="right" vertical="center" wrapText="1"/>
    </xf>
    <xf numFmtId="0" fontId="4" fillId="0" borderId="2" xfId="0" applyFont="1" applyBorder="1" applyAlignment="1">
      <alignment vertical="top" wrapText="1"/>
    </xf>
    <xf numFmtId="44" fontId="4" fillId="0" borderId="0" xfId="8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69" fontId="0" fillId="0" borderId="0" xfId="0" applyNumberFormat="1"/>
    <xf numFmtId="44" fontId="0" fillId="0" borderId="13" xfId="0" applyNumberFormat="1" applyFont="1" applyBorder="1" applyAlignment="1">
      <alignment horizontal="center"/>
    </xf>
    <xf numFmtId="44" fontId="10" fillId="0" borderId="12" xfId="8" applyFont="1" applyBorder="1" applyAlignment="1">
      <alignment horizontal="center"/>
    </xf>
    <xf numFmtId="44" fontId="7" fillId="0" borderId="5" xfId="0" applyNumberFormat="1" applyFont="1" applyBorder="1"/>
    <xf numFmtId="44" fontId="7" fillId="0" borderId="7" xfId="0" applyNumberFormat="1" applyFont="1" applyBorder="1"/>
    <xf numFmtId="0" fontId="0" fillId="0" borderId="0" xfId="0" quotePrefix="1"/>
    <xf numFmtId="14" fontId="0" fillId="0" borderId="0" xfId="0" applyNumberFormat="1" applyAlignment="1">
      <alignment horizontal="left"/>
    </xf>
    <xf numFmtId="44" fontId="4" fillId="0" borderId="0" xfId="8" quotePrefix="1" applyFont="1"/>
    <xf numFmtId="44" fontId="5" fillId="0" borderId="0" xfId="0" applyNumberFormat="1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44" fontId="5" fillId="0" borderId="0" xfId="8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4" fillId="0" borderId="0" xfId="0" applyNumberFormat="1" applyFont="1"/>
    <xf numFmtId="0" fontId="4" fillId="0" borderId="0" xfId="0" applyFont="1" applyAlignment="1">
      <alignment horizontal="center" vertical="center"/>
    </xf>
    <xf numFmtId="164" fontId="5" fillId="0" borderId="2" xfId="0" applyNumberFormat="1" applyFont="1" applyBorder="1" applyAlignment="1">
      <alignment horizontal="right" vertical="center" wrapText="1"/>
    </xf>
    <xf numFmtId="0" fontId="0" fillId="0" borderId="0" xfId="0" applyBorder="1" applyProtection="1">
      <protection locked="0"/>
    </xf>
    <xf numFmtId="44" fontId="5" fillId="11" borderId="0" xfId="8" applyFont="1" applyFill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14" fontId="5" fillId="11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7" fontId="5" fillId="11" borderId="0" xfId="8" applyNumberFormat="1" applyFont="1" applyFill="1" applyAlignment="1">
      <alignment horizontal="center" vertical="center" wrapText="1"/>
    </xf>
    <xf numFmtId="7" fontId="5" fillId="0" borderId="0" xfId="8" applyNumberFormat="1" applyFont="1" applyAlignment="1">
      <alignment horizontal="center" vertical="center" wrapText="1"/>
    </xf>
    <xf numFmtId="7" fontId="4" fillId="0" borderId="0" xfId="8" applyNumberFormat="1" applyFont="1"/>
    <xf numFmtId="44" fontId="0" fillId="0" borderId="0" xfId="8" quotePrefix="1" applyFont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left"/>
    </xf>
    <xf numFmtId="44" fontId="4" fillId="0" borderId="2" xfId="8" applyFont="1" applyBorder="1" applyAlignment="1">
      <alignment vertical="top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7" fillId="8" borderId="0" xfId="0" applyFont="1" applyFill="1" applyBorder="1" applyAlignment="1">
      <alignment horizontal="center" vertical="center" wrapText="1"/>
    </xf>
    <xf numFmtId="8" fontId="0" fillId="8" borderId="0" xfId="0" applyNumberFormat="1" applyFill="1" applyBorder="1" applyAlignment="1">
      <alignment horizontal="right" vertical="center" wrapText="1"/>
    </xf>
    <xf numFmtId="44" fontId="0" fillId="0" borderId="0" xfId="8" quotePrefix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Font="1" applyFill="1" applyBorder="1" applyAlignment="1">
      <alignment horizontal="right" vertical="center"/>
    </xf>
    <xf numFmtId="44" fontId="0" fillId="0" borderId="0" xfId="8" applyFont="1" applyFill="1" applyBorder="1" applyAlignment="1">
      <alignment horizontal="center" vertical="center"/>
    </xf>
    <xf numFmtId="170" fontId="0" fillId="0" borderId="0" xfId="9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right" vertical="center"/>
    </xf>
    <xf numFmtId="0" fontId="7" fillId="0" borderId="14" xfId="0" applyFont="1" applyBorder="1" applyAlignment="1">
      <alignment horizontal="center"/>
    </xf>
    <xf numFmtId="44" fontId="0" fillId="0" borderId="15" xfId="8" applyFont="1" applyBorder="1"/>
    <xf numFmtId="44" fontId="0" fillId="0" borderId="16" xfId="8" applyFont="1" applyBorder="1"/>
    <xf numFmtId="44" fontId="0" fillId="0" borderId="17" xfId="0" applyNumberFormat="1" applyFont="1" applyBorder="1" applyAlignment="1">
      <alignment horizontal="center"/>
    </xf>
    <xf numFmtId="44" fontId="0" fillId="0" borderId="17" xfId="8" applyFont="1" applyBorder="1" applyAlignment="1">
      <alignment horizontal="center"/>
    </xf>
    <xf numFmtId="44" fontId="7" fillId="0" borderId="16" xfId="0" applyNumberFormat="1" applyFont="1" applyBorder="1"/>
    <xf numFmtId="168" fontId="0" fillId="0" borderId="12" xfId="0" applyNumberFormat="1" applyFont="1" applyBorder="1" applyAlignment="1">
      <alignment horizontal="right"/>
    </xf>
    <xf numFmtId="0" fontId="23" fillId="0" borderId="1" xfId="0" applyNumberFormat="1" applyFont="1" applyBorder="1"/>
    <xf numFmtId="0" fontId="23" fillId="0" borderId="0" xfId="0" applyNumberFormat="1" applyFont="1"/>
    <xf numFmtId="49" fontId="23" fillId="0" borderId="0" xfId="0" applyNumberFormat="1" applyFont="1"/>
    <xf numFmtId="0" fontId="23" fillId="0" borderId="0" xfId="0" applyFont="1"/>
    <xf numFmtId="0" fontId="23" fillId="0" borderId="1" xfId="0" applyFont="1" applyBorder="1"/>
    <xf numFmtId="164" fontId="23" fillId="0" borderId="1" xfId="0" applyNumberFormat="1" applyFont="1" applyBorder="1"/>
    <xf numFmtId="0" fontId="24" fillId="0" borderId="1" xfId="0" applyFont="1" applyBorder="1"/>
    <xf numFmtId="14" fontId="23" fillId="0" borderId="0" xfId="0" applyNumberFormat="1" applyFont="1" applyAlignment="1">
      <alignment horizontal="right"/>
    </xf>
    <xf numFmtId="14" fontId="7" fillId="0" borderId="0" xfId="0" applyNumberFormat="1" applyFont="1"/>
    <xf numFmtId="0" fontId="7" fillId="0" borderId="0" xfId="0" quotePrefix="1" applyFont="1" applyAlignment="1">
      <alignment horizontal="center"/>
    </xf>
    <xf numFmtId="0" fontId="25" fillId="0" borderId="0" xfId="0" applyFont="1" applyAlignment="1">
      <alignment horizontal="center"/>
    </xf>
    <xf numFmtId="44" fontId="4" fillId="0" borderId="0" xfId="8" applyNumberFormat="1" applyFont="1"/>
    <xf numFmtId="14" fontId="4" fillId="0" borderId="0" xfId="8" applyNumberFormat="1" applyFont="1" applyAlignment="1">
      <alignment horizontal="right"/>
    </xf>
    <xf numFmtId="44" fontId="4" fillId="0" borderId="0" xfId="8" applyNumberFormat="1" applyFont="1" applyAlignment="1">
      <alignment horizontal="right"/>
    </xf>
    <xf numFmtId="164" fontId="0" fillId="0" borderId="0" xfId="0" applyNumberFormat="1"/>
    <xf numFmtId="0" fontId="0" fillId="0" borderId="0" xfId="0" applyAlignment="1">
      <alignment horizontal="right" vertical="center"/>
    </xf>
    <xf numFmtId="0" fontId="4" fillId="0" borderId="0" xfId="0" applyFont="1" applyAlignment="1">
      <alignment wrapText="1"/>
    </xf>
    <xf numFmtId="168" fontId="0" fillId="0" borderId="0" xfId="0" applyNumberFormat="1"/>
    <xf numFmtId="0" fontId="4" fillId="0" borderId="0" xfId="8" applyNumberFormat="1" applyFont="1" applyBorder="1" applyAlignment="1">
      <alignment horizontal="right"/>
    </xf>
    <xf numFmtId="0" fontId="4" fillId="0" borderId="0" xfId="8" applyNumberFormat="1" applyFont="1" applyAlignment="1">
      <alignment vertical="top" wrapText="1"/>
    </xf>
    <xf numFmtId="0" fontId="4" fillId="0" borderId="0" xfId="8" applyNumberFormat="1" applyFont="1" applyAlignment="1">
      <alignment horizontal="right"/>
    </xf>
    <xf numFmtId="167" fontId="14" fillId="0" borderId="0" xfId="8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6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168" fontId="7" fillId="7" borderId="10" xfId="8" applyNumberFormat="1" applyFont="1" applyFill="1" applyBorder="1" applyAlignment="1">
      <alignment horizontal="center" vertical="center" shrinkToFit="1"/>
    </xf>
    <xf numFmtId="168" fontId="7" fillId="7" borderId="18" xfId="8" applyNumberFormat="1" applyFont="1" applyFill="1" applyBorder="1" applyAlignment="1">
      <alignment horizontal="center" vertical="center" shrinkToFit="1"/>
    </xf>
    <xf numFmtId="168" fontId="22" fillId="10" borderId="0" xfId="8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17" fillId="0" borderId="0" xfId="0" applyFont="1" applyAlignment="1">
      <alignment horizontal="center"/>
    </xf>
  </cellXfs>
  <cellStyles count="11">
    <cellStyle name="Acquitté" xfId="5" xr:uid="{00000000-0005-0000-0000-000000000000}"/>
    <cellStyle name="Chantier OK" xfId="1" xr:uid="{00000000-0005-0000-0000-000001000000}"/>
    <cellStyle name="Chantier Rejeté" xfId="2" xr:uid="{00000000-0005-0000-0000-000002000000}"/>
    <cellStyle name="Facture déclenchée" xfId="3" xr:uid="{00000000-0005-0000-0000-000003000000}"/>
    <cellStyle name="Monétaire" xfId="8" builtinId="4"/>
    <cellStyle name="Normal" xfId="0" builtinId="0"/>
    <cellStyle name="Poste" xfId="6" xr:uid="{00000000-0005-0000-0000-000007000000}"/>
    <cellStyle name="Pourcentage" xfId="9" builtinId="5"/>
    <cellStyle name="Sans nom1" xfId="4" xr:uid="{00000000-0005-0000-0000-000009000000}"/>
    <cellStyle name="Titre EMCBAT" xfId="10" xr:uid="{633F59F5-5CDC-4FF6-86D8-3A5CB1A7C566}"/>
    <cellStyle name="Vide" xfId="7" xr:uid="{00000000-0005-0000-0000-00000A000000}"/>
  </cellStyles>
  <dxfs count="43">
    <dxf>
      <font>
        <b/>
        <i val="0"/>
        <strike val="0"/>
        <u/>
        <color rgb="FFA278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general" vertical="top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2"/>
        <name val="Arial"/>
        <scheme val="none"/>
      </font>
      <border diagonalUp="0" diagonalDown="0" outline="0">
        <left style="hair">
          <color indexed="8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0#&quot; &quot;##&quot; &quot;##&quot; &quot;##&quot; &quot;##"/>
      <border diagonalUp="0" diagonalDown="0">
        <left style="hair">
          <color indexed="8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8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8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border diagonalUp="0" diagonalDown="0">
        <left style="hair">
          <color indexed="8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relative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border diagonalUp="0" diagonalDown="0">
        <left style="hair">
          <color indexed="8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9966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99FF99"/>
      <rgbColor rgb="00CCFF99"/>
      <rgbColor rgb="00CCFF66"/>
      <rgbColor rgb="0099CCFF"/>
      <rgbColor rgb="00FF99CC"/>
      <rgbColor rgb="00CC99FF"/>
      <rgbColor rgb="00FFCCFF"/>
      <rgbColor rgb="003366FF"/>
      <rgbColor rgb="0066FF66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AD00"/>
      <color rgb="FFCC9900"/>
      <color rgb="FFA27800"/>
      <color rgb="FF4900DA"/>
      <color rgb="FF9966FF"/>
      <color rgb="FFBC9BFF"/>
      <color rgb="FFF5B81F"/>
      <color rgb="FFB38E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r>
              <a:rPr lang="en-US"/>
              <a:t>Trésorerie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Bilan!$T$11:$T$22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déc-21</c:v>
                </c:pt>
              </c:strCache>
            </c:strRef>
          </c:cat>
          <c:val>
            <c:numRef>
              <c:f>Bilan!$U$11:$U$22</c:f>
              <c:numCache>
                <c:formatCode>_("€"* #,##0.00_);_("€"* \(#,##0.00\);_("€"* "-"??_);_(@_)</c:formatCode>
                <c:ptCount val="12"/>
                <c:pt idx="0">
                  <c:v>8120.2549999999992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E2-456A-848D-89FB2FEE52B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364487640"/>
        <c:axId val="364485344"/>
      </c:barChart>
      <c:catAx>
        <c:axId val="364487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485344"/>
        <c:crosses val="autoZero"/>
        <c:auto val="1"/>
        <c:lblAlgn val="ctr"/>
        <c:lblOffset val="100"/>
        <c:noMultiLvlLbl val="1"/>
      </c:catAx>
      <c:valAx>
        <c:axId val="364485344"/>
        <c:scaling>
          <c:orientation val="minMax"/>
          <c:min val="4000"/>
        </c:scaling>
        <c:delete val="1"/>
        <c:axPos val="l"/>
        <c:numFmt formatCode="_(&quot;€&quot;* #,##0_);_(&quot;€&quot;* \(#,##0\);_(&quot;€&quot;* &quot;-&quot;_);_(@_)" sourceLinked="0"/>
        <c:majorTickMark val="none"/>
        <c:minorTickMark val="none"/>
        <c:tickLblPos val="nextTo"/>
        <c:crossAx val="364487640"/>
        <c:crosses val="autoZero"/>
        <c:crossBetween val="between"/>
      </c:valAx>
      <c:spPr>
        <a:gradFill>
          <a:gsLst>
            <a:gs pos="0">
              <a:schemeClr val="accent3">
                <a:lumMod val="75000"/>
              </a:schemeClr>
            </a:gs>
            <a:gs pos="60000">
              <a:schemeClr val="accent6">
                <a:lumMod val="75000"/>
              </a:schemeClr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fmlaLink="$L$7" lockText="1" noThreeD="1"/>
</file>

<file path=xl/ctrlProps/ctrlProp2.xml><?xml version="1.0" encoding="utf-8"?>
<formControlPr xmlns="http://schemas.microsoft.com/office/spreadsheetml/2009/9/main" objectType="CheckBox" fmlaLink="$L$9" lockText="1"/>
</file>

<file path=xl/ctrlProps/ctrlProp3.xml><?xml version="1.0" encoding="utf-8"?>
<formControlPr xmlns="http://schemas.microsoft.com/office/spreadsheetml/2009/9/main" objectType="CheckBox" fmlaLink="$L$1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wmf"/><Relationship Id="rId6" Type="http://schemas.openxmlformats.org/officeDocument/2006/relationships/chart" Target="../charts/chart1.xml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91522</xdr:colOff>
      <xdr:row>7</xdr:row>
      <xdr:rowOff>126750</xdr:rowOff>
    </xdr:from>
    <xdr:to>
      <xdr:col>6</xdr:col>
      <xdr:colOff>281197</xdr:colOff>
      <xdr:row>10</xdr:row>
      <xdr:rowOff>144975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3147" y="1260225"/>
          <a:ext cx="504000" cy="50400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88650</xdr:colOff>
      <xdr:row>7</xdr:row>
      <xdr:rowOff>128312</xdr:rowOff>
    </xdr:from>
    <xdr:to>
      <xdr:col>20</xdr:col>
      <xdr:colOff>278325</xdr:colOff>
      <xdr:row>10</xdr:row>
      <xdr:rowOff>146537</xdr:rowOff>
    </xdr:to>
    <xdr:pic>
      <xdr:nvPicPr>
        <xdr:cNvPr id="16" name="Image 15" descr="artiste_clipart_grat_20151113_1445597458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60825" y="1261787"/>
          <a:ext cx="504000" cy="504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127844</xdr:colOff>
      <xdr:row>7</xdr:row>
      <xdr:rowOff>155325</xdr:rowOff>
    </xdr:from>
    <xdr:to>
      <xdr:col>13</xdr:col>
      <xdr:colOff>281519</xdr:colOff>
      <xdr:row>10</xdr:row>
      <xdr:rowOff>137550</xdr:rowOff>
    </xdr:to>
    <xdr:pic>
      <xdr:nvPicPr>
        <xdr:cNvPr id="17" name="Image 16" descr="banquier_clip_art_grat_20151113_1986047207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99744" y="1288800"/>
          <a:ext cx="468000" cy="468000"/>
        </a:xfrm>
        <a:prstGeom prst="rect">
          <a:avLst/>
        </a:prstGeom>
      </xdr:spPr>
    </xdr:pic>
    <xdr:clientData/>
  </xdr:twoCellAnchor>
  <xdr:twoCellAnchor>
    <xdr:from>
      <xdr:col>1</xdr:col>
      <xdr:colOff>13786</xdr:colOff>
      <xdr:row>7</xdr:row>
      <xdr:rowOff>0</xdr:rowOff>
    </xdr:from>
    <xdr:to>
      <xdr:col>6</xdr:col>
      <xdr:colOff>281197</xdr:colOff>
      <xdr:row>11</xdr:row>
      <xdr:rowOff>1563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328111" y="1133475"/>
          <a:ext cx="1839036" cy="649263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17</xdr:col>
      <xdr:colOff>209550</xdr:colOff>
      <xdr:row>0</xdr:row>
      <xdr:rowOff>0</xdr:rowOff>
    </xdr:from>
    <xdr:to>
      <xdr:col>19</xdr:col>
      <xdr:colOff>84900</xdr:colOff>
      <xdr:row>3</xdr:row>
      <xdr:rowOff>18225</xdr:rowOff>
    </xdr:to>
    <xdr:pic>
      <xdr:nvPicPr>
        <xdr:cNvPr id="3" name="Image 2" descr="Dashboard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bg2">
              <a:shade val="45000"/>
              <a:satMod val="135000"/>
            </a:schemeClr>
            <a:prstClr val="white"/>
          </a:duotone>
          <a:lum bright="47000"/>
        </a:blip>
        <a:stretch>
          <a:fillRect/>
        </a:stretch>
      </xdr:blipFill>
      <xdr:spPr>
        <a:xfrm>
          <a:off x="5553075" y="0"/>
          <a:ext cx="504000" cy="504000"/>
        </a:xfrm>
        <a:prstGeom prst="rect">
          <a:avLst/>
        </a:prstGeom>
        <a:ln>
          <a:solidFill>
            <a:schemeClr val="bg1"/>
          </a:solidFill>
        </a:ln>
        <a:effectLst/>
      </xdr:spPr>
    </xdr:pic>
    <xdr:clientData/>
  </xdr:twoCellAnchor>
  <xdr:twoCellAnchor>
    <xdr:from>
      <xdr:col>1</xdr:col>
      <xdr:colOff>9525</xdr:colOff>
      <xdr:row>3</xdr:row>
      <xdr:rowOff>133349</xdr:rowOff>
    </xdr:from>
    <xdr:to>
      <xdr:col>6</xdr:col>
      <xdr:colOff>304800</xdr:colOff>
      <xdr:row>7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23850" y="619124"/>
          <a:ext cx="1866900" cy="600076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Montant </a:t>
          </a:r>
          <a:r>
            <a:rPr lang="fr-FR" sz="1400" b="1" baseline="0">
              <a:solidFill>
                <a:schemeClr val="bg1"/>
              </a:solidFill>
            </a:rPr>
            <a:t> total des devis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13</xdr:col>
      <xdr:colOff>267411</xdr:colOff>
      <xdr:row>11</xdr:row>
      <xdr:rowOff>11088</xdr:rowOff>
    </xdr:to>
    <xdr:sp macro="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14600" y="1133475"/>
          <a:ext cx="1839036" cy="658788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3</xdr:row>
      <xdr:rowOff>152399</xdr:rowOff>
    </xdr:from>
    <xdr:to>
      <xdr:col>13</xdr:col>
      <xdr:colOff>295275</xdr:colOff>
      <xdr:row>7</xdr:row>
      <xdr:rowOff>104775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2514600" y="638174"/>
          <a:ext cx="1866900" cy="600076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Chiffre</a:t>
          </a:r>
          <a:r>
            <a:rPr lang="fr-FR" sz="1400" b="1" baseline="0">
              <a:solidFill>
                <a:schemeClr val="bg1"/>
              </a:solidFill>
            </a:rPr>
            <a:t> d'Affaire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0</xdr:colOff>
      <xdr:row>7</xdr:row>
      <xdr:rowOff>9525</xdr:rowOff>
    </xdr:from>
    <xdr:to>
      <xdr:col>20</xdr:col>
      <xdr:colOff>267411</xdr:colOff>
      <xdr:row>11</xdr:row>
      <xdr:rowOff>11088</xdr:rowOff>
    </xdr:to>
    <xdr:sp macro="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4714875" y="1143000"/>
          <a:ext cx="1839036" cy="649263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0</xdr:colOff>
      <xdr:row>3</xdr:row>
      <xdr:rowOff>152399</xdr:rowOff>
    </xdr:from>
    <xdr:to>
      <xdr:col>20</xdr:col>
      <xdr:colOff>295275</xdr:colOff>
      <xdr:row>7</xdr:row>
      <xdr:rowOff>128312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943475" y="638174"/>
          <a:ext cx="2343150" cy="623613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Nombre</a:t>
          </a:r>
          <a:r>
            <a:rPr lang="fr-FR" sz="1400" b="1" baseline="0">
              <a:solidFill>
                <a:schemeClr val="bg1"/>
              </a:solidFill>
            </a:rPr>
            <a:t> de devis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6</xdr:col>
      <xdr:colOff>260223</xdr:colOff>
      <xdr:row>23</xdr:row>
      <xdr:rowOff>145542</xdr:rowOff>
    </xdr:to>
    <xdr:pic>
      <xdr:nvPicPr>
        <xdr:cNvPr id="31" name="Image 30" descr="Logo Prog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14325" y="2105025"/>
          <a:ext cx="1869948" cy="1764792"/>
        </a:xfrm>
        <a:prstGeom prst="rect">
          <a:avLst/>
        </a:prstGeom>
      </xdr:spPr>
    </xdr:pic>
    <xdr:clientData/>
  </xdr:twoCellAnchor>
  <xdr:twoCellAnchor>
    <xdr:from>
      <xdr:col>24</xdr:col>
      <xdr:colOff>19050</xdr:colOff>
      <xdr:row>8</xdr:row>
      <xdr:rowOff>66674</xdr:rowOff>
    </xdr:from>
    <xdr:to>
      <xdr:col>29</xdr:col>
      <xdr:colOff>67425</xdr:colOff>
      <xdr:row>11</xdr:row>
      <xdr:rowOff>12899</xdr:rowOff>
    </xdr:to>
    <xdr:sp macro="[0]!OuvreFormulaireDevis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 bwMode="auto">
        <a:xfrm>
          <a:off x="7600950" y="1362074"/>
          <a:ext cx="1620000" cy="432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600" b="1"/>
            <a:t>Saisie Devis</a:t>
          </a:r>
        </a:p>
      </xdr:txBody>
    </xdr:sp>
    <xdr:clientData/>
  </xdr:twoCellAnchor>
  <xdr:twoCellAnchor>
    <xdr:from>
      <xdr:col>24</xdr:col>
      <xdr:colOff>0</xdr:colOff>
      <xdr:row>4</xdr:row>
      <xdr:rowOff>76199</xdr:rowOff>
    </xdr:from>
    <xdr:to>
      <xdr:col>29</xdr:col>
      <xdr:colOff>48375</xdr:colOff>
      <xdr:row>7</xdr:row>
      <xdr:rowOff>22424</xdr:rowOff>
    </xdr:to>
    <xdr:sp macro="[0]!OuvreFormulaireClient" textlink="">
      <xdr:nvSpPr>
        <xdr:cNvPr id="19" name="Rectangle à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 bwMode="auto">
        <a:xfrm>
          <a:off x="7581900" y="723899"/>
          <a:ext cx="1620000" cy="432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600" b="1"/>
            <a:t>Saisie Client</a:t>
          </a:r>
        </a:p>
      </xdr:txBody>
    </xdr:sp>
    <xdr:clientData/>
  </xdr:twoCellAnchor>
  <xdr:twoCellAnchor>
    <xdr:from>
      <xdr:col>24</xdr:col>
      <xdr:colOff>38100</xdr:colOff>
      <xdr:row>12</xdr:row>
      <xdr:rowOff>19050</xdr:rowOff>
    </xdr:from>
    <xdr:to>
      <xdr:col>29</xdr:col>
      <xdr:colOff>9525</xdr:colOff>
      <xdr:row>14</xdr:row>
      <xdr:rowOff>104775</xdr:rowOff>
    </xdr:to>
    <xdr:sp macro="[0]!ouvreformRechDevis" textlink="">
      <xdr:nvSpPr>
        <xdr:cNvPr id="28" name="Rectangle à coins arrondis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 bwMode="auto">
        <a:xfrm>
          <a:off x="7962900" y="1962150"/>
          <a:ext cx="1543050" cy="40957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600" b="1" baseline="0"/>
            <a:t>Infos Devis</a:t>
          </a:r>
          <a:endParaRPr lang="fr-FR" sz="1600" b="1"/>
        </a:p>
      </xdr:txBody>
    </xdr:sp>
    <xdr:clientData/>
  </xdr:twoCellAnchor>
  <xdr:twoCellAnchor>
    <xdr:from>
      <xdr:col>24</xdr:col>
      <xdr:colOff>28575</xdr:colOff>
      <xdr:row>16</xdr:row>
      <xdr:rowOff>0</xdr:rowOff>
    </xdr:from>
    <xdr:to>
      <xdr:col>29</xdr:col>
      <xdr:colOff>0</xdr:colOff>
      <xdr:row>18</xdr:row>
      <xdr:rowOff>85725</xdr:rowOff>
    </xdr:to>
    <xdr:sp macro="[0]!ouvrefrmCPVille" textlink="">
      <xdr:nvSpPr>
        <xdr:cNvPr id="42" name="Rectangle à coins arrondis 20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 bwMode="auto">
        <a:xfrm>
          <a:off x="7610475" y="2590800"/>
          <a:ext cx="1543050" cy="409575"/>
        </a:xfrm>
        <a:prstGeom prst="roundRect">
          <a:avLst/>
        </a:prstGeom>
        <a:gradFill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contourW="12700">
          <a:bevelT/>
          <a:contourClr>
            <a:schemeClr val="accent6">
              <a:lumMod val="50000"/>
            </a:schemeClr>
          </a:contourClr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600" b="1"/>
            <a:t>CP Ville</a:t>
          </a:r>
        </a:p>
      </xdr:txBody>
    </xdr:sp>
    <xdr:clientData/>
  </xdr:twoCellAnchor>
  <xdr:twoCellAnchor>
    <xdr:from>
      <xdr:col>1</xdr:col>
      <xdr:colOff>133350</xdr:colOff>
      <xdr:row>30</xdr:row>
      <xdr:rowOff>0</xdr:rowOff>
    </xdr:from>
    <xdr:to>
      <xdr:col>7</xdr:col>
      <xdr:colOff>114300</xdr:colOff>
      <xdr:row>37</xdr:row>
      <xdr:rowOff>87288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47675" y="4857750"/>
          <a:ext cx="1905000" cy="1354113"/>
          <a:chOff x="942975" y="4857750"/>
          <a:chExt cx="1905000" cy="1354113"/>
        </a:xfrm>
      </xdr:grpSpPr>
      <xdr:sp macro="" textlink="">
        <xdr:nvSpPr>
          <xdr:cNvPr id="45" name="ZoneText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942975" y="4857750"/>
            <a:ext cx="1905000" cy="623613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</a:rPr>
              <a:t>Nombre</a:t>
            </a:r>
            <a:r>
              <a:rPr lang="fr-FR" sz="1400" b="1" baseline="0">
                <a:solidFill>
                  <a:schemeClr val="bg1"/>
                </a:solidFill>
              </a:rPr>
              <a:t> de factures</a:t>
            </a:r>
            <a:endParaRPr lang="fr-FR" sz="1400" b="1">
              <a:solidFill>
                <a:schemeClr val="bg1"/>
              </a:solidFill>
            </a:endParaRPr>
          </a:p>
        </xdr:txBody>
      </xdr:sp>
      <xdr:sp macro="" textlink="">
        <xdr:nvSpPr>
          <xdr:cNvPr id="48" name="Rectangle à coins arrondis 12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 bwMode="auto">
          <a:xfrm>
            <a:off x="962025" y="5429250"/>
            <a:ext cx="1877136" cy="782613"/>
          </a:xfrm>
          <a:prstGeom prst="roundRect">
            <a:avLst/>
          </a:prstGeom>
          <a:noFill/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14</xdr:row>
      <xdr:rowOff>0</xdr:rowOff>
    </xdr:from>
    <xdr:to>
      <xdr:col>22</xdr:col>
      <xdr:colOff>171450</xdr:colOff>
      <xdr:row>30</xdr:row>
      <xdr:rowOff>152400</xdr:rowOff>
    </xdr:to>
    <xdr:graphicFrame macro="">
      <xdr:nvGraphicFramePr>
        <xdr:cNvPr id="44" name="Graphiqu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24</xdr:row>
      <xdr:rowOff>57150</xdr:rowOff>
    </xdr:from>
    <xdr:to>
      <xdr:col>6</xdr:col>
      <xdr:colOff>0</xdr:colOff>
      <xdr:row>24</xdr:row>
      <xdr:rowOff>66675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 bwMode="auto">
        <a:xfrm>
          <a:off x="266700" y="4181475"/>
          <a:ext cx="7343775" cy="9525"/>
        </a:xfrm>
        <a:prstGeom prst="line">
          <a:avLst/>
        </a:prstGeom>
        <a:ln>
          <a:solidFill>
            <a:srgbClr val="A27800"/>
          </a:solidFill>
          <a:headEnd type="none" w="med" len="med"/>
          <a:tailEnd type="none" w="med" len="med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26</xdr:row>
      <xdr:rowOff>66675</xdr:rowOff>
    </xdr:from>
    <xdr:to>
      <xdr:col>6</xdr:col>
      <xdr:colOff>0</xdr:colOff>
      <xdr:row>26</xdr:row>
      <xdr:rowOff>66675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 bwMode="auto">
        <a:xfrm>
          <a:off x="266700" y="4514850"/>
          <a:ext cx="7343775" cy="0"/>
        </a:xfrm>
        <a:prstGeom prst="line">
          <a:avLst/>
        </a:prstGeom>
        <a:ln>
          <a:solidFill>
            <a:srgbClr val="A27800"/>
          </a:solidFill>
          <a:headEnd type="none" w="med" len="med"/>
          <a:tailEnd type="none" w="med" len="med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47624</xdr:colOff>
      <xdr:row>1</xdr:row>
      <xdr:rowOff>28574</xdr:rowOff>
    </xdr:from>
    <xdr:to>
      <xdr:col>1</xdr:col>
      <xdr:colOff>2852546</xdr:colOff>
      <xdr:row>16</xdr:row>
      <xdr:rowOff>56387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4" y="190499"/>
          <a:ext cx="2804922" cy="2647188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</xdr:row>
      <xdr:rowOff>123825</xdr:rowOff>
    </xdr:from>
    <xdr:to>
      <xdr:col>5</xdr:col>
      <xdr:colOff>838200</xdr:colOff>
      <xdr:row>103</xdr:row>
      <xdr:rowOff>142875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 bwMode="auto">
        <a:xfrm>
          <a:off x="266700" y="17040225"/>
          <a:ext cx="7400925" cy="19050"/>
        </a:xfrm>
        <a:prstGeom prst="line">
          <a:avLst/>
        </a:prstGeom>
        <a:ln>
          <a:solidFill>
            <a:srgbClr val="A27800"/>
          </a:solidFill>
          <a:headEnd type="none" w="med" len="med"/>
          <a:tailEnd type="none" w="med" len="med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304800</xdr:colOff>
      <xdr:row>17</xdr:row>
      <xdr:rowOff>57150</xdr:rowOff>
    </xdr:from>
    <xdr:to>
      <xdr:col>11</xdr:col>
      <xdr:colOff>751125</xdr:colOff>
      <xdr:row>19</xdr:row>
      <xdr:rowOff>76200</xdr:rowOff>
    </xdr:to>
    <xdr:sp macro="[0]!RecupDataDevi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 bwMode="auto">
        <a:xfrm>
          <a:off x="10267950" y="3000375"/>
          <a:ext cx="1656000" cy="342900"/>
        </a:xfrm>
        <a:prstGeom prst="roundRect">
          <a:avLst/>
        </a:prstGeom>
        <a:gradFill>
          <a:gsLst>
            <a:gs pos="0">
              <a:schemeClr val="accent2">
                <a:lumMod val="75000"/>
              </a:schemeClr>
            </a:gs>
            <a:gs pos="8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40000"/>
                <a:lumOff val="60000"/>
              </a:schemeClr>
            </a:gs>
          </a:gsLst>
        </a:gradFill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Récupération Devis</a:t>
          </a:r>
        </a:p>
      </xdr:txBody>
    </xdr:sp>
    <xdr:clientData/>
  </xdr:twoCellAnchor>
  <xdr:twoCellAnchor>
    <xdr:from>
      <xdr:col>9</xdr:col>
      <xdr:colOff>304800</xdr:colOff>
      <xdr:row>14</xdr:row>
      <xdr:rowOff>133350</xdr:rowOff>
    </xdr:from>
    <xdr:to>
      <xdr:col>11</xdr:col>
      <xdr:colOff>751125</xdr:colOff>
      <xdr:row>16</xdr:row>
      <xdr:rowOff>152400</xdr:rowOff>
    </xdr:to>
    <xdr:sp macro="[0]!EnregDevi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 bwMode="auto">
        <a:xfrm>
          <a:off x="10267950" y="2590800"/>
          <a:ext cx="1656000" cy="3429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Enregistrement</a:t>
          </a:r>
          <a:r>
            <a:rPr lang="fr-FR" sz="1200" b="1" baseline="0"/>
            <a:t> </a:t>
          </a:r>
          <a:r>
            <a:rPr lang="fr-FR" sz="1200" b="1"/>
            <a:t>Devis</a:t>
          </a:r>
        </a:p>
      </xdr:txBody>
    </xdr:sp>
    <xdr:clientData/>
  </xdr:twoCellAnchor>
  <xdr:twoCellAnchor>
    <xdr:from>
      <xdr:col>9</xdr:col>
      <xdr:colOff>285748</xdr:colOff>
      <xdr:row>5</xdr:row>
      <xdr:rowOff>104775</xdr:rowOff>
    </xdr:from>
    <xdr:to>
      <xdr:col>11</xdr:col>
      <xdr:colOff>732073</xdr:colOff>
      <xdr:row>7</xdr:row>
      <xdr:rowOff>47625</xdr:rowOff>
    </xdr:to>
    <xdr:sp macro="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 bwMode="auto">
        <a:xfrm>
          <a:off x="10248898" y="1104900"/>
          <a:ext cx="1656000" cy="266700"/>
        </a:xfrm>
        <a:prstGeom prst="flowChartAlternateProcess">
          <a:avLst/>
        </a:prstGeom>
        <a:gradFill>
          <a:gsLst>
            <a:gs pos="0">
              <a:srgbClr val="FF0000"/>
            </a:gs>
            <a:gs pos="100000">
              <a:schemeClr val="accent2">
                <a:lumMod val="40000"/>
                <a:lumOff val="60000"/>
              </a:schemeClr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B/>
        </a:sp3d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>
              <a:solidFill>
                <a:srgbClr val="FFFF00"/>
              </a:solidFill>
            </a:rPr>
            <a:t>Facturation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5</xdr:row>
          <xdr:rowOff>66675</xdr:rowOff>
        </xdr:from>
        <xdr:to>
          <xdr:col>10</xdr:col>
          <xdr:colOff>295275</xdr:colOff>
          <xdr:row>7</xdr:row>
          <xdr:rowOff>38100</xdr:rowOff>
        </xdr:to>
        <xdr:sp macro="" textlink="">
          <xdr:nvSpPr>
            <xdr:cNvPr id="14354" name="Check Box 18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6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295275</xdr:colOff>
      <xdr:row>7</xdr:row>
      <xdr:rowOff>133350</xdr:rowOff>
    </xdr:from>
    <xdr:to>
      <xdr:col>11</xdr:col>
      <xdr:colOff>741600</xdr:colOff>
      <xdr:row>9</xdr:row>
      <xdr:rowOff>76200</xdr:rowOff>
    </xdr:to>
    <xdr:sp macro="" textlink="">
      <xdr:nvSpPr>
        <xdr:cNvPr id="19" name="Organigramme : Alternativ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 bwMode="auto">
        <a:xfrm>
          <a:off x="10258425" y="1457325"/>
          <a:ext cx="1656000" cy="266700"/>
        </a:xfrm>
        <a:prstGeom prst="flowChartAlternateProcess">
          <a:avLst/>
        </a:prstGeom>
        <a:gradFill>
          <a:gsLst>
            <a:gs pos="0">
              <a:srgbClr val="FF0000"/>
            </a:gs>
            <a:gs pos="100000">
              <a:srgbClr val="C0504D">
                <a:lumMod val="40000"/>
                <a:lumOff val="60000"/>
              </a:srgbClr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B/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Acompte à la Cde</a:t>
          </a:r>
        </a:p>
      </xdr:txBody>
    </xdr:sp>
    <xdr:clientData/>
  </xdr:twoCellAnchor>
  <xdr:twoCellAnchor>
    <xdr:from>
      <xdr:col>9</xdr:col>
      <xdr:colOff>295275</xdr:colOff>
      <xdr:row>10</xdr:row>
      <xdr:rowOff>9525</xdr:rowOff>
    </xdr:from>
    <xdr:to>
      <xdr:col>11</xdr:col>
      <xdr:colOff>741600</xdr:colOff>
      <xdr:row>11</xdr:row>
      <xdr:rowOff>114300</xdr:rowOff>
    </xdr:to>
    <xdr:sp macro="" textlink="">
      <xdr:nvSpPr>
        <xdr:cNvPr id="21" name="Organigramme : Alternative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 bwMode="auto">
        <a:xfrm>
          <a:off x="10258425" y="1819275"/>
          <a:ext cx="1656000" cy="266700"/>
        </a:xfrm>
        <a:prstGeom prst="flowChartAlternateProcess">
          <a:avLst/>
        </a:prstGeom>
        <a:gradFill>
          <a:gsLst>
            <a:gs pos="0">
              <a:srgbClr val="FF0000"/>
            </a:gs>
            <a:gs pos="100000">
              <a:srgbClr val="C0504D">
                <a:lumMod val="40000"/>
                <a:lumOff val="60000"/>
              </a:srgbClr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B/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Acompte Interméd.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8</xdr:row>
          <xdr:rowOff>0</xdr:rowOff>
        </xdr:from>
        <xdr:to>
          <xdr:col>10</xdr:col>
          <xdr:colOff>247650</xdr:colOff>
          <xdr:row>9</xdr:row>
          <xdr:rowOff>9525</xdr:rowOff>
        </xdr:to>
        <xdr:sp macro="" textlink="">
          <xdr:nvSpPr>
            <xdr:cNvPr id="14343" name="Check Box 7" descr="Acpte CDE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6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CC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10</xdr:row>
          <xdr:rowOff>38100</xdr:rowOff>
        </xdr:from>
        <xdr:to>
          <xdr:col>10</xdr:col>
          <xdr:colOff>238125</xdr:colOff>
          <xdr:row>11</xdr:row>
          <xdr:rowOff>85725</xdr:rowOff>
        </xdr:to>
        <xdr:sp macro="" textlink="">
          <xdr:nvSpPr>
            <xdr:cNvPr id="14345" name="Check Box 9" descr="Acpte INTER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6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99CC" mc:Ignorable="a14" a14:legacySpreadsheetColorIndex="4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6</xdr:col>
      <xdr:colOff>733425</xdr:colOff>
      <xdr:row>3</xdr:row>
      <xdr:rowOff>57150</xdr:rowOff>
    </xdr:from>
    <xdr:to>
      <xdr:col>8</xdr:col>
      <xdr:colOff>38100</xdr:colOff>
      <xdr:row>7</xdr:row>
      <xdr:rowOff>142875</xdr:rowOff>
    </xdr:to>
    <xdr:sp macro="[0]!EffacerDevis_Fact" textlink="">
      <xdr:nvSpPr>
        <xdr:cNvPr id="7" name="Émoticôn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 bwMode="auto">
        <a:xfrm>
          <a:off x="8410575" y="733425"/>
          <a:ext cx="828675" cy="733425"/>
        </a:xfrm>
        <a:prstGeom prst="smileyFace">
          <a:avLst/>
        </a:prstGeom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304800</xdr:colOff>
      <xdr:row>12</xdr:row>
      <xdr:rowOff>57150</xdr:rowOff>
    </xdr:from>
    <xdr:to>
      <xdr:col>11</xdr:col>
      <xdr:colOff>751125</xdr:colOff>
      <xdr:row>14</xdr:row>
      <xdr:rowOff>76200</xdr:rowOff>
    </xdr:to>
    <xdr:sp macro="[0]!ajoutMontDevis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 bwMode="auto">
        <a:xfrm>
          <a:off x="10267950" y="2190750"/>
          <a:ext cx="1656000" cy="3429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Ajout Montant Devis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lou" refreshedDate="44264.595424074076" createdVersion="6" refreshedVersion="6" minRefreshableVersion="3" recordCount="34" xr:uid="{1E4E9A1D-2B45-49F9-B1E1-535F5CFF1195}">
  <cacheSource type="worksheet">
    <worksheetSource name="TFactures"/>
  </cacheSource>
  <cacheFields count="27">
    <cacheField name="N°Client" numFmtId="0">
      <sharedItems containsSemiMixedTypes="0" containsString="0" containsNumber="1" containsInteger="1" minValue="1" maxValue="57"/>
    </cacheField>
    <cacheField name="NumClient" numFmtId="0">
      <sharedItems/>
    </cacheField>
    <cacheField name="N°Devis" numFmtId="0">
      <sharedItems containsSemiMixedTypes="0" containsString="0" containsNumber="1" containsInteger="1" minValue="1" maxValue="34"/>
    </cacheField>
    <cacheField name="NumDevis" numFmtId="0">
      <sharedItems/>
    </cacheField>
    <cacheField name="DateDevis" numFmtId="14">
      <sharedItems containsDate="1" containsBlank="1" containsMixedTypes="1" minDate="2020-01-07T00:00:00" maxDate="2021-02-06T00:00:00"/>
    </cacheField>
    <cacheField name="N°Fact" numFmtId="0">
      <sharedItems containsString="0" containsBlank="1" containsNumber="1" containsInteger="1" minValue="1" maxValue="14"/>
    </cacheField>
    <cacheField name="NumFact" numFmtId="0">
      <sharedItems/>
    </cacheField>
    <cacheField name="DateFact" numFmtId="14">
      <sharedItems containsNonDate="0" containsDate="1" containsString="0" containsBlank="1" minDate="2021-01-07T00:00:00" maxDate="2021-02-24T00:00:00" count="12">
        <d v="2021-01-07T00:00:00"/>
        <d v="2021-02-03T00:00:00"/>
        <d v="2021-01-08T00:00:00"/>
        <d v="2021-01-15T00:00:00"/>
        <m/>
        <d v="2021-01-19T00:00:00"/>
        <d v="2021-02-09T00:00:00"/>
        <d v="2021-02-23T00:00:00"/>
        <d v="2021-01-27T00:00:00"/>
        <d v="2021-02-17T00:00:00"/>
        <d v="2021-01-29T00:00:00"/>
        <d v="2021-02-05T00:00:00"/>
      </sharedItems>
      <fieldGroup par="26" base="7">
        <rangePr groupBy="days" startDate="2021-01-07T00:00:00" endDate="2021-02-24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4/02/2021"/>
        </groupItems>
      </fieldGroup>
    </cacheField>
    <cacheField name="MontFacture" numFmtId="44">
      <sharedItems containsSemiMixedTypes="0" containsString="0" containsNumber="1" minValue="0" maxValue="8385.74"/>
    </cacheField>
    <cacheField name="Reste Dû" numFmtId="44">
      <sharedItems containsSemiMixedTypes="0" containsString="0" containsNumber="1" minValue="165" maxValue="9858.09"/>
    </cacheField>
    <cacheField name="NumAcpt1" numFmtId="44">
      <sharedItems/>
    </cacheField>
    <cacheField name="DateAcpte1" numFmtId="0">
      <sharedItems containsNonDate="0" containsDate="1" containsString="0" containsBlank="1" minDate="2021-02-26T00:00:00" maxDate="2021-02-27T00:00:00"/>
    </cacheField>
    <cacheField name="Acompte1" numFmtId="44">
      <sharedItems containsSemiMixedTypes="0" containsString="0" containsNumber="1" minValue="0" maxValue="5440.7760000000007"/>
    </cacheField>
    <cacheField name="NumAcpt2" numFmtId="44">
      <sharedItems/>
    </cacheField>
    <cacheField name="DateAcpte2" numFmtId="0">
      <sharedItems containsNonDate="0" containsString="0" containsBlank="1"/>
    </cacheField>
    <cacheField name="Acompte2" numFmtId="44">
      <sharedItems containsSemiMixedTypes="0" containsString="0" containsNumber="1" containsInteger="1" minValue="0" maxValue="0"/>
    </cacheField>
    <cacheField name="DatePaiement" numFmtId="14">
      <sharedItems containsNonDate="0" containsDate="1" containsString="0" containsBlank="1" minDate="2021-01-07T00:00:00" maxDate="2021-02-12T00:00:00"/>
    </cacheField>
    <cacheField name="Acpte1Payé" numFmtId="44">
      <sharedItems containsSemiMixedTypes="0" containsString="0" containsNumber="1" minValue="0" maxValue="5440.7760000000007"/>
    </cacheField>
    <cacheField name="Acpte2Payé" numFmtId="44">
      <sharedItems containsSemiMixedTypes="0" containsString="0" containsNumber="1" containsInteger="1" minValue="0" maxValue="0"/>
    </cacheField>
    <cacheField name="MontPayé" numFmtId="44">
      <sharedItems containsSemiMixedTypes="0" containsString="0" containsNumber="1" minValue="0" maxValue="8385.74"/>
    </cacheField>
    <cacheField name="Montant TTC" numFmtId="44">
      <sharedItems containsSemiMixedTypes="0" containsString="0" containsNumber="1" minValue="165" maxValue="13601.94"/>
    </cacheField>
    <cacheField name="Montant HT" numFmtId="44">
      <sharedItems containsSemiMixedTypes="0" containsString="0" containsNumber="1" minValue="150" maxValue="12365.400000000001"/>
    </cacheField>
    <cacheField name="Montant TVA" numFmtId="44">
      <sharedItems containsSemiMixedTypes="0" containsString="0" containsNumber="1" minValue="15" maxValue="1236.5399999999997"/>
    </cacheField>
    <cacheField name="TVA 5,5%" numFmtId="44">
      <sharedItems containsSemiMixedTypes="0" containsString="0" containsNumber="1" containsInteger="1" minValue="0" maxValue="0"/>
    </cacheField>
    <cacheField name="TVA 10%" numFmtId="44">
      <sharedItems containsSemiMixedTypes="0" containsString="0" containsNumber="1" minValue="15" maxValue="1236.5399999999997"/>
    </cacheField>
    <cacheField name="TVA 20%" numFmtId="44">
      <sharedItems containsSemiMixedTypes="0" containsString="0" containsNumber="1" containsInteger="1" minValue="0" maxValue="0"/>
    </cacheField>
    <cacheField name="Mois" numFmtId="0" databaseField="0">
      <fieldGroup base="7">
        <rangePr groupBy="months" startDate="2021-01-07T00:00:00" endDate="2021-02-24T00:00:00"/>
        <groupItems count="14">
          <s v="&lt;07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2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44"/>
    <s v="CL-044-21"/>
    <n v="1"/>
    <s v="DEV-001-20"/>
    <d v="2020-05-27T00:00:00"/>
    <n v="1"/>
    <s v="FAC-001-21"/>
    <x v="0"/>
    <n v="8120.2549999999992"/>
    <n v="8120.2549999999992"/>
    <s v=""/>
    <m/>
    <n v="0"/>
    <s v=""/>
    <m/>
    <n v="0"/>
    <d v="2021-01-07T00:00:00"/>
    <n v="0"/>
    <n v="0"/>
    <n v="8120.2549999999992"/>
    <n v="8120.2549999999992"/>
    <n v="7382.0499999999993"/>
    <n v="738.20500000000027"/>
    <n v="0"/>
    <n v="738.20500000000027"/>
    <n v="0"/>
  </r>
  <r>
    <n v="45"/>
    <s v="CL-045-21"/>
    <n v="2"/>
    <s v="DEV-002-20"/>
    <d v="2020-05-27T00:00:00"/>
    <n v="2"/>
    <s v="FAC-002-21"/>
    <x v="1"/>
    <n v="8385.74"/>
    <n v="8385.74"/>
    <s v=""/>
    <m/>
    <n v="0"/>
    <s v=""/>
    <m/>
    <n v="0"/>
    <d v="2021-02-03T00:00:00"/>
    <n v="0"/>
    <n v="0"/>
    <n v="8385.74"/>
    <n v="8385.74"/>
    <n v="7623.4000000000005"/>
    <n v="762.3399999999998"/>
    <n v="0"/>
    <n v="762.3399999999998"/>
    <n v="0"/>
  </r>
  <r>
    <n v="4"/>
    <s v="CL-004-20"/>
    <n v="3"/>
    <s v="DEV-003-21"/>
    <d v="2021-01-07T00:00:00"/>
    <n v="3"/>
    <s v="FAC-003-21"/>
    <x v="2"/>
    <n v="1822.348"/>
    <n v="1822.348"/>
    <s v=""/>
    <m/>
    <n v="0"/>
    <s v=""/>
    <m/>
    <n v="0"/>
    <d v="2021-01-08T00:00:00"/>
    <n v="0"/>
    <n v="0"/>
    <n v="1822.348"/>
    <n v="1822.348"/>
    <n v="1656.68"/>
    <n v="165.66800000000001"/>
    <n v="0"/>
    <n v="165.66800000000001"/>
    <n v="0"/>
  </r>
  <r>
    <n v="1"/>
    <s v="CL-001-20"/>
    <n v="4"/>
    <s v="DEV-004-20"/>
    <d v="2020-01-07T00:00:00"/>
    <n v="4"/>
    <s v="FAC-004-21"/>
    <x v="3"/>
    <n v="473"/>
    <n v="473"/>
    <s v=""/>
    <m/>
    <n v="0"/>
    <s v=""/>
    <m/>
    <n v="0"/>
    <d v="2021-01-15T00:00:00"/>
    <n v="0"/>
    <n v="0"/>
    <n v="473"/>
    <n v="473"/>
    <n v="430"/>
    <n v="43"/>
    <n v="0"/>
    <n v="43"/>
    <n v="0"/>
  </r>
  <r>
    <n v="23"/>
    <s v="CL-023-20"/>
    <n v="5"/>
    <s v="DEV-005-21"/>
    <d v="2021-01-05T00:00:00"/>
    <m/>
    <s v="FAC-000-00"/>
    <x v="4"/>
    <n v="0"/>
    <n v="385"/>
    <s v=""/>
    <m/>
    <n v="0"/>
    <s v=""/>
    <m/>
    <n v="0"/>
    <m/>
    <n v="0"/>
    <n v="0"/>
    <n v="0"/>
    <n v="385"/>
    <n v="350"/>
    <n v="35"/>
    <n v="0"/>
    <n v="35"/>
    <n v="0"/>
  </r>
  <r>
    <n v="46"/>
    <s v="CL-046-21"/>
    <n v="6"/>
    <s v="DEV-006-21"/>
    <d v="2021-01-13T00:00:00"/>
    <n v="5"/>
    <s v="FAC-005-21"/>
    <x v="5"/>
    <n v="376.75"/>
    <n v="376.75"/>
    <s v=""/>
    <m/>
    <n v="0"/>
    <s v=""/>
    <m/>
    <n v="0"/>
    <d v="2021-01-19T00:00:00"/>
    <n v="0"/>
    <n v="0"/>
    <n v="376.75"/>
    <n v="376.75"/>
    <n v="342.5"/>
    <n v="34.25"/>
    <n v="0"/>
    <n v="34.25"/>
    <n v="0"/>
  </r>
  <r>
    <n v="4"/>
    <s v="CL-004-20"/>
    <n v="7"/>
    <s v="DEV-007-21"/>
    <d v="2021-01-15T00:00:00"/>
    <m/>
    <s v="FAC-000-00"/>
    <x v="4"/>
    <n v="0"/>
    <n v="725.45"/>
    <s v=""/>
    <m/>
    <n v="0"/>
    <s v=""/>
    <m/>
    <n v="0"/>
    <m/>
    <n v="0"/>
    <n v="0"/>
    <n v="0"/>
    <n v="725.45"/>
    <n v="659.5"/>
    <n v="65.95"/>
    <n v="0"/>
    <n v="65.95"/>
    <n v="0"/>
  </r>
  <r>
    <n v="26"/>
    <s v="CL-026-20"/>
    <n v="8"/>
    <s v="DEV-008-21"/>
    <d v="2021-01-15T00:00:00"/>
    <m/>
    <s v="FAC-000-00"/>
    <x v="4"/>
    <n v="0"/>
    <n v="1049.95"/>
    <s v=""/>
    <m/>
    <n v="0"/>
    <s v=""/>
    <m/>
    <n v="0"/>
    <m/>
    <n v="0"/>
    <n v="0"/>
    <n v="0"/>
    <n v="1049.95"/>
    <n v="954.5"/>
    <n v="95.449999999999989"/>
    <n v="0"/>
    <n v="95.449999999999989"/>
    <n v="0"/>
  </r>
  <r>
    <n v="11"/>
    <s v="CL-011-20"/>
    <n v="9"/>
    <s v="DEV-009-21"/>
    <d v="2021-01-15T00:00:00"/>
    <m/>
    <s v="FAC-000-00"/>
    <x v="4"/>
    <n v="0"/>
    <n v="1251.8313500000002"/>
    <s v=""/>
    <m/>
    <n v="0"/>
    <s v=""/>
    <m/>
    <n v="0"/>
    <m/>
    <n v="0"/>
    <n v="0"/>
    <n v="0"/>
    <n v="1251.8313500000002"/>
    <n v="1138.0285000000001"/>
    <n v="113.80285000000001"/>
    <n v="0"/>
    <n v="113.80285000000001"/>
    <n v="0"/>
  </r>
  <r>
    <n v="11"/>
    <s v="CL-011-20"/>
    <n v="10"/>
    <s v="DEV-010-21"/>
    <d v="2021-01-15T00:00:00"/>
    <m/>
    <s v="FAC-000-00"/>
    <x v="4"/>
    <n v="0"/>
    <n v="473.55"/>
    <s v=""/>
    <m/>
    <n v="0"/>
    <s v=""/>
    <m/>
    <n v="0"/>
    <m/>
    <n v="0"/>
    <n v="0"/>
    <n v="0"/>
    <n v="473.55"/>
    <n v="430.5"/>
    <n v="43.05"/>
    <n v="0"/>
    <n v="43.05"/>
    <n v="0"/>
  </r>
  <r>
    <n v="23"/>
    <s v="CL-023-20"/>
    <n v="11"/>
    <s v="DEV-011-21"/>
    <d v="2021-01-15T00:00:00"/>
    <m/>
    <s v="FAC-000-00"/>
    <x v="4"/>
    <n v="0"/>
    <n v="275"/>
    <s v=""/>
    <m/>
    <n v="0"/>
    <s v=""/>
    <m/>
    <n v="0"/>
    <m/>
    <n v="0"/>
    <n v="0"/>
    <n v="0"/>
    <n v="275"/>
    <n v="250"/>
    <n v="25"/>
    <n v="0"/>
    <n v="25"/>
    <n v="0"/>
  </r>
  <r>
    <n v="26"/>
    <s v="CL-026-20"/>
    <n v="12"/>
    <s v="DEV-012-21"/>
    <d v="2021-01-15T00:00:00"/>
    <n v="9"/>
    <s v="FAC-009-21"/>
    <x v="6"/>
    <n v="941.3359999999999"/>
    <n v="941.3359999999999"/>
    <s v=""/>
    <m/>
    <n v="0"/>
    <s v=""/>
    <m/>
    <n v="0"/>
    <d v="2021-02-09T00:00:00"/>
    <n v="0"/>
    <n v="0"/>
    <n v="941.3359999999999"/>
    <n v="941.3359999999999"/>
    <n v="855.75999999999988"/>
    <n v="85.575999999999993"/>
    <n v="0"/>
    <n v="85.575999999999993"/>
    <n v="0"/>
  </r>
  <r>
    <n v="42"/>
    <s v="CL-042-21"/>
    <n v="13"/>
    <s v="DEV-013-21"/>
    <d v="2021-01-15T00:00:00"/>
    <m/>
    <s v="FAC-000-00"/>
    <x v="4"/>
    <n v="0"/>
    <n v="801.07500000000005"/>
    <s v=""/>
    <m/>
    <n v="0"/>
    <s v=""/>
    <m/>
    <n v="0"/>
    <m/>
    <n v="0"/>
    <n v="0"/>
    <n v="0"/>
    <n v="801.07500000000005"/>
    <n v="728.25"/>
    <n v="72.825000000000003"/>
    <n v="0"/>
    <n v="72.825000000000003"/>
    <n v="0"/>
  </r>
  <r>
    <n v="11"/>
    <s v="CL-011-20"/>
    <n v="14"/>
    <s v="DEV-014-21"/>
    <d v="2021-01-15T00:00:00"/>
    <m/>
    <s v="FAC-000-00"/>
    <x v="4"/>
    <n v="0"/>
    <n v="539"/>
    <s v=""/>
    <m/>
    <n v="0"/>
    <s v=""/>
    <m/>
    <n v="0"/>
    <m/>
    <n v="0"/>
    <n v="0"/>
    <n v="0"/>
    <n v="539"/>
    <n v="490"/>
    <n v="49"/>
    <n v="0"/>
    <n v="49"/>
    <n v="0"/>
  </r>
  <r>
    <n v="47"/>
    <s v="CL-047-21"/>
    <n v="15"/>
    <s v="DEV-015-21"/>
    <d v="2021-01-18T00:00:00"/>
    <n v="12"/>
    <s v="FAC-012-21"/>
    <x v="7"/>
    <n v="3071.7170000000001"/>
    <n v="3071.7170000000001"/>
    <s v=""/>
    <m/>
    <n v="0"/>
    <s v=""/>
    <m/>
    <n v="0"/>
    <d v="2021-01-21T00:00:00"/>
    <n v="0"/>
    <n v="0"/>
    <n v="3071.7170000000001"/>
    <n v="3071.7170000000001"/>
    <n v="2792.4700000000003"/>
    <n v="279.24700000000001"/>
    <n v="0"/>
    <n v="279.24700000000001"/>
    <n v="0"/>
  </r>
  <r>
    <n v="37"/>
    <s v="CL-037-20"/>
    <n v="16"/>
    <s v="DEV-016-21"/>
    <d v="2021-01-21T00:00:00"/>
    <m/>
    <s v="FAC-000-00"/>
    <x v="4"/>
    <n v="0"/>
    <n v="986.15"/>
    <s v=""/>
    <m/>
    <n v="0"/>
    <s v=""/>
    <m/>
    <n v="0"/>
    <d v="2021-01-21T00:00:00"/>
    <n v="0"/>
    <n v="0"/>
    <n v="0"/>
    <n v="986.15"/>
    <n v="896.5"/>
    <n v="89.65"/>
    <n v="0"/>
    <n v="89.65"/>
    <n v="0"/>
  </r>
  <r>
    <n v="43"/>
    <s v="CL-043-21"/>
    <n v="17"/>
    <s v="DEV-017-21"/>
    <d v="2021-01-21T00:00:00"/>
    <m/>
    <s v="FAC-000-00"/>
    <x v="4"/>
    <n v="0"/>
    <n v="2204.84"/>
    <s v=""/>
    <m/>
    <n v="0"/>
    <s v=""/>
    <m/>
    <n v="0"/>
    <m/>
    <n v="0"/>
    <n v="0"/>
    <n v="0"/>
    <n v="2204.84"/>
    <n v="2004.4"/>
    <n v="200.44"/>
    <n v="0"/>
    <n v="200.44"/>
    <n v="0"/>
  </r>
  <r>
    <n v="45"/>
    <s v="CL-045-21"/>
    <n v="18"/>
    <s v="DEV-018-21"/>
    <d v="2021-01-21T00:00:00"/>
    <m/>
    <s v="FAC-000-00"/>
    <x v="4"/>
    <n v="0"/>
    <n v="5952.0340000000006"/>
    <s v=""/>
    <m/>
    <n v="0"/>
    <s v=""/>
    <m/>
    <n v="0"/>
    <m/>
    <n v="0"/>
    <n v="0"/>
    <n v="0"/>
    <n v="5952.0340000000006"/>
    <n v="5410.9400000000005"/>
    <n v="541.09400000000005"/>
    <n v="0"/>
    <n v="541.09400000000005"/>
    <n v="0"/>
  </r>
  <r>
    <n v="49"/>
    <s v="CL-049-21"/>
    <n v="19"/>
    <s v="DEV-019-21"/>
    <d v="2021-01-21T00:00:00"/>
    <n v="14"/>
    <s v="FAC-014-00"/>
    <x v="4"/>
    <n v="0"/>
    <n v="8161.1639999999998"/>
    <s v="FAC-014-21-A01"/>
    <d v="2021-02-26T00:00:00"/>
    <n v="5440.7760000000007"/>
    <s v="FAC-014-00-A02"/>
    <m/>
    <n v="0"/>
    <d v="2021-02-11T00:00:00"/>
    <n v="5440.7760000000007"/>
    <n v="0"/>
    <n v="5440.7760000000007"/>
    <n v="13601.94"/>
    <n v="12365.400000000001"/>
    <n v="1236.5399999999997"/>
    <n v="0"/>
    <n v="1236.5399999999997"/>
    <n v="0"/>
  </r>
  <r>
    <n v="34"/>
    <s v="CL-034-21"/>
    <n v="20"/>
    <s v="DEV-020-21"/>
    <d v="2021-01-21T00:00:00"/>
    <m/>
    <s v="FAC-000-00"/>
    <x v="4"/>
    <n v="0"/>
    <n v="737"/>
    <s v=""/>
    <m/>
    <n v="0"/>
    <s v=""/>
    <m/>
    <n v="0"/>
    <m/>
    <n v="0"/>
    <n v="0"/>
    <n v="0"/>
    <n v="737"/>
    <n v="670"/>
    <n v="67"/>
    <n v="0"/>
    <n v="67"/>
    <n v="0"/>
  </r>
  <r>
    <n v="50"/>
    <s v="CL-050-21"/>
    <n v="21"/>
    <s v="DEV-021-21"/>
    <d v="2021-01-26T00:00:00"/>
    <m/>
    <s v="FAC-000-00"/>
    <x v="4"/>
    <n v="0"/>
    <n v="1474"/>
    <s v=""/>
    <m/>
    <n v="0"/>
    <s v=""/>
    <m/>
    <n v="0"/>
    <d v="2021-01-25T00:00:00"/>
    <n v="0"/>
    <n v="0"/>
    <n v="0"/>
    <n v="1474"/>
    <n v="1340"/>
    <n v="134"/>
    <n v="0"/>
    <n v="134"/>
    <n v="0"/>
  </r>
  <r>
    <n v="11"/>
    <s v="CL-011-20"/>
    <n v="22"/>
    <s v="DEV-022-21"/>
    <d v="2021-01-26T00:00:00"/>
    <m/>
    <s v="FAC-000-00"/>
    <x v="4"/>
    <n v="0"/>
    <n v="2739.4823499999998"/>
    <s v=""/>
    <m/>
    <n v="0"/>
    <s v=""/>
    <m/>
    <n v="0"/>
    <m/>
    <n v="0"/>
    <n v="0"/>
    <n v="0"/>
    <n v="2739.4823499999998"/>
    <n v="2490.4384999999997"/>
    <n v="249.04385000000002"/>
    <n v="0"/>
    <n v="249.04385000000002"/>
    <n v="0"/>
  </r>
  <r>
    <n v="9"/>
    <s v="CL-009-20"/>
    <n v="23"/>
    <s v="DEV-023-21"/>
    <d v="2021-01-27T00:00:00"/>
    <n v="6"/>
    <s v="FAC-006-21"/>
    <x v="8"/>
    <n v="165"/>
    <n v="165"/>
    <s v=""/>
    <m/>
    <n v="0"/>
    <s v=""/>
    <m/>
    <n v="0"/>
    <d v="2021-01-27T00:00:00"/>
    <n v="0"/>
    <n v="0"/>
    <n v="165"/>
    <n v="165"/>
    <n v="150"/>
    <n v="15"/>
    <n v="0"/>
    <n v="15"/>
    <n v="0"/>
  </r>
  <r>
    <n v="51"/>
    <s v="CL-051-21"/>
    <n v="24"/>
    <s v="DEV-024-21"/>
    <d v="2021-01-27T00:00:00"/>
    <n v="8"/>
    <s v="FAC-008-21"/>
    <x v="1"/>
    <n v="390.5"/>
    <n v="390.5"/>
    <s v=""/>
    <m/>
    <n v="0"/>
    <s v=""/>
    <m/>
    <n v="0"/>
    <d v="2021-02-03T00:00:00"/>
    <n v="0"/>
    <n v="0"/>
    <n v="390.5"/>
    <n v="390.5"/>
    <n v="355"/>
    <n v="35.5"/>
    <n v="0"/>
    <n v="35.5"/>
    <n v="0"/>
  </r>
  <r>
    <n v="52"/>
    <s v="CL-052-21"/>
    <n v="25"/>
    <s v="DEV-025-21"/>
    <d v="2021-02-04T00:00:00"/>
    <m/>
    <s v="FAC-000-00"/>
    <x v="4"/>
    <n v="0"/>
    <n v="9858.09"/>
    <s v=""/>
    <m/>
    <n v="0"/>
    <s v=""/>
    <m/>
    <n v="0"/>
    <m/>
    <n v="0"/>
    <n v="0"/>
    <n v="0"/>
    <n v="9858.09"/>
    <n v="8961.9"/>
    <n v="896.19"/>
    <n v="0"/>
    <n v="896.19"/>
    <n v="0"/>
  </r>
  <r>
    <n v="53"/>
    <s v="CL-053-21"/>
    <n v="26"/>
    <s v="DEV-026-21"/>
    <d v="2021-01-28T00:00:00"/>
    <n v="11"/>
    <s v="FAC-011-21"/>
    <x v="9"/>
    <n v="2242.7570000000001"/>
    <n v="2242.7570000000001"/>
    <s v=""/>
    <m/>
    <n v="0"/>
    <s v=""/>
    <m/>
    <n v="0"/>
    <m/>
    <n v="0"/>
    <n v="0"/>
    <n v="2242.7570000000001"/>
    <n v="2242.7570000000001"/>
    <n v="2038.87"/>
    <n v="203.887"/>
    <n v="0"/>
    <n v="203.887"/>
    <n v="0"/>
  </r>
  <r>
    <n v="20"/>
    <s v="CL-020-20"/>
    <n v="27"/>
    <s v="DEV-027-20"/>
    <d v="2020-10-06T00:00:00"/>
    <n v="7"/>
    <s v="FAC-007-21"/>
    <x v="10"/>
    <n v="4270.4743400000007"/>
    <n v="4270.4743400000007"/>
    <s v=""/>
    <m/>
    <n v="0"/>
    <s v=""/>
    <m/>
    <n v="0"/>
    <d v="2021-01-29T00:00:00"/>
    <n v="0"/>
    <n v="0"/>
    <n v="4270.4743400000007"/>
    <n v="4270.4743400000007"/>
    <n v="3882.2494000000002"/>
    <n v="388.22494000000006"/>
    <n v="0"/>
    <n v="388.22494000000006"/>
    <n v="0"/>
  </r>
  <r>
    <n v="54"/>
    <s v="CL-054-21"/>
    <n v="28"/>
    <s v="DEV-028-21"/>
    <d v="2021-01-29T00:00:00"/>
    <m/>
    <s v="FAC-000-00"/>
    <x v="4"/>
    <n v="0"/>
    <n v="1978.075"/>
    <s v=""/>
    <m/>
    <n v="0"/>
    <s v=""/>
    <m/>
    <n v="0"/>
    <m/>
    <n v="0"/>
    <n v="0"/>
    <n v="0"/>
    <n v="1978.075"/>
    <n v="1798.25"/>
    <n v="179.82499999999999"/>
    <n v="0"/>
    <n v="179.82499999999999"/>
    <n v="0"/>
  </r>
  <r>
    <n v="43"/>
    <s v="CL-043-21"/>
    <n v="29"/>
    <s v="DEV-029-21"/>
    <d v="2021-02-05T00:00:00"/>
    <n v="10"/>
    <s v="FAC-010-21"/>
    <x v="11"/>
    <n v="374"/>
    <n v="374"/>
    <s v=""/>
    <m/>
    <n v="0"/>
    <s v=""/>
    <m/>
    <n v="0"/>
    <d v="2021-02-05T00:00:00"/>
    <n v="0"/>
    <n v="0"/>
    <n v="374"/>
    <n v="374"/>
    <n v="340"/>
    <n v="34"/>
    <n v="0"/>
    <n v="34"/>
    <n v="0"/>
  </r>
  <r>
    <n v="53"/>
    <s v="CL-053-21"/>
    <n v="30"/>
    <s v="DEV-030-21"/>
    <s v="05/02/2021"/>
    <m/>
    <s v="FAC-000-00"/>
    <x v="4"/>
    <n v="0"/>
    <n v="1051.424"/>
    <s v=""/>
    <m/>
    <n v="0"/>
    <s v=""/>
    <m/>
    <n v="0"/>
    <m/>
    <n v="0"/>
    <n v="0"/>
    <n v="0"/>
    <n v="1051.424"/>
    <n v="955.84"/>
    <n v="95.584000000000003"/>
    <n v="0"/>
    <n v="95.584000000000003"/>
    <n v="0"/>
  </r>
  <r>
    <n v="11"/>
    <s v="CL-011-20"/>
    <n v="31"/>
    <s v="DEV-031-21"/>
    <s v="05/02/2021"/>
    <m/>
    <s v="FAC-000-00"/>
    <x v="4"/>
    <n v="0"/>
    <n v="8383.1"/>
    <s v=""/>
    <m/>
    <n v="0"/>
    <s v=""/>
    <m/>
    <n v="0"/>
    <m/>
    <n v="0"/>
    <n v="0"/>
    <n v="0"/>
    <n v="8383.1"/>
    <n v="7621"/>
    <n v="762.1"/>
    <n v="0"/>
    <n v="762.1"/>
    <n v="0"/>
  </r>
  <r>
    <n v="55"/>
    <s v="CL-055-21"/>
    <n v="32"/>
    <s v="DEV-031-21"/>
    <m/>
    <m/>
    <s v="FAC-000-00"/>
    <x v="4"/>
    <n v="0"/>
    <n v="6875.5279999999993"/>
    <s v=""/>
    <m/>
    <n v="0"/>
    <s v=""/>
    <m/>
    <n v="0"/>
    <m/>
    <n v="0"/>
    <n v="0"/>
    <n v="0"/>
    <n v="6875.5279999999993"/>
    <n v="6250.48"/>
    <n v="625.048"/>
    <n v="0"/>
    <n v="625.048"/>
    <n v="0"/>
  </r>
  <r>
    <n v="56"/>
    <s v="CL-056-21"/>
    <n v="33"/>
    <s v="DEV-031-21"/>
    <m/>
    <m/>
    <s v="FAC-000-00"/>
    <x v="4"/>
    <n v="0"/>
    <n v="1114.421"/>
    <s v=""/>
    <m/>
    <n v="0"/>
    <s v=""/>
    <m/>
    <n v="0"/>
    <m/>
    <n v="0"/>
    <n v="0"/>
    <n v="0"/>
    <n v="1114.421"/>
    <n v="1013.11"/>
    <n v="101.31100000000001"/>
    <n v="0"/>
    <n v="101.31100000000001"/>
    <n v="0"/>
  </r>
  <r>
    <n v="57"/>
    <s v="CL-057-21"/>
    <n v="34"/>
    <s v="DEV-031-21"/>
    <d v="2021-02-05T00:00:00"/>
    <n v="13"/>
    <s v="FAC-013-21"/>
    <x v="11"/>
    <n v="308"/>
    <n v="308"/>
    <s v=""/>
    <m/>
    <n v="0"/>
    <s v=""/>
    <m/>
    <n v="0"/>
    <m/>
    <n v="0"/>
    <n v="0"/>
    <n v="308"/>
    <n v="308"/>
    <n v="280"/>
    <n v="28"/>
    <n v="0"/>
    <n v="2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F03EB3F-49F6-4C33-8154-1604AD6E1599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X1:Y5" firstHeaderRow="1" firstDataRow="1" firstDataCol="1"/>
  <pivotFields count="27">
    <pivotField showAll="0"/>
    <pivotField showAll="0"/>
    <pivotField showAll="0"/>
    <pivotField showAll="0"/>
    <pivotField showAll="0"/>
    <pivotField showAll="0"/>
    <pivotField showAll="0"/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44" showAll="0"/>
    <pivotField numFmtId="44" showAll="0"/>
    <pivotField showAll="0"/>
    <pivotField showAll="0"/>
    <pivotField numFmtId="44" showAll="0"/>
    <pivotField showAll="0"/>
    <pivotField showAll="0"/>
    <pivotField numFmtId="44" showAll="0"/>
    <pivotField showAll="0"/>
    <pivotField numFmtId="44" showAll="0"/>
    <pivotField numFmtId="44" showAll="0"/>
    <pivotField dataField="1" numFmtId="44" showAll="0"/>
    <pivotField numFmtId="44" showAll="0"/>
    <pivotField numFmtId="44" showAll="0"/>
    <pivotField numFmtId="44" showAll="0"/>
    <pivotField numFmtId="44" showAll="0"/>
    <pivotField numFmtId="44" showAll="0"/>
    <pivotField numFmtId="4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26"/>
    <field x="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Payé" fld="19" baseField="0" baseItem="0" numFmtId="44"/>
  </dataFields>
  <formats count="2">
    <format dxfId="41">
      <pivotArea dataOnly="0" outline="0" axis="axisValues" fieldPosition="0"/>
    </format>
    <format dxfId="4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Ville" displayName="TVille" ref="A1:A41" totalsRowShown="0" dataDxfId="39">
  <autoFilter ref="A1:A41" xr:uid="{00000000-0009-0000-0100-000002000000}"/>
  <sortState xmlns:xlrd2="http://schemas.microsoft.com/office/spreadsheetml/2017/richdata2" ref="A2:A41">
    <sortCondition ref="A1:A41"/>
  </sortState>
  <tableColumns count="1">
    <tableColumn id="1" xr3:uid="{00000000-0010-0000-0300-000001000000}" name="Ville" dataDxfId="3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Taux" displayName="TTaux" ref="C1:C4" totalsRowShown="0">
  <autoFilter ref="C1:C4" xr:uid="{00000000-0009-0000-0100-000004000000}"/>
  <tableColumns count="1">
    <tableColumn id="1" xr3:uid="{00000000-0010-0000-0400-000001000000}" name="Taux" dataDxfId="37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DelaiPaie" displayName="TDelaiPaie" ref="E1:E4" totalsRowShown="0" headerRowDxfId="36" dataDxfId="35">
  <autoFilter ref="E1:E4" xr:uid="{00000000-0009-0000-0100-000008000000}"/>
  <tableColumns count="1">
    <tableColumn id="1" xr3:uid="{00000000-0010-0000-0600-000001000000}" name="Délai paiement" dataDxfId="34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Client" displayName="TClient" ref="A1:J65" totalsRowShown="0" headerRowDxfId="33" dataDxfId="32">
  <autoFilter ref="A1:J65" xr:uid="{00000000-0009-0000-0100-000003000000}"/>
  <sortState xmlns:xlrd2="http://schemas.microsoft.com/office/spreadsheetml/2017/richdata2" ref="A2:J58">
    <sortCondition ref="A1:A58"/>
  </sortState>
  <tableColumns count="10">
    <tableColumn id="11" xr3:uid="{00000000-0010-0000-0000-00000B000000}" name="NumClient" dataDxfId="31"/>
    <tableColumn id="6" xr3:uid="{3A55BD6B-88BC-4548-962C-BCD204A2B231}" name="N° Client" dataDxfId="30"/>
    <tableColumn id="2" xr3:uid="{00000000-0010-0000-0000-000002000000}" name="Date Création" dataDxfId="29"/>
    <tableColumn id="3" xr3:uid="{00000000-0010-0000-0000-000003000000}" name="Nom Société" dataDxfId="28"/>
    <tableColumn id="4" xr3:uid="{00000000-0010-0000-0000-000004000000}" name="Nom Client" dataDxfId="27"/>
    <tableColumn id="5" xr3:uid="{00000000-0010-0000-0000-000005000000}" name="Adresse" dataDxfId="26"/>
    <tableColumn id="7" xr3:uid="{00000000-0010-0000-0000-000007000000}" name="Ville" dataDxfId="25"/>
    <tableColumn id="8" xr3:uid="{00000000-0010-0000-0000-000008000000}" name="Téléphone" dataDxfId="24"/>
    <tableColumn id="9" xr3:uid="{00000000-0010-0000-0000-000009000000}" name="E-mail" dataDxfId="23"/>
    <tableColumn id="10" xr3:uid="{00000000-0010-0000-0000-00000A000000}" name="Notes sur le clien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Factures" displayName="TFactures" ref="A1:S20" totalsRowShown="0" headerRowDxfId="21" dataDxfId="20" headerRowCellStyle="Monétaire" dataCellStyle="Monétaire">
  <autoFilter ref="A1:S20" xr:uid="{00000000-0009-0000-0100-000001000000}"/>
  <sortState xmlns:xlrd2="http://schemas.microsoft.com/office/spreadsheetml/2017/richdata2" ref="A2:P15">
    <sortCondition ref="C1:C15"/>
  </sortState>
  <tableColumns count="19">
    <tableColumn id="4" xr3:uid="{00000000-0010-0000-0700-000004000000}" name="NumDevis" dataDxfId="19"/>
    <tableColumn id="3" xr3:uid="{6C89F61B-4109-47AC-87AC-05429E3D658F}" name="NumClient" dataDxfId="18"/>
    <tableColumn id="21" xr3:uid="{00000000-0010-0000-0700-000015000000}" name="N°Fact" dataDxfId="17"/>
    <tableColumn id="6" xr3:uid="{00000000-0010-0000-0700-000006000000}" name="NumFact" dataDxfId="16"/>
    <tableColumn id="7" xr3:uid="{00000000-0010-0000-0700-000007000000}" name="DateFact" dataDxfId="15"/>
    <tableColumn id="8" xr3:uid="{00000000-0010-0000-0700-000008000000}" name="Facture" dataDxfId="14" dataCellStyle="Monétaire">
      <calculatedColumnFormula>TFactures[[#This Row],[Montant TTC]]-TFactures[[#This Row],[Acompte1]]-TFactures[[#This Row],[Acompte2]]</calculatedColumnFormula>
    </tableColumn>
    <tableColumn id="25" xr3:uid="{EBE94E34-2CB6-4F4A-B2B2-C2153D951380}" name="NumAcpt1" dataDxfId="13" dataCellStyle="Monétaire"/>
    <tableColumn id="9" xr3:uid="{00000000-0010-0000-0700-000009000000}" name="DateAcpte1" dataDxfId="12"/>
    <tableColumn id="10" xr3:uid="{00000000-0010-0000-0700-00000A000000}" name="Acompte1" dataDxfId="11" dataCellStyle="Monétaire"/>
    <tableColumn id="26" xr3:uid="{A884C7D3-1887-45FC-8FB9-23881C5D1C6B}" name="NumAcpt2" dataDxfId="10" dataCellStyle="Monétaire"/>
    <tableColumn id="11" xr3:uid="{00000000-0010-0000-0700-00000B000000}" name="DateAcpte2" dataDxfId="9"/>
    <tableColumn id="12" xr3:uid="{00000000-0010-0000-0700-00000C000000}" name="Acompte2" dataDxfId="8" dataCellStyle="Monétaire"/>
    <tableColumn id="1" xr3:uid="{338AEDBA-F2F7-4291-8DB7-91384E7D62AF}" name="Acpte1PDate" dataDxfId="7" dataCellStyle="Monétaire"/>
    <tableColumn id="22" xr3:uid="{2FDD1AEF-38CE-45DD-9DBC-EB84F5C8C8CD}" name="Acpte2PDate" dataDxfId="6"/>
    <tableColumn id="14" xr3:uid="{00000000-0010-0000-0700-00000E000000}" name="FacturePDate" dataDxfId="5" dataCellStyle="Monétaire"/>
    <tableColumn id="15" xr3:uid="{00000000-0010-0000-0700-00000F000000}" name="Montant TTC" dataDxfId="4" dataCellStyle="Monétaire"/>
    <tableColumn id="5" xr3:uid="{8AB9EC8D-A11A-4555-949D-6FF9F0D97770}" name="CP-Ville" dataDxfId="3" dataCellStyle="Monétaire">
      <calculatedColumnFormula>VLOOKUP(TFactures[[#This Row],[NumClient]],TClient[],7,FALSE)</calculatedColumnFormula>
    </tableColumn>
    <tableColumn id="13" xr3:uid="{82E94C87-E908-4BA2-9904-003919A76678}" name="Dept" dataDxfId="2" dataCellStyle="Monétaire">
      <calculatedColumnFormula>LEFT(TFactures[[#This Row],[CP-Ville]],2)</calculatedColumnFormula>
    </tableColumn>
    <tableColumn id="2" xr3:uid="{D7F75544-EB6D-4D99-9FA3-2F1CC59CBDD4}" name="Colonne1" dataDxfId="1" dataCellStyle="Monét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ysClr val="window" lastClr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theme="2" tint="-0.249977111117893"/>
  </sheetPr>
  <dimension ref="A1:AH36"/>
  <sheetViews>
    <sheetView showGridLines="0" tabSelected="1" zoomScaleNormal="100" workbookViewId="0">
      <selection activeCell="I9" sqref="I9:L11"/>
    </sheetView>
  </sheetViews>
  <sheetFormatPr baseColWidth="10" defaultColWidth="4.7109375" defaultRowHeight="12.75" x14ac:dyDescent="0.2"/>
  <cols>
    <col min="2" max="2" width="4.7109375" customWidth="1"/>
    <col min="5" max="5" width="5.28515625" bestFit="1" customWidth="1"/>
    <col min="19" max="19" width="4.7109375" customWidth="1"/>
    <col min="24" max="24" width="9.85546875" bestFit="1" customWidth="1"/>
  </cols>
  <sheetData>
    <row r="1" spans="1:34" ht="12.75" customHeight="1" x14ac:dyDescent="0.2">
      <c r="A1" s="153" t="s">
        <v>51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</row>
    <row r="2" spans="1:34" ht="12.75" customHeight="1" x14ac:dyDescent="0.2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</row>
    <row r="3" spans="1:34" ht="12.75" customHeight="1" x14ac:dyDescent="0.2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</row>
    <row r="4" spans="1:34" ht="12.75" customHeight="1" x14ac:dyDescent="0.2">
      <c r="A4" s="20"/>
      <c r="AH4" s="34"/>
    </row>
    <row r="5" spans="1:34" ht="12.75" customHeight="1" x14ac:dyDescent="0.2">
      <c r="AH5" s="34" t="s">
        <v>75</v>
      </c>
    </row>
    <row r="6" spans="1:34" ht="12.75" customHeight="1" x14ac:dyDescent="0.2"/>
    <row r="7" spans="1:34" ht="12.75" customHeight="1" x14ac:dyDescent="0.2">
      <c r="B7" s="24" t="e">
        <f>GETPIVOTDATA("Somme de Montant HT",Bilan!#REF!)</f>
        <v>#REF!</v>
      </c>
      <c r="C7" s="24"/>
      <c r="D7" s="24"/>
      <c r="E7" s="24"/>
      <c r="F7" s="24"/>
      <c r="I7" s="24"/>
      <c r="J7" s="24"/>
      <c r="K7" s="24"/>
      <c r="L7" s="24"/>
      <c r="M7" s="24"/>
      <c r="P7" s="28"/>
      <c r="Q7" s="28"/>
      <c r="R7" s="28"/>
      <c r="S7" s="28"/>
      <c r="T7" s="28"/>
      <c r="Y7" s="34"/>
      <c r="Z7" s="34"/>
      <c r="AA7" s="34"/>
      <c r="AB7" s="34"/>
      <c r="AC7" s="34"/>
    </row>
    <row r="8" spans="1:34" ht="12.75" customHeight="1" x14ac:dyDescent="0.2">
      <c r="B8" s="24"/>
      <c r="C8" s="24"/>
      <c r="D8" s="24"/>
      <c r="E8" s="24"/>
      <c r="F8" s="24"/>
      <c r="I8" s="26"/>
      <c r="J8" s="26"/>
      <c r="K8" s="26"/>
      <c r="L8" s="26"/>
      <c r="M8" s="24"/>
      <c r="P8" s="28"/>
      <c r="Q8" s="28"/>
      <c r="R8" s="28"/>
      <c r="S8" s="28"/>
      <c r="T8" s="28"/>
    </row>
    <row r="9" spans="1:34" ht="12.75" customHeight="1" x14ac:dyDescent="0.2">
      <c r="B9" s="151">
        <f>Bilan!T5</f>
        <v>0</v>
      </c>
      <c r="C9" s="151"/>
      <c r="D9" s="151"/>
      <c r="E9" s="151"/>
      <c r="F9" s="151"/>
      <c r="I9" s="150">
        <f>Bilan!V5</f>
        <v>8120.2549999999992</v>
      </c>
      <c r="J9" s="150"/>
      <c r="K9" s="150"/>
      <c r="L9" s="150"/>
      <c r="M9" s="26"/>
      <c r="P9" s="152">
        <f>Bilan!T2</f>
        <v>1</v>
      </c>
      <c r="Q9" s="152"/>
      <c r="R9" s="152"/>
      <c r="S9" s="152"/>
      <c r="T9" s="28"/>
    </row>
    <row r="10" spans="1:34" ht="12.75" customHeight="1" x14ac:dyDescent="0.2">
      <c r="B10" s="151"/>
      <c r="C10" s="151"/>
      <c r="D10" s="151"/>
      <c r="E10" s="151"/>
      <c r="F10" s="151"/>
      <c r="I10" s="150"/>
      <c r="J10" s="150"/>
      <c r="K10" s="150"/>
      <c r="L10" s="150"/>
      <c r="M10" s="26"/>
      <c r="P10" s="152"/>
      <c r="Q10" s="152"/>
      <c r="R10" s="152"/>
      <c r="S10" s="152"/>
      <c r="T10" s="28"/>
      <c r="Y10" s="32"/>
    </row>
    <row r="11" spans="1:34" ht="12.75" customHeight="1" x14ac:dyDescent="0.2">
      <c r="B11" s="151"/>
      <c r="C11" s="151"/>
      <c r="D11" s="151"/>
      <c r="E11" s="151"/>
      <c r="F11" s="151"/>
      <c r="I11" s="150"/>
      <c r="J11" s="150"/>
      <c r="K11" s="150"/>
      <c r="L11" s="150"/>
      <c r="M11" s="26"/>
      <c r="P11" s="152"/>
      <c r="Q11" s="152"/>
      <c r="R11" s="152"/>
      <c r="S11" s="152"/>
      <c r="T11" s="28"/>
      <c r="U11" s="23"/>
    </row>
    <row r="12" spans="1:34" ht="12.75" customHeight="1" x14ac:dyDescent="0.2">
      <c r="M12" s="27"/>
      <c r="Q12" s="23"/>
      <c r="R12" s="23"/>
      <c r="S12" s="23"/>
      <c r="T12" s="23"/>
      <c r="U12" s="23"/>
    </row>
    <row r="13" spans="1:34" ht="12.75" customHeight="1" x14ac:dyDescent="0.2">
      <c r="M13" s="27"/>
      <c r="T13" s="28"/>
      <c r="U13" s="23"/>
    </row>
    <row r="14" spans="1:34" ht="12.75" customHeight="1" x14ac:dyDescent="0.2">
      <c r="M14" s="27"/>
      <c r="T14" s="28"/>
      <c r="U14" s="23"/>
    </row>
    <row r="15" spans="1:34" ht="12.75" customHeight="1" x14ac:dyDescent="0.35">
      <c r="G15" s="25"/>
      <c r="H15" s="25"/>
      <c r="N15" s="24"/>
      <c r="O15" s="25"/>
      <c r="T15" s="28"/>
    </row>
    <row r="16" spans="1:34" ht="12.75" customHeight="1" x14ac:dyDescent="0.35">
      <c r="G16" s="25"/>
      <c r="H16" s="25"/>
      <c r="N16" s="24"/>
      <c r="O16" s="25"/>
    </row>
    <row r="17" spans="7:19" ht="12.75" customHeight="1" x14ac:dyDescent="0.35">
      <c r="G17" s="25"/>
      <c r="H17" s="25"/>
      <c r="N17" s="24"/>
      <c r="O17" s="25"/>
    </row>
    <row r="18" spans="7:19" ht="12.75" customHeight="1" x14ac:dyDescent="0.35">
      <c r="G18" s="25"/>
      <c r="H18" s="25"/>
      <c r="N18" s="25"/>
      <c r="O18" s="25"/>
    </row>
    <row r="19" spans="7:19" ht="12.75" customHeight="1" x14ac:dyDescent="0.35">
      <c r="G19" s="25"/>
      <c r="H19" s="25"/>
      <c r="N19" s="25"/>
      <c r="O19" s="25"/>
    </row>
    <row r="20" spans="7:19" ht="12.75" customHeight="1" x14ac:dyDescent="0.2"/>
    <row r="21" spans="7:19" ht="12.75" customHeight="1" x14ac:dyDescent="0.2"/>
    <row r="22" spans="7:19" ht="12.75" customHeight="1" x14ac:dyDescent="0.2"/>
    <row r="23" spans="7:19" ht="12.75" customHeight="1" x14ac:dyDescent="0.2"/>
    <row r="24" spans="7:19" x14ac:dyDescent="0.2">
      <c r="S24" s="22"/>
    </row>
    <row r="36" spans="4:5" ht="23.25" x14ac:dyDescent="0.35">
      <c r="D36" s="154">
        <f>Bilan!U2</f>
        <v>1</v>
      </c>
      <c r="E36" s="154"/>
    </row>
  </sheetData>
  <sortState xmlns:xlrd2="http://schemas.microsoft.com/office/spreadsheetml/2017/richdata2" ref="B8:E11">
    <sortCondition sortBy="fontColor" ref="B9" dxfId="42"/>
  </sortState>
  <mergeCells count="5">
    <mergeCell ref="I9:L11"/>
    <mergeCell ref="B9:F11"/>
    <mergeCell ref="P9:S11"/>
    <mergeCell ref="A1:V3"/>
    <mergeCell ref="D36:E3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theme="2" tint="-0.249977111117893"/>
  </sheetPr>
  <dimension ref="A1:AE45"/>
  <sheetViews>
    <sheetView workbookViewId="0">
      <selection activeCell="D12" sqref="D12"/>
    </sheetView>
  </sheetViews>
  <sheetFormatPr baseColWidth="10" defaultRowHeight="11.25" x14ac:dyDescent="0.2"/>
  <cols>
    <col min="1" max="1" width="20.5703125" style="1" bestFit="1" customWidth="1"/>
    <col min="2" max="2" width="23" style="1" bestFit="1" customWidth="1"/>
    <col min="3" max="3" width="23.140625" style="1" bestFit="1" customWidth="1"/>
    <col min="4" max="19" width="11.42578125" style="1"/>
    <col min="20" max="20" width="11.140625" style="19" bestFit="1" customWidth="1"/>
    <col min="21" max="21" width="11.7109375" style="19" bestFit="1" customWidth="1"/>
    <col min="22" max="22" width="11.140625" style="19" bestFit="1" customWidth="1"/>
    <col min="23" max="23" width="10.28515625" style="45" customWidth="1"/>
    <col min="24" max="24" width="21" style="45" bestFit="1" customWidth="1"/>
    <col min="25" max="25" width="21.85546875" style="45" bestFit="1" customWidth="1"/>
    <col min="26" max="16384" width="11.42578125" style="1"/>
  </cols>
  <sheetData>
    <row r="1" spans="1:31" ht="12.75" x14ac:dyDescent="0.2">
      <c r="A1" s="1" t="s">
        <v>186</v>
      </c>
      <c r="T1" s="19" t="s">
        <v>43</v>
      </c>
      <c r="U1" s="19" t="s">
        <v>44</v>
      </c>
      <c r="V1" s="19" t="s">
        <v>45</v>
      </c>
      <c r="X1" s="21" t="s">
        <v>46</v>
      </c>
      <c r="Y1" s="52" t="s">
        <v>103</v>
      </c>
    </row>
    <row r="2" spans="1:31" ht="12.75" x14ac:dyDescent="0.2">
      <c r="A2"/>
      <c r="B2"/>
      <c r="C2"/>
      <c r="T2" s="2">
        <f>COUNTA(BDevis!A2:A199)</f>
        <v>1</v>
      </c>
      <c r="U2" s="2">
        <f>COUNTA(TFactures[N°Fact])</f>
        <v>1</v>
      </c>
      <c r="V2" s="2">
        <f>COUNTA(TFactures[FacturePDate])</f>
        <v>1</v>
      </c>
      <c r="W2" s="2"/>
      <c r="X2" s="9" t="s">
        <v>99</v>
      </c>
      <c r="Y2" s="52">
        <v>5440.7760000000007</v>
      </c>
    </row>
    <row r="3" spans="1:31" ht="12.75" x14ac:dyDescent="0.2">
      <c r="A3"/>
      <c r="B3"/>
      <c r="C3"/>
      <c r="X3" s="9" t="s">
        <v>100</v>
      </c>
      <c r="Y3" s="52">
        <v>15227.82734</v>
      </c>
    </row>
    <row r="4" spans="1:31" ht="12.75" x14ac:dyDescent="0.2">
      <c r="A4"/>
      <c r="B4"/>
      <c r="C4"/>
      <c r="T4" s="19" t="s">
        <v>48</v>
      </c>
      <c r="U4" s="19" t="s">
        <v>49</v>
      </c>
      <c r="V4" s="19" t="s">
        <v>50</v>
      </c>
      <c r="X4" s="9" t="s">
        <v>101</v>
      </c>
      <c r="Y4" s="52">
        <v>15714.05</v>
      </c>
    </row>
    <row r="5" spans="1:31" ht="12.75" x14ac:dyDescent="0.2">
      <c r="A5"/>
      <c r="B5"/>
      <c r="C5"/>
      <c r="T5" s="18">
        <f>SUM(BDevis!R2:R199)</f>
        <v>0</v>
      </c>
      <c r="U5" s="18">
        <f>SUM(TFactures[Montant TTC])</f>
        <v>8120.2549999999992</v>
      </c>
      <c r="V5" s="18">
        <f>SUM(TFactures[Facture])</f>
        <v>8120.2549999999992</v>
      </c>
      <c r="W5" s="18"/>
      <c r="X5" s="9" t="s">
        <v>47</v>
      </c>
      <c r="Y5" s="52">
        <v>36382.653340000004</v>
      </c>
    </row>
    <row r="6" spans="1:31" ht="12.75" x14ac:dyDescent="0.2">
      <c r="A6"/>
      <c r="B6"/>
      <c r="C6"/>
      <c r="X6"/>
      <c r="Y6"/>
    </row>
    <row r="7" spans="1:31" ht="12.75" x14ac:dyDescent="0.2">
      <c r="A7"/>
      <c r="B7"/>
      <c r="C7"/>
      <c r="X7"/>
      <c r="Y7"/>
    </row>
    <row r="8" spans="1:31" ht="12.75" x14ac:dyDescent="0.2">
      <c r="A8"/>
      <c r="B8"/>
      <c r="C8"/>
      <c r="X8"/>
      <c r="Y8"/>
    </row>
    <row r="9" spans="1:31" ht="12.75" x14ac:dyDescent="0.2">
      <c r="A9"/>
      <c r="B9"/>
      <c r="C9"/>
      <c r="X9"/>
      <c r="Y9"/>
    </row>
    <row r="10" spans="1:31" ht="12.75" x14ac:dyDescent="0.2">
      <c r="A10"/>
      <c r="B10"/>
      <c r="C10"/>
      <c r="U10" s="90">
        <f>SUM(U11:U22)</f>
        <v>8120.2549999999992</v>
      </c>
      <c r="X10"/>
      <c r="Y10"/>
      <c r="AA10" s="1" t="s">
        <v>154</v>
      </c>
      <c r="AB10" s="1">
        <v>2021</v>
      </c>
    </row>
    <row r="11" spans="1:31" ht="12.75" x14ac:dyDescent="0.2">
      <c r="A11"/>
      <c r="B11"/>
      <c r="C11"/>
      <c r="T11" s="53" t="s">
        <v>155</v>
      </c>
      <c r="U11" s="89">
        <f>SUMIFS(TFactures[Facture],TFactures[DateFact],"&gt;=44197",TFactures[DateFact],"&lt;=44227")</f>
        <v>8120.2549999999992</v>
      </c>
      <c r="X11"/>
      <c r="Y11"/>
      <c r="AA11" s="1">
        <v>1</v>
      </c>
      <c r="AB11" s="44">
        <f>DATE($AB$10,AA11,1)</f>
        <v>44197</v>
      </c>
      <c r="AC11" s="44">
        <f>EOMONTH(AB11,0)</f>
        <v>44227</v>
      </c>
      <c r="AD11" s="44"/>
      <c r="AE11" s="44"/>
    </row>
    <row r="12" spans="1:31" ht="12.75" x14ac:dyDescent="0.2">
      <c r="A12"/>
      <c r="B12"/>
      <c r="C12"/>
      <c r="T12" s="53" t="s">
        <v>156</v>
      </c>
      <c r="U12" s="89">
        <f>SUMIFS(TFactures[Facture],TFactures[DateFact],"&gt;=44228",TFactures[DateFact],"&lt;=44255")</f>
        <v>0</v>
      </c>
      <c r="X12"/>
      <c r="Y12"/>
      <c r="AA12" s="1">
        <v>2</v>
      </c>
      <c r="AB12" s="44">
        <f t="shared" ref="AB12:AB22" si="0">DATE($AB$10,AA12,1)</f>
        <v>44228</v>
      </c>
      <c r="AC12" s="44">
        <f t="shared" ref="AC12:AC22" si="1">EOMONTH(AB12,0)</f>
        <v>44255</v>
      </c>
      <c r="AD12" s="44"/>
      <c r="AE12" s="44"/>
    </row>
    <row r="13" spans="1:31" ht="12.75" x14ac:dyDescent="0.2">
      <c r="A13"/>
      <c r="B13"/>
      <c r="C13"/>
      <c r="T13" s="53" t="s">
        <v>157</v>
      </c>
      <c r="U13" s="89">
        <f>SUMIFS(TFactures[Facture],TFactures[DateFact],"&gt;=44256",TFactures[DateFact],"&lt;=44286")</f>
        <v>0</v>
      </c>
      <c r="X13"/>
      <c r="Y13"/>
      <c r="AA13" s="1">
        <v>3</v>
      </c>
      <c r="AB13" s="44">
        <f t="shared" si="0"/>
        <v>44256</v>
      </c>
      <c r="AC13" s="44">
        <f t="shared" si="1"/>
        <v>44286</v>
      </c>
      <c r="AD13" s="44"/>
      <c r="AE13" s="44"/>
    </row>
    <row r="14" spans="1:31" ht="12.75" x14ac:dyDescent="0.2">
      <c r="A14"/>
      <c r="B14"/>
      <c r="C14"/>
      <c r="T14" s="53" t="s">
        <v>158</v>
      </c>
      <c r="U14" s="89">
        <f>SUMIFS(TFactures[Facture],TFactures[DateFact],"&gt;=44287",TFactures[DateFact],"&lt;=44316")</f>
        <v>0</v>
      </c>
      <c r="X14"/>
      <c r="Y14"/>
      <c r="AA14" s="1">
        <v>4</v>
      </c>
      <c r="AB14" s="44">
        <f t="shared" si="0"/>
        <v>44287</v>
      </c>
      <c r="AC14" s="44">
        <f t="shared" si="1"/>
        <v>44316</v>
      </c>
      <c r="AD14" s="44"/>
      <c r="AE14" s="44"/>
    </row>
    <row r="15" spans="1:31" ht="12.75" x14ac:dyDescent="0.2">
      <c r="A15"/>
      <c r="B15"/>
      <c r="C15"/>
      <c r="T15" s="53" t="s">
        <v>159</v>
      </c>
      <c r="U15" s="89">
        <f>SUMIFS(TFactures[Facture],TFactures[DateFact],"&gt;=44317",TFactures[DateFact],"&lt;=44347")</f>
        <v>0</v>
      </c>
      <c r="X15"/>
      <c r="Y15"/>
      <c r="AA15" s="1">
        <v>5</v>
      </c>
      <c r="AB15" s="44">
        <f t="shared" si="0"/>
        <v>44317</v>
      </c>
      <c r="AC15" s="44">
        <f t="shared" si="1"/>
        <v>44347</v>
      </c>
      <c r="AD15" s="44"/>
      <c r="AE15" s="44"/>
    </row>
    <row r="16" spans="1:31" ht="12.75" x14ac:dyDescent="0.2">
      <c r="A16"/>
      <c r="B16"/>
      <c r="C16"/>
      <c r="T16" s="53" t="s">
        <v>160</v>
      </c>
      <c r="U16" s="89">
        <f>SUMIFS(TFactures[Facture],TFactures[DateFact],"&gt;=44348",TFactures[DateFact],"&lt;=44377")</f>
        <v>0</v>
      </c>
      <c r="X16"/>
      <c r="Y16"/>
      <c r="AA16" s="1">
        <v>6</v>
      </c>
      <c r="AB16" s="44">
        <f t="shared" si="0"/>
        <v>44348</v>
      </c>
      <c r="AC16" s="44">
        <f t="shared" si="1"/>
        <v>44377</v>
      </c>
      <c r="AD16" s="44"/>
      <c r="AE16" s="44"/>
    </row>
    <row r="17" spans="1:31" ht="12.75" x14ac:dyDescent="0.2">
      <c r="A17"/>
      <c r="B17"/>
      <c r="C17"/>
      <c r="T17" s="53" t="s">
        <v>161</v>
      </c>
      <c r="U17" s="89">
        <f>SUMIFS(TFactures[Facture],TFactures[DateFact],"&gt;=44378",TFactures[DateFact],"&lt;=44408")</f>
        <v>0</v>
      </c>
      <c r="X17"/>
      <c r="Y17"/>
      <c r="AA17" s="1">
        <v>7</v>
      </c>
      <c r="AB17" s="44">
        <f t="shared" si="0"/>
        <v>44378</v>
      </c>
      <c r="AC17" s="44">
        <f t="shared" si="1"/>
        <v>44408</v>
      </c>
      <c r="AD17" s="44"/>
      <c r="AE17" s="44"/>
    </row>
    <row r="18" spans="1:31" ht="12.75" x14ac:dyDescent="0.2">
      <c r="A18"/>
      <c r="B18"/>
      <c r="C18"/>
      <c r="T18" s="53" t="s">
        <v>162</v>
      </c>
      <c r="U18" s="89">
        <f>SUMIFS(TFactures[Facture],TFactures[DateFact],"&gt;=44409",TFactures[DateFact],"&lt;=44439")</f>
        <v>0</v>
      </c>
      <c r="X18"/>
      <c r="Y18"/>
      <c r="AA18" s="1">
        <v>8</v>
      </c>
      <c r="AB18" s="44">
        <f t="shared" si="0"/>
        <v>44409</v>
      </c>
      <c r="AC18" s="44">
        <f t="shared" si="1"/>
        <v>44439</v>
      </c>
      <c r="AD18" s="44"/>
      <c r="AE18" s="44"/>
    </row>
    <row r="19" spans="1:31" ht="12.75" x14ac:dyDescent="0.2">
      <c r="A19"/>
      <c r="B19"/>
      <c r="C19"/>
      <c r="T19" s="53" t="s">
        <v>163</v>
      </c>
      <c r="U19" s="89">
        <f>SUMIFS(TFactures[Facture],TFactures[DateFact],"&gt;=44440",TFactures[DateFact],"&lt;=44469")</f>
        <v>0</v>
      </c>
      <c r="AA19" s="1">
        <v>9</v>
      </c>
      <c r="AB19" s="44">
        <f t="shared" si="0"/>
        <v>44440</v>
      </c>
      <c r="AC19" s="44">
        <f t="shared" si="1"/>
        <v>44469</v>
      </c>
      <c r="AD19" s="44"/>
      <c r="AE19" s="44"/>
    </row>
    <row r="20" spans="1:31" x14ac:dyDescent="0.2">
      <c r="T20" s="53" t="s">
        <v>164</v>
      </c>
      <c r="U20" s="89">
        <f>SUMIFS(TFactures[Facture],TFactures[DateFact],"&gt;=44470",TFactures[DateFact],"&lt;=44500")</f>
        <v>0</v>
      </c>
      <c r="AA20" s="1">
        <v>10</v>
      </c>
      <c r="AB20" s="44">
        <f t="shared" si="0"/>
        <v>44470</v>
      </c>
      <c r="AC20" s="44">
        <f t="shared" si="1"/>
        <v>44500</v>
      </c>
      <c r="AD20" s="44"/>
      <c r="AE20" s="44"/>
    </row>
    <row r="21" spans="1:31" x14ac:dyDescent="0.2">
      <c r="T21" s="53" t="s">
        <v>165</v>
      </c>
      <c r="U21" s="89">
        <f>SUMIFS(TFactures[Facture],TFactures[DateFact],"&gt;=44501",TFactures[DateFact],"&lt;=44530")</f>
        <v>0</v>
      </c>
      <c r="AA21" s="1">
        <v>11</v>
      </c>
      <c r="AB21" s="44">
        <f t="shared" si="0"/>
        <v>44501</v>
      </c>
      <c r="AC21" s="44">
        <f t="shared" si="1"/>
        <v>44530</v>
      </c>
      <c r="AD21" s="44"/>
      <c r="AE21" s="44"/>
    </row>
    <row r="22" spans="1:31" x14ac:dyDescent="0.2">
      <c r="T22" s="53">
        <f t="shared" ref="T22" si="2">AB22</f>
        <v>44531</v>
      </c>
      <c r="U22" s="89">
        <f>SUMIFS(TFactures[Facture],TFactures[DateFact],"&gt;=44531",TFactures[DateFact],"&lt;=44561")</f>
        <v>0</v>
      </c>
      <c r="AA22" s="1">
        <v>12</v>
      </c>
      <c r="AB22" s="44">
        <f t="shared" si="0"/>
        <v>44531</v>
      </c>
      <c r="AC22" s="44">
        <f t="shared" si="1"/>
        <v>44561</v>
      </c>
      <c r="AD22" s="44"/>
      <c r="AE22" s="44"/>
    </row>
    <row r="28" spans="1:31" ht="12.75" customHeight="1" x14ac:dyDescent="0.2"/>
    <row r="29" spans="1:31" ht="12.75" customHeight="1" x14ac:dyDescent="0.2"/>
    <row r="30" spans="1:31" ht="12.75" customHeight="1" x14ac:dyDescent="0.2"/>
    <row r="31" spans="1:31" ht="12.75" customHeight="1" x14ac:dyDescent="0.2"/>
    <row r="32" spans="1:31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>
    <tabColor theme="2" tint="-0.249977111117893"/>
  </sheetPr>
  <dimension ref="A1:H255"/>
  <sheetViews>
    <sheetView workbookViewId="0">
      <selection activeCell="E13" sqref="E13"/>
    </sheetView>
  </sheetViews>
  <sheetFormatPr baseColWidth="10" defaultRowHeight="12.75" x14ac:dyDescent="0.2"/>
  <cols>
    <col min="1" max="1" width="24.28515625" customWidth="1"/>
    <col min="2" max="2" width="9.7109375" style="36" customWidth="1"/>
    <col min="4" max="4" width="5.7109375" style="29" customWidth="1"/>
    <col min="5" max="5" width="29" bestFit="1" customWidth="1"/>
  </cols>
  <sheetData>
    <row r="1" spans="1:8" x14ac:dyDescent="0.2">
      <c r="A1" s="11" t="s">
        <v>7</v>
      </c>
      <c r="C1" s="17" t="s">
        <v>41</v>
      </c>
      <c r="E1" s="9" t="s">
        <v>96</v>
      </c>
    </row>
    <row r="2" spans="1:8" ht="12.75" customHeight="1" x14ac:dyDescent="0.2">
      <c r="A2" s="3" t="s">
        <v>80</v>
      </c>
      <c r="B2" s="10"/>
      <c r="C2" s="5">
        <v>5.5E-2</v>
      </c>
      <c r="E2" s="9" t="s">
        <v>93</v>
      </c>
      <c r="G2" s="81"/>
      <c r="H2" s="81"/>
    </row>
    <row r="3" spans="1:8" ht="12.75" customHeight="1" x14ac:dyDescent="0.2">
      <c r="A3" s="3" t="s">
        <v>88</v>
      </c>
      <c r="B3" s="10"/>
      <c r="C3" s="5">
        <v>0.1</v>
      </c>
      <c r="E3" s="9" t="s">
        <v>94</v>
      </c>
      <c r="F3" s="30"/>
      <c r="G3" s="30"/>
    </row>
    <row r="4" spans="1:8" ht="12.75" customHeight="1" x14ac:dyDescent="0.2">
      <c r="A4" s="3" t="s">
        <v>76</v>
      </c>
      <c r="B4" s="10"/>
      <c r="C4" s="5">
        <v>0.2</v>
      </c>
      <c r="E4" s="9" t="s">
        <v>95</v>
      </c>
      <c r="F4" s="30"/>
      <c r="G4" s="30"/>
    </row>
    <row r="5" spans="1:8" ht="12.75" customHeight="1" x14ac:dyDescent="0.2">
      <c r="A5" s="3" t="s">
        <v>78</v>
      </c>
      <c r="B5" s="10"/>
      <c r="E5" s="9"/>
      <c r="F5" s="30"/>
      <c r="G5" s="30"/>
    </row>
    <row r="6" spans="1:8" ht="12.75" customHeight="1" x14ac:dyDescent="0.2">
      <c r="A6" s="3" t="s">
        <v>108</v>
      </c>
      <c r="B6" s="10"/>
      <c r="E6" s="9"/>
      <c r="F6" s="30"/>
      <c r="G6" s="30"/>
    </row>
    <row r="7" spans="1:8" ht="12.75" customHeight="1" x14ac:dyDescent="0.2">
      <c r="A7" s="3" t="s">
        <v>90</v>
      </c>
      <c r="B7" s="10"/>
      <c r="E7" s="9"/>
      <c r="F7" s="30"/>
      <c r="G7" s="30"/>
    </row>
    <row r="8" spans="1:8" ht="12.75" customHeight="1" x14ac:dyDescent="0.2">
      <c r="A8" s="3" t="s">
        <v>178</v>
      </c>
      <c r="B8" s="10"/>
      <c r="E8" s="9"/>
      <c r="F8" s="30"/>
      <c r="G8" s="30"/>
    </row>
    <row r="9" spans="1:8" ht="12.75" customHeight="1" x14ac:dyDescent="0.2">
      <c r="A9" s="3" t="s">
        <v>86</v>
      </c>
      <c r="B9" s="10"/>
      <c r="E9" s="9"/>
      <c r="F9" s="30"/>
      <c r="G9" s="30"/>
    </row>
    <row r="10" spans="1:8" ht="12.75" customHeight="1" x14ac:dyDescent="0.2">
      <c r="A10" s="3" t="s">
        <v>77</v>
      </c>
      <c r="B10" s="10"/>
      <c r="E10" s="9"/>
      <c r="F10" s="30"/>
      <c r="G10" s="30"/>
    </row>
    <row r="11" spans="1:8" ht="12.75" customHeight="1" x14ac:dyDescent="0.2">
      <c r="A11" s="3" t="s">
        <v>89</v>
      </c>
      <c r="B11" s="10"/>
      <c r="E11" s="9"/>
    </row>
    <row r="12" spans="1:8" ht="12.75" customHeight="1" x14ac:dyDescent="0.2">
      <c r="A12" s="3" t="s">
        <v>79</v>
      </c>
      <c r="B12" s="10"/>
      <c r="E12" s="9"/>
    </row>
    <row r="13" spans="1:8" ht="12.75" customHeight="1" x14ac:dyDescent="0.2">
      <c r="A13" s="3" t="s">
        <v>109</v>
      </c>
      <c r="B13" s="10"/>
      <c r="E13" s="9"/>
    </row>
    <row r="14" spans="1:8" ht="12.75" customHeight="1" x14ac:dyDescent="0.2">
      <c r="A14" s="3" t="s">
        <v>52</v>
      </c>
      <c r="B14" s="10"/>
      <c r="E14" s="9"/>
    </row>
    <row r="15" spans="1:8" ht="12.75" customHeight="1" x14ac:dyDescent="0.2">
      <c r="A15" s="3" t="s">
        <v>53</v>
      </c>
      <c r="B15" s="10"/>
      <c r="E15" s="9"/>
    </row>
    <row r="16" spans="1:8" ht="12.75" customHeight="1" x14ac:dyDescent="0.2">
      <c r="A16" s="3" t="s">
        <v>54</v>
      </c>
      <c r="B16" s="10"/>
    </row>
    <row r="17" spans="1:2" ht="12.75" customHeight="1" x14ac:dyDescent="0.2">
      <c r="A17" s="3" t="s">
        <v>55</v>
      </c>
      <c r="B17" s="10"/>
    </row>
    <row r="18" spans="1:2" ht="12.75" customHeight="1" x14ac:dyDescent="0.2">
      <c r="A18" s="3" t="s">
        <v>56</v>
      </c>
      <c r="B18" s="10"/>
    </row>
    <row r="19" spans="1:2" ht="12.75" customHeight="1" x14ac:dyDescent="0.2">
      <c r="A19" s="3" t="s">
        <v>57</v>
      </c>
      <c r="B19" s="10"/>
    </row>
    <row r="20" spans="1:2" ht="12.75" customHeight="1" x14ac:dyDescent="0.2">
      <c r="A20" s="3" t="s">
        <v>179</v>
      </c>
      <c r="B20" s="10"/>
    </row>
    <row r="21" spans="1:2" ht="12.75" customHeight="1" x14ac:dyDescent="0.2">
      <c r="A21" s="3" t="s">
        <v>87</v>
      </c>
      <c r="B21" s="10"/>
    </row>
    <row r="22" spans="1:2" ht="12.75" customHeight="1" x14ac:dyDescent="0.2">
      <c r="A22" s="3" t="s">
        <v>59</v>
      </c>
      <c r="B22" s="10"/>
    </row>
    <row r="23" spans="1:2" ht="12.75" customHeight="1" x14ac:dyDescent="0.2">
      <c r="A23" s="3" t="s">
        <v>60</v>
      </c>
      <c r="B23" s="10"/>
    </row>
    <row r="24" spans="1:2" ht="12.75" customHeight="1" x14ac:dyDescent="0.2">
      <c r="A24" s="3" t="s">
        <v>167</v>
      </c>
      <c r="B24" s="10"/>
    </row>
    <row r="25" spans="1:2" ht="12.75" customHeight="1" x14ac:dyDescent="0.2">
      <c r="A25" s="3" t="s">
        <v>61</v>
      </c>
      <c r="B25" s="10"/>
    </row>
    <row r="26" spans="1:2" ht="12.75" customHeight="1" x14ac:dyDescent="0.2">
      <c r="A26" s="3" t="s">
        <v>81</v>
      </c>
      <c r="B26" s="10"/>
    </row>
    <row r="27" spans="1:2" ht="12.75" customHeight="1" x14ac:dyDescent="0.2">
      <c r="A27" s="3" t="s">
        <v>62</v>
      </c>
      <c r="B27" s="10"/>
    </row>
    <row r="28" spans="1:2" ht="12.75" customHeight="1" x14ac:dyDescent="0.2">
      <c r="A28" s="3" t="s">
        <v>64</v>
      </c>
      <c r="B28" s="10"/>
    </row>
    <row r="29" spans="1:2" ht="12.75" customHeight="1" x14ac:dyDescent="0.2">
      <c r="A29" s="3" t="s">
        <v>63</v>
      </c>
    </row>
    <row r="30" spans="1:2" ht="12.75" customHeight="1" x14ac:dyDescent="0.2">
      <c r="A30" s="3" t="s">
        <v>65</v>
      </c>
    </row>
    <row r="31" spans="1:2" ht="12.75" customHeight="1" x14ac:dyDescent="0.2">
      <c r="A31" s="3" t="s">
        <v>66</v>
      </c>
    </row>
    <row r="32" spans="1:2" ht="12.75" customHeight="1" x14ac:dyDescent="0.2">
      <c r="A32" s="3" t="s">
        <v>67</v>
      </c>
    </row>
    <row r="33" spans="1:1" ht="12.75" customHeight="1" x14ac:dyDescent="0.2">
      <c r="A33" s="3" t="s">
        <v>68</v>
      </c>
    </row>
    <row r="34" spans="1:1" ht="12.75" customHeight="1" x14ac:dyDescent="0.2">
      <c r="A34" s="3" t="s">
        <v>69</v>
      </c>
    </row>
    <row r="35" spans="1:1" ht="12.75" customHeight="1" x14ac:dyDescent="0.2">
      <c r="A35" s="3" t="s">
        <v>70</v>
      </c>
    </row>
    <row r="36" spans="1:1" ht="12.75" customHeight="1" x14ac:dyDescent="0.2">
      <c r="A36" s="3" t="s">
        <v>71</v>
      </c>
    </row>
    <row r="37" spans="1:1" ht="12.75" customHeight="1" x14ac:dyDescent="0.2">
      <c r="A37" s="3" t="s">
        <v>72</v>
      </c>
    </row>
    <row r="38" spans="1:1" ht="12.75" customHeight="1" x14ac:dyDescent="0.2">
      <c r="A38" s="3" t="s">
        <v>102</v>
      </c>
    </row>
    <row r="39" spans="1:1" ht="12.75" customHeight="1" x14ac:dyDescent="0.2">
      <c r="A39" s="3" t="s">
        <v>58</v>
      </c>
    </row>
    <row r="40" spans="1:1" ht="12.75" customHeight="1" x14ac:dyDescent="0.2">
      <c r="A40" s="3" t="s">
        <v>177</v>
      </c>
    </row>
    <row r="41" spans="1:1" ht="12.75" customHeight="1" x14ac:dyDescent="0.2">
      <c r="A41" s="3"/>
    </row>
    <row r="42" spans="1:1" ht="12.75" customHeight="1" x14ac:dyDescent="0.2"/>
    <row r="43" spans="1:1" ht="12.75" customHeight="1" x14ac:dyDescent="0.2"/>
    <row r="44" spans="1:1" ht="12.75" customHeight="1" x14ac:dyDescent="0.2"/>
    <row r="45" spans="1:1" ht="12.75" customHeight="1" x14ac:dyDescent="0.2"/>
    <row r="46" spans="1:1" ht="12.75" customHeight="1" x14ac:dyDescent="0.2"/>
    <row r="47" spans="1:1" ht="12.75" customHeight="1" x14ac:dyDescent="0.2"/>
    <row r="48" spans="1:1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4" tint="0.59999389629810485"/>
  </sheetPr>
  <dimension ref="A1:J595"/>
  <sheetViews>
    <sheetView showGridLines="0" topLeftCell="B1" workbookViewId="0">
      <pane ySplit="1" topLeftCell="A2" activePane="bottomLeft" state="frozen"/>
      <selection pane="bottomLeft" activeCell="I2" sqref="I2"/>
    </sheetView>
  </sheetViews>
  <sheetFormatPr baseColWidth="10" defaultRowHeight="12.75" x14ac:dyDescent="0.2"/>
  <cols>
    <col min="1" max="1" width="9.42578125" style="31" customWidth="1"/>
    <col min="2" max="2" width="9.85546875" style="80" customWidth="1"/>
    <col min="3" max="3" width="11.140625" style="11" customWidth="1"/>
    <col min="4" max="4" width="26.7109375" style="66" bestFit="1" customWidth="1"/>
    <col min="5" max="5" width="24.5703125" bestFit="1" customWidth="1"/>
    <col min="6" max="6" width="25.140625" bestFit="1" customWidth="1"/>
    <col min="7" max="7" width="23.7109375" bestFit="1" customWidth="1"/>
    <col min="8" max="8" width="11.7109375" bestFit="1" customWidth="1"/>
    <col min="9" max="9" width="25" bestFit="1" customWidth="1"/>
    <col min="10" max="10" width="17.42578125" customWidth="1"/>
  </cols>
  <sheetData>
    <row r="1" spans="1:10" s="13" customFormat="1" ht="11.25" x14ac:dyDescent="0.2">
      <c r="A1" s="13" t="s">
        <v>74</v>
      </c>
      <c r="B1" s="13" t="s">
        <v>1</v>
      </c>
      <c r="C1" s="13" t="s">
        <v>28</v>
      </c>
      <c r="D1" s="60" t="s">
        <v>4</v>
      </c>
      <c r="E1" s="13" t="s">
        <v>5</v>
      </c>
      <c r="F1" s="13" t="s">
        <v>6</v>
      </c>
      <c r="G1" s="13" t="s">
        <v>7</v>
      </c>
      <c r="H1" s="13" t="s">
        <v>8</v>
      </c>
      <c r="I1" s="13" t="s">
        <v>9</v>
      </c>
      <c r="J1" s="14" t="s">
        <v>10</v>
      </c>
    </row>
    <row r="2" spans="1:10" x14ac:dyDescent="0.2">
      <c r="A2" s="12" t="s">
        <v>123</v>
      </c>
      <c r="B2" s="12">
        <v>1</v>
      </c>
      <c r="C2" s="37">
        <v>43843</v>
      </c>
      <c r="D2" s="61"/>
      <c r="E2" s="3"/>
      <c r="F2" s="3"/>
      <c r="G2" s="3"/>
      <c r="H2" s="15"/>
      <c r="I2" s="4"/>
      <c r="J2" s="1"/>
    </row>
    <row r="3" spans="1:10" x14ac:dyDescent="0.2">
      <c r="A3" s="33"/>
      <c r="B3" s="12"/>
      <c r="C3" s="37"/>
      <c r="D3" s="62"/>
      <c r="E3" s="3"/>
      <c r="F3" s="3"/>
      <c r="G3" s="3"/>
      <c r="H3" s="15"/>
      <c r="I3" s="4"/>
      <c r="J3" s="1"/>
    </row>
    <row r="4" spans="1:10" x14ac:dyDescent="0.2">
      <c r="A4" s="33"/>
      <c r="B4" s="12"/>
      <c r="C4" s="37"/>
      <c r="D4" s="62"/>
      <c r="E4" s="3"/>
      <c r="F4" s="3"/>
      <c r="G4" s="3"/>
      <c r="H4" s="15"/>
      <c r="I4" s="4"/>
      <c r="J4" s="1"/>
    </row>
    <row r="5" spans="1:10" x14ac:dyDescent="0.2">
      <c r="A5" s="33"/>
      <c r="B5" s="12"/>
      <c r="C5" s="37"/>
      <c r="D5" s="61"/>
      <c r="E5" s="3"/>
      <c r="F5" s="3"/>
      <c r="G5" s="3"/>
      <c r="H5" s="15"/>
      <c r="I5" s="4"/>
      <c r="J5" s="1"/>
    </row>
    <row r="6" spans="1:10" x14ac:dyDescent="0.2">
      <c r="A6" s="33"/>
      <c r="B6" s="12"/>
      <c r="C6" s="37"/>
      <c r="D6" s="62"/>
      <c r="E6" s="3"/>
      <c r="F6" s="3"/>
      <c r="G6" s="3"/>
      <c r="H6" s="15"/>
      <c r="I6" s="4"/>
      <c r="J6" s="1"/>
    </row>
    <row r="7" spans="1:10" x14ac:dyDescent="0.2">
      <c r="A7" s="33"/>
      <c r="B7" s="12"/>
      <c r="C7" s="37"/>
      <c r="D7" s="62"/>
      <c r="E7" s="3"/>
      <c r="F7" s="3"/>
      <c r="G7" s="3"/>
      <c r="H7" s="15"/>
      <c r="I7" s="4"/>
      <c r="J7" s="1"/>
    </row>
    <row r="8" spans="1:10" x14ac:dyDescent="0.2">
      <c r="A8" s="33"/>
      <c r="B8" s="12"/>
      <c r="C8" s="37"/>
      <c r="D8" s="62"/>
      <c r="E8" s="3"/>
      <c r="F8" s="3"/>
      <c r="G8" s="3"/>
      <c r="H8" s="15"/>
      <c r="I8" s="4"/>
      <c r="J8" s="1"/>
    </row>
    <row r="9" spans="1:10" x14ac:dyDescent="0.2">
      <c r="A9" s="33"/>
      <c r="B9" s="12"/>
      <c r="C9" s="37"/>
      <c r="D9" s="62"/>
      <c r="E9" s="3"/>
      <c r="F9" s="3"/>
      <c r="G9" s="3"/>
      <c r="H9" s="15"/>
      <c r="I9" s="4"/>
      <c r="J9" s="1"/>
    </row>
    <row r="10" spans="1:10" x14ac:dyDescent="0.2">
      <c r="A10" s="33"/>
      <c r="B10" s="12"/>
      <c r="C10" s="37"/>
      <c r="D10" s="61"/>
      <c r="E10" s="3"/>
      <c r="F10" s="3"/>
      <c r="G10" s="3"/>
      <c r="H10" s="15"/>
      <c r="I10" s="4"/>
      <c r="J10" s="1"/>
    </row>
    <row r="11" spans="1:10" x14ac:dyDescent="0.2">
      <c r="A11" s="33"/>
      <c r="B11" s="12"/>
      <c r="C11" s="37"/>
      <c r="D11" s="61"/>
      <c r="E11" s="3"/>
      <c r="F11" s="3"/>
      <c r="G11" s="3"/>
      <c r="H11" s="15"/>
      <c r="I11" s="4"/>
      <c r="J11" s="1"/>
    </row>
    <row r="12" spans="1:10" x14ac:dyDescent="0.2">
      <c r="A12" s="33"/>
      <c r="B12" s="12"/>
      <c r="C12" s="37"/>
      <c r="D12" s="61"/>
      <c r="E12" s="3"/>
      <c r="F12" s="3"/>
      <c r="G12" s="3"/>
      <c r="H12" s="15"/>
      <c r="I12" s="4"/>
      <c r="J12" s="1"/>
    </row>
    <row r="13" spans="1:10" x14ac:dyDescent="0.2">
      <c r="A13" s="33"/>
      <c r="B13" s="12"/>
      <c r="C13" s="37"/>
      <c r="D13" s="62"/>
      <c r="E13" s="3"/>
      <c r="F13" s="3"/>
      <c r="G13" s="3"/>
      <c r="H13" s="15"/>
      <c r="I13" s="4"/>
      <c r="J13" s="1"/>
    </row>
    <row r="14" spans="1:10" x14ac:dyDescent="0.2">
      <c r="A14" s="33"/>
      <c r="B14" s="12"/>
      <c r="C14" s="37"/>
      <c r="D14" s="61"/>
      <c r="E14" s="3"/>
      <c r="F14" s="3"/>
      <c r="G14" s="3"/>
      <c r="H14" s="15"/>
      <c r="I14" s="4"/>
      <c r="J14" s="1"/>
    </row>
    <row r="15" spans="1:10" x14ac:dyDescent="0.2">
      <c r="A15" s="33"/>
      <c r="B15" s="12"/>
      <c r="C15" s="37"/>
      <c r="D15" s="61"/>
      <c r="E15" s="3"/>
      <c r="F15" s="3"/>
      <c r="G15" s="3"/>
      <c r="H15" s="15"/>
      <c r="I15" s="4"/>
      <c r="J15" s="1"/>
    </row>
    <row r="16" spans="1:10" x14ac:dyDescent="0.2">
      <c r="A16" s="33"/>
      <c r="B16" s="12"/>
      <c r="C16" s="37"/>
      <c r="D16" s="62"/>
      <c r="E16" s="3"/>
      <c r="F16" s="3"/>
      <c r="G16" s="3"/>
      <c r="H16" s="15"/>
      <c r="I16" s="4"/>
      <c r="J16" s="1"/>
    </row>
    <row r="17" spans="1:10" x14ac:dyDescent="0.2">
      <c r="A17" s="33"/>
      <c r="B17" s="12"/>
      <c r="C17" s="37"/>
      <c r="D17" s="62"/>
      <c r="E17" s="3"/>
      <c r="F17" s="3"/>
      <c r="G17" s="3"/>
      <c r="H17" s="15"/>
      <c r="I17" s="4"/>
      <c r="J17" s="1"/>
    </row>
    <row r="18" spans="1:10" x14ac:dyDescent="0.2">
      <c r="A18" s="33"/>
      <c r="B18" s="12"/>
      <c r="C18" s="37"/>
      <c r="D18" s="61"/>
      <c r="E18" s="3"/>
      <c r="F18" s="3"/>
      <c r="G18" s="3"/>
      <c r="H18" s="15"/>
      <c r="I18" s="4"/>
      <c r="J18" s="1"/>
    </row>
    <row r="19" spans="1:10" x14ac:dyDescent="0.2">
      <c r="A19" s="33"/>
      <c r="B19" s="12"/>
      <c r="C19" s="37"/>
      <c r="D19" s="62"/>
      <c r="E19" s="3"/>
      <c r="F19" s="3"/>
      <c r="G19" s="3"/>
      <c r="H19" s="15"/>
      <c r="I19" s="4"/>
      <c r="J19" s="1"/>
    </row>
    <row r="20" spans="1:10" x14ac:dyDescent="0.2">
      <c r="A20" s="33"/>
      <c r="B20" s="12"/>
      <c r="C20" s="37"/>
      <c r="D20" s="62"/>
      <c r="E20" s="3"/>
      <c r="F20" s="3"/>
      <c r="G20" s="3"/>
      <c r="H20" s="15"/>
      <c r="I20" s="4"/>
      <c r="J20" s="1"/>
    </row>
    <row r="21" spans="1:10" x14ac:dyDescent="0.2">
      <c r="A21" s="33"/>
      <c r="B21" s="12"/>
      <c r="C21" s="37"/>
      <c r="D21" s="62"/>
      <c r="E21" s="3"/>
      <c r="F21" s="3"/>
      <c r="G21" s="3"/>
      <c r="H21" s="15"/>
      <c r="I21" s="4"/>
      <c r="J21" s="1"/>
    </row>
    <row r="22" spans="1:10" x14ac:dyDescent="0.2">
      <c r="A22" s="33"/>
      <c r="B22" s="12"/>
      <c r="C22" s="37"/>
      <c r="D22" s="62"/>
      <c r="E22" s="3"/>
      <c r="F22" s="3"/>
      <c r="G22" s="3"/>
      <c r="H22" s="15"/>
      <c r="I22" s="4"/>
      <c r="J22" s="1"/>
    </row>
    <row r="23" spans="1:10" x14ac:dyDescent="0.2">
      <c r="A23" s="33"/>
      <c r="B23" s="12"/>
      <c r="C23" s="37"/>
      <c r="D23" s="62"/>
      <c r="E23" s="3"/>
      <c r="F23" s="3"/>
      <c r="G23" s="3"/>
      <c r="H23" s="15"/>
      <c r="I23" s="4"/>
      <c r="J23" s="1"/>
    </row>
    <row r="24" spans="1:10" x14ac:dyDescent="0.2">
      <c r="A24" s="33"/>
      <c r="B24" s="12"/>
      <c r="C24" s="37"/>
      <c r="D24" s="61"/>
      <c r="E24" s="3"/>
      <c r="F24" s="3"/>
      <c r="G24" s="3"/>
      <c r="H24" s="15"/>
      <c r="I24" s="4"/>
      <c r="J24" s="1"/>
    </row>
    <row r="25" spans="1:10" x14ac:dyDescent="0.2">
      <c r="A25" s="33"/>
      <c r="B25" s="12"/>
      <c r="C25" s="37"/>
      <c r="D25" s="61"/>
      <c r="E25" s="3"/>
      <c r="F25" s="3"/>
      <c r="G25" s="3"/>
      <c r="H25" s="15"/>
      <c r="I25" s="4"/>
      <c r="J25" s="1"/>
    </row>
    <row r="26" spans="1:10" x14ac:dyDescent="0.2">
      <c r="A26" s="33"/>
      <c r="B26" s="33"/>
      <c r="C26" s="39"/>
      <c r="D26" s="63"/>
      <c r="E26" s="10"/>
      <c r="F26" s="10"/>
      <c r="G26" s="10"/>
      <c r="H26" s="42"/>
      <c r="I26" s="43"/>
      <c r="J26" s="10"/>
    </row>
    <row r="27" spans="1:10" x14ac:dyDescent="0.2">
      <c r="A27" s="33"/>
      <c r="B27" s="33"/>
      <c r="C27" s="39"/>
      <c r="D27" s="63"/>
      <c r="E27" s="10"/>
      <c r="F27" s="10"/>
      <c r="G27" s="10"/>
      <c r="H27" s="42"/>
      <c r="I27" s="43"/>
      <c r="J27" s="10"/>
    </row>
    <row r="28" spans="1:10" x14ac:dyDescent="0.2">
      <c r="A28" s="33"/>
      <c r="B28" s="33"/>
      <c r="C28" s="39"/>
      <c r="D28" s="63"/>
      <c r="E28" s="10"/>
      <c r="F28" s="10"/>
      <c r="G28" s="10"/>
      <c r="H28" s="42"/>
      <c r="I28" s="43"/>
      <c r="J28" s="10"/>
    </row>
    <row r="29" spans="1:10" x14ac:dyDescent="0.2">
      <c r="A29" s="33"/>
      <c r="B29" s="33"/>
      <c r="C29" s="39"/>
      <c r="D29" s="63"/>
      <c r="E29" s="10"/>
      <c r="F29" s="10"/>
      <c r="G29" s="10"/>
      <c r="H29" s="42"/>
      <c r="I29" s="43"/>
      <c r="J29" s="10"/>
    </row>
    <row r="30" spans="1:10" x14ac:dyDescent="0.2">
      <c r="A30" s="33"/>
      <c r="B30" s="33"/>
      <c r="C30" s="39"/>
      <c r="D30" s="63"/>
      <c r="E30" s="10"/>
      <c r="F30" s="10"/>
      <c r="G30" s="10"/>
      <c r="H30" s="42"/>
      <c r="I30" s="43"/>
      <c r="J30" s="10"/>
    </row>
    <row r="31" spans="1:10" x14ac:dyDescent="0.2">
      <c r="A31" s="33"/>
      <c r="B31" s="33"/>
      <c r="C31" s="39"/>
      <c r="D31" s="63"/>
      <c r="E31" s="10"/>
      <c r="F31" s="10"/>
      <c r="G31" s="10"/>
      <c r="H31" s="42"/>
      <c r="I31" s="43"/>
      <c r="J31" s="10"/>
    </row>
    <row r="32" spans="1:10" x14ac:dyDescent="0.2">
      <c r="A32" s="33"/>
      <c r="B32" s="33"/>
      <c r="C32" s="39"/>
      <c r="D32" s="63"/>
      <c r="E32" s="10"/>
      <c r="F32" s="10"/>
      <c r="G32" s="10"/>
      <c r="H32" s="42"/>
      <c r="I32" s="43"/>
      <c r="J32" s="10"/>
    </row>
    <row r="33" spans="1:10" x14ac:dyDescent="0.2">
      <c r="A33" s="33"/>
      <c r="B33" s="33"/>
      <c r="C33" s="39"/>
      <c r="D33" s="63"/>
      <c r="E33" s="10"/>
      <c r="F33" s="10"/>
      <c r="G33" s="10"/>
      <c r="H33" s="42"/>
      <c r="I33" s="43"/>
      <c r="J33" s="10"/>
    </row>
    <row r="34" spans="1:10" x14ac:dyDescent="0.2">
      <c r="A34" s="33"/>
      <c r="B34" s="33"/>
      <c r="C34" s="39"/>
      <c r="D34" s="63"/>
      <c r="E34" s="10"/>
      <c r="F34" s="10"/>
      <c r="G34" s="10"/>
      <c r="H34" s="42"/>
      <c r="I34" s="43"/>
      <c r="J34" s="10"/>
    </row>
    <row r="35" spans="1:10" x14ac:dyDescent="0.2">
      <c r="A35" s="33"/>
      <c r="B35" s="33"/>
      <c r="C35" s="39"/>
      <c r="D35" s="63"/>
      <c r="E35" s="10"/>
      <c r="F35" s="10"/>
      <c r="G35" s="10"/>
      <c r="H35" s="42"/>
      <c r="I35" s="43"/>
      <c r="J35" s="10"/>
    </row>
    <row r="36" spans="1:10" x14ac:dyDescent="0.2">
      <c r="A36" s="33"/>
      <c r="B36" s="33"/>
      <c r="C36" s="39"/>
      <c r="D36" s="63"/>
      <c r="E36" s="10"/>
      <c r="F36" s="10"/>
      <c r="G36" s="10"/>
      <c r="H36" s="42"/>
      <c r="I36" s="43"/>
      <c r="J36" s="10"/>
    </row>
    <row r="37" spans="1:10" x14ac:dyDescent="0.2">
      <c r="A37" s="33"/>
      <c r="B37" s="33"/>
      <c r="C37" s="39"/>
      <c r="D37" s="63"/>
      <c r="E37" s="10"/>
      <c r="F37" s="10"/>
      <c r="G37" s="10"/>
      <c r="H37" s="42"/>
      <c r="I37" s="43"/>
      <c r="J37" s="10"/>
    </row>
    <row r="38" spans="1:10" x14ac:dyDescent="0.2">
      <c r="A38" s="33"/>
      <c r="B38" s="33"/>
      <c r="C38" s="39"/>
      <c r="D38" s="63"/>
      <c r="E38" s="10"/>
      <c r="F38" s="10"/>
      <c r="G38" s="10"/>
      <c r="H38" s="42"/>
      <c r="I38" s="43"/>
      <c r="J38" s="10"/>
    </row>
    <row r="39" spans="1:10" x14ac:dyDescent="0.2">
      <c r="A39" s="33"/>
      <c r="B39" s="33"/>
      <c r="C39" s="39"/>
      <c r="D39" s="63"/>
      <c r="E39" s="10"/>
      <c r="F39" s="10"/>
      <c r="G39" s="10"/>
      <c r="H39" s="42"/>
      <c r="I39" s="43"/>
      <c r="J39" s="10"/>
    </row>
    <row r="40" spans="1:10" x14ac:dyDescent="0.2">
      <c r="A40" s="33"/>
      <c r="B40" s="33"/>
      <c r="C40" s="39"/>
      <c r="D40" s="63"/>
      <c r="E40" s="10"/>
      <c r="F40" s="10"/>
      <c r="G40" s="10"/>
      <c r="H40" s="42"/>
      <c r="I40" s="43"/>
      <c r="J40" s="10"/>
    </row>
    <row r="41" spans="1:10" x14ac:dyDescent="0.2">
      <c r="A41" s="33"/>
      <c r="B41" s="33"/>
      <c r="C41" s="39"/>
      <c r="D41" s="63"/>
      <c r="E41" s="10"/>
      <c r="F41" s="10"/>
      <c r="G41" s="10"/>
      <c r="H41" s="42"/>
      <c r="I41" s="43"/>
      <c r="J41" s="10"/>
    </row>
    <row r="42" spans="1:10" x14ac:dyDescent="0.2">
      <c r="A42" s="33"/>
      <c r="B42" s="33"/>
      <c r="C42" s="39"/>
      <c r="D42" s="63"/>
      <c r="E42" s="10"/>
      <c r="F42" s="10"/>
      <c r="G42" s="10"/>
      <c r="H42" s="42"/>
      <c r="I42" s="43"/>
      <c r="J42" s="10"/>
    </row>
    <row r="43" spans="1:10" x14ac:dyDescent="0.2">
      <c r="A43" s="33"/>
      <c r="B43" s="33"/>
      <c r="C43" s="39"/>
      <c r="D43" s="63"/>
      <c r="E43" s="10"/>
      <c r="F43" s="10"/>
      <c r="G43" s="10"/>
      <c r="H43" s="42"/>
      <c r="I43" s="43"/>
      <c r="J43" s="10"/>
    </row>
    <row r="44" spans="1:10" x14ac:dyDescent="0.2">
      <c r="A44" s="33"/>
      <c r="B44" s="33"/>
      <c r="C44" s="39"/>
      <c r="D44" s="63"/>
      <c r="E44" s="10"/>
      <c r="F44" s="10"/>
      <c r="G44" s="10"/>
      <c r="H44" s="42"/>
      <c r="I44" s="43"/>
      <c r="J44" s="10"/>
    </row>
    <row r="45" spans="1:10" x14ac:dyDescent="0.2">
      <c r="A45" s="33"/>
      <c r="B45" s="33"/>
      <c r="C45" s="39"/>
      <c r="D45" s="63"/>
      <c r="E45" s="10"/>
      <c r="F45" s="10"/>
      <c r="G45" s="10"/>
      <c r="H45" s="42"/>
      <c r="I45" s="10"/>
      <c r="J45" s="10"/>
    </row>
    <row r="46" spans="1:10" x14ac:dyDescent="0.2">
      <c r="A46" s="33"/>
      <c r="B46" s="33"/>
      <c r="C46" s="39"/>
      <c r="D46" s="63"/>
      <c r="E46" s="10"/>
      <c r="F46" s="10"/>
      <c r="G46" s="10"/>
      <c r="H46" s="42"/>
      <c r="I46" s="43"/>
      <c r="J46" s="10"/>
    </row>
    <row r="47" spans="1:10" x14ac:dyDescent="0.2">
      <c r="A47" s="33"/>
      <c r="B47" s="33"/>
      <c r="C47" s="39"/>
      <c r="D47" s="63"/>
      <c r="E47" s="10"/>
      <c r="F47" s="10"/>
      <c r="G47" s="10"/>
      <c r="H47" s="42"/>
      <c r="I47" s="43"/>
      <c r="J47" s="10"/>
    </row>
    <row r="48" spans="1:10" x14ac:dyDescent="0.2">
      <c r="A48" s="33"/>
      <c r="B48" s="33"/>
      <c r="C48" s="39"/>
      <c r="D48" s="63"/>
      <c r="E48" s="10"/>
      <c r="F48" s="10"/>
      <c r="G48" s="10"/>
      <c r="H48" s="42"/>
      <c r="I48" s="43"/>
      <c r="J48" s="10"/>
    </row>
    <row r="49" spans="1:10" x14ac:dyDescent="0.2">
      <c r="A49" s="33"/>
      <c r="B49" s="33"/>
      <c r="C49" s="39"/>
      <c r="D49" s="63"/>
      <c r="E49" s="10"/>
      <c r="F49" s="10"/>
      <c r="G49" s="10"/>
      <c r="H49" s="42"/>
      <c r="I49" s="43"/>
      <c r="J49" s="10"/>
    </row>
    <row r="50" spans="1:10" x14ac:dyDescent="0.2">
      <c r="A50" s="33"/>
      <c r="B50" s="33"/>
      <c r="C50" s="39"/>
      <c r="D50" s="63"/>
      <c r="E50" s="10"/>
      <c r="F50" s="10"/>
      <c r="G50" s="10"/>
      <c r="H50" s="42"/>
      <c r="I50" s="43"/>
      <c r="J50" s="10"/>
    </row>
    <row r="51" spans="1:10" x14ac:dyDescent="0.2">
      <c r="A51" s="33"/>
      <c r="B51" s="33"/>
      <c r="C51" s="39"/>
      <c r="D51" s="63"/>
      <c r="E51" s="10"/>
      <c r="F51" s="10"/>
      <c r="G51" s="10"/>
      <c r="H51" s="42"/>
      <c r="I51" s="43"/>
      <c r="J51" s="10"/>
    </row>
    <row r="52" spans="1:10" x14ac:dyDescent="0.2">
      <c r="A52" s="33"/>
      <c r="B52" s="33"/>
      <c r="C52" s="39"/>
      <c r="D52" s="63"/>
      <c r="E52" s="10"/>
      <c r="F52" s="10"/>
      <c r="G52" s="10"/>
      <c r="H52" s="42"/>
      <c r="I52" s="43"/>
      <c r="J52" s="10"/>
    </row>
    <row r="53" spans="1:10" x14ac:dyDescent="0.2">
      <c r="A53" s="33"/>
      <c r="B53" s="33"/>
      <c r="C53" s="39"/>
      <c r="D53" s="64"/>
      <c r="E53" s="10"/>
      <c r="F53" s="10"/>
      <c r="G53" s="10"/>
      <c r="H53" s="42"/>
      <c r="I53" s="43"/>
      <c r="J53" s="10"/>
    </row>
    <row r="54" spans="1:10" x14ac:dyDescent="0.2">
      <c r="A54" s="33"/>
      <c r="B54" s="33"/>
      <c r="C54" s="39"/>
      <c r="D54" s="63"/>
      <c r="E54" s="10"/>
      <c r="F54" s="10"/>
      <c r="G54" s="10"/>
      <c r="H54" s="42"/>
      <c r="I54" s="43"/>
      <c r="J54" s="10"/>
    </row>
    <row r="55" spans="1:10" x14ac:dyDescent="0.2">
      <c r="A55" s="33"/>
      <c r="B55" s="33"/>
      <c r="C55" s="39"/>
      <c r="D55" s="64"/>
      <c r="E55" s="10"/>
      <c r="F55" s="10"/>
      <c r="G55" s="10"/>
      <c r="H55" s="42"/>
      <c r="I55" s="43"/>
      <c r="J55" s="10"/>
    </row>
    <row r="56" spans="1:10" x14ac:dyDescent="0.2">
      <c r="A56" s="33"/>
      <c r="B56" s="33"/>
      <c r="C56" s="38"/>
      <c r="D56" s="63"/>
      <c r="E56" s="10"/>
      <c r="F56" s="10"/>
      <c r="G56" s="10"/>
      <c r="H56" s="42"/>
      <c r="I56" s="43"/>
      <c r="J56" s="10"/>
    </row>
    <row r="57" spans="1:10" x14ac:dyDescent="0.2">
      <c r="A57" s="44"/>
      <c r="B57" s="12"/>
      <c r="C57" s="37"/>
      <c r="D57" s="65"/>
      <c r="E57" s="3"/>
      <c r="F57" s="3"/>
      <c r="G57" s="3"/>
      <c r="H57" s="15"/>
      <c r="I57" s="47"/>
      <c r="J57" s="1"/>
    </row>
    <row r="58" spans="1:10" x14ac:dyDescent="0.2">
      <c r="A58" s="44"/>
      <c r="B58" s="12"/>
      <c r="C58" s="37"/>
      <c r="D58" s="65"/>
      <c r="E58" s="3"/>
      <c r="F58" s="3"/>
      <c r="G58" s="3"/>
      <c r="H58" s="15"/>
      <c r="I58" s="47"/>
      <c r="J58" s="1"/>
    </row>
    <row r="59" spans="1:10" x14ac:dyDescent="0.2">
      <c r="A59" s="44"/>
      <c r="B59" s="12"/>
      <c r="C59" s="37"/>
      <c r="D59" s="65"/>
      <c r="E59" s="1"/>
      <c r="F59" s="3"/>
      <c r="G59" s="3"/>
      <c r="H59" s="15"/>
      <c r="I59" s="47"/>
      <c r="J59" s="1"/>
    </row>
    <row r="60" spans="1:10" x14ac:dyDescent="0.2">
      <c r="A60" s="44"/>
      <c r="B60" s="12"/>
      <c r="C60" s="37"/>
      <c r="D60" s="65"/>
      <c r="E60" s="1"/>
      <c r="F60" s="3"/>
      <c r="G60" s="3"/>
      <c r="H60" s="15"/>
      <c r="I60" s="47"/>
      <c r="J60" s="1"/>
    </row>
    <row r="61" spans="1:10" x14ac:dyDescent="0.2">
      <c r="A61" s="44"/>
      <c r="B61" s="12"/>
      <c r="C61" s="37"/>
      <c r="D61" s="65"/>
      <c r="E61" s="1"/>
      <c r="F61" s="3"/>
      <c r="G61" s="3"/>
      <c r="H61" s="15"/>
      <c r="I61" s="47"/>
      <c r="J61" s="1"/>
    </row>
    <row r="62" spans="1:10" x14ac:dyDescent="0.2">
      <c r="A62" s="130"/>
      <c r="B62" s="129"/>
      <c r="C62" s="136"/>
      <c r="D62" s="131"/>
      <c r="E62" s="132"/>
      <c r="F62" s="133"/>
      <c r="G62" s="133"/>
      <c r="H62" s="134"/>
      <c r="I62" s="135"/>
      <c r="J62" s="132"/>
    </row>
    <row r="63" spans="1:10" x14ac:dyDescent="0.2">
      <c r="A63" s="44"/>
      <c r="B63" s="12"/>
      <c r="C63" s="37"/>
      <c r="D63" s="65"/>
      <c r="E63" s="1"/>
      <c r="F63" s="3"/>
      <c r="G63" s="3"/>
      <c r="H63" s="15"/>
      <c r="I63" s="47"/>
      <c r="J63" s="1"/>
    </row>
    <row r="64" spans="1:10" x14ac:dyDescent="0.2">
      <c r="A64" s="44"/>
      <c r="B64" s="12"/>
      <c r="C64" s="37"/>
      <c r="D64" s="65"/>
      <c r="E64" s="1"/>
      <c r="F64" s="3"/>
      <c r="G64" s="3"/>
      <c r="H64" s="15"/>
      <c r="I64" s="47"/>
      <c r="J64" s="1"/>
    </row>
    <row r="65" spans="1:10" x14ac:dyDescent="0.2">
      <c r="A65" s="44"/>
      <c r="B65" s="12"/>
      <c r="C65" s="37"/>
      <c r="D65" s="65"/>
      <c r="E65" s="1"/>
      <c r="F65" s="3"/>
      <c r="G65" s="3"/>
      <c r="H65" s="15"/>
      <c r="I65" s="47"/>
      <c r="J65" s="1"/>
    </row>
    <row r="66" spans="1:10" x14ac:dyDescent="0.2">
      <c r="J66" s="1"/>
    </row>
    <row r="67" spans="1:10" x14ac:dyDescent="0.2">
      <c r="J67" s="1"/>
    </row>
    <row r="68" spans="1:10" x14ac:dyDescent="0.2">
      <c r="J68" s="1"/>
    </row>
    <row r="69" spans="1:10" x14ac:dyDescent="0.2">
      <c r="J69" s="1"/>
    </row>
    <row r="70" spans="1:10" x14ac:dyDescent="0.2">
      <c r="J70" s="1"/>
    </row>
    <row r="71" spans="1:10" x14ac:dyDescent="0.2">
      <c r="J71" s="1"/>
    </row>
    <row r="72" spans="1:10" x14ac:dyDescent="0.2">
      <c r="J72" s="1"/>
    </row>
    <row r="73" spans="1:10" x14ac:dyDescent="0.2">
      <c r="J73" s="1"/>
    </row>
    <row r="74" spans="1:10" x14ac:dyDescent="0.2">
      <c r="J74" s="1"/>
    </row>
    <row r="75" spans="1:10" x14ac:dyDescent="0.2">
      <c r="J75" s="1"/>
    </row>
    <row r="76" spans="1:10" x14ac:dyDescent="0.2">
      <c r="J76" s="1"/>
    </row>
    <row r="77" spans="1:10" x14ac:dyDescent="0.2">
      <c r="J77" s="1"/>
    </row>
    <row r="78" spans="1:10" x14ac:dyDescent="0.2">
      <c r="J78" s="1"/>
    </row>
    <row r="79" spans="1:10" x14ac:dyDescent="0.2">
      <c r="J79" s="1"/>
    </row>
    <row r="80" spans="1:10" x14ac:dyDescent="0.2">
      <c r="J80" s="1"/>
    </row>
    <row r="81" spans="10:10" x14ac:dyDescent="0.2">
      <c r="J81" s="1"/>
    </row>
    <row r="82" spans="10:10" x14ac:dyDescent="0.2">
      <c r="J82" s="1"/>
    </row>
    <row r="83" spans="10:10" x14ac:dyDescent="0.2">
      <c r="J83" s="1"/>
    </row>
    <row r="84" spans="10:10" x14ac:dyDescent="0.2">
      <c r="J84" s="1"/>
    </row>
    <row r="85" spans="10:10" x14ac:dyDescent="0.2">
      <c r="J85" s="1"/>
    </row>
    <row r="86" spans="10:10" x14ac:dyDescent="0.2">
      <c r="J86" s="1"/>
    </row>
    <row r="87" spans="10:10" x14ac:dyDescent="0.2">
      <c r="J87" s="1"/>
    </row>
    <row r="88" spans="10:10" x14ac:dyDescent="0.2">
      <c r="J88" s="1"/>
    </row>
    <row r="89" spans="10:10" x14ac:dyDescent="0.2">
      <c r="J89" s="1"/>
    </row>
    <row r="90" spans="10:10" x14ac:dyDescent="0.2">
      <c r="J90" s="1"/>
    </row>
    <row r="91" spans="10:10" x14ac:dyDescent="0.2">
      <c r="J91" s="1"/>
    </row>
    <row r="92" spans="10:10" x14ac:dyDescent="0.2">
      <c r="J92" s="1"/>
    </row>
    <row r="93" spans="10:10" x14ac:dyDescent="0.2">
      <c r="J93" s="1"/>
    </row>
    <row r="94" spans="10:10" x14ac:dyDescent="0.2">
      <c r="J94" s="1"/>
    </row>
    <row r="95" spans="10:10" x14ac:dyDescent="0.2">
      <c r="J95" s="1"/>
    </row>
    <row r="96" spans="10:10" x14ac:dyDescent="0.2">
      <c r="J96" s="1"/>
    </row>
    <row r="97" spans="10:10" x14ac:dyDescent="0.2">
      <c r="J97" s="1"/>
    </row>
    <row r="98" spans="10:10" x14ac:dyDescent="0.2">
      <c r="J98" s="1"/>
    </row>
    <row r="99" spans="10:10" x14ac:dyDescent="0.2">
      <c r="J99" s="1"/>
    </row>
    <row r="100" spans="10:10" x14ac:dyDescent="0.2">
      <c r="J100" s="1"/>
    </row>
    <row r="101" spans="10:10" x14ac:dyDescent="0.2">
      <c r="J101" s="1"/>
    </row>
    <row r="102" spans="10:10" x14ac:dyDescent="0.2">
      <c r="J102" s="1"/>
    </row>
    <row r="103" spans="10:10" x14ac:dyDescent="0.2">
      <c r="J103" s="1"/>
    </row>
    <row r="104" spans="10:10" x14ac:dyDescent="0.2">
      <c r="J104" s="1"/>
    </row>
    <row r="105" spans="10:10" x14ac:dyDescent="0.2">
      <c r="J105" s="1"/>
    </row>
    <row r="106" spans="10:10" x14ac:dyDescent="0.2">
      <c r="J106" s="1"/>
    </row>
    <row r="107" spans="10:10" x14ac:dyDescent="0.2">
      <c r="J107" s="1"/>
    </row>
    <row r="108" spans="10:10" x14ac:dyDescent="0.2">
      <c r="J108" s="1"/>
    </row>
    <row r="109" spans="10:10" x14ac:dyDescent="0.2">
      <c r="J109" s="1"/>
    </row>
    <row r="110" spans="10:10" x14ac:dyDescent="0.2">
      <c r="J110" s="1"/>
    </row>
    <row r="111" spans="10:10" x14ac:dyDescent="0.2">
      <c r="J111" s="1"/>
    </row>
    <row r="112" spans="10:10" x14ac:dyDescent="0.2">
      <c r="J112" s="1"/>
    </row>
    <row r="113" spans="10:10" x14ac:dyDescent="0.2">
      <c r="J113" s="1"/>
    </row>
    <row r="114" spans="10:10" x14ac:dyDescent="0.2">
      <c r="J114" s="1"/>
    </row>
    <row r="115" spans="10:10" x14ac:dyDescent="0.2">
      <c r="J115" s="1"/>
    </row>
    <row r="116" spans="10:10" x14ac:dyDescent="0.2">
      <c r="J116" s="1"/>
    </row>
    <row r="117" spans="10:10" x14ac:dyDescent="0.2">
      <c r="J117" s="1"/>
    </row>
    <row r="118" spans="10:10" x14ac:dyDescent="0.2">
      <c r="J118" s="1"/>
    </row>
    <row r="119" spans="10:10" x14ac:dyDescent="0.2">
      <c r="J119" s="1"/>
    </row>
    <row r="120" spans="10:10" x14ac:dyDescent="0.2">
      <c r="J120" s="1"/>
    </row>
    <row r="121" spans="10:10" x14ac:dyDescent="0.2">
      <c r="J121" s="1"/>
    </row>
    <row r="122" spans="10:10" x14ac:dyDescent="0.2">
      <c r="J122" s="1"/>
    </row>
    <row r="123" spans="10:10" x14ac:dyDescent="0.2">
      <c r="J123" s="1"/>
    </row>
    <row r="124" spans="10:10" x14ac:dyDescent="0.2">
      <c r="J124" s="1"/>
    </row>
    <row r="125" spans="10:10" x14ac:dyDescent="0.2">
      <c r="J125" s="1"/>
    </row>
    <row r="126" spans="10:10" x14ac:dyDescent="0.2">
      <c r="J126" s="1"/>
    </row>
    <row r="127" spans="10:10" x14ac:dyDescent="0.2">
      <c r="J127" s="1"/>
    </row>
    <row r="128" spans="10:10" x14ac:dyDescent="0.2">
      <c r="J128" s="1"/>
    </row>
    <row r="129" spans="10:10" x14ac:dyDescent="0.2">
      <c r="J129" s="1"/>
    </row>
    <row r="130" spans="10:10" x14ac:dyDescent="0.2">
      <c r="J130" s="1"/>
    </row>
    <row r="131" spans="10:10" x14ac:dyDescent="0.2">
      <c r="J131" s="1"/>
    </row>
    <row r="132" spans="10:10" x14ac:dyDescent="0.2">
      <c r="J132" s="1"/>
    </row>
    <row r="133" spans="10:10" x14ac:dyDescent="0.2">
      <c r="J133" s="1"/>
    </row>
    <row r="134" spans="10:10" x14ac:dyDescent="0.2">
      <c r="J134" s="1"/>
    </row>
    <row r="135" spans="10:10" x14ac:dyDescent="0.2">
      <c r="J135" s="1"/>
    </row>
    <row r="136" spans="10:10" x14ac:dyDescent="0.2">
      <c r="J136" s="1"/>
    </row>
    <row r="137" spans="10:10" x14ac:dyDescent="0.2">
      <c r="J137" s="1"/>
    </row>
    <row r="138" spans="10:10" x14ac:dyDescent="0.2">
      <c r="J138" s="1"/>
    </row>
    <row r="139" spans="10:10" x14ac:dyDescent="0.2">
      <c r="J139" s="1"/>
    </row>
    <row r="140" spans="10:10" x14ac:dyDescent="0.2">
      <c r="J140" s="1"/>
    </row>
    <row r="141" spans="10:10" x14ac:dyDescent="0.2">
      <c r="J141" s="1"/>
    </row>
    <row r="142" spans="10:10" x14ac:dyDescent="0.2">
      <c r="J142" s="1"/>
    </row>
    <row r="143" spans="10:10" x14ac:dyDescent="0.2">
      <c r="J143" s="1"/>
    </row>
    <row r="144" spans="10:10" x14ac:dyDescent="0.2">
      <c r="J144" s="1"/>
    </row>
    <row r="145" spans="10:10" x14ac:dyDescent="0.2">
      <c r="J145" s="1"/>
    </row>
    <row r="146" spans="10:10" x14ac:dyDescent="0.2">
      <c r="J146" s="1"/>
    </row>
    <row r="147" spans="10:10" x14ac:dyDescent="0.2">
      <c r="J147" s="1"/>
    </row>
    <row r="148" spans="10:10" x14ac:dyDescent="0.2">
      <c r="J148" s="1"/>
    </row>
    <row r="149" spans="10:10" x14ac:dyDescent="0.2">
      <c r="J149" s="1"/>
    </row>
    <row r="150" spans="10:10" x14ac:dyDescent="0.2">
      <c r="J150" s="1"/>
    </row>
    <row r="151" spans="10:10" x14ac:dyDescent="0.2">
      <c r="J151" s="1"/>
    </row>
    <row r="152" spans="10:10" x14ac:dyDescent="0.2">
      <c r="J152" s="1"/>
    </row>
    <row r="153" spans="10:10" x14ac:dyDescent="0.2">
      <c r="J153" s="1"/>
    </row>
    <row r="154" spans="10:10" x14ac:dyDescent="0.2">
      <c r="J154" s="1"/>
    </row>
    <row r="155" spans="10:10" x14ac:dyDescent="0.2">
      <c r="J155" s="1"/>
    </row>
    <row r="156" spans="10:10" x14ac:dyDescent="0.2">
      <c r="J156" s="1"/>
    </row>
    <row r="157" spans="10:10" x14ac:dyDescent="0.2">
      <c r="J157" s="1"/>
    </row>
    <row r="158" spans="10:10" x14ac:dyDescent="0.2">
      <c r="J158" s="1"/>
    </row>
    <row r="159" spans="10:10" x14ac:dyDescent="0.2">
      <c r="J159" s="1"/>
    </row>
    <row r="160" spans="10:10" x14ac:dyDescent="0.2">
      <c r="J160" s="1"/>
    </row>
    <row r="161" spans="10:10" x14ac:dyDescent="0.2">
      <c r="J161" s="1"/>
    </row>
    <row r="162" spans="10:10" x14ac:dyDescent="0.2">
      <c r="J162" s="1"/>
    </row>
    <row r="163" spans="10:10" x14ac:dyDescent="0.2">
      <c r="J163" s="1"/>
    </row>
    <row r="164" spans="10:10" x14ac:dyDescent="0.2">
      <c r="J164" s="1"/>
    </row>
    <row r="165" spans="10:10" x14ac:dyDescent="0.2">
      <c r="J165" s="1"/>
    </row>
    <row r="166" spans="10:10" x14ac:dyDescent="0.2">
      <c r="J166" s="1"/>
    </row>
    <row r="167" spans="10:10" x14ac:dyDescent="0.2">
      <c r="J167" s="1"/>
    </row>
    <row r="168" spans="10:10" x14ac:dyDescent="0.2">
      <c r="J168" s="1"/>
    </row>
    <row r="169" spans="10:10" x14ac:dyDescent="0.2">
      <c r="J169" s="1"/>
    </row>
    <row r="170" spans="10:10" x14ac:dyDescent="0.2">
      <c r="J170" s="1"/>
    </row>
    <row r="171" spans="10:10" x14ac:dyDescent="0.2">
      <c r="J171" s="1"/>
    </row>
    <row r="172" spans="10:10" x14ac:dyDescent="0.2">
      <c r="J172" s="1"/>
    </row>
    <row r="173" spans="10:10" x14ac:dyDescent="0.2">
      <c r="J173" s="1"/>
    </row>
    <row r="174" spans="10:10" x14ac:dyDescent="0.2">
      <c r="J174" s="1"/>
    </row>
    <row r="175" spans="10:10" x14ac:dyDescent="0.2">
      <c r="J175" s="1"/>
    </row>
    <row r="176" spans="10:10" x14ac:dyDescent="0.2">
      <c r="J176" s="1"/>
    </row>
    <row r="177" spans="10:10" x14ac:dyDescent="0.2">
      <c r="J177" s="1"/>
    </row>
    <row r="178" spans="10:10" x14ac:dyDescent="0.2">
      <c r="J178" s="1"/>
    </row>
    <row r="179" spans="10:10" x14ac:dyDescent="0.2">
      <c r="J179" s="1"/>
    </row>
    <row r="180" spans="10:10" x14ac:dyDescent="0.2">
      <c r="J180" s="1"/>
    </row>
    <row r="181" spans="10:10" x14ac:dyDescent="0.2">
      <c r="J181" s="1"/>
    </row>
    <row r="182" spans="10:10" x14ac:dyDescent="0.2">
      <c r="J182" s="1"/>
    </row>
    <row r="183" spans="10:10" x14ac:dyDescent="0.2">
      <c r="J183" s="1"/>
    </row>
    <row r="184" spans="10:10" x14ac:dyDescent="0.2">
      <c r="J184" s="1"/>
    </row>
    <row r="185" spans="10:10" x14ac:dyDescent="0.2">
      <c r="J185" s="1"/>
    </row>
    <row r="186" spans="10:10" x14ac:dyDescent="0.2">
      <c r="J186" s="1"/>
    </row>
    <row r="187" spans="10:10" x14ac:dyDescent="0.2">
      <c r="J187" s="1"/>
    </row>
    <row r="188" spans="10:10" x14ac:dyDescent="0.2">
      <c r="J188" s="1"/>
    </row>
    <row r="189" spans="10:10" x14ac:dyDescent="0.2">
      <c r="J189" s="1"/>
    </row>
    <row r="190" spans="10:10" x14ac:dyDescent="0.2">
      <c r="J190" s="1"/>
    </row>
    <row r="191" spans="10:10" x14ac:dyDescent="0.2">
      <c r="J191" s="1"/>
    </row>
    <row r="192" spans="10:10" x14ac:dyDescent="0.2">
      <c r="J192" s="1"/>
    </row>
    <row r="193" spans="10:10" x14ac:dyDescent="0.2">
      <c r="J193" s="1"/>
    </row>
    <row r="194" spans="10:10" x14ac:dyDescent="0.2">
      <c r="J194" s="1"/>
    </row>
    <row r="195" spans="10:10" x14ac:dyDescent="0.2">
      <c r="J195" s="1"/>
    </row>
    <row r="196" spans="10:10" x14ac:dyDescent="0.2">
      <c r="J196" s="1"/>
    </row>
    <row r="197" spans="10:10" x14ac:dyDescent="0.2">
      <c r="J197" s="1"/>
    </row>
    <row r="198" spans="10:10" x14ac:dyDescent="0.2">
      <c r="J198" s="1"/>
    </row>
    <row r="199" spans="10:10" x14ac:dyDescent="0.2">
      <c r="J199" s="1"/>
    </row>
    <row r="200" spans="10:10" x14ac:dyDescent="0.2">
      <c r="J200" s="1"/>
    </row>
    <row r="201" spans="10:10" x14ac:dyDescent="0.2">
      <c r="J201" s="1"/>
    </row>
    <row r="202" spans="10:10" x14ac:dyDescent="0.2">
      <c r="J202" s="1"/>
    </row>
    <row r="203" spans="10:10" x14ac:dyDescent="0.2">
      <c r="J203" s="1"/>
    </row>
    <row r="204" spans="10:10" x14ac:dyDescent="0.2">
      <c r="J204" s="1"/>
    </row>
    <row r="205" spans="10:10" x14ac:dyDescent="0.2">
      <c r="J205" s="1"/>
    </row>
    <row r="206" spans="10:10" x14ac:dyDescent="0.2">
      <c r="J206" s="1"/>
    </row>
    <row r="207" spans="10:10" x14ac:dyDescent="0.2">
      <c r="J207" s="1"/>
    </row>
    <row r="208" spans="10:10" x14ac:dyDescent="0.2">
      <c r="J208" s="1"/>
    </row>
    <row r="209" spans="10:10" x14ac:dyDescent="0.2">
      <c r="J209" s="1"/>
    </row>
    <row r="210" spans="10:10" x14ac:dyDescent="0.2">
      <c r="J210" s="1"/>
    </row>
    <row r="211" spans="10:10" x14ac:dyDescent="0.2">
      <c r="J211" s="1"/>
    </row>
    <row r="212" spans="10:10" x14ac:dyDescent="0.2">
      <c r="J212" s="1"/>
    </row>
    <row r="213" spans="10:10" x14ac:dyDescent="0.2">
      <c r="J213" s="1"/>
    </row>
    <row r="214" spans="10:10" x14ac:dyDescent="0.2">
      <c r="J214" s="1"/>
    </row>
    <row r="215" spans="10:10" x14ac:dyDescent="0.2">
      <c r="J215" s="1"/>
    </row>
    <row r="216" spans="10:10" x14ac:dyDescent="0.2">
      <c r="J216" s="1"/>
    </row>
    <row r="217" spans="10:10" x14ac:dyDescent="0.2">
      <c r="J217" s="1"/>
    </row>
    <row r="218" spans="10:10" x14ac:dyDescent="0.2">
      <c r="J218" s="1"/>
    </row>
    <row r="219" spans="10:10" x14ac:dyDescent="0.2">
      <c r="J219" s="1"/>
    </row>
    <row r="220" spans="10:10" x14ac:dyDescent="0.2">
      <c r="J220" s="1"/>
    </row>
    <row r="221" spans="10:10" x14ac:dyDescent="0.2">
      <c r="J221" s="1"/>
    </row>
    <row r="222" spans="10:10" x14ac:dyDescent="0.2">
      <c r="J222" s="1"/>
    </row>
    <row r="223" spans="10:10" x14ac:dyDescent="0.2">
      <c r="J223" s="1"/>
    </row>
    <row r="224" spans="10:10" x14ac:dyDescent="0.2">
      <c r="J224" s="1"/>
    </row>
    <row r="225" spans="10:10" x14ac:dyDescent="0.2">
      <c r="J225" s="1"/>
    </row>
    <row r="226" spans="10:10" x14ac:dyDescent="0.2">
      <c r="J226" s="1"/>
    </row>
    <row r="227" spans="10:10" x14ac:dyDescent="0.2">
      <c r="J227" s="1"/>
    </row>
    <row r="228" spans="10:10" x14ac:dyDescent="0.2">
      <c r="J228" s="1"/>
    </row>
    <row r="229" spans="10:10" x14ac:dyDescent="0.2">
      <c r="J229" s="1"/>
    </row>
    <row r="230" spans="10:10" x14ac:dyDescent="0.2">
      <c r="J230" s="1"/>
    </row>
    <row r="231" spans="10:10" x14ac:dyDescent="0.2">
      <c r="J231" s="1"/>
    </row>
    <row r="232" spans="10:10" x14ac:dyDescent="0.2">
      <c r="J232" s="1"/>
    </row>
    <row r="233" spans="10:10" x14ac:dyDescent="0.2">
      <c r="J233" s="1"/>
    </row>
    <row r="234" spans="10:10" x14ac:dyDescent="0.2">
      <c r="J234" s="1"/>
    </row>
    <row r="235" spans="10:10" x14ac:dyDescent="0.2">
      <c r="J235" s="1"/>
    </row>
    <row r="236" spans="10:10" x14ac:dyDescent="0.2">
      <c r="J236" s="1"/>
    </row>
    <row r="237" spans="10:10" x14ac:dyDescent="0.2">
      <c r="J237" s="1"/>
    </row>
    <row r="238" spans="10:10" x14ac:dyDescent="0.2">
      <c r="J238" s="1"/>
    </row>
    <row r="239" spans="10:10" x14ac:dyDescent="0.2">
      <c r="J239" s="1"/>
    </row>
    <row r="240" spans="10:10" x14ac:dyDescent="0.2">
      <c r="J240" s="1"/>
    </row>
    <row r="241" spans="10:10" x14ac:dyDescent="0.2">
      <c r="J241" s="1"/>
    </row>
    <row r="242" spans="10:10" x14ac:dyDescent="0.2">
      <c r="J242" s="1"/>
    </row>
    <row r="243" spans="10:10" x14ac:dyDescent="0.2">
      <c r="J243" s="1"/>
    </row>
    <row r="244" spans="10:10" x14ac:dyDescent="0.2">
      <c r="J244" s="1"/>
    </row>
    <row r="245" spans="10:10" x14ac:dyDescent="0.2">
      <c r="J245" s="1"/>
    </row>
    <row r="246" spans="10:10" x14ac:dyDescent="0.2">
      <c r="J246" s="1"/>
    </row>
    <row r="247" spans="10:10" x14ac:dyDescent="0.2">
      <c r="J247" s="1"/>
    </row>
    <row r="248" spans="10:10" x14ac:dyDescent="0.2">
      <c r="J248" s="1"/>
    </row>
    <row r="249" spans="10:10" x14ac:dyDescent="0.2">
      <c r="J249" s="1"/>
    </row>
    <row r="250" spans="10:10" x14ac:dyDescent="0.2">
      <c r="J250" s="1"/>
    </row>
    <row r="251" spans="10:10" x14ac:dyDescent="0.2">
      <c r="J251" s="1"/>
    </row>
    <row r="252" spans="10:10" x14ac:dyDescent="0.2">
      <c r="J252" s="1"/>
    </row>
    <row r="253" spans="10:10" x14ac:dyDescent="0.2">
      <c r="J253" s="1"/>
    </row>
    <row r="254" spans="10:10" x14ac:dyDescent="0.2">
      <c r="J254" s="1"/>
    </row>
    <row r="255" spans="10:10" x14ac:dyDescent="0.2">
      <c r="J255" s="1"/>
    </row>
    <row r="256" spans="10:10" x14ac:dyDescent="0.2">
      <c r="J256" s="1"/>
    </row>
    <row r="257" spans="10:10" x14ac:dyDescent="0.2">
      <c r="J257" s="1"/>
    </row>
    <row r="258" spans="10:10" x14ac:dyDescent="0.2">
      <c r="J258" s="1"/>
    </row>
    <row r="259" spans="10:10" x14ac:dyDescent="0.2">
      <c r="J259" s="1"/>
    </row>
    <row r="260" spans="10:10" x14ac:dyDescent="0.2">
      <c r="J260" s="1"/>
    </row>
    <row r="261" spans="10:10" x14ac:dyDescent="0.2">
      <c r="J261" s="1"/>
    </row>
    <row r="262" spans="10:10" x14ac:dyDescent="0.2">
      <c r="J262" s="1"/>
    </row>
    <row r="263" spans="10:10" x14ac:dyDescent="0.2">
      <c r="J263" s="1"/>
    </row>
    <row r="264" spans="10:10" x14ac:dyDescent="0.2">
      <c r="J264" s="1"/>
    </row>
    <row r="265" spans="10:10" x14ac:dyDescent="0.2">
      <c r="J265" s="1"/>
    </row>
    <row r="266" spans="10:10" x14ac:dyDescent="0.2">
      <c r="J266" s="1"/>
    </row>
    <row r="267" spans="10:10" x14ac:dyDescent="0.2">
      <c r="J267" s="1"/>
    </row>
    <row r="268" spans="10:10" x14ac:dyDescent="0.2">
      <c r="J268" s="1"/>
    </row>
    <row r="269" spans="10:10" x14ac:dyDescent="0.2">
      <c r="J269" s="1"/>
    </row>
    <row r="270" spans="10:10" x14ac:dyDescent="0.2">
      <c r="J270" s="1"/>
    </row>
    <row r="271" spans="10:10" x14ac:dyDescent="0.2">
      <c r="J271" s="1"/>
    </row>
    <row r="272" spans="10:10" x14ac:dyDescent="0.2">
      <c r="J272" s="1"/>
    </row>
    <row r="273" spans="10:10" x14ac:dyDescent="0.2">
      <c r="J273" s="1"/>
    </row>
    <row r="274" spans="10:10" x14ac:dyDescent="0.2">
      <c r="J274" s="1"/>
    </row>
    <row r="275" spans="10:10" x14ac:dyDescent="0.2">
      <c r="J275" s="1"/>
    </row>
    <row r="276" spans="10:10" x14ac:dyDescent="0.2">
      <c r="J276" s="1"/>
    </row>
    <row r="277" spans="10:10" x14ac:dyDescent="0.2">
      <c r="J277" s="1"/>
    </row>
    <row r="278" spans="10:10" x14ac:dyDescent="0.2">
      <c r="J278" s="1"/>
    </row>
    <row r="279" spans="10:10" x14ac:dyDescent="0.2">
      <c r="J279" s="1"/>
    </row>
    <row r="280" spans="10:10" x14ac:dyDescent="0.2">
      <c r="J280" s="1"/>
    </row>
    <row r="281" spans="10:10" x14ac:dyDescent="0.2">
      <c r="J281" s="1"/>
    </row>
    <row r="282" spans="10:10" x14ac:dyDescent="0.2">
      <c r="J282" s="1"/>
    </row>
    <row r="283" spans="10:10" x14ac:dyDescent="0.2">
      <c r="J283" s="1"/>
    </row>
    <row r="284" spans="10:10" x14ac:dyDescent="0.2">
      <c r="J284" s="1"/>
    </row>
    <row r="285" spans="10:10" x14ac:dyDescent="0.2">
      <c r="J285" s="1"/>
    </row>
    <row r="286" spans="10:10" x14ac:dyDescent="0.2">
      <c r="J286" s="1"/>
    </row>
    <row r="287" spans="10:10" x14ac:dyDescent="0.2">
      <c r="J287" s="1"/>
    </row>
    <row r="288" spans="10:10" x14ac:dyDescent="0.2">
      <c r="J288" s="1"/>
    </row>
    <row r="289" spans="10:10" x14ac:dyDescent="0.2">
      <c r="J289" s="1"/>
    </row>
    <row r="290" spans="10:10" x14ac:dyDescent="0.2">
      <c r="J290" s="1"/>
    </row>
    <row r="291" spans="10:10" x14ac:dyDescent="0.2">
      <c r="J291" s="1"/>
    </row>
    <row r="292" spans="10:10" x14ac:dyDescent="0.2">
      <c r="J292" s="1"/>
    </row>
    <row r="293" spans="10:10" x14ac:dyDescent="0.2">
      <c r="J293" s="1"/>
    </row>
    <row r="294" spans="10:10" x14ac:dyDescent="0.2">
      <c r="J294" s="1"/>
    </row>
    <row r="295" spans="10:10" x14ac:dyDescent="0.2">
      <c r="J295" s="1"/>
    </row>
    <row r="296" spans="10:10" x14ac:dyDescent="0.2">
      <c r="J296" s="1"/>
    </row>
    <row r="297" spans="10:10" x14ac:dyDescent="0.2">
      <c r="J297" s="1"/>
    </row>
    <row r="298" spans="10:10" x14ac:dyDescent="0.2">
      <c r="J298" s="1"/>
    </row>
    <row r="299" spans="10:10" x14ac:dyDescent="0.2">
      <c r="J299" s="1"/>
    </row>
    <row r="300" spans="10:10" x14ac:dyDescent="0.2">
      <c r="J300" s="1"/>
    </row>
    <row r="301" spans="10:10" x14ac:dyDescent="0.2">
      <c r="J301" s="1"/>
    </row>
    <row r="302" spans="10:10" x14ac:dyDescent="0.2">
      <c r="J302" s="1"/>
    </row>
    <row r="303" spans="10:10" x14ac:dyDescent="0.2">
      <c r="J303" s="1"/>
    </row>
    <row r="304" spans="10:10" x14ac:dyDescent="0.2">
      <c r="J304" s="1"/>
    </row>
    <row r="305" spans="10:10" x14ac:dyDescent="0.2">
      <c r="J305" s="1"/>
    </row>
    <row r="306" spans="10:10" x14ac:dyDescent="0.2">
      <c r="J306" s="1"/>
    </row>
    <row r="307" spans="10:10" x14ac:dyDescent="0.2">
      <c r="J307" s="1"/>
    </row>
    <row r="308" spans="10:10" x14ac:dyDescent="0.2">
      <c r="J308" s="1"/>
    </row>
    <row r="309" spans="10:10" x14ac:dyDescent="0.2">
      <c r="J309" s="1"/>
    </row>
    <row r="310" spans="10:10" x14ac:dyDescent="0.2">
      <c r="J310" s="1"/>
    </row>
    <row r="311" spans="10:10" x14ac:dyDescent="0.2">
      <c r="J311" s="1"/>
    </row>
    <row r="312" spans="10:10" x14ac:dyDescent="0.2">
      <c r="J312" s="1"/>
    </row>
    <row r="313" spans="10:10" x14ac:dyDescent="0.2">
      <c r="J313" s="1"/>
    </row>
    <row r="314" spans="10:10" x14ac:dyDescent="0.2">
      <c r="J314" s="1"/>
    </row>
    <row r="315" spans="10:10" x14ac:dyDescent="0.2">
      <c r="J315" s="1"/>
    </row>
    <row r="316" spans="10:10" x14ac:dyDescent="0.2">
      <c r="J316" s="1"/>
    </row>
    <row r="317" spans="10:10" x14ac:dyDescent="0.2">
      <c r="J317" s="1"/>
    </row>
    <row r="318" spans="10:10" x14ac:dyDescent="0.2">
      <c r="J318" s="1"/>
    </row>
    <row r="319" spans="10:10" x14ac:dyDescent="0.2">
      <c r="J319" s="1"/>
    </row>
    <row r="320" spans="10:10" x14ac:dyDescent="0.2">
      <c r="J320" s="1"/>
    </row>
    <row r="321" spans="10:10" x14ac:dyDescent="0.2">
      <c r="J321" s="1"/>
    </row>
    <row r="322" spans="10:10" x14ac:dyDescent="0.2">
      <c r="J322" s="1"/>
    </row>
    <row r="323" spans="10:10" x14ac:dyDescent="0.2">
      <c r="J323" s="1"/>
    </row>
    <row r="324" spans="10:10" x14ac:dyDescent="0.2">
      <c r="J324" s="1"/>
    </row>
    <row r="325" spans="10:10" x14ac:dyDescent="0.2">
      <c r="J325" s="1"/>
    </row>
    <row r="326" spans="10:10" x14ac:dyDescent="0.2">
      <c r="J326" s="1"/>
    </row>
    <row r="327" spans="10:10" x14ac:dyDescent="0.2">
      <c r="J327" s="1"/>
    </row>
    <row r="328" spans="10:10" x14ac:dyDescent="0.2">
      <c r="J328" s="1"/>
    </row>
    <row r="329" spans="10:10" x14ac:dyDescent="0.2">
      <c r="J329" s="1"/>
    </row>
    <row r="330" spans="10:10" x14ac:dyDescent="0.2">
      <c r="J330" s="1"/>
    </row>
    <row r="331" spans="10:10" x14ac:dyDescent="0.2">
      <c r="J331" s="1"/>
    </row>
    <row r="332" spans="10:10" x14ac:dyDescent="0.2">
      <c r="J332" s="1"/>
    </row>
    <row r="333" spans="10:10" x14ac:dyDescent="0.2">
      <c r="J333" s="1"/>
    </row>
    <row r="334" spans="10:10" x14ac:dyDescent="0.2">
      <c r="J334" s="1"/>
    </row>
    <row r="335" spans="10:10" x14ac:dyDescent="0.2">
      <c r="J335" s="1"/>
    </row>
    <row r="336" spans="10:10" x14ac:dyDescent="0.2">
      <c r="J336" s="1"/>
    </row>
    <row r="337" spans="10:10" x14ac:dyDescent="0.2">
      <c r="J337" s="1"/>
    </row>
    <row r="338" spans="10:10" x14ac:dyDescent="0.2">
      <c r="J338" s="1"/>
    </row>
    <row r="339" spans="10:10" x14ac:dyDescent="0.2">
      <c r="J339" s="1"/>
    </row>
    <row r="340" spans="10:10" x14ac:dyDescent="0.2">
      <c r="J340" s="1"/>
    </row>
    <row r="341" spans="10:10" x14ac:dyDescent="0.2">
      <c r="J341" s="1"/>
    </row>
    <row r="342" spans="10:10" x14ac:dyDescent="0.2">
      <c r="J342" s="1"/>
    </row>
    <row r="343" spans="10:10" x14ac:dyDescent="0.2">
      <c r="J343" s="1"/>
    </row>
    <row r="344" spans="10:10" x14ac:dyDescent="0.2">
      <c r="J344" s="1"/>
    </row>
    <row r="345" spans="10:10" x14ac:dyDescent="0.2">
      <c r="J345" s="1"/>
    </row>
    <row r="346" spans="10:10" x14ac:dyDescent="0.2">
      <c r="J346" s="1"/>
    </row>
    <row r="347" spans="10:10" x14ac:dyDescent="0.2">
      <c r="J347" s="1"/>
    </row>
    <row r="348" spans="10:10" x14ac:dyDescent="0.2">
      <c r="J348" s="1"/>
    </row>
    <row r="349" spans="10:10" x14ac:dyDescent="0.2">
      <c r="J349" s="1"/>
    </row>
    <row r="350" spans="10:10" x14ac:dyDescent="0.2">
      <c r="J350" s="1"/>
    </row>
    <row r="351" spans="10:10" x14ac:dyDescent="0.2">
      <c r="J351" s="1"/>
    </row>
    <row r="352" spans="10:10" x14ac:dyDescent="0.2">
      <c r="J352" s="1"/>
    </row>
    <row r="353" spans="10:10" x14ac:dyDescent="0.2">
      <c r="J353" s="1"/>
    </row>
    <row r="354" spans="10:10" x14ac:dyDescent="0.2">
      <c r="J354" s="1"/>
    </row>
    <row r="355" spans="10:10" x14ac:dyDescent="0.2">
      <c r="J355" s="1"/>
    </row>
    <row r="356" spans="10:10" x14ac:dyDescent="0.2">
      <c r="J356" s="1"/>
    </row>
    <row r="357" spans="10:10" x14ac:dyDescent="0.2">
      <c r="J357" s="1"/>
    </row>
    <row r="358" spans="10:10" x14ac:dyDescent="0.2">
      <c r="J358" s="1"/>
    </row>
    <row r="359" spans="10:10" x14ac:dyDescent="0.2">
      <c r="J359" s="1"/>
    </row>
    <row r="360" spans="10:10" x14ac:dyDescent="0.2">
      <c r="J360" s="1"/>
    </row>
    <row r="361" spans="10:10" x14ac:dyDescent="0.2">
      <c r="J361" s="1"/>
    </row>
    <row r="362" spans="10:10" x14ac:dyDescent="0.2">
      <c r="J362" s="1"/>
    </row>
    <row r="363" spans="10:10" x14ac:dyDescent="0.2">
      <c r="J363" s="1"/>
    </row>
    <row r="364" spans="10:10" x14ac:dyDescent="0.2">
      <c r="J364" s="1"/>
    </row>
    <row r="365" spans="10:10" x14ac:dyDescent="0.2">
      <c r="J365" s="1"/>
    </row>
    <row r="366" spans="10:10" x14ac:dyDescent="0.2">
      <c r="J366" s="1"/>
    </row>
    <row r="367" spans="10:10" x14ac:dyDescent="0.2">
      <c r="J367" s="1"/>
    </row>
    <row r="368" spans="10:10" x14ac:dyDescent="0.2">
      <c r="J368" s="1"/>
    </row>
    <row r="369" spans="10:10" x14ac:dyDescent="0.2">
      <c r="J369" s="1"/>
    </row>
    <row r="370" spans="10:10" x14ac:dyDescent="0.2">
      <c r="J370" s="1"/>
    </row>
    <row r="371" spans="10:10" x14ac:dyDescent="0.2">
      <c r="J371" s="1"/>
    </row>
    <row r="372" spans="10:10" x14ac:dyDescent="0.2">
      <c r="J372" s="1"/>
    </row>
    <row r="373" spans="10:10" x14ac:dyDescent="0.2">
      <c r="J373" s="1"/>
    </row>
    <row r="374" spans="10:10" x14ac:dyDescent="0.2">
      <c r="J374" s="1"/>
    </row>
    <row r="375" spans="10:10" x14ac:dyDescent="0.2">
      <c r="J375" s="1"/>
    </row>
    <row r="376" spans="10:10" x14ac:dyDescent="0.2">
      <c r="J376" s="1"/>
    </row>
    <row r="377" spans="10:10" x14ac:dyDescent="0.2">
      <c r="J377" s="1"/>
    </row>
    <row r="378" spans="10:10" x14ac:dyDescent="0.2">
      <c r="J378" s="1"/>
    </row>
    <row r="379" spans="10:10" x14ac:dyDescent="0.2">
      <c r="J379" s="1"/>
    </row>
    <row r="380" spans="10:10" x14ac:dyDescent="0.2">
      <c r="J380" s="1"/>
    </row>
    <row r="381" spans="10:10" x14ac:dyDescent="0.2">
      <c r="J381" s="1"/>
    </row>
    <row r="382" spans="10:10" x14ac:dyDescent="0.2">
      <c r="J382" s="1"/>
    </row>
    <row r="383" spans="10:10" x14ac:dyDescent="0.2">
      <c r="J383" s="1"/>
    </row>
    <row r="384" spans="10:10" x14ac:dyDescent="0.2">
      <c r="J384" s="1"/>
    </row>
    <row r="385" spans="10:10" x14ac:dyDescent="0.2">
      <c r="J385" s="1"/>
    </row>
    <row r="386" spans="10:10" x14ac:dyDescent="0.2">
      <c r="J386" s="1"/>
    </row>
    <row r="387" spans="10:10" x14ac:dyDescent="0.2">
      <c r="J387" s="1"/>
    </row>
    <row r="388" spans="10:10" x14ac:dyDescent="0.2">
      <c r="J388" s="1"/>
    </row>
    <row r="389" spans="10:10" x14ac:dyDescent="0.2">
      <c r="J389" s="1"/>
    </row>
    <row r="390" spans="10:10" x14ac:dyDescent="0.2">
      <c r="J390" s="1"/>
    </row>
    <row r="391" spans="10:10" x14ac:dyDescent="0.2">
      <c r="J391" s="1"/>
    </row>
    <row r="392" spans="10:10" x14ac:dyDescent="0.2">
      <c r="J392" s="1"/>
    </row>
    <row r="393" spans="10:10" x14ac:dyDescent="0.2">
      <c r="J393" s="1"/>
    </row>
    <row r="394" spans="10:10" x14ac:dyDescent="0.2">
      <c r="J394" s="1"/>
    </row>
    <row r="395" spans="10:10" x14ac:dyDescent="0.2">
      <c r="J395" s="1"/>
    </row>
    <row r="396" spans="10:10" x14ac:dyDescent="0.2">
      <c r="J396" s="1"/>
    </row>
    <row r="397" spans="10:10" x14ac:dyDescent="0.2">
      <c r="J397" s="1"/>
    </row>
    <row r="398" spans="10:10" x14ac:dyDescent="0.2">
      <c r="J398" s="1"/>
    </row>
    <row r="399" spans="10:10" x14ac:dyDescent="0.2">
      <c r="J399" s="1"/>
    </row>
    <row r="400" spans="10:10" x14ac:dyDescent="0.2">
      <c r="J400" s="1"/>
    </row>
    <row r="401" spans="10:10" x14ac:dyDescent="0.2">
      <c r="J401" s="1"/>
    </row>
    <row r="402" spans="10:10" x14ac:dyDescent="0.2">
      <c r="J402" s="1"/>
    </row>
    <row r="403" spans="10:10" x14ac:dyDescent="0.2">
      <c r="J403" s="1"/>
    </row>
    <row r="404" spans="10:10" x14ac:dyDescent="0.2">
      <c r="J404" s="1"/>
    </row>
    <row r="405" spans="10:10" x14ac:dyDescent="0.2">
      <c r="J405" s="1"/>
    </row>
    <row r="406" spans="10:10" x14ac:dyDescent="0.2">
      <c r="J406" s="1"/>
    </row>
    <row r="407" spans="10:10" x14ac:dyDescent="0.2">
      <c r="J407" s="1"/>
    </row>
    <row r="408" spans="10:10" x14ac:dyDescent="0.2">
      <c r="J408" s="1"/>
    </row>
    <row r="409" spans="10:10" x14ac:dyDescent="0.2">
      <c r="J409" s="1"/>
    </row>
    <row r="410" spans="10:10" x14ac:dyDescent="0.2">
      <c r="J410" s="1"/>
    </row>
    <row r="411" spans="10:10" x14ac:dyDescent="0.2">
      <c r="J411" s="1"/>
    </row>
    <row r="412" spans="10:10" x14ac:dyDescent="0.2">
      <c r="J412" s="1"/>
    </row>
    <row r="413" spans="10:10" x14ac:dyDescent="0.2">
      <c r="J413" s="1"/>
    </row>
    <row r="414" spans="10:10" x14ac:dyDescent="0.2">
      <c r="J414" s="1"/>
    </row>
    <row r="415" spans="10:10" x14ac:dyDescent="0.2">
      <c r="J415" s="1"/>
    </row>
    <row r="416" spans="10:10" x14ac:dyDescent="0.2">
      <c r="J416" s="1"/>
    </row>
    <row r="417" spans="10:10" x14ac:dyDescent="0.2">
      <c r="J417" s="1"/>
    </row>
    <row r="418" spans="10:10" x14ac:dyDescent="0.2">
      <c r="J418" s="1"/>
    </row>
    <row r="419" spans="10:10" x14ac:dyDescent="0.2">
      <c r="J419" s="1"/>
    </row>
    <row r="420" spans="10:10" x14ac:dyDescent="0.2">
      <c r="J420" s="1"/>
    </row>
    <row r="421" spans="10:10" x14ac:dyDescent="0.2">
      <c r="J421" s="1"/>
    </row>
    <row r="422" spans="10:10" x14ac:dyDescent="0.2">
      <c r="J422" s="1"/>
    </row>
    <row r="423" spans="10:10" x14ac:dyDescent="0.2">
      <c r="J423" s="1"/>
    </row>
    <row r="424" spans="10:10" x14ac:dyDescent="0.2">
      <c r="J424" s="1"/>
    </row>
    <row r="425" spans="10:10" x14ac:dyDescent="0.2">
      <c r="J425" s="1"/>
    </row>
    <row r="426" spans="10:10" x14ac:dyDescent="0.2">
      <c r="J426" s="1"/>
    </row>
    <row r="427" spans="10:10" x14ac:dyDescent="0.2">
      <c r="J427" s="1"/>
    </row>
    <row r="428" spans="10:10" x14ac:dyDescent="0.2">
      <c r="J428" s="1"/>
    </row>
    <row r="429" spans="10:10" x14ac:dyDescent="0.2">
      <c r="J429" s="1"/>
    </row>
    <row r="430" spans="10:10" x14ac:dyDescent="0.2">
      <c r="J430" s="1"/>
    </row>
    <row r="431" spans="10:10" x14ac:dyDescent="0.2">
      <c r="J431" s="1"/>
    </row>
    <row r="432" spans="10:10" x14ac:dyDescent="0.2">
      <c r="J432" s="1"/>
    </row>
    <row r="433" spans="10:10" x14ac:dyDescent="0.2">
      <c r="J433" s="1"/>
    </row>
    <row r="434" spans="10:10" x14ac:dyDescent="0.2">
      <c r="J434" s="1"/>
    </row>
    <row r="435" spans="10:10" x14ac:dyDescent="0.2">
      <c r="J435" s="1"/>
    </row>
    <row r="436" spans="10:10" x14ac:dyDescent="0.2">
      <c r="J436" s="1"/>
    </row>
    <row r="437" spans="10:10" x14ac:dyDescent="0.2">
      <c r="J437" s="1"/>
    </row>
    <row r="438" spans="10:10" x14ac:dyDescent="0.2">
      <c r="J438" s="1"/>
    </row>
    <row r="439" spans="10:10" x14ac:dyDescent="0.2">
      <c r="J439" s="1"/>
    </row>
    <row r="440" spans="10:10" x14ac:dyDescent="0.2">
      <c r="J440" s="1"/>
    </row>
    <row r="441" spans="10:10" x14ac:dyDescent="0.2">
      <c r="J441" s="1"/>
    </row>
    <row r="442" spans="10:10" x14ac:dyDescent="0.2">
      <c r="J442" s="1"/>
    </row>
    <row r="443" spans="10:10" x14ac:dyDescent="0.2">
      <c r="J443" s="1"/>
    </row>
    <row r="444" spans="10:10" x14ac:dyDescent="0.2">
      <c r="J444" s="1"/>
    </row>
    <row r="445" spans="10:10" x14ac:dyDescent="0.2">
      <c r="J445" s="1"/>
    </row>
    <row r="446" spans="10:10" x14ac:dyDescent="0.2">
      <c r="J446" s="1"/>
    </row>
    <row r="447" spans="10:10" x14ac:dyDescent="0.2">
      <c r="J447" s="1"/>
    </row>
    <row r="448" spans="10:10" x14ac:dyDescent="0.2">
      <c r="J448" s="1"/>
    </row>
    <row r="449" spans="10:10" x14ac:dyDescent="0.2">
      <c r="J449" s="1"/>
    </row>
    <row r="450" spans="10:10" x14ac:dyDescent="0.2">
      <c r="J450" s="1"/>
    </row>
    <row r="451" spans="10:10" x14ac:dyDescent="0.2">
      <c r="J451" s="1"/>
    </row>
    <row r="452" spans="10:10" x14ac:dyDescent="0.2">
      <c r="J452" s="1"/>
    </row>
    <row r="453" spans="10:10" x14ac:dyDescent="0.2">
      <c r="J453" s="1"/>
    </row>
    <row r="454" spans="10:10" x14ac:dyDescent="0.2">
      <c r="J454" s="1"/>
    </row>
    <row r="455" spans="10:10" x14ac:dyDescent="0.2">
      <c r="J455" s="1"/>
    </row>
    <row r="456" spans="10:10" x14ac:dyDescent="0.2">
      <c r="J456" s="1"/>
    </row>
    <row r="457" spans="10:10" x14ac:dyDescent="0.2">
      <c r="J457" s="1"/>
    </row>
    <row r="458" spans="10:10" x14ac:dyDescent="0.2">
      <c r="J458" s="1"/>
    </row>
    <row r="459" spans="10:10" x14ac:dyDescent="0.2">
      <c r="J459" s="1"/>
    </row>
    <row r="460" spans="10:10" x14ac:dyDescent="0.2">
      <c r="J460" s="1"/>
    </row>
    <row r="461" spans="10:10" x14ac:dyDescent="0.2">
      <c r="J461" s="1"/>
    </row>
    <row r="462" spans="10:10" x14ac:dyDescent="0.2">
      <c r="J462" s="1"/>
    </row>
    <row r="463" spans="10:10" x14ac:dyDescent="0.2">
      <c r="J463" s="1"/>
    </row>
    <row r="464" spans="10:10" x14ac:dyDescent="0.2">
      <c r="J464" s="1"/>
    </row>
    <row r="465" spans="10:10" x14ac:dyDescent="0.2">
      <c r="J465" s="1"/>
    </row>
    <row r="466" spans="10:10" x14ac:dyDescent="0.2">
      <c r="J466" s="1"/>
    </row>
    <row r="467" spans="10:10" x14ac:dyDescent="0.2">
      <c r="J467" s="1"/>
    </row>
    <row r="468" spans="10:10" x14ac:dyDescent="0.2">
      <c r="J468" s="1"/>
    </row>
    <row r="469" spans="10:10" x14ac:dyDescent="0.2">
      <c r="J469" s="1"/>
    </row>
    <row r="470" spans="10:10" x14ac:dyDescent="0.2">
      <c r="J470" s="1"/>
    </row>
    <row r="471" spans="10:10" x14ac:dyDescent="0.2">
      <c r="J471" s="1"/>
    </row>
    <row r="472" spans="10:10" x14ac:dyDescent="0.2">
      <c r="J472" s="1"/>
    </row>
    <row r="473" spans="10:10" x14ac:dyDescent="0.2">
      <c r="J473" s="1"/>
    </row>
    <row r="474" spans="10:10" x14ac:dyDescent="0.2">
      <c r="J474" s="1"/>
    </row>
    <row r="475" spans="10:10" x14ac:dyDescent="0.2">
      <c r="J475" s="1"/>
    </row>
    <row r="476" spans="10:10" x14ac:dyDescent="0.2">
      <c r="J476" s="1"/>
    </row>
    <row r="477" spans="10:10" x14ac:dyDescent="0.2">
      <c r="J477" s="1"/>
    </row>
    <row r="478" spans="10:10" x14ac:dyDescent="0.2">
      <c r="J478" s="1"/>
    </row>
    <row r="479" spans="10:10" x14ac:dyDescent="0.2">
      <c r="J479" s="1"/>
    </row>
    <row r="480" spans="10:10" x14ac:dyDescent="0.2">
      <c r="J480" s="1"/>
    </row>
    <row r="481" spans="10:10" x14ac:dyDescent="0.2">
      <c r="J481" s="1"/>
    </row>
    <row r="482" spans="10:10" x14ac:dyDescent="0.2">
      <c r="J482" s="1"/>
    </row>
    <row r="483" spans="10:10" x14ac:dyDescent="0.2">
      <c r="J483" s="1"/>
    </row>
    <row r="484" spans="10:10" x14ac:dyDescent="0.2">
      <c r="J484" s="1"/>
    </row>
    <row r="485" spans="10:10" x14ac:dyDescent="0.2">
      <c r="J485" s="1"/>
    </row>
    <row r="486" spans="10:10" x14ac:dyDescent="0.2">
      <c r="J486" s="1"/>
    </row>
    <row r="487" spans="10:10" x14ac:dyDescent="0.2">
      <c r="J487" s="1"/>
    </row>
    <row r="488" spans="10:10" x14ac:dyDescent="0.2">
      <c r="J488" s="1"/>
    </row>
    <row r="489" spans="10:10" x14ac:dyDescent="0.2">
      <c r="J489" s="1"/>
    </row>
    <row r="490" spans="10:10" x14ac:dyDescent="0.2">
      <c r="J490" s="1"/>
    </row>
    <row r="491" spans="10:10" x14ac:dyDescent="0.2">
      <c r="J491" s="1"/>
    </row>
    <row r="492" spans="10:10" x14ac:dyDescent="0.2">
      <c r="J492" s="1"/>
    </row>
    <row r="493" spans="10:10" x14ac:dyDescent="0.2">
      <c r="J493" s="1"/>
    </row>
    <row r="494" spans="10:10" x14ac:dyDescent="0.2">
      <c r="J494" s="1"/>
    </row>
    <row r="495" spans="10:10" x14ac:dyDescent="0.2">
      <c r="J495" s="1"/>
    </row>
    <row r="496" spans="10:10" x14ac:dyDescent="0.2">
      <c r="J496" s="1"/>
    </row>
    <row r="497" spans="10:10" x14ac:dyDescent="0.2">
      <c r="J497" s="1"/>
    </row>
    <row r="498" spans="10:10" x14ac:dyDescent="0.2">
      <c r="J498" s="1"/>
    </row>
    <row r="499" spans="10:10" x14ac:dyDescent="0.2">
      <c r="J499" s="1"/>
    </row>
    <row r="500" spans="10:10" x14ac:dyDescent="0.2">
      <c r="J500" s="1"/>
    </row>
    <row r="501" spans="10:10" x14ac:dyDescent="0.2">
      <c r="J501" s="1"/>
    </row>
    <row r="502" spans="10:10" x14ac:dyDescent="0.2">
      <c r="J502" s="1"/>
    </row>
    <row r="503" spans="10:10" x14ac:dyDescent="0.2">
      <c r="J503" s="1"/>
    </row>
    <row r="504" spans="10:10" x14ac:dyDescent="0.2">
      <c r="J504" s="1"/>
    </row>
    <row r="505" spans="10:10" x14ac:dyDescent="0.2">
      <c r="J505" s="1"/>
    </row>
    <row r="506" spans="10:10" x14ac:dyDescent="0.2">
      <c r="J506" s="1"/>
    </row>
    <row r="507" spans="10:10" x14ac:dyDescent="0.2">
      <c r="J507" s="1"/>
    </row>
    <row r="508" spans="10:10" x14ac:dyDescent="0.2">
      <c r="J508" s="1"/>
    </row>
    <row r="509" spans="10:10" x14ac:dyDescent="0.2">
      <c r="J509" s="1"/>
    </row>
    <row r="510" spans="10:10" x14ac:dyDescent="0.2">
      <c r="J510" s="1"/>
    </row>
    <row r="511" spans="10:10" x14ac:dyDescent="0.2">
      <c r="J511" s="1"/>
    </row>
    <row r="512" spans="10:10" x14ac:dyDescent="0.2">
      <c r="J512" s="1"/>
    </row>
    <row r="513" spans="10:10" x14ac:dyDescent="0.2">
      <c r="J513" s="1"/>
    </row>
    <row r="514" spans="10:10" x14ac:dyDescent="0.2">
      <c r="J514" s="1"/>
    </row>
    <row r="515" spans="10:10" x14ac:dyDescent="0.2">
      <c r="J515" s="1"/>
    </row>
    <row r="516" spans="10:10" x14ac:dyDescent="0.2">
      <c r="J516" s="1"/>
    </row>
    <row r="517" spans="10:10" x14ac:dyDescent="0.2">
      <c r="J517" s="1"/>
    </row>
    <row r="518" spans="10:10" x14ac:dyDescent="0.2">
      <c r="J518" s="1"/>
    </row>
    <row r="519" spans="10:10" x14ac:dyDescent="0.2">
      <c r="J519" s="1"/>
    </row>
    <row r="520" spans="10:10" x14ac:dyDescent="0.2">
      <c r="J520" s="1"/>
    </row>
    <row r="521" spans="10:10" x14ac:dyDescent="0.2">
      <c r="J521" s="1"/>
    </row>
    <row r="522" spans="10:10" x14ac:dyDescent="0.2">
      <c r="J522" s="1"/>
    </row>
    <row r="523" spans="10:10" x14ac:dyDescent="0.2">
      <c r="J523" s="1"/>
    </row>
    <row r="524" spans="10:10" x14ac:dyDescent="0.2">
      <c r="J524" s="1"/>
    </row>
    <row r="525" spans="10:10" x14ac:dyDescent="0.2">
      <c r="J525" s="1"/>
    </row>
    <row r="526" spans="10:10" x14ac:dyDescent="0.2">
      <c r="J526" s="1"/>
    </row>
    <row r="527" spans="10:10" x14ac:dyDescent="0.2">
      <c r="J527" s="1"/>
    </row>
    <row r="528" spans="10:10" x14ac:dyDescent="0.2">
      <c r="J528" s="1"/>
    </row>
    <row r="529" spans="10:10" x14ac:dyDescent="0.2">
      <c r="J529" s="1"/>
    </row>
    <row r="530" spans="10:10" x14ac:dyDescent="0.2">
      <c r="J530" s="1"/>
    </row>
    <row r="531" spans="10:10" x14ac:dyDescent="0.2">
      <c r="J531" s="1"/>
    </row>
    <row r="532" spans="10:10" x14ac:dyDescent="0.2">
      <c r="J532" s="1"/>
    </row>
    <row r="533" spans="10:10" x14ac:dyDescent="0.2">
      <c r="J533" s="1"/>
    </row>
    <row r="534" spans="10:10" x14ac:dyDescent="0.2">
      <c r="J534" s="1"/>
    </row>
    <row r="535" spans="10:10" x14ac:dyDescent="0.2">
      <c r="J535" s="1"/>
    </row>
    <row r="536" spans="10:10" x14ac:dyDescent="0.2">
      <c r="J536" s="1"/>
    </row>
    <row r="537" spans="10:10" x14ac:dyDescent="0.2">
      <c r="J537" s="1"/>
    </row>
    <row r="538" spans="10:10" x14ac:dyDescent="0.2">
      <c r="J538" s="1"/>
    </row>
    <row r="539" spans="10:10" x14ac:dyDescent="0.2">
      <c r="J539" s="1"/>
    </row>
    <row r="540" spans="10:10" x14ac:dyDescent="0.2">
      <c r="J540" s="1"/>
    </row>
    <row r="541" spans="10:10" x14ac:dyDescent="0.2">
      <c r="J541" s="1"/>
    </row>
    <row r="542" spans="10:10" x14ac:dyDescent="0.2">
      <c r="J542" s="1"/>
    </row>
    <row r="543" spans="10:10" x14ac:dyDescent="0.2">
      <c r="J543" s="1"/>
    </row>
    <row r="544" spans="10:10" x14ac:dyDescent="0.2">
      <c r="J544" s="1"/>
    </row>
    <row r="545" spans="10:10" x14ac:dyDescent="0.2">
      <c r="J545" s="1"/>
    </row>
    <row r="546" spans="10:10" x14ac:dyDescent="0.2">
      <c r="J546" s="1"/>
    </row>
    <row r="547" spans="10:10" x14ac:dyDescent="0.2">
      <c r="J547" s="1"/>
    </row>
    <row r="548" spans="10:10" x14ac:dyDescent="0.2">
      <c r="J548" s="1"/>
    </row>
    <row r="549" spans="10:10" x14ac:dyDescent="0.2">
      <c r="J549" s="1"/>
    </row>
    <row r="550" spans="10:10" x14ac:dyDescent="0.2">
      <c r="J550" s="1"/>
    </row>
    <row r="551" spans="10:10" x14ac:dyDescent="0.2">
      <c r="J551" s="1"/>
    </row>
    <row r="552" spans="10:10" x14ac:dyDescent="0.2">
      <c r="J552" s="1"/>
    </row>
    <row r="553" spans="10:10" x14ac:dyDescent="0.2">
      <c r="J553" s="1"/>
    </row>
    <row r="554" spans="10:10" x14ac:dyDescent="0.2">
      <c r="J554" s="1"/>
    </row>
    <row r="555" spans="10:10" x14ac:dyDescent="0.2">
      <c r="J555" s="1"/>
    </row>
    <row r="556" spans="10:10" x14ac:dyDescent="0.2">
      <c r="J556" s="1"/>
    </row>
    <row r="557" spans="10:10" x14ac:dyDescent="0.2">
      <c r="J557" s="1"/>
    </row>
    <row r="558" spans="10:10" x14ac:dyDescent="0.2">
      <c r="J558" s="1"/>
    </row>
    <row r="559" spans="10:10" x14ac:dyDescent="0.2">
      <c r="J559" s="1"/>
    </row>
    <row r="560" spans="10:10" x14ac:dyDescent="0.2">
      <c r="J560" s="1"/>
    </row>
    <row r="561" spans="10:10" x14ac:dyDescent="0.2">
      <c r="J561" s="1"/>
    </row>
    <row r="562" spans="10:10" x14ac:dyDescent="0.2">
      <c r="J562" s="1"/>
    </row>
    <row r="563" spans="10:10" x14ac:dyDescent="0.2">
      <c r="J563" s="1"/>
    </row>
    <row r="564" spans="10:10" x14ac:dyDescent="0.2">
      <c r="J564" s="1"/>
    </row>
    <row r="565" spans="10:10" x14ac:dyDescent="0.2">
      <c r="J565" s="1"/>
    </row>
    <row r="566" spans="10:10" x14ac:dyDescent="0.2">
      <c r="J566" s="1"/>
    </row>
    <row r="567" spans="10:10" x14ac:dyDescent="0.2">
      <c r="J567" s="1"/>
    </row>
    <row r="568" spans="10:10" x14ac:dyDescent="0.2">
      <c r="J568" s="1"/>
    </row>
    <row r="569" spans="10:10" x14ac:dyDescent="0.2">
      <c r="J569" s="1"/>
    </row>
    <row r="570" spans="10:10" x14ac:dyDescent="0.2">
      <c r="J570" s="1"/>
    </row>
    <row r="571" spans="10:10" x14ac:dyDescent="0.2">
      <c r="J571" s="1"/>
    </row>
    <row r="572" spans="10:10" x14ac:dyDescent="0.2">
      <c r="J572" s="1"/>
    </row>
    <row r="573" spans="10:10" x14ac:dyDescent="0.2">
      <c r="J573" s="1"/>
    </row>
    <row r="574" spans="10:10" x14ac:dyDescent="0.2">
      <c r="J574" s="1"/>
    </row>
    <row r="575" spans="10:10" x14ac:dyDescent="0.2">
      <c r="J575" s="1"/>
    </row>
    <row r="576" spans="10:10" x14ac:dyDescent="0.2">
      <c r="J576" s="1"/>
    </row>
    <row r="577" spans="10:10" x14ac:dyDescent="0.2">
      <c r="J577" s="1"/>
    </row>
    <row r="578" spans="10:10" x14ac:dyDescent="0.2">
      <c r="J578" s="1"/>
    </row>
    <row r="579" spans="10:10" x14ac:dyDescent="0.2">
      <c r="J579" s="1"/>
    </row>
    <row r="580" spans="10:10" x14ac:dyDescent="0.2">
      <c r="J580" s="1"/>
    </row>
    <row r="581" spans="10:10" x14ac:dyDescent="0.2">
      <c r="J581" s="1"/>
    </row>
    <row r="582" spans="10:10" x14ac:dyDescent="0.2">
      <c r="J582" s="1"/>
    </row>
    <row r="583" spans="10:10" x14ac:dyDescent="0.2">
      <c r="J583" s="1"/>
    </row>
    <row r="584" spans="10:10" x14ac:dyDescent="0.2">
      <c r="J584" s="1"/>
    </row>
    <row r="585" spans="10:10" x14ac:dyDescent="0.2">
      <c r="J585" s="1"/>
    </row>
    <row r="586" spans="10:10" x14ac:dyDescent="0.2">
      <c r="J586" s="1"/>
    </row>
    <row r="587" spans="10:10" x14ac:dyDescent="0.2">
      <c r="J587" s="1"/>
    </row>
    <row r="588" spans="10:10" x14ac:dyDescent="0.2">
      <c r="J588" s="1"/>
    </row>
    <row r="589" spans="10:10" x14ac:dyDescent="0.2">
      <c r="J589" s="1"/>
    </row>
    <row r="590" spans="10:10" x14ac:dyDescent="0.2">
      <c r="J590" s="1"/>
    </row>
    <row r="591" spans="10:10" x14ac:dyDescent="0.2">
      <c r="J591" s="1"/>
    </row>
    <row r="592" spans="10:10" x14ac:dyDescent="0.2">
      <c r="J592" s="1"/>
    </row>
    <row r="593" spans="10:10" x14ac:dyDescent="0.2">
      <c r="J593" s="1"/>
    </row>
    <row r="594" spans="10:10" x14ac:dyDescent="0.2">
      <c r="J594" s="1"/>
    </row>
    <row r="595" spans="10:10" x14ac:dyDescent="0.2">
      <c r="J59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3B94D-AF78-474A-8DD4-306E81479D54}">
  <sheetPr codeName="Feuil6">
    <tabColor theme="9" tint="0.39997558519241921"/>
  </sheetPr>
  <dimension ref="A1:W199"/>
  <sheetViews>
    <sheetView workbookViewId="0">
      <pane xSplit="1" ySplit="1" topLeftCell="K184" activePane="bottomRight" state="frozen"/>
      <selection pane="topRight" activeCell="B1" sqref="B1"/>
      <selection pane="bottomLeft" activeCell="A2" sqref="A2"/>
      <selection pane="bottomRight" activeCell="F2" sqref="F2:Z2"/>
    </sheetView>
  </sheetViews>
  <sheetFormatPr baseColWidth="10" defaultRowHeight="11.25" x14ac:dyDescent="0.2"/>
  <cols>
    <col min="1" max="1" width="9.42578125" style="1" bestFit="1" customWidth="1"/>
    <col min="2" max="2" width="9.140625" style="1" bestFit="1" customWidth="1"/>
    <col min="3" max="3" width="8.7109375" style="37" bestFit="1" customWidth="1"/>
    <col min="4" max="4" width="10.28515625" style="97" bestFit="1" customWidth="1"/>
    <col min="5" max="5" width="54.140625" style="1" bestFit="1" customWidth="1"/>
    <col min="6" max="6" width="38" style="1" bestFit="1" customWidth="1"/>
    <col min="7" max="7" width="23.7109375" style="1" bestFit="1" customWidth="1"/>
    <col min="8" max="8" width="13.140625" style="46" bestFit="1" customWidth="1"/>
    <col min="9" max="9" width="10.85546875" style="1" bestFit="1" customWidth="1"/>
    <col min="10" max="10" width="25.5703125" style="1" bestFit="1" customWidth="1"/>
    <col min="11" max="11" width="7.42578125" style="98" bestFit="1" customWidth="1"/>
    <col min="12" max="12" width="6.5703125" style="98" bestFit="1" customWidth="1"/>
    <col min="13" max="13" width="6.85546875" style="98" bestFit="1" customWidth="1"/>
    <col min="14" max="16" width="6.42578125" style="98" bestFit="1" customWidth="1"/>
    <col min="17" max="17" width="6.85546875" style="98" bestFit="1" customWidth="1"/>
    <col min="18" max="18" width="11.42578125" style="16" bestFit="1" customWidth="1"/>
    <col min="19" max="19" width="10.28515625" style="16" bestFit="1" customWidth="1"/>
    <col min="20" max="20" width="11.5703125" style="16" bestFit="1" customWidth="1"/>
    <col min="21" max="21" width="7" style="16" bestFit="1" customWidth="1"/>
    <col min="22" max="22" width="9.42578125" style="16" bestFit="1" customWidth="1"/>
    <col min="23" max="23" width="7.28515625" style="16" bestFit="1" customWidth="1"/>
    <col min="24" max="16384" width="11.42578125" style="1"/>
  </cols>
  <sheetData>
    <row r="1" spans="1:23" s="96" customFormat="1" ht="24" customHeight="1" x14ac:dyDescent="0.2">
      <c r="A1" s="91" t="s">
        <v>97</v>
      </c>
      <c r="B1" s="91" t="s">
        <v>74</v>
      </c>
      <c r="C1" s="92" t="s">
        <v>39</v>
      </c>
      <c r="D1" s="103" t="s">
        <v>38</v>
      </c>
      <c r="E1" s="91" t="s">
        <v>2</v>
      </c>
      <c r="F1" s="91" t="s">
        <v>37</v>
      </c>
      <c r="G1" s="91" t="s">
        <v>36</v>
      </c>
      <c r="H1" s="99" t="s">
        <v>35</v>
      </c>
      <c r="I1" s="91" t="s">
        <v>12</v>
      </c>
      <c r="J1" s="93" t="s">
        <v>34</v>
      </c>
      <c r="K1" s="91" t="s">
        <v>31</v>
      </c>
      <c r="L1" s="102" t="s">
        <v>30</v>
      </c>
      <c r="M1" s="94" t="s">
        <v>40</v>
      </c>
      <c r="N1" s="91" t="s">
        <v>166</v>
      </c>
      <c r="O1" s="91" t="s">
        <v>125</v>
      </c>
      <c r="P1" s="91" t="s">
        <v>126</v>
      </c>
      <c r="Q1" s="91" t="s">
        <v>0</v>
      </c>
      <c r="R1" s="101" t="s">
        <v>42</v>
      </c>
      <c r="S1" s="95" t="s">
        <v>14</v>
      </c>
      <c r="T1" s="105" t="s">
        <v>19</v>
      </c>
      <c r="U1" s="106" t="s">
        <v>170</v>
      </c>
      <c r="V1" s="106" t="s">
        <v>171</v>
      </c>
      <c r="W1" s="106" t="s">
        <v>172</v>
      </c>
    </row>
    <row r="2" spans="1:23" x14ac:dyDescent="0.2">
      <c r="A2" s="1" t="s">
        <v>91</v>
      </c>
      <c r="B2" s="1" t="s">
        <v>122</v>
      </c>
      <c r="C2" s="37">
        <v>43978</v>
      </c>
      <c r="D2" s="97">
        <f t="shared" ref="D2:D37" si="0">C2+60</f>
        <v>44038</v>
      </c>
      <c r="E2" s="1" t="s">
        <v>29</v>
      </c>
      <c r="U2" s="107"/>
      <c r="W2" s="107"/>
    </row>
    <row r="3" spans="1:23" x14ac:dyDescent="0.2">
      <c r="U3" s="107"/>
      <c r="W3" s="107"/>
    </row>
    <row r="4" spans="1:23" x14ac:dyDescent="0.2">
      <c r="U4" s="107"/>
      <c r="W4" s="107"/>
    </row>
    <row r="5" spans="1:23" x14ac:dyDescent="0.2">
      <c r="U5" s="107"/>
      <c r="W5" s="107"/>
    </row>
    <row r="6" spans="1:23" x14ac:dyDescent="0.2">
      <c r="U6" s="107"/>
      <c r="W6" s="107"/>
    </row>
    <row r="7" spans="1:23" x14ac:dyDescent="0.2">
      <c r="U7" s="107"/>
      <c r="W7" s="107"/>
    </row>
    <row r="8" spans="1:23" x14ac:dyDescent="0.2">
      <c r="U8" s="107"/>
      <c r="W8" s="107"/>
    </row>
    <row r="9" spans="1:23" x14ac:dyDescent="0.2">
      <c r="U9" s="107"/>
      <c r="W9" s="107"/>
    </row>
    <row r="10" spans="1:23" x14ac:dyDescent="0.2">
      <c r="U10" s="107"/>
      <c r="W10" s="107"/>
    </row>
    <row r="11" spans="1:23" x14ac:dyDescent="0.2">
      <c r="U11" s="107"/>
      <c r="W11" s="107"/>
    </row>
    <row r="12" spans="1:23" x14ac:dyDescent="0.2">
      <c r="U12" s="107"/>
      <c r="W12" s="107"/>
    </row>
    <row r="13" spans="1:23" x14ac:dyDescent="0.2">
      <c r="U13" s="107"/>
      <c r="W13" s="107"/>
    </row>
    <row r="14" spans="1:23" x14ac:dyDescent="0.2">
      <c r="U14" s="107"/>
      <c r="W14" s="107"/>
    </row>
    <row r="15" spans="1:23" x14ac:dyDescent="0.2">
      <c r="U15" s="107"/>
      <c r="W15" s="107"/>
    </row>
    <row r="16" spans="1:23" x14ac:dyDescent="0.2">
      <c r="U16" s="107"/>
      <c r="W16" s="107"/>
    </row>
    <row r="17" spans="6:23" x14ac:dyDescent="0.2">
      <c r="U17" s="107"/>
      <c r="W17" s="107"/>
    </row>
    <row r="18" spans="6:23" x14ac:dyDescent="0.2">
      <c r="U18" s="107"/>
      <c r="W18" s="107"/>
    </row>
    <row r="19" spans="6:23" x14ac:dyDescent="0.2">
      <c r="U19" s="107"/>
      <c r="W19" s="107"/>
    </row>
    <row r="20" spans="6:23" x14ac:dyDescent="0.2">
      <c r="U20" s="107"/>
      <c r="W20" s="107"/>
    </row>
    <row r="21" spans="6:23" x14ac:dyDescent="0.2">
      <c r="U21" s="107"/>
      <c r="W21" s="107"/>
    </row>
    <row r="22" spans="6:23" x14ac:dyDescent="0.2">
      <c r="U22" s="107"/>
      <c r="W22" s="107"/>
    </row>
    <row r="23" spans="6:23" x14ac:dyDescent="0.2">
      <c r="U23" s="107"/>
      <c r="W23" s="107"/>
    </row>
    <row r="24" spans="6:23" x14ac:dyDescent="0.2">
      <c r="U24" s="107"/>
      <c r="W24" s="107"/>
    </row>
    <row r="25" spans="6:23" x14ac:dyDescent="0.2">
      <c r="F25" s="145"/>
      <c r="U25" s="107"/>
      <c r="W25" s="107"/>
    </row>
    <row r="26" spans="6:23" x14ac:dyDescent="0.2">
      <c r="U26" s="107"/>
      <c r="W26" s="107"/>
    </row>
    <row r="27" spans="6:23" x14ac:dyDescent="0.2">
      <c r="U27" s="107"/>
      <c r="W27" s="107"/>
    </row>
    <row r="28" spans="6:23" x14ac:dyDescent="0.2">
      <c r="U28" s="107"/>
      <c r="W28" s="107"/>
    </row>
    <row r="29" spans="6:23" x14ac:dyDescent="0.2">
      <c r="U29" s="107"/>
      <c r="W29" s="107"/>
    </row>
    <row r="30" spans="6:23" x14ac:dyDescent="0.2">
      <c r="U30" s="107"/>
      <c r="W30" s="107"/>
    </row>
    <row r="31" spans="6:23" x14ac:dyDescent="0.2">
      <c r="U31" s="107"/>
      <c r="W31" s="107"/>
    </row>
    <row r="32" spans="6:23" x14ac:dyDescent="0.2">
      <c r="U32" s="107"/>
      <c r="W32" s="107"/>
    </row>
    <row r="33" spans="5:23" x14ac:dyDescent="0.2">
      <c r="U33" s="107"/>
      <c r="W33" s="107"/>
    </row>
    <row r="34" spans="5:23" x14ac:dyDescent="0.2">
      <c r="U34" s="107"/>
      <c r="W34" s="107"/>
    </row>
    <row r="35" spans="5:23" x14ac:dyDescent="0.2">
      <c r="U35" s="107"/>
      <c r="W35" s="107"/>
    </row>
    <row r="36" spans="5:23" x14ac:dyDescent="0.2">
      <c r="S36" s="107"/>
      <c r="U36" s="107"/>
      <c r="V36" s="107"/>
      <c r="W36" s="107"/>
    </row>
    <row r="37" spans="5:23" x14ac:dyDescent="0.2">
      <c r="U37" s="107"/>
      <c r="W37" s="107"/>
    </row>
    <row r="38" spans="5:23" x14ac:dyDescent="0.2">
      <c r="S38" s="107"/>
      <c r="U38" s="107"/>
      <c r="V38" s="107"/>
      <c r="W38" s="107"/>
    </row>
    <row r="39" spans="5:23" x14ac:dyDescent="0.2">
      <c r="E39" s="97"/>
      <c r="S39" s="107"/>
      <c r="U39" s="107"/>
      <c r="V39" s="107"/>
      <c r="W39" s="107"/>
    </row>
    <row r="40" spans="5:23" x14ac:dyDescent="0.2">
      <c r="S40" s="107"/>
      <c r="U40" s="107"/>
      <c r="V40" s="107"/>
      <c r="W40" s="107"/>
    </row>
    <row r="41" spans="5:23" x14ac:dyDescent="0.2">
      <c r="S41" s="107"/>
      <c r="U41" s="107"/>
      <c r="V41" s="107"/>
      <c r="W41" s="107"/>
    </row>
    <row r="44" spans="5:23" x14ac:dyDescent="0.2">
      <c r="R44" s="16">
        <f t="shared" ref="R39:R101" si="1">SUM(S44:T44)</f>
        <v>0</v>
      </c>
      <c r="T44" s="16">
        <f t="shared" ref="T39:T101" si="2">SUM(V44:W44)</f>
        <v>0</v>
      </c>
    </row>
    <row r="45" spans="5:23" x14ac:dyDescent="0.2">
      <c r="R45" s="16">
        <f t="shared" si="1"/>
        <v>0</v>
      </c>
      <c r="T45" s="16">
        <f t="shared" si="2"/>
        <v>0</v>
      </c>
    </row>
    <row r="46" spans="5:23" x14ac:dyDescent="0.2">
      <c r="R46" s="16">
        <f t="shared" si="1"/>
        <v>0</v>
      </c>
      <c r="T46" s="16">
        <f t="shared" si="2"/>
        <v>0</v>
      </c>
    </row>
    <row r="47" spans="5:23" x14ac:dyDescent="0.2">
      <c r="R47" s="16">
        <f t="shared" si="1"/>
        <v>0</v>
      </c>
      <c r="T47" s="16">
        <f t="shared" si="2"/>
        <v>0</v>
      </c>
    </row>
    <row r="48" spans="5:23" x14ac:dyDescent="0.2">
      <c r="R48" s="16">
        <f t="shared" si="1"/>
        <v>0</v>
      </c>
      <c r="T48" s="16">
        <f t="shared" si="2"/>
        <v>0</v>
      </c>
    </row>
    <row r="49" spans="18:20" x14ac:dyDescent="0.2">
      <c r="R49" s="16">
        <f t="shared" si="1"/>
        <v>0</v>
      </c>
      <c r="T49" s="16">
        <f t="shared" si="2"/>
        <v>0</v>
      </c>
    </row>
    <row r="50" spans="18:20" x14ac:dyDescent="0.2">
      <c r="R50" s="16">
        <f t="shared" si="1"/>
        <v>0</v>
      </c>
      <c r="T50" s="16">
        <f t="shared" si="2"/>
        <v>0</v>
      </c>
    </row>
    <row r="51" spans="18:20" x14ac:dyDescent="0.2">
      <c r="R51" s="16">
        <f t="shared" si="1"/>
        <v>0</v>
      </c>
      <c r="T51" s="16">
        <f t="shared" si="2"/>
        <v>0</v>
      </c>
    </row>
    <row r="52" spans="18:20" x14ac:dyDescent="0.2">
      <c r="R52" s="16">
        <f t="shared" si="1"/>
        <v>0</v>
      </c>
      <c r="T52" s="16">
        <f t="shared" si="2"/>
        <v>0</v>
      </c>
    </row>
    <row r="53" spans="18:20" x14ac:dyDescent="0.2">
      <c r="R53" s="16">
        <f t="shared" si="1"/>
        <v>0</v>
      </c>
      <c r="T53" s="16">
        <f t="shared" si="2"/>
        <v>0</v>
      </c>
    </row>
    <row r="54" spans="18:20" x14ac:dyDescent="0.2">
      <c r="R54" s="16">
        <f t="shared" si="1"/>
        <v>0</v>
      </c>
      <c r="T54" s="16">
        <f t="shared" si="2"/>
        <v>0</v>
      </c>
    </row>
    <row r="55" spans="18:20" x14ac:dyDescent="0.2">
      <c r="R55" s="16">
        <f t="shared" si="1"/>
        <v>0</v>
      </c>
      <c r="T55" s="16">
        <f t="shared" si="2"/>
        <v>0</v>
      </c>
    </row>
    <row r="56" spans="18:20" x14ac:dyDescent="0.2">
      <c r="R56" s="16">
        <f t="shared" si="1"/>
        <v>0</v>
      </c>
      <c r="T56" s="16">
        <f t="shared" si="2"/>
        <v>0</v>
      </c>
    </row>
    <row r="57" spans="18:20" x14ac:dyDescent="0.2">
      <c r="R57" s="16">
        <f t="shared" si="1"/>
        <v>0</v>
      </c>
      <c r="T57" s="16">
        <f t="shared" si="2"/>
        <v>0</v>
      </c>
    </row>
    <row r="58" spans="18:20" x14ac:dyDescent="0.2">
      <c r="R58" s="16">
        <f t="shared" si="1"/>
        <v>0</v>
      </c>
      <c r="T58" s="16">
        <f t="shared" si="2"/>
        <v>0</v>
      </c>
    </row>
    <row r="59" spans="18:20" x14ac:dyDescent="0.2">
      <c r="R59" s="16">
        <f t="shared" si="1"/>
        <v>0</v>
      </c>
      <c r="T59" s="16">
        <f t="shared" si="2"/>
        <v>0</v>
      </c>
    </row>
    <row r="60" spans="18:20" x14ac:dyDescent="0.2">
      <c r="R60" s="16">
        <f t="shared" si="1"/>
        <v>0</v>
      </c>
      <c r="T60" s="16">
        <f t="shared" si="2"/>
        <v>0</v>
      </c>
    </row>
    <row r="61" spans="18:20" x14ac:dyDescent="0.2">
      <c r="R61" s="16">
        <f t="shared" si="1"/>
        <v>0</v>
      </c>
      <c r="T61" s="16">
        <f t="shared" si="2"/>
        <v>0</v>
      </c>
    </row>
    <row r="62" spans="18:20" x14ac:dyDescent="0.2">
      <c r="R62" s="16">
        <f t="shared" si="1"/>
        <v>0</v>
      </c>
      <c r="T62" s="16">
        <f t="shared" si="2"/>
        <v>0</v>
      </c>
    </row>
    <row r="63" spans="18:20" x14ac:dyDescent="0.2">
      <c r="R63" s="16">
        <f t="shared" si="1"/>
        <v>0</v>
      </c>
      <c r="T63" s="16">
        <f t="shared" si="2"/>
        <v>0</v>
      </c>
    </row>
    <row r="64" spans="18:20" x14ac:dyDescent="0.2">
      <c r="R64" s="16">
        <f t="shared" si="1"/>
        <v>0</v>
      </c>
      <c r="T64" s="16">
        <f t="shared" si="2"/>
        <v>0</v>
      </c>
    </row>
    <row r="65" spans="18:20" x14ac:dyDescent="0.2">
      <c r="R65" s="16">
        <f t="shared" si="1"/>
        <v>0</v>
      </c>
      <c r="T65" s="16">
        <f t="shared" si="2"/>
        <v>0</v>
      </c>
    </row>
    <row r="66" spans="18:20" x14ac:dyDescent="0.2">
      <c r="R66" s="16">
        <f t="shared" si="1"/>
        <v>0</v>
      </c>
      <c r="T66" s="16">
        <f t="shared" si="2"/>
        <v>0</v>
      </c>
    </row>
    <row r="67" spans="18:20" x14ac:dyDescent="0.2">
      <c r="R67" s="16">
        <f t="shared" si="1"/>
        <v>0</v>
      </c>
      <c r="T67" s="16">
        <f t="shared" si="2"/>
        <v>0</v>
      </c>
    </row>
    <row r="68" spans="18:20" x14ac:dyDescent="0.2">
      <c r="R68" s="16">
        <f t="shared" si="1"/>
        <v>0</v>
      </c>
      <c r="T68" s="16">
        <f t="shared" si="2"/>
        <v>0</v>
      </c>
    </row>
    <row r="69" spans="18:20" x14ac:dyDescent="0.2">
      <c r="R69" s="16">
        <f t="shared" si="1"/>
        <v>0</v>
      </c>
      <c r="T69" s="16">
        <f t="shared" si="2"/>
        <v>0</v>
      </c>
    </row>
    <row r="70" spans="18:20" x14ac:dyDescent="0.2">
      <c r="R70" s="16">
        <f t="shared" si="1"/>
        <v>0</v>
      </c>
      <c r="T70" s="16">
        <f t="shared" si="2"/>
        <v>0</v>
      </c>
    </row>
    <row r="71" spans="18:20" x14ac:dyDescent="0.2">
      <c r="R71" s="16">
        <f t="shared" si="1"/>
        <v>0</v>
      </c>
      <c r="T71" s="16">
        <f t="shared" si="2"/>
        <v>0</v>
      </c>
    </row>
    <row r="72" spans="18:20" x14ac:dyDescent="0.2">
      <c r="R72" s="16">
        <f t="shared" si="1"/>
        <v>0</v>
      </c>
      <c r="T72" s="16">
        <f t="shared" si="2"/>
        <v>0</v>
      </c>
    </row>
    <row r="73" spans="18:20" x14ac:dyDescent="0.2">
      <c r="R73" s="16">
        <f t="shared" si="1"/>
        <v>0</v>
      </c>
      <c r="T73" s="16">
        <f t="shared" si="2"/>
        <v>0</v>
      </c>
    </row>
    <row r="74" spans="18:20" x14ac:dyDescent="0.2">
      <c r="R74" s="16">
        <f t="shared" si="1"/>
        <v>0</v>
      </c>
      <c r="T74" s="16">
        <f t="shared" si="2"/>
        <v>0</v>
      </c>
    </row>
    <row r="75" spans="18:20" x14ac:dyDescent="0.2">
      <c r="R75" s="16">
        <f t="shared" si="1"/>
        <v>0</v>
      </c>
      <c r="T75" s="16">
        <f t="shared" si="2"/>
        <v>0</v>
      </c>
    </row>
    <row r="76" spans="18:20" x14ac:dyDescent="0.2">
      <c r="R76" s="16">
        <f t="shared" si="1"/>
        <v>0</v>
      </c>
      <c r="T76" s="16">
        <f t="shared" si="2"/>
        <v>0</v>
      </c>
    </row>
    <row r="77" spans="18:20" x14ac:dyDescent="0.2">
      <c r="R77" s="16">
        <f t="shared" si="1"/>
        <v>0</v>
      </c>
      <c r="T77" s="16">
        <f t="shared" si="2"/>
        <v>0</v>
      </c>
    </row>
    <row r="78" spans="18:20" x14ac:dyDescent="0.2">
      <c r="R78" s="16">
        <f t="shared" si="1"/>
        <v>0</v>
      </c>
      <c r="T78" s="16">
        <f t="shared" si="2"/>
        <v>0</v>
      </c>
    </row>
    <row r="79" spans="18:20" x14ac:dyDescent="0.2">
      <c r="R79" s="16">
        <f t="shared" si="1"/>
        <v>0</v>
      </c>
      <c r="T79" s="16">
        <f t="shared" si="2"/>
        <v>0</v>
      </c>
    </row>
    <row r="80" spans="18:20" x14ac:dyDescent="0.2">
      <c r="R80" s="16">
        <f t="shared" si="1"/>
        <v>0</v>
      </c>
      <c r="T80" s="16">
        <f t="shared" si="2"/>
        <v>0</v>
      </c>
    </row>
    <row r="81" spans="18:20" x14ac:dyDescent="0.2">
      <c r="R81" s="16">
        <f t="shared" si="1"/>
        <v>0</v>
      </c>
      <c r="T81" s="16">
        <f t="shared" si="2"/>
        <v>0</v>
      </c>
    </row>
    <row r="82" spans="18:20" x14ac:dyDescent="0.2">
      <c r="R82" s="16">
        <f t="shared" si="1"/>
        <v>0</v>
      </c>
      <c r="T82" s="16">
        <f t="shared" si="2"/>
        <v>0</v>
      </c>
    </row>
    <row r="83" spans="18:20" x14ac:dyDescent="0.2">
      <c r="R83" s="16">
        <f t="shared" si="1"/>
        <v>0</v>
      </c>
      <c r="T83" s="16">
        <f t="shared" si="2"/>
        <v>0</v>
      </c>
    </row>
    <row r="84" spans="18:20" x14ac:dyDescent="0.2">
      <c r="R84" s="16">
        <f t="shared" si="1"/>
        <v>0</v>
      </c>
      <c r="T84" s="16">
        <f t="shared" si="2"/>
        <v>0</v>
      </c>
    </row>
    <row r="85" spans="18:20" x14ac:dyDescent="0.2">
      <c r="R85" s="16">
        <f t="shared" si="1"/>
        <v>0</v>
      </c>
      <c r="T85" s="16">
        <f t="shared" si="2"/>
        <v>0</v>
      </c>
    </row>
    <row r="86" spans="18:20" x14ac:dyDescent="0.2">
      <c r="R86" s="16">
        <f t="shared" si="1"/>
        <v>0</v>
      </c>
      <c r="T86" s="16">
        <f t="shared" si="2"/>
        <v>0</v>
      </c>
    </row>
    <row r="87" spans="18:20" x14ac:dyDescent="0.2">
      <c r="R87" s="16">
        <f t="shared" si="1"/>
        <v>0</v>
      </c>
      <c r="T87" s="16">
        <f t="shared" si="2"/>
        <v>0</v>
      </c>
    </row>
    <row r="88" spans="18:20" x14ac:dyDescent="0.2">
      <c r="R88" s="16">
        <f t="shared" si="1"/>
        <v>0</v>
      </c>
      <c r="T88" s="16">
        <f t="shared" si="2"/>
        <v>0</v>
      </c>
    </row>
    <row r="89" spans="18:20" x14ac:dyDescent="0.2">
      <c r="R89" s="16">
        <f t="shared" si="1"/>
        <v>0</v>
      </c>
      <c r="T89" s="16">
        <f t="shared" si="2"/>
        <v>0</v>
      </c>
    </row>
    <row r="90" spans="18:20" x14ac:dyDescent="0.2">
      <c r="R90" s="16">
        <f t="shared" si="1"/>
        <v>0</v>
      </c>
      <c r="T90" s="16">
        <f t="shared" si="2"/>
        <v>0</v>
      </c>
    </row>
    <row r="91" spans="18:20" x14ac:dyDescent="0.2">
      <c r="R91" s="16">
        <f t="shared" si="1"/>
        <v>0</v>
      </c>
      <c r="T91" s="16">
        <f t="shared" si="2"/>
        <v>0</v>
      </c>
    </row>
    <row r="92" spans="18:20" x14ac:dyDescent="0.2">
      <c r="R92" s="16">
        <f t="shared" si="1"/>
        <v>0</v>
      </c>
      <c r="T92" s="16">
        <f t="shared" si="2"/>
        <v>0</v>
      </c>
    </row>
    <row r="93" spans="18:20" x14ac:dyDescent="0.2">
      <c r="R93" s="16">
        <f t="shared" si="1"/>
        <v>0</v>
      </c>
      <c r="T93" s="16">
        <f t="shared" si="2"/>
        <v>0</v>
      </c>
    </row>
    <row r="94" spans="18:20" x14ac:dyDescent="0.2">
      <c r="R94" s="16">
        <f t="shared" si="1"/>
        <v>0</v>
      </c>
      <c r="T94" s="16">
        <f t="shared" si="2"/>
        <v>0</v>
      </c>
    </row>
    <row r="95" spans="18:20" x14ac:dyDescent="0.2">
      <c r="R95" s="16">
        <f t="shared" si="1"/>
        <v>0</v>
      </c>
      <c r="T95" s="16">
        <f t="shared" si="2"/>
        <v>0</v>
      </c>
    </row>
    <row r="96" spans="18:20" x14ac:dyDescent="0.2">
      <c r="R96" s="16">
        <f t="shared" si="1"/>
        <v>0</v>
      </c>
      <c r="T96" s="16">
        <f t="shared" si="2"/>
        <v>0</v>
      </c>
    </row>
    <row r="97" spans="18:20" x14ac:dyDescent="0.2">
      <c r="R97" s="16">
        <f t="shared" si="1"/>
        <v>0</v>
      </c>
      <c r="T97" s="16">
        <f t="shared" si="2"/>
        <v>0</v>
      </c>
    </row>
    <row r="98" spans="18:20" x14ac:dyDescent="0.2">
      <c r="R98" s="16">
        <f t="shared" si="1"/>
        <v>0</v>
      </c>
      <c r="T98" s="16">
        <f t="shared" si="2"/>
        <v>0</v>
      </c>
    </row>
    <row r="99" spans="18:20" x14ac:dyDescent="0.2">
      <c r="R99" s="16">
        <f t="shared" si="1"/>
        <v>0</v>
      </c>
      <c r="T99" s="16">
        <f t="shared" si="2"/>
        <v>0</v>
      </c>
    </row>
    <row r="100" spans="18:20" x14ac:dyDescent="0.2">
      <c r="R100" s="16">
        <f t="shared" si="1"/>
        <v>0</v>
      </c>
      <c r="T100" s="16">
        <f t="shared" si="2"/>
        <v>0</v>
      </c>
    </row>
    <row r="101" spans="18:20" x14ac:dyDescent="0.2">
      <c r="R101" s="16">
        <f t="shared" si="1"/>
        <v>0</v>
      </c>
      <c r="T101" s="16">
        <f t="shared" si="2"/>
        <v>0</v>
      </c>
    </row>
    <row r="102" spans="18:20" x14ac:dyDescent="0.2">
      <c r="R102" s="16">
        <f t="shared" ref="R102:R165" si="3">SUM(S102:T102)</f>
        <v>0</v>
      </c>
      <c r="T102" s="16">
        <f t="shared" ref="T102:T165" si="4">SUM(V102:W102)</f>
        <v>0</v>
      </c>
    </row>
    <row r="103" spans="18:20" x14ac:dyDescent="0.2">
      <c r="R103" s="16">
        <f t="shared" si="3"/>
        <v>0</v>
      </c>
      <c r="T103" s="16">
        <f t="shared" si="4"/>
        <v>0</v>
      </c>
    </row>
    <row r="104" spans="18:20" x14ac:dyDescent="0.2">
      <c r="R104" s="16">
        <f t="shared" si="3"/>
        <v>0</v>
      </c>
      <c r="T104" s="16">
        <f t="shared" si="4"/>
        <v>0</v>
      </c>
    </row>
    <row r="105" spans="18:20" x14ac:dyDescent="0.2">
      <c r="R105" s="16">
        <f t="shared" si="3"/>
        <v>0</v>
      </c>
      <c r="T105" s="16">
        <f t="shared" si="4"/>
        <v>0</v>
      </c>
    </row>
    <row r="106" spans="18:20" x14ac:dyDescent="0.2">
      <c r="R106" s="16">
        <f t="shared" si="3"/>
        <v>0</v>
      </c>
      <c r="T106" s="16">
        <f t="shared" si="4"/>
        <v>0</v>
      </c>
    </row>
    <row r="107" spans="18:20" x14ac:dyDescent="0.2">
      <c r="R107" s="16">
        <f t="shared" si="3"/>
        <v>0</v>
      </c>
      <c r="T107" s="16">
        <f t="shared" si="4"/>
        <v>0</v>
      </c>
    </row>
    <row r="108" spans="18:20" x14ac:dyDescent="0.2">
      <c r="R108" s="16">
        <f t="shared" si="3"/>
        <v>0</v>
      </c>
      <c r="T108" s="16">
        <f t="shared" si="4"/>
        <v>0</v>
      </c>
    </row>
    <row r="109" spans="18:20" x14ac:dyDescent="0.2">
      <c r="R109" s="16">
        <f t="shared" si="3"/>
        <v>0</v>
      </c>
      <c r="T109" s="16">
        <f t="shared" si="4"/>
        <v>0</v>
      </c>
    </row>
    <row r="110" spans="18:20" x14ac:dyDescent="0.2">
      <c r="R110" s="16">
        <f t="shared" si="3"/>
        <v>0</v>
      </c>
      <c r="T110" s="16">
        <f t="shared" si="4"/>
        <v>0</v>
      </c>
    </row>
    <row r="111" spans="18:20" x14ac:dyDescent="0.2">
      <c r="R111" s="16">
        <f t="shared" si="3"/>
        <v>0</v>
      </c>
      <c r="T111" s="16">
        <f t="shared" si="4"/>
        <v>0</v>
      </c>
    </row>
    <row r="112" spans="18:20" x14ac:dyDescent="0.2">
      <c r="R112" s="16">
        <f t="shared" si="3"/>
        <v>0</v>
      </c>
      <c r="T112" s="16">
        <f t="shared" si="4"/>
        <v>0</v>
      </c>
    </row>
    <row r="113" spans="18:20" x14ac:dyDescent="0.2">
      <c r="R113" s="16">
        <f t="shared" si="3"/>
        <v>0</v>
      </c>
      <c r="T113" s="16">
        <f t="shared" si="4"/>
        <v>0</v>
      </c>
    </row>
    <row r="114" spans="18:20" x14ac:dyDescent="0.2">
      <c r="R114" s="16">
        <f t="shared" si="3"/>
        <v>0</v>
      </c>
      <c r="T114" s="16">
        <f t="shared" si="4"/>
        <v>0</v>
      </c>
    </row>
    <row r="115" spans="18:20" x14ac:dyDescent="0.2">
      <c r="R115" s="16">
        <f t="shared" si="3"/>
        <v>0</v>
      </c>
      <c r="T115" s="16">
        <f t="shared" si="4"/>
        <v>0</v>
      </c>
    </row>
    <row r="116" spans="18:20" x14ac:dyDescent="0.2">
      <c r="R116" s="16">
        <f t="shared" si="3"/>
        <v>0</v>
      </c>
      <c r="T116" s="16">
        <f t="shared" si="4"/>
        <v>0</v>
      </c>
    </row>
    <row r="117" spans="18:20" x14ac:dyDescent="0.2">
      <c r="R117" s="16">
        <f t="shared" si="3"/>
        <v>0</v>
      </c>
      <c r="T117" s="16">
        <f t="shared" si="4"/>
        <v>0</v>
      </c>
    </row>
    <row r="118" spans="18:20" x14ac:dyDescent="0.2">
      <c r="R118" s="16">
        <f t="shared" si="3"/>
        <v>0</v>
      </c>
      <c r="T118" s="16">
        <f t="shared" si="4"/>
        <v>0</v>
      </c>
    </row>
    <row r="119" spans="18:20" x14ac:dyDescent="0.2">
      <c r="R119" s="16">
        <f t="shared" si="3"/>
        <v>0</v>
      </c>
      <c r="T119" s="16">
        <f t="shared" si="4"/>
        <v>0</v>
      </c>
    </row>
    <row r="120" spans="18:20" x14ac:dyDescent="0.2">
      <c r="R120" s="16">
        <f t="shared" si="3"/>
        <v>0</v>
      </c>
      <c r="T120" s="16">
        <f t="shared" si="4"/>
        <v>0</v>
      </c>
    </row>
    <row r="121" spans="18:20" x14ac:dyDescent="0.2">
      <c r="R121" s="16">
        <f t="shared" si="3"/>
        <v>0</v>
      </c>
      <c r="T121" s="16">
        <f t="shared" si="4"/>
        <v>0</v>
      </c>
    </row>
    <row r="122" spans="18:20" x14ac:dyDescent="0.2">
      <c r="R122" s="16">
        <f t="shared" si="3"/>
        <v>0</v>
      </c>
      <c r="T122" s="16">
        <f t="shared" si="4"/>
        <v>0</v>
      </c>
    </row>
    <row r="123" spans="18:20" x14ac:dyDescent="0.2">
      <c r="R123" s="16">
        <f t="shared" si="3"/>
        <v>0</v>
      </c>
      <c r="T123" s="16">
        <f t="shared" si="4"/>
        <v>0</v>
      </c>
    </row>
    <row r="124" spans="18:20" x14ac:dyDescent="0.2">
      <c r="R124" s="16">
        <f t="shared" si="3"/>
        <v>0</v>
      </c>
      <c r="T124" s="16">
        <f t="shared" si="4"/>
        <v>0</v>
      </c>
    </row>
    <row r="125" spans="18:20" x14ac:dyDescent="0.2">
      <c r="R125" s="16">
        <f t="shared" si="3"/>
        <v>0</v>
      </c>
      <c r="T125" s="16">
        <f t="shared" si="4"/>
        <v>0</v>
      </c>
    </row>
    <row r="126" spans="18:20" x14ac:dyDescent="0.2">
      <c r="R126" s="16">
        <f t="shared" si="3"/>
        <v>0</v>
      </c>
      <c r="T126" s="16">
        <f t="shared" si="4"/>
        <v>0</v>
      </c>
    </row>
    <row r="127" spans="18:20" x14ac:dyDescent="0.2">
      <c r="R127" s="16">
        <f t="shared" si="3"/>
        <v>0</v>
      </c>
      <c r="T127" s="16">
        <f t="shared" si="4"/>
        <v>0</v>
      </c>
    </row>
    <row r="128" spans="18:20" x14ac:dyDescent="0.2">
      <c r="R128" s="16">
        <f t="shared" si="3"/>
        <v>0</v>
      </c>
      <c r="T128" s="16">
        <f t="shared" si="4"/>
        <v>0</v>
      </c>
    </row>
    <row r="129" spans="18:20" x14ac:dyDescent="0.2">
      <c r="R129" s="16">
        <f t="shared" si="3"/>
        <v>0</v>
      </c>
      <c r="T129" s="16">
        <f t="shared" si="4"/>
        <v>0</v>
      </c>
    </row>
    <row r="130" spans="18:20" x14ac:dyDescent="0.2">
      <c r="R130" s="16">
        <f t="shared" si="3"/>
        <v>0</v>
      </c>
      <c r="T130" s="16">
        <f t="shared" si="4"/>
        <v>0</v>
      </c>
    </row>
    <row r="131" spans="18:20" x14ac:dyDescent="0.2">
      <c r="R131" s="16">
        <f t="shared" si="3"/>
        <v>0</v>
      </c>
      <c r="T131" s="16">
        <f t="shared" si="4"/>
        <v>0</v>
      </c>
    </row>
    <row r="132" spans="18:20" x14ac:dyDescent="0.2">
      <c r="R132" s="16">
        <f t="shared" si="3"/>
        <v>0</v>
      </c>
      <c r="T132" s="16">
        <f t="shared" si="4"/>
        <v>0</v>
      </c>
    </row>
    <row r="133" spans="18:20" x14ac:dyDescent="0.2">
      <c r="R133" s="16">
        <f t="shared" si="3"/>
        <v>0</v>
      </c>
      <c r="T133" s="16">
        <f t="shared" si="4"/>
        <v>0</v>
      </c>
    </row>
    <row r="134" spans="18:20" x14ac:dyDescent="0.2">
      <c r="R134" s="16">
        <f t="shared" si="3"/>
        <v>0</v>
      </c>
      <c r="T134" s="16">
        <f t="shared" si="4"/>
        <v>0</v>
      </c>
    </row>
    <row r="135" spans="18:20" x14ac:dyDescent="0.2">
      <c r="R135" s="16">
        <f t="shared" si="3"/>
        <v>0</v>
      </c>
      <c r="T135" s="16">
        <f t="shared" si="4"/>
        <v>0</v>
      </c>
    </row>
    <row r="136" spans="18:20" x14ac:dyDescent="0.2">
      <c r="R136" s="16">
        <f t="shared" si="3"/>
        <v>0</v>
      </c>
      <c r="T136" s="16">
        <f t="shared" si="4"/>
        <v>0</v>
      </c>
    </row>
    <row r="137" spans="18:20" x14ac:dyDescent="0.2">
      <c r="R137" s="16">
        <f t="shared" si="3"/>
        <v>0</v>
      </c>
      <c r="T137" s="16">
        <f t="shared" si="4"/>
        <v>0</v>
      </c>
    </row>
    <row r="138" spans="18:20" x14ac:dyDescent="0.2">
      <c r="R138" s="16">
        <f t="shared" si="3"/>
        <v>0</v>
      </c>
      <c r="T138" s="16">
        <f t="shared" si="4"/>
        <v>0</v>
      </c>
    </row>
    <row r="139" spans="18:20" x14ac:dyDescent="0.2">
      <c r="R139" s="16">
        <f t="shared" si="3"/>
        <v>0</v>
      </c>
      <c r="T139" s="16">
        <f t="shared" si="4"/>
        <v>0</v>
      </c>
    </row>
    <row r="140" spans="18:20" x14ac:dyDescent="0.2">
      <c r="R140" s="16">
        <f t="shared" si="3"/>
        <v>0</v>
      </c>
      <c r="T140" s="16">
        <f t="shared" si="4"/>
        <v>0</v>
      </c>
    </row>
    <row r="141" spans="18:20" x14ac:dyDescent="0.2">
      <c r="R141" s="16">
        <f t="shared" si="3"/>
        <v>0</v>
      </c>
      <c r="T141" s="16">
        <f t="shared" si="4"/>
        <v>0</v>
      </c>
    </row>
    <row r="142" spans="18:20" x14ac:dyDescent="0.2">
      <c r="R142" s="16">
        <f t="shared" si="3"/>
        <v>0</v>
      </c>
      <c r="T142" s="16">
        <f t="shared" si="4"/>
        <v>0</v>
      </c>
    </row>
    <row r="143" spans="18:20" x14ac:dyDescent="0.2">
      <c r="R143" s="16">
        <f t="shared" si="3"/>
        <v>0</v>
      </c>
      <c r="T143" s="16">
        <f t="shared" si="4"/>
        <v>0</v>
      </c>
    </row>
    <row r="144" spans="18:20" x14ac:dyDescent="0.2">
      <c r="R144" s="16">
        <f t="shared" si="3"/>
        <v>0</v>
      </c>
      <c r="T144" s="16">
        <f t="shared" si="4"/>
        <v>0</v>
      </c>
    </row>
    <row r="145" spans="18:20" x14ac:dyDescent="0.2">
      <c r="R145" s="16">
        <f t="shared" si="3"/>
        <v>0</v>
      </c>
      <c r="T145" s="16">
        <f t="shared" si="4"/>
        <v>0</v>
      </c>
    </row>
    <row r="146" spans="18:20" x14ac:dyDescent="0.2">
      <c r="R146" s="16">
        <f t="shared" si="3"/>
        <v>0</v>
      </c>
      <c r="T146" s="16">
        <f t="shared" si="4"/>
        <v>0</v>
      </c>
    </row>
    <row r="147" spans="18:20" x14ac:dyDescent="0.2">
      <c r="R147" s="16">
        <f t="shared" si="3"/>
        <v>0</v>
      </c>
      <c r="T147" s="16">
        <f t="shared" si="4"/>
        <v>0</v>
      </c>
    </row>
    <row r="148" spans="18:20" x14ac:dyDescent="0.2">
      <c r="R148" s="16">
        <f t="shared" si="3"/>
        <v>0</v>
      </c>
      <c r="T148" s="16">
        <f t="shared" si="4"/>
        <v>0</v>
      </c>
    </row>
    <row r="149" spans="18:20" x14ac:dyDescent="0.2">
      <c r="R149" s="16">
        <f t="shared" si="3"/>
        <v>0</v>
      </c>
      <c r="T149" s="16">
        <f t="shared" si="4"/>
        <v>0</v>
      </c>
    </row>
    <row r="150" spans="18:20" x14ac:dyDescent="0.2">
      <c r="R150" s="16">
        <f t="shared" si="3"/>
        <v>0</v>
      </c>
      <c r="T150" s="16">
        <f t="shared" si="4"/>
        <v>0</v>
      </c>
    </row>
    <row r="151" spans="18:20" x14ac:dyDescent="0.2">
      <c r="R151" s="16">
        <f t="shared" si="3"/>
        <v>0</v>
      </c>
      <c r="T151" s="16">
        <f t="shared" si="4"/>
        <v>0</v>
      </c>
    </row>
    <row r="152" spans="18:20" x14ac:dyDescent="0.2">
      <c r="R152" s="16">
        <f t="shared" si="3"/>
        <v>0</v>
      </c>
      <c r="T152" s="16">
        <f t="shared" si="4"/>
        <v>0</v>
      </c>
    </row>
    <row r="153" spans="18:20" x14ac:dyDescent="0.2">
      <c r="R153" s="16">
        <f t="shared" si="3"/>
        <v>0</v>
      </c>
      <c r="T153" s="16">
        <f t="shared" si="4"/>
        <v>0</v>
      </c>
    </row>
    <row r="154" spans="18:20" x14ac:dyDescent="0.2">
      <c r="R154" s="16">
        <f t="shared" si="3"/>
        <v>0</v>
      </c>
      <c r="T154" s="16">
        <f t="shared" si="4"/>
        <v>0</v>
      </c>
    </row>
    <row r="155" spans="18:20" x14ac:dyDescent="0.2">
      <c r="R155" s="16">
        <f t="shared" si="3"/>
        <v>0</v>
      </c>
      <c r="T155" s="16">
        <f t="shared" si="4"/>
        <v>0</v>
      </c>
    </row>
    <row r="156" spans="18:20" x14ac:dyDescent="0.2">
      <c r="R156" s="16">
        <f t="shared" si="3"/>
        <v>0</v>
      </c>
      <c r="T156" s="16">
        <f t="shared" si="4"/>
        <v>0</v>
      </c>
    </row>
    <row r="157" spans="18:20" x14ac:dyDescent="0.2">
      <c r="R157" s="16">
        <f t="shared" si="3"/>
        <v>0</v>
      </c>
      <c r="T157" s="16">
        <f t="shared" si="4"/>
        <v>0</v>
      </c>
    </row>
    <row r="158" spans="18:20" x14ac:dyDescent="0.2">
      <c r="R158" s="16">
        <f t="shared" si="3"/>
        <v>0</v>
      </c>
      <c r="T158" s="16">
        <f t="shared" si="4"/>
        <v>0</v>
      </c>
    </row>
    <row r="159" spans="18:20" x14ac:dyDescent="0.2">
      <c r="R159" s="16">
        <f t="shared" si="3"/>
        <v>0</v>
      </c>
      <c r="T159" s="16">
        <f t="shared" si="4"/>
        <v>0</v>
      </c>
    </row>
    <row r="160" spans="18:20" x14ac:dyDescent="0.2">
      <c r="R160" s="16">
        <f t="shared" si="3"/>
        <v>0</v>
      </c>
      <c r="T160" s="16">
        <f t="shared" si="4"/>
        <v>0</v>
      </c>
    </row>
    <row r="161" spans="18:20" x14ac:dyDescent="0.2">
      <c r="R161" s="16">
        <f t="shared" si="3"/>
        <v>0</v>
      </c>
      <c r="T161" s="16">
        <f t="shared" si="4"/>
        <v>0</v>
      </c>
    </row>
    <row r="162" spans="18:20" x14ac:dyDescent="0.2">
      <c r="R162" s="16">
        <f t="shared" si="3"/>
        <v>0</v>
      </c>
      <c r="T162" s="16">
        <f t="shared" si="4"/>
        <v>0</v>
      </c>
    </row>
    <row r="163" spans="18:20" x14ac:dyDescent="0.2">
      <c r="R163" s="16">
        <f t="shared" si="3"/>
        <v>0</v>
      </c>
      <c r="T163" s="16">
        <f t="shared" si="4"/>
        <v>0</v>
      </c>
    </row>
    <row r="164" spans="18:20" x14ac:dyDescent="0.2">
      <c r="R164" s="16">
        <f t="shared" si="3"/>
        <v>0</v>
      </c>
      <c r="T164" s="16">
        <f t="shared" si="4"/>
        <v>0</v>
      </c>
    </row>
    <row r="165" spans="18:20" x14ac:dyDescent="0.2">
      <c r="R165" s="16">
        <f t="shared" si="3"/>
        <v>0</v>
      </c>
      <c r="T165" s="16">
        <f t="shared" si="4"/>
        <v>0</v>
      </c>
    </row>
    <row r="166" spans="18:20" x14ac:dyDescent="0.2">
      <c r="R166" s="16">
        <f t="shared" ref="R166:R194" si="5">SUM(S166:T166)</f>
        <v>0</v>
      </c>
      <c r="T166" s="16">
        <f t="shared" ref="T166:T199" si="6">SUM(V166:W166)</f>
        <v>0</v>
      </c>
    </row>
    <row r="167" spans="18:20" x14ac:dyDescent="0.2">
      <c r="R167" s="16">
        <f t="shared" si="5"/>
        <v>0</v>
      </c>
      <c r="T167" s="16">
        <f t="shared" si="6"/>
        <v>0</v>
      </c>
    </row>
    <row r="168" spans="18:20" x14ac:dyDescent="0.2">
      <c r="R168" s="16">
        <f t="shared" si="5"/>
        <v>0</v>
      </c>
      <c r="T168" s="16">
        <f t="shared" si="6"/>
        <v>0</v>
      </c>
    </row>
    <row r="169" spans="18:20" x14ac:dyDescent="0.2">
      <c r="R169" s="16">
        <f t="shared" si="5"/>
        <v>0</v>
      </c>
      <c r="T169" s="16">
        <f t="shared" si="6"/>
        <v>0</v>
      </c>
    </row>
    <row r="170" spans="18:20" x14ac:dyDescent="0.2">
      <c r="R170" s="16">
        <f t="shared" si="5"/>
        <v>0</v>
      </c>
      <c r="T170" s="16">
        <f t="shared" si="6"/>
        <v>0</v>
      </c>
    </row>
    <row r="171" spans="18:20" x14ac:dyDescent="0.2">
      <c r="R171" s="16">
        <f t="shared" si="5"/>
        <v>0</v>
      </c>
      <c r="T171" s="16">
        <f t="shared" si="6"/>
        <v>0</v>
      </c>
    </row>
    <row r="172" spans="18:20" x14ac:dyDescent="0.2">
      <c r="R172" s="16">
        <f t="shared" si="5"/>
        <v>0</v>
      </c>
      <c r="T172" s="16">
        <f t="shared" si="6"/>
        <v>0</v>
      </c>
    </row>
    <row r="173" spans="18:20" x14ac:dyDescent="0.2">
      <c r="R173" s="16">
        <f t="shared" si="5"/>
        <v>0</v>
      </c>
      <c r="T173" s="16">
        <f t="shared" si="6"/>
        <v>0</v>
      </c>
    </row>
    <row r="174" spans="18:20" x14ac:dyDescent="0.2">
      <c r="R174" s="16">
        <f t="shared" si="5"/>
        <v>0</v>
      </c>
      <c r="T174" s="16">
        <f t="shared" si="6"/>
        <v>0</v>
      </c>
    </row>
    <row r="175" spans="18:20" x14ac:dyDescent="0.2">
      <c r="R175" s="16">
        <f t="shared" si="5"/>
        <v>0</v>
      </c>
      <c r="T175" s="16">
        <f t="shared" si="6"/>
        <v>0</v>
      </c>
    </row>
    <row r="176" spans="18:20" x14ac:dyDescent="0.2">
      <c r="R176" s="16">
        <f t="shared" si="5"/>
        <v>0</v>
      </c>
      <c r="T176" s="16">
        <f t="shared" si="6"/>
        <v>0</v>
      </c>
    </row>
    <row r="177" spans="18:20" x14ac:dyDescent="0.2">
      <c r="R177" s="16">
        <f t="shared" si="5"/>
        <v>0</v>
      </c>
      <c r="T177" s="16">
        <f t="shared" si="6"/>
        <v>0</v>
      </c>
    </row>
    <row r="178" spans="18:20" x14ac:dyDescent="0.2">
      <c r="R178" s="16">
        <f t="shared" si="5"/>
        <v>0</v>
      </c>
      <c r="T178" s="16">
        <f t="shared" si="6"/>
        <v>0</v>
      </c>
    </row>
    <row r="179" spans="18:20" x14ac:dyDescent="0.2">
      <c r="R179" s="16">
        <f t="shared" si="5"/>
        <v>0</v>
      </c>
      <c r="T179" s="16">
        <f t="shared" si="6"/>
        <v>0</v>
      </c>
    </row>
    <row r="180" spans="18:20" x14ac:dyDescent="0.2">
      <c r="R180" s="16">
        <f t="shared" si="5"/>
        <v>0</v>
      </c>
      <c r="T180" s="16">
        <f t="shared" si="6"/>
        <v>0</v>
      </c>
    </row>
    <row r="181" spans="18:20" x14ac:dyDescent="0.2">
      <c r="R181" s="16">
        <f t="shared" si="5"/>
        <v>0</v>
      </c>
      <c r="T181" s="16">
        <f t="shared" si="6"/>
        <v>0</v>
      </c>
    </row>
    <row r="182" spans="18:20" x14ac:dyDescent="0.2">
      <c r="R182" s="16">
        <f t="shared" si="5"/>
        <v>0</v>
      </c>
      <c r="T182" s="16">
        <f t="shared" si="6"/>
        <v>0</v>
      </c>
    </row>
    <row r="183" spans="18:20" x14ac:dyDescent="0.2">
      <c r="R183" s="16">
        <f t="shared" si="5"/>
        <v>0</v>
      </c>
      <c r="T183" s="16">
        <f t="shared" si="6"/>
        <v>0</v>
      </c>
    </row>
    <row r="184" spans="18:20" x14ac:dyDescent="0.2">
      <c r="R184" s="16">
        <f t="shared" si="5"/>
        <v>0</v>
      </c>
      <c r="T184" s="16">
        <f t="shared" si="6"/>
        <v>0</v>
      </c>
    </row>
    <row r="185" spans="18:20" x14ac:dyDescent="0.2">
      <c r="R185" s="16">
        <f t="shared" si="5"/>
        <v>0</v>
      </c>
      <c r="T185" s="16">
        <f t="shared" si="6"/>
        <v>0</v>
      </c>
    </row>
    <row r="186" spans="18:20" x14ac:dyDescent="0.2">
      <c r="R186" s="16">
        <f t="shared" si="5"/>
        <v>0</v>
      </c>
      <c r="T186" s="16">
        <f t="shared" si="6"/>
        <v>0</v>
      </c>
    </row>
    <row r="187" spans="18:20" x14ac:dyDescent="0.2">
      <c r="R187" s="16">
        <f t="shared" si="5"/>
        <v>0</v>
      </c>
      <c r="T187" s="16">
        <f t="shared" si="6"/>
        <v>0</v>
      </c>
    </row>
    <row r="188" spans="18:20" x14ac:dyDescent="0.2">
      <c r="R188" s="16">
        <f t="shared" si="5"/>
        <v>0</v>
      </c>
      <c r="T188" s="16">
        <f t="shared" si="6"/>
        <v>0</v>
      </c>
    </row>
    <row r="189" spans="18:20" x14ac:dyDescent="0.2">
      <c r="R189" s="16">
        <f t="shared" si="5"/>
        <v>0</v>
      </c>
      <c r="T189" s="16">
        <f t="shared" si="6"/>
        <v>0</v>
      </c>
    </row>
    <row r="190" spans="18:20" x14ac:dyDescent="0.2">
      <c r="R190" s="16">
        <f t="shared" si="5"/>
        <v>0</v>
      </c>
      <c r="T190" s="16">
        <f t="shared" si="6"/>
        <v>0</v>
      </c>
    </row>
    <row r="191" spans="18:20" x14ac:dyDescent="0.2">
      <c r="R191" s="16">
        <f t="shared" si="5"/>
        <v>0</v>
      </c>
      <c r="T191" s="16">
        <f t="shared" si="6"/>
        <v>0</v>
      </c>
    </row>
    <row r="192" spans="18:20" x14ac:dyDescent="0.2">
      <c r="R192" s="16">
        <f t="shared" si="5"/>
        <v>0</v>
      </c>
      <c r="T192" s="16">
        <f t="shared" si="6"/>
        <v>0</v>
      </c>
    </row>
    <row r="193" spans="18:20" x14ac:dyDescent="0.2">
      <c r="R193" s="16">
        <f t="shared" si="5"/>
        <v>0</v>
      </c>
      <c r="T193" s="16">
        <f t="shared" si="6"/>
        <v>0</v>
      </c>
    </row>
    <row r="194" spans="18:20" x14ac:dyDescent="0.2">
      <c r="R194" s="16">
        <f t="shared" si="5"/>
        <v>0</v>
      </c>
      <c r="T194" s="16">
        <f t="shared" si="6"/>
        <v>0</v>
      </c>
    </row>
    <row r="195" spans="18:20" x14ac:dyDescent="0.2">
      <c r="R195" s="16">
        <f>SUM(S195:T195)</f>
        <v>0</v>
      </c>
      <c r="T195" s="16">
        <f t="shared" si="6"/>
        <v>0</v>
      </c>
    </row>
    <row r="196" spans="18:20" x14ac:dyDescent="0.2">
      <c r="R196" s="16">
        <f t="shared" ref="R196:R199" si="7">SUM(S196:T196)</f>
        <v>0</v>
      </c>
      <c r="T196" s="16">
        <f t="shared" si="6"/>
        <v>0</v>
      </c>
    </row>
    <row r="197" spans="18:20" x14ac:dyDescent="0.2">
      <c r="R197" s="16">
        <f t="shared" si="7"/>
        <v>0</v>
      </c>
      <c r="T197" s="16">
        <f t="shared" si="6"/>
        <v>0</v>
      </c>
    </row>
    <row r="198" spans="18:20" x14ac:dyDescent="0.2">
      <c r="R198" s="16">
        <f t="shared" si="7"/>
        <v>0</v>
      </c>
      <c r="T198" s="16">
        <f t="shared" si="6"/>
        <v>0</v>
      </c>
    </row>
    <row r="199" spans="18:20" x14ac:dyDescent="0.2">
      <c r="R199" s="16">
        <f t="shared" si="7"/>
        <v>0</v>
      </c>
      <c r="T199" s="16">
        <f t="shared" si="6"/>
        <v>0</v>
      </c>
    </row>
  </sheetData>
  <sortState xmlns:xlrd2="http://schemas.microsoft.com/office/spreadsheetml/2017/richdata2" ref="A2:W39">
    <sortCondition ref="A2:A3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theme="5" tint="0.39997558519241921"/>
  </sheetPr>
  <dimension ref="A1:S20"/>
  <sheetViews>
    <sheetView showGridLines="0" workbookViewId="0">
      <selection activeCell="A2" sqref="A2"/>
    </sheetView>
  </sheetViews>
  <sheetFormatPr baseColWidth="10" defaultRowHeight="11.25" x14ac:dyDescent="0.2"/>
  <cols>
    <col min="1" max="2" width="11.42578125" style="1"/>
    <col min="3" max="3" width="7.140625" style="1" customWidth="1"/>
    <col min="4" max="4" width="11.42578125" style="1"/>
    <col min="5" max="5" width="8.7109375" style="1" customWidth="1"/>
    <col min="6" max="6" width="11.140625" style="1" customWidth="1"/>
    <col min="7" max="7" width="14.42578125" style="1" customWidth="1"/>
    <col min="8" max="8" width="12" style="1" bestFit="1" customWidth="1"/>
    <col min="9" max="9" width="11.140625" style="1" bestFit="1" customWidth="1"/>
    <col min="10" max="10" width="14" style="1" bestFit="1" customWidth="1"/>
    <col min="11" max="11" width="10.140625" style="1" bestFit="1" customWidth="1"/>
    <col min="12" max="12" width="11.140625" style="1" bestFit="1" customWidth="1"/>
    <col min="13" max="14" width="13" style="1" bestFit="1" customWidth="1"/>
    <col min="15" max="15" width="13.42578125" style="1" bestFit="1" customWidth="1"/>
    <col min="16" max="16" width="13.5703125" style="1" bestFit="1" customWidth="1"/>
    <col min="17" max="17" width="23.7109375" style="44" bestFit="1" customWidth="1"/>
    <col min="18" max="18" width="6.7109375" style="44" bestFit="1" customWidth="1"/>
    <col min="19" max="16384" width="11.42578125" style="1"/>
  </cols>
  <sheetData>
    <row r="1" spans="1:19" s="79" customFormat="1" ht="27.75" customHeight="1" x14ac:dyDescent="0.2">
      <c r="A1" s="77" t="s">
        <v>97</v>
      </c>
      <c r="B1" s="77" t="s">
        <v>74</v>
      </c>
      <c r="C1" s="77" t="s">
        <v>92</v>
      </c>
      <c r="D1" s="77" t="s">
        <v>98</v>
      </c>
      <c r="E1" s="77" t="s">
        <v>85</v>
      </c>
      <c r="F1" s="77" t="s">
        <v>124</v>
      </c>
      <c r="G1" s="77" t="s">
        <v>107</v>
      </c>
      <c r="H1" s="77" t="s">
        <v>83</v>
      </c>
      <c r="I1" s="77" t="s">
        <v>33</v>
      </c>
      <c r="J1" s="77" t="s">
        <v>106</v>
      </c>
      <c r="K1" s="77" t="s">
        <v>84</v>
      </c>
      <c r="L1" s="77" t="s">
        <v>32</v>
      </c>
      <c r="M1" s="77" t="s">
        <v>183</v>
      </c>
      <c r="N1" s="77" t="s">
        <v>184</v>
      </c>
      <c r="O1" s="77" t="s">
        <v>185</v>
      </c>
      <c r="P1" s="78" t="s">
        <v>42</v>
      </c>
      <c r="Q1" s="148" t="s">
        <v>182</v>
      </c>
      <c r="R1" s="148" t="s">
        <v>181</v>
      </c>
      <c r="S1" s="110" t="s">
        <v>176</v>
      </c>
    </row>
    <row r="2" spans="1:19" x14ac:dyDescent="0.2">
      <c r="A2" s="10" t="s">
        <v>91</v>
      </c>
      <c r="B2" s="10" t="s">
        <v>122</v>
      </c>
      <c r="C2" s="40">
        <v>1</v>
      </c>
      <c r="D2" s="10" t="s">
        <v>175</v>
      </c>
      <c r="E2" s="48">
        <v>44203</v>
      </c>
      <c r="F2" s="35">
        <f>TFactures[[#This Row],[Montant TTC]]-TFactures[[#This Row],[Acompte1]]-TFactures[[#This Row],[Acompte2]]</f>
        <v>8120.2549999999992</v>
      </c>
      <c r="G2" s="35" t="s">
        <v>82</v>
      </c>
      <c r="H2" s="48"/>
      <c r="I2" s="35">
        <v>0</v>
      </c>
      <c r="J2" s="35" t="s">
        <v>82</v>
      </c>
      <c r="K2" s="48"/>
      <c r="L2" s="35">
        <v>0</v>
      </c>
      <c r="M2" s="48"/>
      <c r="N2" s="48"/>
      <c r="O2" s="48">
        <v>44203</v>
      </c>
      <c r="P2" s="41">
        <v>8120.2549999999992</v>
      </c>
      <c r="Q2" s="147" t="e">
        <f>VLOOKUP(TFactures[[#This Row],[NumClient]],TClient[],7,FALSE)</f>
        <v>#N/A</v>
      </c>
      <c r="R2" s="147" t="e">
        <f>LEFT(TFactures[[#This Row],[CP-Ville]],2)</f>
        <v>#N/A</v>
      </c>
      <c r="S2" s="50"/>
    </row>
    <row r="3" spans="1:19" x14ac:dyDescent="0.2">
      <c r="A3" s="10"/>
      <c r="B3" s="10"/>
      <c r="C3" s="40"/>
      <c r="D3" s="10"/>
      <c r="E3" s="48"/>
      <c r="F3" s="35"/>
      <c r="G3" s="35"/>
      <c r="H3" s="48"/>
      <c r="I3" s="35"/>
      <c r="J3" s="35"/>
      <c r="K3" s="48"/>
      <c r="L3" s="35"/>
      <c r="M3" s="48"/>
      <c r="N3" s="48"/>
      <c r="O3" s="48"/>
      <c r="P3" s="41"/>
      <c r="Q3" s="147"/>
      <c r="R3" s="147"/>
      <c r="S3" s="50"/>
    </row>
    <row r="4" spans="1:19" x14ac:dyDescent="0.2">
      <c r="A4" s="10"/>
      <c r="B4" s="10"/>
      <c r="C4" s="40"/>
      <c r="D4" s="10"/>
      <c r="E4" s="48"/>
      <c r="F4" s="35"/>
      <c r="G4" s="35"/>
      <c r="H4" s="48"/>
      <c r="I4" s="35"/>
      <c r="J4" s="35"/>
      <c r="K4" s="48"/>
      <c r="L4" s="35"/>
      <c r="M4" s="48"/>
      <c r="N4" s="48"/>
      <c r="O4" s="48"/>
      <c r="P4" s="41"/>
      <c r="Q4" s="147"/>
      <c r="R4" s="147"/>
      <c r="S4" s="50"/>
    </row>
    <row r="5" spans="1:19" x14ac:dyDescent="0.2">
      <c r="A5" s="10"/>
      <c r="B5" s="10"/>
      <c r="C5" s="40"/>
      <c r="D5" s="10"/>
      <c r="E5" s="48"/>
      <c r="F5" s="35"/>
      <c r="G5" s="35"/>
      <c r="H5" s="48"/>
      <c r="I5" s="35"/>
      <c r="J5" s="35"/>
      <c r="K5" s="48"/>
      <c r="L5" s="35"/>
      <c r="M5" s="48"/>
      <c r="N5" s="48"/>
      <c r="O5" s="48"/>
      <c r="P5" s="41"/>
      <c r="Q5" s="147"/>
      <c r="R5" s="147"/>
      <c r="S5" s="50"/>
    </row>
    <row r="6" spans="1:19" x14ac:dyDescent="0.2">
      <c r="A6" s="10"/>
      <c r="B6" s="10"/>
      <c r="C6" s="40"/>
      <c r="D6" s="10"/>
      <c r="E6" s="48"/>
      <c r="F6" s="35"/>
      <c r="G6" s="35"/>
      <c r="H6" s="48"/>
      <c r="I6" s="35"/>
      <c r="J6" s="35"/>
      <c r="K6" s="48"/>
      <c r="L6" s="35"/>
      <c r="M6" s="48"/>
      <c r="N6" s="48"/>
      <c r="O6" s="48"/>
      <c r="P6" s="41"/>
      <c r="Q6" s="147"/>
      <c r="R6" s="147"/>
      <c r="S6" s="50"/>
    </row>
    <row r="7" spans="1:19" x14ac:dyDescent="0.2">
      <c r="A7" s="10"/>
      <c r="B7" s="10"/>
      <c r="C7" s="40"/>
      <c r="D7" s="10"/>
      <c r="E7" s="48"/>
      <c r="F7" s="35"/>
      <c r="G7" s="35"/>
      <c r="H7" s="48"/>
      <c r="I7" s="35"/>
      <c r="J7" s="35"/>
      <c r="K7" s="48"/>
      <c r="L7" s="35"/>
      <c r="M7" s="48"/>
      <c r="N7" s="48"/>
      <c r="O7" s="48"/>
      <c r="P7" s="41"/>
      <c r="Q7" s="147"/>
      <c r="R7" s="147"/>
      <c r="S7" s="50"/>
    </row>
    <row r="8" spans="1:19" x14ac:dyDescent="0.2">
      <c r="A8" s="10"/>
      <c r="B8" s="10"/>
      <c r="C8" s="40"/>
      <c r="D8" s="10"/>
      <c r="E8" s="48"/>
      <c r="F8" s="35"/>
      <c r="G8" s="35"/>
      <c r="H8" s="48"/>
      <c r="I8" s="35"/>
      <c r="J8" s="35"/>
      <c r="K8" s="48"/>
      <c r="L8" s="35"/>
      <c r="M8" s="48"/>
      <c r="N8" s="48"/>
      <c r="O8" s="48"/>
      <c r="P8" s="41"/>
      <c r="Q8" s="147"/>
      <c r="R8" s="147"/>
      <c r="S8" s="50"/>
    </row>
    <row r="9" spans="1:19" x14ac:dyDescent="0.2">
      <c r="A9" s="10"/>
      <c r="B9" s="10"/>
      <c r="C9" s="40"/>
      <c r="D9" s="10"/>
      <c r="E9" s="48"/>
      <c r="F9" s="35"/>
      <c r="G9" s="35"/>
      <c r="H9" s="48"/>
      <c r="I9" s="35"/>
      <c r="J9" s="35"/>
      <c r="K9" s="48"/>
      <c r="L9" s="35"/>
      <c r="M9" s="48"/>
      <c r="N9" s="48"/>
      <c r="O9" s="48"/>
      <c r="P9" s="41"/>
      <c r="Q9" s="147"/>
      <c r="R9" s="147"/>
      <c r="S9" s="50"/>
    </row>
    <row r="10" spans="1:19" x14ac:dyDescent="0.2">
      <c r="A10" s="10"/>
      <c r="B10" s="10"/>
      <c r="C10" s="40"/>
      <c r="D10" s="10"/>
      <c r="E10" s="48"/>
      <c r="F10" s="35"/>
      <c r="G10" s="35"/>
      <c r="H10" s="48"/>
      <c r="I10" s="35"/>
      <c r="J10" s="35"/>
      <c r="K10" s="48"/>
      <c r="L10" s="35"/>
      <c r="M10" s="48"/>
      <c r="N10" s="48"/>
      <c r="O10" s="48"/>
      <c r="P10" s="41"/>
      <c r="Q10" s="147"/>
      <c r="R10" s="147"/>
      <c r="S10" s="50"/>
    </row>
    <row r="11" spans="1:19" x14ac:dyDescent="0.2">
      <c r="A11" s="10"/>
      <c r="B11" s="10"/>
      <c r="C11" s="40"/>
      <c r="D11" s="10"/>
      <c r="E11" s="48"/>
      <c r="F11" s="35"/>
      <c r="G11" s="35"/>
      <c r="H11" s="48"/>
      <c r="I11" s="35"/>
      <c r="J11" s="35"/>
      <c r="K11" s="48"/>
      <c r="L11" s="35"/>
      <c r="M11" s="48"/>
      <c r="N11" s="48"/>
      <c r="O11" s="48"/>
      <c r="P11" s="41"/>
      <c r="Q11" s="147"/>
      <c r="R11" s="147"/>
      <c r="S11" s="50"/>
    </row>
    <row r="12" spans="1:19" x14ac:dyDescent="0.2">
      <c r="A12" s="10"/>
      <c r="B12" s="10"/>
      <c r="C12" s="40"/>
      <c r="D12" s="10"/>
      <c r="E12" s="48"/>
      <c r="F12" s="35"/>
      <c r="G12" s="35"/>
      <c r="H12" s="48"/>
      <c r="I12" s="35"/>
      <c r="J12" s="35"/>
      <c r="K12" s="48"/>
      <c r="L12" s="35"/>
      <c r="M12" s="48"/>
      <c r="N12" s="48"/>
      <c r="O12" s="48"/>
      <c r="P12" s="41"/>
      <c r="Q12" s="147"/>
      <c r="R12" s="147"/>
      <c r="S12" s="50"/>
    </row>
    <row r="13" spans="1:19" x14ac:dyDescent="0.2">
      <c r="A13" s="10"/>
      <c r="B13" s="10"/>
      <c r="C13" s="40"/>
      <c r="D13" s="10"/>
      <c r="E13" s="48"/>
      <c r="F13" s="35"/>
      <c r="G13" s="35"/>
      <c r="H13" s="48"/>
      <c r="I13" s="35"/>
      <c r="J13" s="35"/>
      <c r="K13" s="48"/>
      <c r="L13" s="35"/>
      <c r="M13" s="48"/>
      <c r="N13" s="48"/>
      <c r="O13" s="48"/>
      <c r="P13" s="41"/>
      <c r="Q13" s="147"/>
      <c r="R13" s="147"/>
      <c r="S13" s="50"/>
    </row>
    <row r="14" spans="1:19" x14ac:dyDescent="0.2">
      <c r="A14" s="10"/>
      <c r="B14" s="10"/>
      <c r="C14" s="49"/>
      <c r="E14" s="48"/>
      <c r="F14" s="35"/>
      <c r="G14" s="35"/>
      <c r="H14" s="48"/>
      <c r="I14" s="35"/>
      <c r="J14" s="35"/>
      <c r="K14" s="48"/>
      <c r="L14" s="35"/>
      <c r="M14" s="48"/>
      <c r="N14" s="48"/>
      <c r="O14" s="48"/>
      <c r="P14" s="50"/>
      <c r="Q14" s="149"/>
      <c r="R14" s="149"/>
      <c r="S14" s="50"/>
    </row>
    <row r="15" spans="1:19" x14ac:dyDescent="0.2">
      <c r="A15" s="10"/>
      <c r="B15" s="10"/>
      <c r="C15" s="40"/>
      <c r="D15" s="10"/>
      <c r="E15" s="48"/>
      <c r="F15" s="35"/>
      <c r="G15" s="35"/>
      <c r="H15" s="48"/>
      <c r="I15" s="35"/>
      <c r="J15" s="35"/>
      <c r="K15" s="48"/>
      <c r="L15" s="35"/>
      <c r="M15" s="48"/>
      <c r="N15" s="48"/>
      <c r="O15" s="48"/>
      <c r="P15" s="41"/>
      <c r="Q15" s="147"/>
      <c r="R15" s="147"/>
      <c r="S15" s="50"/>
    </row>
    <row r="16" spans="1:19" x14ac:dyDescent="0.2">
      <c r="C16" s="49"/>
      <c r="D16" s="44"/>
      <c r="E16" s="37"/>
      <c r="F16" s="140"/>
      <c r="G16" s="140"/>
      <c r="I16" s="140"/>
      <c r="J16" s="140"/>
      <c r="K16" s="97"/>
      <c r="L16" s="16"/>
      <c r="M16" s="48"/>
      <c r="N16" s="37"/>
      <c r="O16" s="141"/>
      <c r="P16" s="142"/>
      <c r="Q16" s="149"/>
      <c r="R16" s="149"/>
      <c r="S16" s="50"/>
    </row>
    <row r="17" spans="3:19" x14ac:dyDescent="0.2">
      <c r="C17" s="49"/>
      <c r="D17" s="44"/>
      <c r="E17" s="37"/>
      <c r="F17" s="140"/>
      <c r="G17" s="140"/>
      <c r="I17" s="140"/>
      <c r="J17" s="140"/>
      <c r="K17" s="97"/>
      <c r="L17" s="16"/>
      <c r="M17" s="48"/>
      <c r="N17" s="37"/>
      <c r="O17" s="141"/>
      <c r="P17" s="142"/>
      <c r="Q17" s="149"/>
      <c r="R17" s="149"/>
      <c r="S17" s="50"/>
    </row>
    <row r="18" spans="3:19" x14ac:dyDescent="0.2">
      <c r="C18" s="49"/>
      <c r="D18" s="44"/>
      <c r="E18" s="37"/>
      <c r="F18" s="140"/>
      <c r="G18" s="140"/>
      <c r="I18" s="140"/>
      <c r="J18" s="140"/>
      <c r="K18" s="97"/>
      <c r="L18" s="16"/>
      <c r="M18" s="48"/>
      <c r="N18" s="37"/>
      <c r="O18" s="141"/>
      <c r="P18" s="142"/>
      <c r="Q18" s="149"/>
      <c r="R18" s="149"/>
      <c r="S18" s="50"/>
    </row>
    <row r="19" spans="3:19" x14ac:dyDescent="0.2">
      <c r="C19" s="49"/>
      <c r="D19" s="44"/>
      <c r="E19" s="37"/>
      <c r="F19" s="140"/>
      <c r="G19" s="140"/>
      <c r="I19" s="140"/>
      <c r="J19" s="140"/>
      <c r="K19" s="97"/>
      <c r="L19" s="16"/>
      <c r="M19" s="48"/>
      <c r="N19" s="37"/>
      <c r="O19" s="141"/>
      <c r="P19" s="142"/>
      <c r="Q19" s="149"/>
      <c r="R19" s="149"/>
      <c r="S19" s="50"/>
    </row>
    <row r="20" spans="3:19" x14ac:dyDescent="0.2">
      <c r="C20" s="49"/>
      <c r="D20" s="44"/>
      <c r="E20" s="37"/>
      <c r="F20" s="140"/>
      <c r="G20" s="140"/>
      <c r="I20" s="140"/>
      <c r="J20" s="140"/>
      <c r="K20" s="97"/>
      <c r="L20" s="16"/>
      <c r="M20" s="48"/>
      <c r="N20" s="37"/>
      <c r="O20" s="141"/>
      <c r="P20" s="142"/>
      <c r="Q20" s="149"/>
      <c r="R20" s="149"/>
      <c r="S20" s="5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27968-10C2-4BF6-9146-ADDEAFF75D15}">
  <sheetPr codeName="Feuil11">
    <tabColor theme="9" tint="0.39997558519241921"/>
    <pageSetUpPr fitToPage="1"/>
  </sheetPr>
  <dimension ref="A1:T129"/>
  <sheetViews>
    <sheetView topLeftCell="B7" zoomScaleNormal="100" workbookViewId="0">
      <selection activeCell="B48" sqref="B48:B49"/>
    </sheetView>
  </sheetViews>
  <sheetFormatPr baseColWidth="10" defaultRowHeight="12.75" x14ac:dyDescent="0.2"/>
  <cols>
    <col min="1" max="1" width="4" style="80" customWidth="1"/>
    <col min="2" max="2" width="55.7109375" style="80" customWidth="1"/>
    <col min="3" max="3" width="10.7109375" style="80" customWidth="1"/>
    <col min="4" max="5" width="16" style="80" customWidth="1"/>
    <col min="6" max="6" width="12.7109375" style="80" customWidth="1"/>
    <col min="7" max="7" width="11.42578125" style="111"/>
    <col min="8" max="9" width="11.42578125" style="80"/>
    <col min="10" max="10" width="5" style="111" customWidth="1"/>
    <col min="11" max="11" width="13.140625" style="80" customWidth="1"/>
    <col min="12" max="13" width="13.5703125" style="80" customWidth="1"/>
    <col min="14" max="14" width="16.85546875" style="80" customWidth="1"/>
    <col min="15" max="15" width="49.5703125" style="80" bestFit="1" customWidth="1"/>
    <col min="16" max="16384" width="11.42578125" style="80"/>
  </cols>
  <sheetData>
    <row r="1" spans="3:20" x14ac:dyDescent="0.2">
      <c r="N1" s="80" t="s">
        <v>138</v>
      </c>
      <c r="O1" s="80" t="e">
        <f>TEXT(F23,"aaaammjj")</f>
        <v>#N/A</v>
      </c>
      <c r="T1" s="87" t="s">
        <v>134</v>
      </c>
    </row>
    <row r="2" spans="3:20" x14ac:dyDescent="0.2">
      <c r="K2" s="20" t="s">
        <v>110</v>
      </c>
      <c r="L2" s="72" t="s">
        <v>127</v>
      </c>
      <c r="M2" s="72"/>
      <c r="N2" s="80" t="s">
        <v>136</v>
      </c>
      <c r="O2" s="80" t="s">
        <v>114</v>
      </c>
    </row>
    <row r="3" spans="3:20" ht="27.75" x14ac:dyDescent="0.2">
      <c r="C3" s="159" t="str">
        <f>O19</f>
        <v>Devis</v>
      </c>
      <c r="D3" s="159"/>
      <c r="E3" s="159"/>
      <c r="F3" s="159"/>
      <c r="K3" s="20" t="s">
        <v>113</v>
      </c>
      <c r="L3" s="72" t="s">
        <v>137</v>
      </c>
      <c r="M3" s="72"/>
      <c r="N3" s="80" t="s">
        <v>115</v>
      </c>
      <c r="O3" s="80" t="s">
        <v>117</v>
      </c>
    </row>
    <row r="4" spans="3:20" x14ac:dyDescent="0.2">
      <c r="N4" s="80" t="s">
        <v>73</v>
      </c>
      <c r="O4" s="80" t="s">
        <v>118</v>
      </c>
      <c r="P4" s="80">
        <f>IF(L7=TRUE,1,0)</f>
        <v>0</v>
      </c>
    </row>
    <row r="5" spans="3:20" x14ac:dyDescent="0.2">
      <c r="K5" s="20" t="s">
        <v>133</v>
      </c>
      <c r="L5" s="138">
        <f>MAX(TFactures[N°Fact])+1</f>
        <v>2</v>
      </c>
      <c r="N5" s="80" t="s">
        <v>116</v>
      </c>
      <c r="O5" s="80" t="s">
        <v>119</v>
      </c>
      <c r="P5" s="80">
        <f>IF(L9=TRUE,1,0)</f>
        <v>0</v>
      </c>
    </row>
    <row r="6" spans="3:20" x14ac:dyDescent="0.2">
      <c r="C6" s="20" t="e">
        <f>IF(VLOOKUP($L$2,LClient,3,FALSE)=0,"",VLOOKUP($L$2,LClient,3,FALSE))</f>
        <v>#N/A</v>
      </c>
      <c r="D6" s="20"/>
      <c r="E6" s="51"/>
      <c r="F6" s="51"/>
      <c r="N6" s="80" t="s">
        <v>139</v>
      </c>
      <c r="O6" s="80" t="e">
        <f>L3&amp;"-"&amp;C6&amp;"-"&amp;C7</f>
        <v>#N/A</v>
      </c>
      <c r="P6" s="80">
        <f>IF(L11=TRUE,1,0)</f>
        <v>0</v>
      </c>
    </row>
    <row r="7" spans="3:20" x14ac:dyDescent="0.2">
      <c r="C7" s="20" t="e">
        <f>IF(VLOOKUP($L$2,LClient,4,FALSE)=0,"",VLOOKUP($L$2,LClient,4,FALSE))</f>
        <v>#N/A</v>
      </c>
      <c r="D7" s="20"/>
      <c r="E7" s="51"/>
      <c r="F7" s="51"/>
      <c r="L7" s="80" t="b">
        <v>0</v>
      </c>
      <c r="N7" s="80" t="s">
        <v>121</v>
      </c>
      <c r="O7" s="52">
        <f>D112</f>
        <v>0</v>
      </c>
    </row>
    <row r="8" spans="3:20" x14ac:dyDescent="0.2">
      <c r="C8" s="20" t="e">
        <f>VLOOKUP($L$2,LClient,5,FALSE)</f>
        <v>#N/A</v>
      </c>
      <c r="D8" s="20"/>
      <c r="E8" s="51"/>
      <c r="F8" s="51"/>
      <c r="N8" s="80" t="s">
        <v>130</v>
      </c>
      <c r="O8" s="52">
        <f>F107</f>
        <v>0</v>
      </c>
    </row>
    <row r="9" spans="3:20" x14ac:dyDescent="0.2">
      <c r="C9" s="20" t="e">
        <f>VLOOKUP($L$2,LClient,6,FALSE)</f>
        <v>#N/A</v>
      </c>
      <c r="D9" s="20"/>
      <c r="E9" s="51"/>
      <c r="F9" s="51"/>
      <c r="L9" s="80" t="b">
        <v>0</v>
      </c>
      <c r="N9" s="80" t="s">
        <v>131</v>
      </c>
      <c r="O9" s="52">
        <f>F108</f>
        <v>0</v>
      </c>
    </row>
    <row r="10" spans="3:20" x14ac:dyDescent="0.2">
      <c r="C10" s="20"/>
      <c r="D10" s="20"/>
      <c r="E10" s="51"/>
      <c r="F10" s="51"/>
      <c r="L10" s="82"/>
      <c r="M10" s="82"/>
      <c r="N10" s="80" t="s">
        <v>132</v>
      </c>
      <c r="O10" s="52">
        <f>F109</f>
        <v>0</v>
      </c>
    </row>
    <row r="11" spans="3:20" x14ac:dyDescent="0.2">
      <c r="C11" s="20" t="s">
        <v>111</v>
      </c>
      <c r="D11" s="20" t="e">
        <f>VLOOKUP($L$2,LClient,7,FALSE)</f>
        <v>#N/A</v>
      </c>
      <c r="E11" s="51"/>
      <c r="F11" s="51"/>
      <c r="L11" s="82" t="b">
        <v>0</v>
      </c>
      <c r="M11" s="82"/>
      <c r="N11" s="80" t="s">
        <v>143</v>
      </c>
      <c r="O11" s="80" t="e">
        <f>"FAC"&amp;"-"&amp;TEXT($L$5,"000")&amp;TEXT($F$23,"-AA")</f>
        <v>#N/A</v>
      </c>
      <c r="P11" s="80" t="s">
        <v>1</v>
      </c>
      <c r="Q11" s="80" t="s">
        <v>168</v>
      </c>
    </row>
    <row r="12" spans="3:20" x14ac:dyDescent="0.2">
      <c r="C12" s="20" t="s">
        <v>112</v>
      </c>
      <c r="D12" s="20" t="e">
        <f>VLOOKUP($L$2,LClient,8,FALSE)</f>
        <v>#N/A</v>
      </c>
      <c r="E12" s="51"/>
      <c r="F12" s="51"/>
      <c r="L12" s="81"/>
      <c r="M12" s="81"/>
      <c r="N12" s="80" t="s">
        <v>140</v>
      </c>
      <c r="O12" s="80" t="e">
        <f>"FAC"&amp;"-"&amp;TEXT($L$5,"000")&amp;TEXT($F$23,"-AA")&amp;"-"&amp;C6&amp;"-"&amp;C7</f>
        <v>#N/A</v>
      </c>
      <c r="P12" s="80" t="s">
        <v>173</v>
      </c>
      <c r="Q12" s="80" t="s">
        <v>169</v>
      </c>
    </row>
    <row r="13" spans="3:20" x14ac:dyDescent="0.2">
      <c r="C13" s="51"/>
      <c r="D13" s="51"/>
      <c r="E13" s="51"/>
      <c r="F13" s="51"/>
      <c r="N13" s="80" t="s">
        <v>144</v>
      </c>
      <c r="O13" s="80" t="e">
        <f>"FAC"&amp;"-"&amp;TEXT($L$5,"000")&amp;TEXT($F$23,"-AA")&amp;"-A01"</f>
        <v>#N/A</v>
      </c>
      <c r="P13" s="80" t="s">
        <v>174</v>
      </c>
    </row>
    <row r="14" spans="3:20" x14ac:dyDescent="0.2">
      <c r="C14" s="6" t="s">
        <v>104</v>
      </c>
      <c r="D14" s="51"/>
      <c r="E14" s="51"/>
      <c r="F14" s="51"/>
      <c r="L14" s="20"/>
      <c r="N14" s="80" t="s">
        <v>141</v>
      </c>
      <c r="O14" s="80" t="e">
        <f>"FAC"&amp;"-"&amp;TEXT($L$5,"000")&amp;TEXT($F$23,"-AA")&amp;"-A01"&amp;"-"&amp;C6&amp;"-"&amp;C7</f>
        <v>#N/A</v>
      </c>
    </row>
    <row r="15" spans="3:20" x14ac:dyDescent="0.2">
      <c r="C15" s="80" t="e">
        <f>VLOOKUP($L$3,LDevis,6,FALSE)</f>
        <v>#N/A</v>
      </c>
      <c r="D15" s="51"/>
      <c r="E15" s="51"/>
      <c r="F15" s="51"/>
      <c r="N15" s="80" t="s">
        <v>145</v>
      </c>
      <c r="O15" s="80" t="e">
        <f>"FAC"&amp;"-"&amp;TEXT($L$5,"000")&amp;TEXT($F$23,"-AA")&amp;"-A02"</f>
        <v>#N/A</v>
      </c>
    </row>
    <row r="16" spans="3:20" x14ac:dyDescent="0.2">
      <c r="C16" s="80" t="e">
        <f>VLOOKUP($L$3,LDevis,7,FALSE)</f>
        <v>#N/A</v>
      </c>
      <c r="D16" s="51"/>
      <c r="E16" s="51"/>
      <c r="F16" s="51"/>
      <c r="N16" s="80" t="s">
        <v>142</v>
      </c>
      <c r="O16" s="80" t="e">
        <f>"FAC"&amp;"-"&amp;TEXT($L$5,"000")&amp;TEXT($F$23,"-AA")&amp;"-A02"&amp;"-"&amp;C6&amp;"-"&amp;C7</f>
        <v>#N/A</v>
      </c>
    </row>
    <row r="17" spans="1:15" x14ac:dyDescent="0.2">
      <c r="C17" s="51" t="s">
        <v>111</v>
      </c>
      <c r="D17" s="143" t="e">
        <f>VLOOKUP($L$3,LDevis,8,FALSE)</f>
        <v>#N/A</v>
      </c>
      <c r="E17" s="51"/>
      <c r="F17" s="51"/>
      <c r="G17" s="114" t="s">
        <v>120</v>
      </c>
      <c r="H17" s="74" t="s">
        <v>11</v>
      </c>
      <c r="I17" s="74" t="s">
        <v>121</v>
      </c>
      <c r="N17" s="80" t="s">
        <v>146</v>
      </c>
      <c r="O17" s="80" t="str">
        <f>IF(L9=TRUE,O13,IF(L11=TRUE,O15,IF(L7=TRUE,O11,"")))</f>
        <v/>
      </c>
    </row>
    <row r="18" spans="1:15" x14ac:dyDescent="0.2">
      <c r="C18" s="51" t="s">
        <v>129</v>
      </c>
      <c r="D18" s="80" t="e">
        <f>VLOOKUP($L$3,LDevis,9,FALSE)</f>
        <v>#N/A</v>
      </c>
      <c r="E18" s="51"/>
      <c r="F18" s="51"/>
      <c r="G18" s="115">
        <v>10.55</v>
      </c>
      <c r="H18" s="76">
        <v>5.5</v>
      </c>
      <c r="I18" s="75">
        <f>G18/(1+H18/100)</f>
        <v>10.000000000000002</v>
      </c>
      <c r="N18" s="80" t="s">
        <v>148</v>
      </c>
      <c r="O18" s="88">
        <f ca="1">TODAY()</f>
        <v>44319</v>
      </c>
    </row>
    <row r="19" spans="1:15" x14ac:dyDescent="0.2">
      <c r="C19" s="51" t="s">
        <v>128</v>
      </c>
      <c r="D19" s="80" t="e">
        <f>VLOOKUP($L$3,LDevis,10,FALSE)</f>
        <v>#N/A</v>
      </c>
      <c r="E19" s="51"/>
      <c r="F19" s="51"/>
      <c r="G19" s="115">
        <v>11</v>
      </c>
      <c r="H19" s="76">
        <v>10</v>
      </c>
      <c r="I19" s="75">
        <f>G19/(1+H19/100)</f>
        <v>10</v>
      </c>
      <c r="N19" s="80" t="s">
        <v>153</v>
      </c>
      <c r="O19" s="87" t="str">
        <f>IF(AND(L7=TRUE,L9=TRUE),N26,IF(AND(L7=TRUE,L11=TRUE),N26,IF(L7=TRUE,N23,IF(L9=TRUE,N24,IF(L11=TRUE,N25,N22)))))</f>
        <v>Devis</v>
      </c>
    </row>
    <row r="20" spans="1:15" x14ac:dyDescent="0.2">
      <c r="G20" s="115">
        <v>12</v>
      </c>
      <c r="H20" s="76">
        <v>20</v>
      </c>
      <c r="I20" s="75">
        <f>G20/(1+H20/100)</f>
        <v>10</v>
      </c>
      <c r="N20" s="80" t="s">
        <v>135</v>
      </c>
    </row>
    <row r="21" spans="1:15" ht="18" x14ac:dyDescent="0.25">
      <c r="B21" s="163" t="e">
        <f>VLOOKUP($L$3,LDevis,5,FALSE)</f>
        <v>#N/A</v>
      </c>
      <c r="C21" s="163"/>
      <c r="D21" s="163"/>
      <c r="E21" s="163"/>
      <c r="F21" s="163"/>
      <c r="N21" s="80" t="s">
        <v>149</v>
      </c>
    </row>
    <row r="22" spans="1:15" x14ac:dyDescent="0.2">
      <c r="N22" s="80" t="s">
        <v>150</v>
      </c>
    </row>
    <row r="23" spans="1:15" x14ac:dyDescent="0.2">
      <c r="A23" s="59"/>
      <c r="B23" s="67" t="str">
        <f>"N° de client : " &amp;L2</f>
        <v>N° de client : CL-056-21</v>
      </c>
      <c r="C23" s="58"/>
      <c r="E23" s="20" t="s">
        <v>147</v>
      </c>
      <c r="F23" s="137" t="e">
        <f>IF(AND(L7=FALSE,L9=FALSE,L11=FALSE),VLOOKUP($L$3,LDevis,3,FALSE),O18)</f>
        <v>#N/A</v>
      </c>
      <c r="N23" s="80" t="s">
        <v>124</v>
      </c>
      <c r="O23" s="109"/>
    </row>
    <row r="24" spans="1:15" x14ac:dyDescent="0.2">
      <c r="B24" s="20" t="str">
        <f>IF(L7=FALSE,"N° du devis : "&amp;L3,"N° de facture :"&amp;O17)</f>
        <v>N° du devis : DEV-033-21</v>
      </c>
      <c r="E24" s="20" t="str">
        <f>IF(L7=FALSE,"Date de validité : ","")</f>
        <v xml:space="preserve">Date de validité : </v>
      </c>
      <c r="F24" s="137" t="e">
        <f>IF(AND(L7=FALSE,L9=FALSE,L11=FALSE),VLOOKUP($L$3,LDevis,4,FALSE),"")</f>
        <v>#N/A</v>
      </c>
      <c r="N24" s="80" t="s">
        <v>151</v>
      </c>
      <c r="O24" s="109" t="str">
        <f>IF(L9=FALSE,"",O18)</f>
        <v/>
      </c>
    </row>
    <row r="25" spans="1:15" x14ac:dyDescent="0.2">
      <c r="A25" s="51"/>
      <c r="B25" s="51"/>
      <c r="C25" s="51"/>
      <c r="D25" s="51"/>
      <c r="E25" s="51"/>
      <c r="F25" s="51"/>
      <c r="G25" s="112"/>
      <c r="H25" s="51"/>
      <c r="K25" s="146"/>
      <c r="N25" s="80" t="s">
        <v>152</v>
      </c>
      <c r="O25" s="109"/>
    </row>
    <row r="26" spans="1:15" x14ac:dyDescent="0.2">
      <c r="B26" s="57" t="s">
        <v>13</v>
      </c>
      <c r="C26" s="57" t="s">
        <v>17</v>
      </c>
      <c r="D26" s="57" t="s">
        <v>18</v>
      </c>
      <c r="E26" s="57" t="s">
        <v>11</v>
      </c>
      <c r="F26" s="57" t="s">
        <v>14</v>
      </c>
      <c r="G26" s="57" t="s">
        <v>26</v>
      </c>
      <c r="H26" s="57" t="s">
        <v>25</v>
      </c>
      <c r="I26" s="57" t="s">
        <v>27</v>
      </c>
      <c r="K26" s="146"/>
      <c r="N26" s="80" t="s">
        <v>180</v>
      </c>
    </row>
    <row r="27" spans="1:15" x14ac:dyDescent="0.2">
      <c r="B27" s="57"/>
      <c r="C27" s="57"/>
      <c r="D27" s="57"/>
      <c r="E27" s="57"/>
      <c r="F27" s="57"/>
      <c r="G27" s="57"/>
      <c r="H27" s="57"/>
      <c r="I27" s="57"/>
      <c r="K27" s="100"/>
      <c r="L27" s="100"/>
      <c r="M27" s="100"/>
    </row>
    <row r="28" spans="1:15" x14ac:dyDescent="0.2">
      <c r="B28" s="104"/>
      <c r="C28" s="144"/>
      <c r="D28" s="119"/>
      <c r="E28" s="120" t="str">
        <f>IF(C28&gt;0,10%,"")</f>
        <v/>
      </c>
      <c r="F28" s="121" t="str">
        <f>IF(D28&gt;0,D28*C28,"")</f>
        <v/>
      </c>
      <c r="G28" s="116" t="str">
        <f>IF(E28=0.1,F28*E28,"")</f>
        <v/>
      </c>
      <c r="H28" s="108" t="str">
        <f>IF(E28=0.05,F28*E28,"")</f>
        <v/>
      </c>
      <c r="I28" s="108" t="str">
        <f>IF(E28=0.2,F28*E28,"")</f>
        <v/>
      </c>
      <c r="K28" s="100"/>
      <c r="L28" s="100"/>
      <c r="M28" s="100"/>
      <c r="O28" s="109"/>
    </row>
    <row r="29" spans="1:15" x14ac:dyDescent="0.2">
      <c r="B29" s="104"/>
      <c r="C29" s="144"/>
      <c r="D29" s="119"/>
      <c r="E29" s="120" t="str">
        <f t="shared" ref="E29:E92" si="0">IF(C29&gt;0,10%,"")</f>
        <v/>
      </c>
      <c r="F29" s="121" t="str">
        <f t="shared" ref="F29:F103" si="1">IF(D29&gt;0,D29*C29,"")</f>
        <v/>
      </c>
      <c r="G29" s="116" t="str">
        <f t="shared" ref="G29:G103" si="2">IF(E29=0.1,F29*E29,"")</f>
        <v/>
      </c>
      <c r="H29" s="108" t="str">
        <f t="shared" ref="H29:H103" si="3">IF(E29=0.05,F29*E29,"")</f>
        <v/>
      </c>
      <c r="I29" s="108" t="str">
        <f t="shared" ref="I29:I103" si="4">IF(E29=0.2,F29*E29,"")</f>
        <v/>
      </c>
      <c r="K29" s="100"/>
      <c r="L29" s="100"/>
      <c r="M29" s="100"/>
    </row>
    <row r="30" spans="1:15" x14ac:dyDescent="0.2">
      <c r="B30" s="139"/>
      <c r="C30" s="144"/>
      <c r="D30" s="119"/>
      <c r="E30" s="120" t="str">
        <f t="shared" si="0"/>
        <v/>
      </c>
      <c r="F30" s="121" t="str">
        <f t="shared" si="1"/>
        <v/>
      </c>
      <c r="G30" s="116" t="str">
        <f t="shared" si="2"/>
        <v/>
      </c>
      <c r="H30" s="108" t="str">
        <f t="shared" si="3"/>
        <v/>
      </c>
      <c r="I30" s="108" t="str">
        <f t="shared" si="4"/>
        <v/>
      </c>
      <c r="K30" s="100"/>
      <c r="L30" s="100"/>
      <c r="M30" s="100"/>
    </row>
    <row r="31" spans="1:15" x14ac:dyDescent="0.2">
      <c r="B31" s="104"/>
      <c r="C31" s="144"/>
      <c r="D31" s="119"/>
      <c r="E31" s="120" t="str">
        <f t="shared" si="0"/>
        <v/>
      </c>
      <c r="F31" s="121" t="str">
        <f t="shared" si="1"/>
        <v/>
      </c>
      <c r="G31" s="116" t="str">
        <f t="shared" si="2"/>
        <v/>
      </c>
      <c r="H31" s="108" t="str">
        <f t="shared" si="3"/>
        <v/>
      </c>
      <c r="I31" s="108" t="str">
        <f t="shared" si="4"/>
        <v/>
      </c>
      <c r="K31" s="100"/>
      <c r="L31" s="100"/>
      <c r="M31" s="100"/>
    </row>
    <row r="32" spans="1:15" x14ac:dyDescent="0.2">
      <c r="B32" s="104"/>
      <c r="C32" s="144"/>
      <c r="D32" s="119"/>
      <c r="E32" s="120" t="str">
        <f t="shared" si="0"/>
        <v/>
      </c>
      <c r="F32" s="121" t="str">
        <f t="shared" si="1"/>
        <v/>
      </c>
      <c r="G32" s="116" t="str">
        <f t="shared" si="2"/>
        <v/>
      </c>
      <c r="H32" s="108" t="str">
        <f t="shared" si="3"/>
        <v/>
      </c>
      <c r="I32" s="108" t="str">
        <f t="shared" si="4"/>
        <v/>
      </c>
      <c r="K32" s="100"/>
      <c r="L32" s="100"/>
      <c r="M32" s="100"/>
    </row>
    <row r="33" spans="2:15" x14ac:dyDescent="0.2">
      <c r="B33" s="104"/>
      <c r="C33" s="144"/>
      <c r="D33" s="119"/>
      <c r="E33" s="120" t="str">
        <f t="shared" si="0"/>
        <v/>
      </c>
      <c r="F33" s="121" t="str">
        <f t="shared" ref="F33:F35" si="5">IF(D33&gt;0,D33*C33,"")</f>
        <v/>
      </c>
      <c r="G33" s="116" t="str">
        <f t="shared" ref="G33:G35" si="6">IF(E33=0.1,F33*E33,"")</f>
        <v/>
      </c>
      <c r="H33" s="108" t="str">
        <f t="shared" si="3"/>
        <v/>
      </c>
      <c r="I33" s="108" t="str">
        <f t="shared" si="4"/>
        <v/>
      </c>
      <c r="K33" s="100"/>
      <c r="L33" s="100"/>
      <c r="M33" s="100"/>
    </row>
    <row r="34" spans="2:15" x14ac:dyDescent="0.2">
      <c r="B34" s="139"/>
      <c r="C34" s="144"/>
      <c r="D34" s="119"/>
      <c r="E34" s="120" t="str">
        <f t="shared" si="0"/>
        <v/>
      </c>
      <c r="F34" s="121" t="str">
        <f t="shared" si="5"/>
        <v/>
      </c>
      <c r="G34" s="116" t="str">
        <f t="shared" si="6"/>
        <v/>
      </c>
      <c r="H34" s="108" t="str">
        <f t="shared" si="3"/>
        <v/>
      </c>
      <c r="I34" s="108" t="str">
        <f t="shared" si="4"/>
        <v/>
      </c>
      <c r="K34" s="100"/>
      <c r="L34" s="100"/>
      <c r="M34" s="100"/>
    </row>
    <row r="35" spans="2:15" x14ac:dyDescent="0.2">
      <c r="B35" s="104"/>
      <c r="C35" s="144"/>
      <c r="D35" s="119"/>
      <c r="E35" s="120" t="str">
        <f t="shared" si="0"/>
        <v/>
      </c>
      <c r="F35" s="121" t="str">
        <f t="shared" si="5"/>
        <v/>
      </c>
      <c r="G35" s="116" t="str">
        <f t="shared" si="6"/>
        <v/>
      </c>
      <c r="H35" s="108" t="str">
        <f t="shared" si="3"/>
        <v/>
      </c>
      <c r="I35" s="108" t="str">
        <f t="shared" si="4"/>
        <v/>
      </c>
      <c r="K35" s="100"/>
      <c r="L35" s="100"/>
      <c r="M35" s="100"/>
      <c r="O35" s="109"/>
    </row>
    <row r="36" spans="2:15" x14ac:dyDescent="0.2">
      <c r="B36" s="104"/>
      <c r="C36" s="144"/>
      <c r="D36" s="119"/>
      <c r="E36" s="120" t="str">
        <f t="shared" si="0"/>
        <v/>
      </c>
      <c r="F36" s="121" t="str">
        <f t="shared" ref="F36:F77" si="7">IF(D36&gt;0,D36*C36,"")</f>
        <v/>
      </c>
      <c r="G36" s="116" t="str">
        <f t="shared" ref="G36:G77" si="8">IF(E36=0.1,F36*E36,"")</f>
        <v/>
      </c>
      <c r="H36" s="108" t="str">
        <f t="shared" ref="H36:H77" si="9">IF(E36=0.05,F36*E36,"")</f>
        <v/>
      </c>
      <c r="I36" s="108" t="str">
        <f t="shared" ref="I36:I77" si="10">IF(E36=0.2,F36*E36,"")</f>
        <v/>
      </c>
      <c r="K36" s="100"/>
      <c r="L36" s="100"/>
      <c r="M36" s="100"/>
      <c r="O36" s="109"/>
    </row>
    <row r="37" spans="2:15" x14ac:dyDescent="0.2">
      <c r="B37" s="104"/>
      <c r="C37" s="144"/>
      <c r="D37" s="119"/>
      <c r="E37" s="120" t="str">
        <f t="shared" si="0"/>
        <v/>
      </c>
      <c r="F37" s="121" t="str">
        <f t="shared" si="7"/>
        <v/>
      </c>
      <c r="G37" s="116" t="str">
        <f t="shared" si="8"/>
        <v/>
      </c>
      <c r="H37" s="108" t="str">
        <f t="shared" si="9"/>
        <v/>
      </c>
      <c r="I37" s="108" t="str">
        <f t="shared" si="10"/>
        <v/>
      </c>
      <c r="K37" s="100"/>
      <c r="L37" s="100"/>
      <c r="M37" s="100"/>
      <c r="O37" s="109"/>
    </row>
    <row r="38" spans="2:15" x14ac:dyDescent="0.2">
      <c r="B38" s="104"/>
      <c r="C38" s="144"/>
      <c r="D38" s="119"/>
      <c r="E38" s="120" t="str">
        <f t="shared" si="0"/>
        <v/>
      </c>
      <c r="F38" s="121" t="str">
        <f t="shared" si="7"/>
        <v/>
      </c>
      <c r="G38" s="116" t="str">
        <f t="shared" si="8"/>
        <v/>
      </c>
      <c r="H38" s="108" t="str">
        <f t="shared" si="9"/>
        <v/>
      </c>
      <c r="I38" s="108" t="str">
        <f t="shared" si="10"/>
        <v/>
      </c>
      <c r="K38" s="100"/>
      <c r="L38" s="100"/>
      <c r="M38" s="100"/>
      <c r="O38" s="109"/>
    </row>
    <row r="39" spans="2:15" x14ac:dyDescent="0.2">
      <c r="B39" s="104"/>
      <c r="C39" s="144"/>
      <c r="D39" s="119"/>
      <c r="E39" s="120" t="str">
        <f t="shared" si="0"/>
        <v/>
      </c>
      <c r="F39" s="121" t="str">
        <f t="shared" si="7"/>
        <v/>
      </c>
      <c r="G39" s="116" t="str">
        <f t="shared" si="8"/>
        <v/>
      </c>
      <c r="H39" s="108" t="str">
        <f t="shared" si="9"/>
        <v/>
      </c>
      <c r="I39" s="108" t="str">
        <f t="shared" si="10"/>
        <v/>
      </c>
      <c r="K39" s="100"/>
      <c r="L39" s="100"/>
      <c r="M39" s="100"/>
      <c r="O39" s="109"/>
    </row>
    <row r="40" spans="2:15" x14ac:dyDescent="0.2">
      <c r="B40" s="104"/>
      <c r="C40" s="144"/>
      <c r="D40" s="119"/>
      <c r="E40" s="120" t="str">
        <f t="shared" si="0"/>
        <v/>
      </c>
      <c r="F40" s="121" t="str">
        <f t="shared" si="7"/>
        <v/>
      </c>
      <c r="G40" s="116" t="str">
        <f t="shared" si="8"/>
        <v/>
      </c>
      <c r="H40" s="108" t="str">
        <f t="shared" si="9"/>
        <v/>
      </c>
      <c r="I40" s="108" t="str">
        <f t="shared" si="10"/>
        <v/>
      </c>
      <c r="K40" s="100"/>
      <c r="L40" s="100"/>
      <c r="M40" s="100"/>
      <c r="O40" s="109"/>
    </row>
    <row r="41" spans="2:15" x14ac:dyDescent="0.2">
      <c r="B41" s="139"/>
      <c r="C41" s="144"/>
      <c r="D41" s="119"/>
      <c r="E41" s="120" t="str">
        <f t="shared" si="0"/>
        <v/>
      </c>
      <c r="F41" s="121" t="str">
        <f t="shared" si="7"/>
        <v/>
      </c>
      <c r="G41" s="116" t="str">
        <f t="shared" si="8"/>
        <v/>
      </c>
      <c r="H41" s="108" t="str">
        <f t="shared" si="9"/>
        <v/>
      </c>
      <c r="I41" s="108" t="str">
        <f t="shared" si="10"/>
        <v/>
      </c>
      <c r="K41" s="100"/>
      <c r="L41" s="100"/>
      <c r="M41" s="100"/>
      <c r="O41" s="109"/>
    </row>
    <row r="42" spans="2:15" x14ac:dyDescent="0.2">
      <c r="B42" s="104"/>
      <c r="C42" s="144"/>
      <c r="D42" s="119"/>
      <c r="E42" s="120" t="str">
        <f t="shared" si="0"/>
        <v/>
      </c>
      <c r="F42" s="121" t="str">
        <f t="shared" si="7"/>
        <v/>
      </c>
      <c r="G42" s="116" t="str">
        <f t="shared" si="8"/>
        <v/>
      </c>
      <c r="H42" s="108" t="str">
        <f t="shared" si="9"/>
        <v/>
      </c>
      <c r="I42" s="108" t="str">
        <f t="shared" si="10"/>
        <v/>
      </c>
      <c r="K42" s="100"/>
      <c r="L42" s="100"/>
      <c r="M42" s="100"/>
      <c r="O42" s="109"/>
    </row>
    <row r="43" spans="2:15" x14ac:dyDescent="0.2">
      <c r="B43" s="104"/>
      <c r="C43" s="144"/>
      <c r="D43" s="119"/>
      <c r="E43" s="120" t="str">
        <f t="shared" si="0"/>
        <v/>
      </c>
      <c r="F43" s="121" t="str">
        <f t="shared" si="7"/>
        <v/>
      </c>
      <c r="G43" s="116" t="str">
        <f t="shared" si="8"/>
        <v/>
      </c>
      <c r="H43" s="108" t="str">
        <f t="shared" si="9"/>
        <v/>
      </c>
      <c r="I43" s="108" t="str">
        <f t="shared" si="10"/>
        <v/>
      </c>
      <c r="K43" s="100"/>
      <c r="L43" s="100"/>
      <c r="M43" s="100"/>
      <c r="O43" s="109"/>
    </row>
    <row r="44" spans="2:15" x14ac:dyDescent="0.2">
      <c r="B44" s="104"/>
      <c r="C44" s="144"/>
      <c r="D44" s="119"/>
      <c r="E44" s="120" t="str">
        <f t="shared" si="0"/>
        <v/>
      </c>
      <c r="F44" s="121" t="str">
        <f t="shared" si="7"/>
        <v/>
      </c>
      <c r="G44" s="116" t="str">
        <f t="shared" si="8"/>
        <v/>
      </c>
      <c r="H44" s="108" t="str">
        <f t="shared" si="9"/>
        <v/>
      </c>
      <c r="I44" s="108" t="str">
        <f t="shared" si="10"/>
        <v/>
      </c>
      <c r="K44" s="100"/>
      <c r="L44" s="100"/>
      <c r="M44" s="100"/>
      <c r="O44" s="109"/>
    </row>
    <row r="45" spans="2:15" x14ac:dyDescent="0.2">
      <c r="B45" s="104"/>
      <c r="C45" s="144"/>
      <c r="D45" s="119"/>
      <c r="E45" s="120" t="str">
        <f t="shared" si="0"/>
        <v/>
      </c>
      <c r="F45" s="121" t="str">
        <f t="shared" si="7"/>
        <v/>
      </c>
      <c r="G45" s="116" t="str">
        <f t="shared" si="8"/>
        <v/>
      </c>
      <c r="H45" s="108" t="str">
        <f t="shared" si="9"/>
        <v/>
      </c>
      <c r="I45" s="108" t="str">
        <f t="shared" si="10"/>
        <v/>
      </c>
      <c r="K45" s="100"/>
      <c r="L45" s="100"/>
      <c r="M45" s="100"/>
      <c r="O45" s="109"/>
    </row>
    <row r="46" spans="2:15" x14ac:dyDescent="0.2">
      <c r="B46" s="104"/>
      <c r="C46" s="144"/>
      <c r="D46" s="119"/>
      <c r="E46" s="120" t="str">
        <f t="shared" si="0"/>
        <v/>
      </c>
      <c r="F46" s="121" t="str">
        <f t="shared" si="7"/>
        <v/>
      </c>
      <c r="G46" s="116" t="str">
        <f t="shared" si="8"/>
        <v/>
      </c>
      <c r="H46" s="108" t="str">
        <f t="shared" si="9"/>
        <v/>
      </c>
      <c r="I46" s="108" t="str">
        <f t="shared" si="10"/>
        <v/>
      </c>
      <c r="K46" s="100"/>
      <c r="L46" s="100"/>
      <c r="M46" s="100"/>
      <c r="O46" s="109"/>
    </row>
    <row r="47" spans="2:15" x14ac:dyDescent="0.2">
      <c r="B47" s="104"/>
      <c r="C47" s="144"/>
      <c r="D47" s="119"/>
      <c r="E47" s="120" t="str">
        <f t="shared" si="0"/>
        <v/>
      </c>
      <c r="F47" s="121" t="str">
        <f t="shared" si="7"/>
        <v/>
      </c>
      <c r="G47" s="116" t="str">
        <f t="shared" si="8"/>
        <v/>
      </c>
      <c r="H47" s="108" t="str">
        <f t="shared" si="9"/>
        <v/>
      </c>
      <c r="I47" s="108" t="str">
        <f t="shared" si="10"/>
        <v/>
      </c>
      <c r="K47" s="100"/>
      <c r="L47" s="100"/>
      <c r="M47" s="100"/>
      <c r="O47" s="109"/>
    </row>
    <row r="48" spans="2:15" x14ac:dyDescent="0.2">
      <c r="B48" s="104"/>
      <c r="C48" s="144"/>
      <c r="D48" s="119"/>
      <c r="E48" s="120" t="str">
        <f t="shared" si="0"/>
        <v/>
      </c>
      <c r="F48" s="121" t="str">
        <f t="shared" si="7"/>
        <v/>
      </c>
      <c r="G48" s="116" t="str">
        <f t="shared" si="8"/>
        <v/>
      </c>
      <c r="H48" s="108" t="str">
        <f t="shared" si="9"/>
        <v/>
      </c>
      <c r="I48" s="108" t="str">
        <f t="shared" si="10"/>
        <v/>
      </c>
      <c r="K48" s="100"/>
      <c r="L48" s="100"/>
      <c r="M48" s="100"/>
      <c r="O48" s="109"/>
    </row>
    <row r="49" spans="2:15" x14ac:dyDescent="0.2">
      <c r="B49" s="104"/>
      <c r="C49" s="144"/>
      <c r="D49" s="119"/>
      <c r="E49" s="120" t="str">
        <f t="shared" si="0"/>
        <v/>
      </c>
      <c r="F49" s="121" t="str">
        <f t="shared" si="7"/>
        <v/>
      </c>
      <c r="G49" s="116" t="str">
        <f t="shared" si="8"/>
        <v/>
      </c>
      <c r="H49" s="108" t="str">
        <f t="shared" si="9"/>
        <v/>
      </c>
      <c r="I49" s="108" t="str">
        <f t="shared" si="10"/>
        <v/>
      </c>
      <c r="K49" s="100"/>
      <c r="L49" s="100"/>
      <c r="M49" s="100"/>
      <c r="O49" s="109"/>
    </row>
    <row r="50" spans="2:15" x14ac:dyDescent="0.2">
      <c r="B50" s="104"/>
      <c r="C50" s="144"/>
      <c r="D50" s="119"/>
      <c r="E50" s="120" t="str">
        <f t="shared" si="0"/>
        <v/>
      </c>
      <c r="F50" s="121" t="str">
        <f t="shared" si="7"/>
        <v/>
      </c>
      <c r="G50" s="116" t="str">
        <f t="shared" si="8"/>
        <v/>
      </c>
      <c r="H50" s="108" t="str">
        <f t="shared" si="9"/>
        <v/>
      </c>
      <c r="I50" s="108" t="str">
        <f t="shared" si="10"/>
        <v/>
      </c>
      <c r="K50" s="100"/>
      <c r="L50" s="100"/>
      <c r="M50" s="100"/>
      <c r="O50" s="109"/>
    </row>
    <row r="51" spans="2:15" x14ac:dyDescent="0.2">
      <c r="B51" s="104"/>
      <c r="C51" s="144"/>
      <c r="D51" s="119"/>
      <c r="E51" s="120" t="str">
        <f t="shared" si="0"/>
        <v/>
      </c>
      <c r="F51" s="121" t="str">
        <f t="shared" si="7"/>
        <v/>
      </c>
      <c r="G51" s="116" t="str">
        <f t="shared" si="8"/>
        <v/>
      </c>
      <c r="H51" s="108" t="str">
        <f t="shared" si="9"/>
        <v/>
      </c>
      <c r="I51" s="108" t="str">
        <f t="shared" si="10"/>
        <v/>
      </c>
      <c r="K51" s="100"/>
      <c r="L51" s="100"/>
      <c r="M51" s="100"/>
      <c r="O51" s="109"/>
    </row>
    <row r="52" spans="2:15" x14ac:dyDescent="0.2">
      <c r="B52" s="139"/>
      <c r="C52" s="144"/>
      <c r="D52" s="119"/>
      <c r="E52" s="120" t="str">
        <f t="shared" si="0"/>
        <v/>
      </c>
      <c r="F52" s="121" t="str">
        <f t="shared" si="7"/>
        <v/>
      </c>
      <c r="G52" s="116" t="str">
        <f t="shared" si="8"/>
        <v/>
      </c>
      <c r="H52" s="108" t="str">
        <f t="shared" si="9"/>
        <v/>
      </c>
      <c r="I52" s="108" t="str">
        <f t="shared" si="10"/>
        <v/>
      </c>
      <c r="K52" s="100"/>
      <c r="L52" s="100"/>
      <c r="M52" s="100"/>
      <c r="O52" s="109"/>
    </row>
    <row r="53" spans="2:15" x14ac:dyDescent="0.2">
      <c r="B53" s="139"/>
      <c r="C53" s="144"/>
      <c r="D53" s="119"/>
      <c r="E53" s="120" t="str">
        <f t="shared" si="0"/>
        <v/>
      </c>
      <c r="F53" s="121" t="str">
        <f t="shared" si="7"/>
        <v/>
      </c>
      <c r="G53" s="116" t="str">
        <f t="shared" si="8"/>
        <v/>
      </c>
      <c r="H53" s="108" t="str">
        <f t="shared" si="9"/>
        <v/>
      </c>
      <c r="I53" s="108" t="str">
        <f t="shared" si="10"/>
        <v/>
      </c>
      <c r="K53" s="100"/>
      <c r="L53" s="100"/>
      <c r="M53" s="100"/>
      <c r="O53" s="109"/>
    </row>
    <row r="54" spans="2:15" x14ac:dyDescent="0.2">
      <c r="B54" s="104"/>
      <c r="C54" s="144"/>
      <c r="D54" s="119"/>
      <c r="E54" s="120" t="str">
        <f t="shared" si="0"/>
        <v/>
      </c>
      <c r="F54" s="121" t="str">
        <f t="shared" si="7"/>
        <v/>
      </c>
      <c r="G54" s="116" t="str">
        <f t="shared" si="8"/>
        <v/>
      </c>
      <c r="H54" s="108" t="str">
        <f t="shared" si="9"/>
        <v/>
      </c>
      <c r="I54" s="108" t="str">
        <f t="shared" si="10"/>
        <v/>
      </c>
      <c r="K54" s="100"/>
      <c r="L54" s="100"/>
      <c r="M54" s="100"/>
      <c r="O54" s="109"/>
    </row>
    <row r="55" spans="2:15" x14ac:dyDescent="0.2">
      <c r="B55" s="104"/>
      <c r="C55" s="144"/>
      <c r="D55" s="119"/>
      <c r="E55" s="120" t="str">
        <f t="shared" si="0"/>
        <v/>
      </c>
      <c r="F55" s="121" t="str">
        <f t="shared" si="7"/>
        <v/>
      </c>
      <c r="G55" s="116" t="str">
        <f t="shared" si="8"/>
        <v/>
      </c>
      <c r="H55" s="108" t="str">
        <f t="shared" si="9"/>
        <v/>
      </c>
      <c r="I55" s="108" t="str">
        <f t="shared" si="10"/>
        <v/>
      </c>
      <c r="K55" s="100"/>
      <c r="L55" s="100"/>
      <c r="M55" s="100"/>
      <c r="O55" s="109"/>
    </row>
    <row r="56" spans="2:15" x14ac:dyDescent="0.2">
      <c r="B56" s="104"/>
      <c r="C56" s="144"/>
      <c r="D56" s="119"/>
      <c r="E56" s="120" t="str">
        <f t="shared" si="0"/>
        <v/>
      </c>
      <c r="F56" s="121" t="str">
        <f t="shared" ref="F56:F73" si="11">IF(D56&gt;0,D56*C56,"")</f>
        <v/>
      </c>
      <c r="G56" s="116" t="str">
        <f t="shared" ref="G56:G73" si="12">IF(E56=0.1,F56*E56,"")</f>
        <v/>
      </c>
      <c r="H56" s="108" t="str">
        <f t="shared" ref="H56:H73" si="13">IF(E56=0.05,F56*E56,"")</f>
        <v/>
      </c>
      <c r="I56" s="108" t="str">
        <f t="shared" ref="I56:I73" si="14">IF(E56=0.2,F56*E56,"")</f>
        <v/>
      </c>
      <c r="K56" s="100"/>
      <c r="L56" s="100"/>
      <c r="M56" s="100"/>
      <c r="O56" s="109"/>
    </row>
    <row r="57" spans="2:15" x14ac:dyDescent="0.2">
      <c r="B57" s="104"/>
      <c r="C57" s="144"/>
      <c r="D57" s="119"/>
      <c r="E57" s="120" t="str">
        <f t="shared" si="0"/>
        <v/>
      </c>
      <c r="F57" s="121" t="str">
        <f t="shared" si="11"/>
        <v/>
      </c>
      <c r="G57" s="116" t="str">
        <f t="shared" si="12"/>
        <v/>
      </c>
      <c r="H57" s="108" t="str">
        <f t="shared" si="13"/>
        <v/>
      </c>
      <c r="I57" s="108" t="str">
        <f t="shared" si="14"/>
        <v/>
      </c>
      <c r="K57" s="100"/>
      <c r="L57" s="100"/>
      <c r="M57" s="100"/>
      <c r="O57" s="109"/>
    </row>
    <row r="58" spans="2:15" x14ac:dyDescent="0.2">
      <c r="B58" s="104"/>
      <c r="C58" s="144"/>
      <c r="D58" s="119"/>
      <c r="E58" s="120" t="str">
        <f t="shared" si="0"/>
        <v/>
      </c>
      <c r="F58" s="121" t="str">
        <f t="shared" si="11"/>
        <v/>
      </c>
      <c r="G58" s="116" t="str">
        <f t="shared" si="12"/>
        <v/>
      </c>
      <c r="H58" s="108" t="str">
        <f t="shared" si="13"/>
        <v/>
      </c>
      <c r="I58" s="108" t="str">
        <f t="shared" si="14"/>
        <v/>
      </c>
      <c r="K58" s="100"/>
      <c r="L58" s="100"/>
      <c r="M58" s="100"/>
      <c r="O58" s="109"/>
    </row>
    <row r="59" spans="2:15" x14ac:dyDescent="0.2">
      <c r="B59" s="139"/>
      <c r="C59" s="144"/>
      <c r="D59" s="119"/>
      <c r="E59" s="120" t="str">
        <f t="shared" si="0"/>
        <v/>
      </c>
      <c r="F59" s="121" t="str">
        <f t="shared" si="11"/>
        <v/>
      </c>
      <c r="G59" s="116" t="str">
        <f t="shared" si="12"/>
        <v/>
      </c>
      <c r="H59" s="108" t="str">
        <f t="shared" si="13"/>
        <v/>
      </c>
      <c r="I59" s="108" t="str">
        <f t="shared" si="14"/>
        <v/>
      </c>
      <c r="K59" s="100"/>
      <c r="L59" s="100"/>
      <c r="M59" s="100"/>
      <c r="O59" s="109"/>
    </row>
    <row r="60" spans="2:15" x14ac:dyDescent="0.2">
      <c r="B60" s="139"/>
      <c r="C60" s="144"/>
      <c r="D60" s="119"/>
      <c r="E60" s="120" t="str">
        <f t="shared" si="0"/>
        <v/>
      </c>
      <c r="F60" s="121" t="str">
        <f t="shared" si="11"/>
        <v/>
      </c>
      <c r="G60" s="116" t="str">
        <f t="shared" si="12"/>
        <v/>
      </c>
      <c r="H60" s="108" t="str">
        <f t="shared" si="13"/>
        <v/>
      </c>
      <c r="I60" s="108" t="str">
        <f t="shared" si="14"/>
        <v/>
      </c>
      <c r="K60" s="100"/>
      <c r="L60" s="100"/>
      <c r="M60" s="100"/>
      <c r="O60" s="109"/>
    </row>
    <row r="61" spans="2:15" x14ac:dyDescent="0.2">
      <c r="B61" s="104"/>
      <c r="C61" s="144"/>
      <c r="D61" s="119"/>
      <c r="E61" s="120" t="str">
        <f t="shared" si="0"/>
        <v/>
      </c>
      <c r="F61" s="121" t="str">
        <f t="shared" si="11"/>
        <v/>
      </c>
      <c r="G61" s="116" t="str">
        <f t="shared" si="12"/>
        <v/>
      </c>
      <c r="H61" s="108" t="str">
        <f t="shared" si="13"/>
        <v/>
      </c>
      <c r="I61" s="108" t="str">
        <f t="shared" si="14"/>
        <v/>
      </c>
      <c r="K61" s="100"/>
      <c r="L61" s="100"/>
      <c r="M61" s="100"/>
      <c r="O61" s="109"/>
    </row>
    <row r="62" spans="2:15" x14ac:dyDescent="0.2">
      <c r="B62" s="104"/>
      <c r="C62" s="144"/>
      <c r="D62" s="119"/>
      <c r="E62" s="120" t="str">
        <f t="shared" si="0"/>
        <v/>
      </c>
      <c r="F62" s="121" t="str">
        <f t="shared" si="11"/>
        <v/>
      </c>
      <c r="G62" s="116" t="str">
        <f t="shared" si="12"/>
        <v/>
      </c>
      <c r="H62" s="108" t="str">
        <f t="shared" si="13"/>
        <v/>
      </c>
      <c r="I62" s="108" t="str">
        <f t="shared" si="14"/>
        <v/>
      </c>
      <c r="K62" s="100"/>
      <c r="L62" s="100"/>
      <c r="M62" s="100"/>
      <c r="O62" s="109"/>
    </row>
    <row r="63" spans="2:15" x14ac:dyDescent="0.2">
      <c r="B63" s="104"/>
      <c r="C63" s="144"/>
      <c r="D63" s="119"/>
      <c r="E63" s="120" t="str">
        <f t="shared" si="0"/>
        <v/>
      </c>
      <c r="F63" s="121" t="str">
        <f t="shared" si="11"/>
        <v/>
      </c>
      <c r="G63" s="116" t="str">
        <f t="shared" si="12"/>
        <v/>
      </c>
      <c r="H63" s="108" t="str">
        <f t="shared" si="13"/>
        <v/>
      </c>
      <c r="I63" s="108" t="str">
        <f t="shared" si="14"/>
        <v/>
      </c>
      <c r="K63" s="100"/>
      <c r="L63" s="100"/>
      <c r="M63" s="100"/>
      <c r="O63" s="109"/>
    </row>
    <row r="64" spans="2:15" x14ac:dyDescent="0.2">
      <c r="B64" s="139"/>
      <c r="C64" s="144"/>
      <c r="D64" s="119"/>
      <c r="E64" s="120" t="str">
        <f t="shared" si="0"/>
        <v/>
      </c>
      <c r="F64" s="121" t="str">
        <f t="shared" si="11"/>
        <v/>
      </c>
      <c r="G64" s="116" t="str">
        <f t="shared" si="12"/>
        <v/>
      </c>
      <c r="H64" s="108" t="str">
        <f t="shared" si="13"/>
        <v/>
      </c>
      <c r="I64" s="108" t="str">
        <f t="shared" si="14"/>
        <v/>
      </c>
      <c r="K64" s="100"/>
      <c r="L64" s="100"/>
      <c r="M64" s="100"/>
      <c r="O64" s="109"/>
    </row>
    <row r="65" spans="2:15" x14ac:dyDescent="0.2">
      <c r="B65" s="139"/>
      <c r="C65" s="144"/>
      <c r="D65" s="119"/>
      <c r="E65" s="120" t="str">
        <f t="shared" si="0"/>
        <v/>
      </c>
      <c r="F65" s="121" t="str">
        <f t="shared" si="11"/>
        <v/>
      </c>
      <c r="G65" s="116" t="str">
        <f t="shared" si="12"/>
        <v/>
      </c>
      <c r="H65" s="108" t="str">
        <f t="shared" si="13"/>
        <v/>
      </c>
      <c r="I65" s="108" t="str">
        <f t="shared" si="14"/>
        <v/>
      </c>
      <c r="K65" s="100"/>
      <c r="L65" s="100"/>
      <c r="M65" s="100"/>
      <c r="O65" s="109"/>
    </row>
    <row r="66" spans="2:15" x14ac:dyDescent="0.2">
      <c r="B66" s="139"/>
      <c r="C66" s="144"/>
      <c r="D66" s="119"/>
      <c r="E66" s="120" t="str">
        <f t="shared" si="0"/>
        <v/>
      </c>
      <c r="F66" s="121" t="str">
        <f t="shared" si="11"/>
        <v/>
      </c>
      <c r="G66" s="116" t="str">
        <f t="shared" si="12"/>
        <v/>
      </c>
      <c r="H66" s="108" t="str">
        <f t="shared" si="13"/>
        <v/>
      </c>
      <c r="I66" s="108" t="str">
        <f t="shared" si="14"/>
        <v/>
      </c>
      <c r="K66" s="100"/>
      <c r="L66" s="100"/>
      <c r="M66" s="100"/>
      <c r="O66" s="109"/>
    </row>
    <row r="67" spans="2:15" x14ac:dyDescent="0.2">
      <c r="B67" s="104"/>
      <c r="C67" s="144"/>
      <c r="D67" s="119"/>
      <c r="E67" s="120" t="str">
        <f t="shared" si="0"/>
        <v/>
      </c>
      <c r="F67" s="121" t="str">
        <f t="shared" si="11"/>
        <v/>
      </c>
      <c r="G67" s="116" t="str">
        <f t="shared" si="12"/>
        <v/>
      </c>
      <c r="H67" s="108" t="str">
        <f t="shared" si="13"/>
        <v/>
      </c>
      <c r="I67" s="108" t="str">
        <f t="shared" si="14"/>
        <v/>
      </c>
      <c r="K67" s="100"/>
      <c r="L67" s="100"/>
      <c r="M67" s="100"/>
      <c r="O67" s="109"/>
    </row>
    <row r="68" spans="2:15" x14ac:dyDescent="0.2">
      <c r="B68" s="104"/>
      <c r="C68" s="144"/>
      <c r="D68" s="119"/>
      <c r="E68" s="120" t="str">
        <f t="shared" si="0"/>
        <v/>
      </c>
      <c r="F68" s="121" t="str">
        <f t="shared" si="11"/>
        <v/>
      </c>
      <c r="G68" s="116" t="str">
        <f t="shared" si="12"/>
        <v/>
      </c>
      <c r="H68" s="108" t="str">
        <f t="shared" si="13"/>
        <v/>
      </c>
      <c r="I68" s="108" t="str">
        <f t="shared" si="14"/>
        <v/>
      </c>
      <c r="K68" s="100"/>
      <c r="L68" s="100"/>
      <c r="M68" s="100"/>
      <c r="O68" s="109"/>
    </row>
    <row r="69" spans="2:15" x14ac:dyDescent="0.2">
      <c r="B69" s="104"/>
      <c r="C69" s="144"/>
      <c r="D69" s="119"/>
      <c r="E69" s="120" t="str">
        <f t="shared" si="0"/>
        <v/>
      </c>
      <c r="F69" s="121" t="str">
        <f t="shared" si="11"/>
        <v/>
      </c>
      <c r="G69" s="116" t="str">
        <f t="shared" si="12"/>
        <v/>
      </c>
      <c r="H69" s="108" t="str">
        <f t="shared" si="13"/>
        <v/>
      </c>
      <c r="I69" s="108" t="str">
        <f t="shared" si="14"/>
        <v/>
      </c>
      <c r="K69" s="100"/>
      <c r="L69" s="100"/>
      <c r="M69" s="100"/>
      <c r="O69" s="109"/>
    </row>
    <row r="70" spans="2:15" x14ac:dyDescent="0.2">
      <c r="B70" s="139"/>
      <c r="C70" s="144"/>
      <c r="D70" s="119"/>
      <c r="E70" s="120" t="str">
        <f t="shared" si="0"/>
        <v/>
      </c>
      <c r="F70" s="121" t="str">
        <f t="shared" si="11"/>
        <v/>
      </c>
      <c r="G70" s="116" t="str">
        <f t="shared" si="12"/>
        <v/>
      </c>
      <c r="H70" s="108" t="str">
        <f t="shared" si="13"/>
        <v/>
      </c>
      <c r="I70" s="108" t="str">
        <f t="shared" si="14"/>
        <v/>
      </c>
      <c r="K70" s="100"/>
      <c r="L70" s="100"/>
      <c r="M70" s="100"/>
      <c r="O70" s="109"/>
    </row>
    <row r="71" spans="2:15" x14ac:dyDescent="0.2">
      <c r="B71" s="139"/>
      <c r="C71" s="144"/>
      <c r="D71" s="119"/>
      <c r="E71" s="120" t="str">
        <f t="shared" si="0"/>
        <v/>
      </c>
      <c r="F71" s="121" t="str">
        <f t="shared" si="11"/>
        <v/>
      </c>
      <c r="G71" s="116" t="str">
        <f t="shared" si="12"/>
        <v/>
      </c>
      <c r="H71" s="108" t="str">
        <f t="shared" si="13"/>
        <v/>
      </c>
      <c r="I71" s="108" t="str">
        <f t="shared" si="14"/>
        <v/>
      </c>
      <c r="K71" s="100"/>
      <c r="L71" s="100"/>
      <c r="M71" s="100"/>
      <c r="O71" s="109"/>
    </row>
    <row r="72" spans="2:15" x14ac:dyDescent="0.2">
      <c r="B72" s="139"/>
      <c r="C72" s="144"/>
      <c r="D72" s="119"/>
      <c r="E72" s="120" t="str">
        <f t="shared" si="0"/>
        <v/>
      </c>
      <c r="F72" s="121" t="str">
        <f t="shared" si="11"/>
        <v/>
      </c>
      <c r="G72" s="116" t="str">
        <f t="shared" si="12"/>
        <v/>
      </c>
      <c r="H72" s="108" t="str">
        <f t="shared" si="13"/>
        <v/>
      </c>
      <c r="I72" s="108" t="str">
        <f t="shared" si="14"/>
        <v/>
      </c>
      <c r="K72" s="100"/>
      <c r="L72" s="100"/>
      <c r="M72" s="100"/>
      <c r="O72" s="109"/>
    </row>
    <row r="73" spans="2:15" x14ac:dyDescent="0.2">
      <c r="B73" s="104"/>
      <c r="C73" s="144"/>
      <c r="D73" s="119"/>
      <c r="E73" s="120" t="str">
        <f t="shared" si="0"/>
        <v/>
      </c>
      <c r="F73" s="121" t="str">
        <f t="shared" si="11"/>
        <v/>
      </c>
      <c r="G73" s="116" t="str">
        <f t="shared" si="12"/>
        <v/>
      </c>
      <c r="H73" s="108" t="str">
        <f t="shared" si="13"/>
        <v/>
      </c>
      <c r="I73" s="108" t="str">
        <f t="shared" si="14"/>
        <v/>
      </c>
      <c r="K73" s="100"/>
      <c r="L73" s="100"/>
      <c r="M73" s="100"/>
      <c r="O73" s="109"/>
    </row>
    <row r="74" spans="2:15" x14ac:dyDescent="0.2">
      <c r="B74" s="104"/>
      <c r="C74" s="144"/>
      <c r="D74" s="119"/>
      <c r="E74" s="120" t="str">
        <f t="shared" si="0"/>
        <v/>
      </c>
      <c r="F74" s="121" t="str">
        <f t="shared" si="7"/>
        <v/>
      </c>
      <c r="G74" s="116" t="str">
        <f t="shared" si="8"/>
        <v/>
      </c>
      <c r="H74" s="108" t="str">
        <f t="shared" si="9"/>
        <v/>
      </c>
      <c r="I74" s="108" t="str">
        <f t="shared" si="10"/>
        <v/>
      </c>
      <c r="K74" s="100"/>
      <c r="L74" s="100"/>
      <c r="M74" s="100"/>
      <c r="O74" s="109"/>
    </row>
    <row r="75" spans="2:15" x14ac:dyDescent="0.2">
      <c r="B75" s="139"/>
      <c r="C75" s="144"/>
      <c r="D75" s="119"/>
      <c r="E75" s="120" t="str">
        <f t="shared" si="0"/>
        <v/>
      </c>
      <c r="F75" s="121" t="str">
        <f t="shared" si="7"/>
        <v/>
      </c>
      <c r="G75" s="116" t="str">
        <f t="shared" si="8"/>
        <v/>
      </c>
      <c r="H75" s="108" t="str">
        <f t="shared" si="9"/>
        <v/>
      </c>
      <c r="I75" s="108" t="str">
        <f t="shared" si="10"/>
        <v/>
      </c>
      <c r="K75" s="100"/>
      <c r="L75" s="100"/>
      <c r="M75" s="100"/>
      <c r="O75" s="109"/>
    </row>
    <row r="76" spans="2:15" x14ac:dyDescent="0.2">
      <c r="B76" s="139"/>
      <c r="C76" s="144"/>
      <c r="D76" s="119"/>
      <c r="E76" s="120" t="str">
        <f t="shared" si="0"/>
        <v/>
      </c>
      <c r="F76" s="121" t="str">
        <f t="shared" si="7"/>
        <v/>
      </c>
      <c r="G76" s="116" t="str">
        <f t="shared" si="8"/>
        <v/>
      </c>
      <c r="H76" s="108" t="str">
        <f t="shared" si="9"/>
        <v/>
      </c>
      <c r="I76" s="108" t="str">
        <f t="shared" si="10"/>
        <v/>
      </c>
      <c r="K76" s="100"/>
      <c r="L76" s="100"/>
      <c r="M76" s="100"/>
      <c r="O76" s="109"/>
    </row>
    <row r="77" spans="2:15" x14ac:dyDescent="0.2">
      <c r="B77" s="139"/>
      <c r="C77" s="144"/>
      <c r="D77" s="119"/>
      <c r="E77" s="120" t="str">
        <f t="shared" si="0"/>
        <v/>
      </c>
      <c r="F77" s="121" t="str">
        <f t="shared" si="7"/>
        <v/>
      </c>
      <c r="G77" s="116" t="str">
        <f t="shared" si="8"/>
        <v/>
      </c>
      <c r="H77" s="108" t="str">
        <f t="shared" si="9"/>
        <v/>
      </c>
      <c r="I77" s="108" t="str">
        <f t="shared" si="10"/>
        <v/>
      </c>
      <c r="K77" s="100"/>
      <c r="L77" s="100"/>
      <c r="M77" s="100"/>
      <c r="O77" s="109"/>
    </row>
    <row r="78" spans="2:15" x14ac:dyDescent="0.2">
      <c r="B78" s="104"/>
      <c r="C78" s="144"/>
      <c r="D78" s="119"/>
      <c r="E78" s="120" t="str">
        <f t="shared" si="0"/>
        <v/>
      </c>
      <c r="F78" s="121" t="str">
        <f t="shared" si="1"/>
        <v/>
      </c>
      <c r="G78" s="116" t="str">
        <f t="shared" si="2"/>
        <v/>
      </c>
      <c r="H78" s="108" t="str">
        <f t="shared" si="3"/>
        <v/>
      </c>
      <c r="I78" s="108" t="str">
        <f t="shared" si="4"/>
        <v/>
      </c>
      <c r="K78" s="100"/>
      <c r="L78" s="100"/>
      <c r="M78" s="100"/>
      <c r="O78" s="109"/>
    </row>
    <row r="79" spans="2:15" x14ac:dyDescent="0.2">
      <c r="B79" s="104"/>
      <c r="C79" s="144"/>
      <c r="D79" s="119"/>
      <c r="E79" s="120" t="str">
        <f t="shared" si="0"/>
        <v/>
      </c>
      <c r="F79" s="121" t="str">
        <f t="shared" si="1"/>
        <v/>
      </c>
      <c r="G79" s="116" t="str">
        <f t="shared" si="2"/>
        <v/>
      </c>
      <c r="H79" s="108" t="str">
        <f t="shared" si="3"/>
        <v/>
      </c>
      <c r="I79" s="108" t="str">
        <f t="shared" si="4"/>
        <v/>
      </c>
      <c r="K79" s="100"/>
      <c r="L79" s="100"/>
      <c r="M79" s="100"/>
      <c r="O79" s="109"/>
    </row>
    <row r="80" spans="2:15" x14ac:dyDescent="0.2">
      <c r="B80" s="104"/>
      <c r="C80" s="144"/>
      <c r="D80" s="119"/>
      <c r="E80" s="120" t="str">
        <f t="shared" si="0"/>
        <v/>
      </c>
      <c r="F80" s="121" t="str">
        <f t="shared" ref="F80:F102" si="15">IF(D80&gt;0,D80*C80,"")</f>
        <v/>
      </c>
      <c r="G80" s="116" t="str">
        <f t="shared" ref="G80:G102" si="16">IF(E80=0.1,F80*E80,"")</f>
        <v/>
      </c>
      <c r="H80" s="108" t="str">
        <f t="shared" ref="H80:H102" si="17">IF(E80=0.05,F80*E80,"")</f>
        <v/>
      </c>
      <c r="I80" s="108" t="str">
        <f t="shared" ref="I80:I102" si="18">IF(E80=0.2,F80*E80,"")</f>
        <v/>
      </c>
      <c r="K80" s="100"/>
      <c r="L80" s="100"/>
      <c r="M80" s="100"/>
      <c r="O80" s="109"/>
    </row>
    <row r="81" spans="2:15" x14ac:dyDescent="0.2">
      <c r="B81" s="139"/>
      <c r="C81" s="144"/>
      <c r="D81" s="119"/>
      <c r="E81" s="120" t="str">
        <f t="shared" si="0"/>
        <v/>
      </c>
      <c r="F81" s="121" t="str">
        <f t="shared" si="15"/>
        <v/>
      </c>
      <c r="G81" s="116" t="str">
        <f t="shared" si="16"/>
        <v/>
      </c>
      <c r="H81" s="108" t="str">
        <f t="shared" si="17"/>
        <v/>
      </c>
      <c r="I81" s="108" t="str">
        <f t="shared" si="18"/>
        <v/>
      </c>
      <c r="K81" s="100"/>
      <c r="L81" s="100"/>
      <c r="M81" s="100"/>
      <c r="O81" s="109"/>
    </row>
    <row r="82" spans="2:15" x14ac:dyDescent="0.2">
      <c r="B82" s="139"/>
      <c r="C82" s="144"/>
      <c r="D82" s="119"/>
      <c r="E82" s="120" t="str">
        <f t="shared" si="0"/>
        <v/>
      </c>
      <c r="F82" s="121" t="str">
        <f t="shared" si="15"/>
        <v/>
      </c>
      <c r="G82" s="116" t="str">
        <f t="shared" si="16"/>
        <v/>
      </c>
      <c r="H82" s="108" t="str">
        <f t="shared" si="17"/>
        <v/>
      </c>
      <c r="I82" s="108" t="str">
        <f t="shared" si="18"/>
        <v/>
      </c>
      <c r="K82" s="100"/>
      <c r="L82" s="100"/>
      <c r="M82" s="100"/>
      <c r="O82" s="109"/>
    </row>
    <row r="83" spans="2:15" x14ac:dyDescent="0.2">
      <c r="B83" s="104"/>
      <c r="C83" s="144"/>
      <c r="D83" s="119"/>
      <c r="E83" s="120" t="str">
        <f t="shared" si="0"/>
        <v/>
      </c>
      <c r="F83" s="121" t="str">
        <f t="shared" si="15"/>
        <v/>
      </c>
      <c r="G83" s="116" t="str">
        <f t="shared" si="16"/>
        <v/>
      </c>
      <c r="H83" s="108" t="str">
        <f t="shared" si="17"/>
        <v/>
      </c>
      <c r="I83" s="108" t="str">
        <f t="shared" si="18"/>
        <v/>
      </c>
      <c r="K83" s="100"/>
      <c r="L83" s="100"/>
      <c r="M83" s="100"/>
      <c r="O83" s="109"/>
    </row>
    <row r="84" spans="2:15" x14ac:dyDescent="0.2">
      <c r="B84" s="104"/>
      <c r="C84" s="144"/>
      <c r="D84" s="119"/>
      <c r="E84" s="120" t="str">
        <f t="shared" si="0"/>
        <v/>
      </c>
      <c r="F84" s="121" t="str">
        <f t="shared" si="15"/>
        <v/>
      </c>
      <c r="G84" s="116" t="str">
        <f t="shared" si="16"/>
        <v/>
      </c>
      <c r="H84" s="108" t="str">
        <f t="shared" si="17"/>
        <v/>
      </c>
      <c r="I84" s="108" t="str">
        <f t="shared" si="18"/>
        <v/>
      </c>
      <c r="K84" s="100"/>
      <c r="L84" s="100"/>
      <c r="M84" s="100"/>
      <c r="O84" s="109"/>
    </row>
    <row r="85" spans="2:15" x14ac:dyDescent="0.2">
      <c r="B85" s="104"/>
      <c r="C85" s="144"/>
      <c r="D85" s="119"/>
      <c r="E85" s="120" t="str">
        <f t="shared" si="0"/>
        <v/>
      </c>
      <c r="F85" s="121" t="str">
        <f t="shared" si="15"/>
        <v/>
      </c>
      <c r="G85" s="116" t="str">
        <f t="shared" si="16"/>
        <v/>
      </c>
      <c r="H85" s="108" t="str">
        <f t="shared" si="17"/>
        <v/>
      </c>
      <c r="I85" s="108" t="str">
        <f t="shared" si="18"/>
        <v/>
      </c>
      <c r="K85" s="100"/>
      <c r="L85" s="100"/>
      <c r="M85" s="100"/>
      <c r="O85" s="109"/>
    </row>
    <row r="86" spans="2:15" x14ac:dyDescent="0.2">
      <c r="B86" s="139"/>
      <c r="C86" s="144"/>
      <c r="D86" s="119"/>
      <c r="E86" s="120" t="str">
        <f t="shared" si="0"/>
        <v/>
      </c>
      <c r="F86" s="121" t="str">
        <f t="shared" si="15"/>
        <v/>
      </c>
      <c r="G86" s="116" t="str">
        <f t="shared" si="16"/>
        <v/>
      </c>
      <c r="H86" s="108" t="str">
        <f t="shared" si="17"/>
        <v/>
      </c>
      <c r="I86" s="108" t="str">
        <f t="shared" si="18"/>
        <v/>
      </c>
      <c r="K86" s="100"/>
      <c r="L86" s="100"/>
      <c r="M86" s="100"/>
      <c r="O86" s="109"/>
    </row>
    <row r="87" spans="2:15" x14ac:dyDescent="0.2">
      <c r="B87" s="139"/>
      <c r="C87" s="144"/>
      <c r="D87" s="119"/>
      <c r="E87" s="120" t="str">
        <f t="shared" si="0"/>
        <v/>
      </c>
      <c r="F87" s="121" t="str">
        <f t="shared" si="15"/>
        <v/>
      </c>
      <c r="G87" s="116" t="str">
        <f t="shared" si="16"/>
        <v/>
      </c>
      <c r="H87" s="108" t="str">
        <f t="shared" si="17"/>
        <v/>
      </c>
      <c r="I87" s="108" t="str">
        <f t="shared" si="18"/>
        <v/>
      </c>
      <c r="K87" s="100"/>
      <c r="L87" s="100"/>
      <c r="M87" s="100"/>
      <c r="O87" s="109"/>
    </row>
    <row r="88" spans="2:15" x14ac:dyDescent="0.2">
      <c r="B88" s="104"/>
      <c r="C88" s="144"/>
      <c r="D88" s="119"/>
      <c r="E88" s="120" t="str">
        <f t="shared" si="0"/>
        <v/>
      </c>
      <c r="F88" s="121" t="str">
        <f t="shared" si="15"/>
        <v/>
      </c>
      <c r="G88" s="116" t="str">
        <f t="shared" si="16"/>
        <v/>
      </c>
      <c r="H88" s="108" t="str">
        <f t="shared" si="17"/>
        <v/>
      </c>
      <c r="I88" s="108" t="str">
        <f t="shared" si="18"/>
        <v/>
      </c>
      <c r="K88" s="100"/>
      <c r="L88" s="100"/>
      <c r="M88" s="100"/>
      <c r="O88" s="109"/>
    </row>
    <row r="89" spans="2:15" x14ac:dyDescent="0.2">
      <c r="B89" s="104"/>
      <c r="C89" s="144"/>
      <c r="D89" s="119"/>
      <c r="E89" s="120" t="str">
        <f t="shared" si="0"/>
        <v/>
      </c>
      <c r="F89" s="121" t="str">
        <f t="shared" si="15"/>
        <v/>
      </c>
      <c r="G89" s="116" t="str">
        <f t="shared" si="16"/>
        <v/>
      </c>
      <c r="H89" s="108" t="str">
        <f t="shared" si="17"/>
        <v/>
      </c>
      <c r="I89" s="108" t="str">
        <f t="shared" si="18"/>
        <v/>
      </c>
      <c r="K89" s="100"/>
      <c r="L89" s="100"/>
      <c r="M89" s="100"/>
      <c r="O89" s="109"/>
    </row>
    <row r="90" spans="2:15" x14ac:dyDescent="0.2">
      <c r="B90" s="104"/>
      <c r="C90" s="144"/>
      <c r="D90" s="119"/>
      <c r="E90" s="120" t="str">
        <f t="shared" si="0"/>
        <v/>
      </c>
      <c r="F90" s="121" t="str">
        <f t="shared" si="15"/>
        <v/>
      </c>
      <c r="G90" s="116" t="str">
        <f t="shared" si="16"/>
        <v/>
      </c>
      <c r="H90" s="108" t="str">
        <f t="shared" si="17"/>
        <v/>
      </c>
      <c r="I90" s="108" t="str">
        <f t="shared" si="18"/>
        <v/>
      </c>
      <c r="K90" s="100"/>
      <c r="L90" s="100"/>
      <c r="M90" s="100"/>
      <c r="O90" s="109"/>
    </row>
    <row r="91" spans="2:15" x14ac:dyDescent="0.2">
      <c r="B91" s="104"/>
      <c r="C91" s="144"/>
      <c r="D91" s="119"/>
      <c r="E91" s="120" t="str">
        <f t="shared" si="0"/>
        <v/>
      </c>
      <c r="F91" s="121" t="str">
        <f t="shared" si="15"/>
        <v/>
      </c>
      <c r="G91" s="116" t="str">
        <f t="shared" si="16"/>
        <v/>
      </c>
      <c r="H91" s="108" t="str">
        <f t="shared" si="17"/>
        <v/>
      </c>
      <c r="I91" s="108" t="str">
        <f t="shared" si="18"/>
        <v/>
      </c>
      <c r="K91" s="100"/>
      <c r="L91" s="100"/>
      <c r="M91" s="100"/>
      <c r="O91" s="109"/>
    </row>
    <row r="92" spans="2:15" x14ac:dyDescent="0.2">
      <c r="B92" s="104"/>
      <c r="C92" s="144"/>
      <c r="D92" s="119"/>
      <c r="E92" s="120" t="str">
        <f t="shared" si="0"/>
        <v/>
      </c>
      <c r="F92" s="121" t="str">
        <f t="shared" si="15"/>
        <v/>
      </c>
      <c r="G92" s="116" t="str">
        <f t="shared" si="16"/>
        <v/>
      </c>
      <c r="H92" s="108" t="str">
        <f t="shared" si="17"/>
        <v/>
      </c>
      <c r="I92" s="108" t="str">
        <f t="shared" si="18"/>
        <v/>
      </c>
      <c r="K92" s="100"/>
      <c r="L92" s="100"/>
      <c r="M92" s="100"/>
      <c r="O92" s="109"/>
    </row>
    <row r="93" spans="2:15" x14ac:dyDescent="0.2">
      <c r="B93" s="104"/>
      <c r="C93" s="144"/>
      <c r="D93" s="119"/>
      <c r="E93" s="120" t="str">
        <f t="shared" ref="E93:E103" si="19">IF(C93&gt;0,10%,"")</f>
        <v/>
      </c>
      <c r="F93" s="121" t="str">
        <f t="shared" si="15"/>
        <v/>
      </c>
      <c r="G93" s="116" t="str">
        <f t="shared" si="16"/>
        <v/>
      </c>
      <c r="H93" s="108" t="str">
        <f t="shared" si="17"/>
        <v/>
      </c>
      <c r="I93" s="108" t="str">
        <f t="shared" si="18"/>
        <v/>
      </c>
      <c r="K93" s="100"/>
      <c r="L93" s="100"/>
      <c r="M93" s="100"/>
      <c r="O93" s="109"/>
    </row>
    <row r="94" spans="2:15" x14ac:dyDescent="0.2">
      <c r="B94" s="139"/>
      <c r="C94" s="144"/>
      <c r="D94" s="119"/>
      <c r="E94" s="120" t="str">
        <f t="shared" si="19"/>
        <v/>
      </c>
      <c r="F94" s="121" t="str">
        <f t="shared" si="15"/>
        <v/>
      </c>
      <c r="G94" s="116" t="str">
        <f t="shared" si="16"/>
        <v/>
      </c>
      <c r="H94" s="108" t="str">
        <f t="shared" si="17"/>
        <v/>
      </c>
      <c r="I94" s="108" t="str">
        <f t="shared" si="18"/>
        <v/>
      </c>
      <c r="K94" s="100"/>
      <c r="L94" s="100"/>
      <c r="M94" s="100"/>
      <c r="O94" s="109"/>
    </row>
    <row r="95" spans="2:15" x14ac:dyDescent="0.2">
      <c r="B95" s="104"/>
      <c r="C95" s="144"/>
      <c r="D95" s="119"/>
      <c r="E95" s="120" t="str">
        <f t="shared" si="19"/>
        <v/>
      </c>
      <c r="F95" s="121" t="str">
        <f t="shared" si="15"/>
        <v/>
      </c>
      <c r="G95" s="116" t="str">
        <f t="shared" si="16"/>
        <v/>
      </c>
      <c r="H95" s="108" t="str">
        <f t="shared" si="17"/>
        <v/>
      </c>
      <c r="I95" s="108" t="str">
        <f t="shared" si="18"/>
        <v/>
      </c>
      <c r="K95" s="100"/>
      <c r="L95" s="100"/>
      <c r="M95" s="100"/>
      <c r="O95" s="109"/>
    </row>
    <row r="96" spans="2:15" x14ac:dyDescent="0.2">
      <c r="B96" s="104"/>
      <c r="C96" s="144"/>
      <c r="D96" s="119"/>
      <c r="E96" s="120" t="str">
        <f t="shared" si="19"/>
        <v/>
      </c>
      <c r="F96" s="121" t="str">
        <f t="shared" si="15"/>
        <v/>
      </c>
      <c r="G96" s="116" t="str">
        <f t="shared" si="16"/>
        <v/>
      </c>
      <c r="H96" s="108" t="str">
        <f t="shared" si="17"/>
        <v/>
      </c>
      <c r="I96" s="108" t="str">
        <f t="shared" si="18"/>
        <v/>
      </c>
      <c r="K96" s="100"/>
      <c r="L96" s="100"/>
      <c r="M96" s="100"/>
      <c r="O96" s="109"/>
    </row>
    <row r="97" spans="1:15" x14ac:dyDescent="0.2">
      <c r="B97" s="104"/>
      <c r="C97" s="144"/>
      <c r="D97" s="119"/>
      <c r="E97" s="120" t="str">
        <f t="shared" si="19"/>
        <v/>
      </c>
      <c r="F97" s="121" t="str">
        <f t="shared" si="15"/>
        <v/>
      </c>
      <c r="G97" s="116" t="str">
        <f t="shared" si="16"/>
        <v/>
      </c>
      <c r="H97" s="108" t="str">
        <f t="shared" si="17"/>
        <v/>
      </c>
      <c r="I97" s="108" t="str">
        <f t="shared" si="18"/>
        <v/>
      </c>
      <c r="K97" s="100"/>
      <c r="L97" s="100"/>
      <c r="M97" s="100"/>
      <c r="O97" s="109"/>
    </row>
    <row r="98" spans="1:15" x14ac:dyDescent="0.2">
      <c r="B98" s="139"/>
      <c r="C98" s="144"/>
      <c r="D98" s="119"/>
      <c r="E98" s="120" t="str">
        <f t="shared" si="19"/>
        <v/>
      </c>
      <c r="F98" s="121" t="str">
        <f t="shared" si="15"/>
        <v/>
      </c>
      <c r="G98" s="116" t="str">
        <f t="shared" si="16"/>
        <v/>
      </c>
      <c r="H98" s="108" t="str">
        <f t="shared" si="17"/>
        <v/>
      </c>
      <c r="I98" s="108" t="str">
        <f t="shared" si="18"/>
        <v/>
      </c>
      <c r="K98" s="100"/>
      <c r="L98" s="100"/>
      <c r="M98" s="100"/>
      <c r="O98" s="109"/>
    </row>
    <row r="99" spans="1:15" x14ac:dyDescent="0.2">
      <c r="B99" s="104"/>
      <c r="C99" s="144"/>
      <c r="D99" s="119"/>
      <c r="E99" s="120" t="str">
        <f t="shared" si="19"/>
        <v/>
      </c>
      <c r="F99" s="121" t="str">
        <f t="shared" si="15"/>
        <v/>
      </c>
      <c r="G99" s="116" t="str">
        <f t="shared" si="16"/>
        <v/>
      </c>
      <c r="H99" s="108" t="str">
        <f t="shared" si="17"/>
        <v/>
      </c>
      <c r="I99" s="108" t="str">
        <f t="shared" si="18"/>
        <v/>
      </c>
      <c r="K99" s="100"/>
      <c r="L99" s="100"/>
      <c r="M99" s="100"/>
      <c r="O99" s="109"/>
    </row>
    <row r="100" spans="1:15" x14ac:dyDescent="0.2">
      <c r="B100" s="104"/>
      <c r="C100" s="144"/>
      <c r="D100" s="119"/>
      <c r="E100" s="120" t="str">
        <f t="shared" si="19"/>
        <v/>
      </c>
      <c r="F100" s="121" t="str">
        <f t="shared" si="15"/>
        <v/>
      </c>
      <c r="G100" s="116" t="str">
        <f t="shared" si="16"/>
        <v/>
      </c>
      <c r="H100" s="108" t="str">
        <f t="shared" si="17"/>
        <v/>
      </c>
      <c r="I100" s="108" t="str">
        <f t="shared" si="18"/>
        <v/>
      </c>
      <c r="K100" s="100"/>
      <c r="L100" s="100"/>
      <c r="M100" s="100"/>
      <c r="O100" s="109"/>
    </row>
    <row r="101" spans="1:15" x14ac:dyDescent="0.2">
      <c r="B101" s="104"/>
      <c r="C101" s="118"/>
      <c r="D101" s="119"/>
      <c r="E101" s="120" t="str">
        <f t="shared" si="19"/>
        <v/>
      </c>
      <c r="F101" s="121" t="str">
        <f t="shared" si="15"/>
        <v/>
      </c>
      <c r="G101" s="116" t="str">
        <f t="shared" si="16"/>
        <v/>
      </c>
      <c r="H101" s="108" t="str">
        <f t="shared" si="17"/>
        <v/>
      </c>
      <c r="I101" s="108" t="str">
        <f t="shared" si="18"/>
        <v/>
      </c>
      <c r="K101" s="100"/>
      <c r="L101" s="100"/>
      <c r="M101" s="100"/>
      <c r="O101" s="109"/>
    </row>
    <row r="102" spans="1:15" x14ac:dyDescent="0.2">
      <c r="B102" s="104"/>
      <c r="C102" s="118"/>
      <c r="D102" s="119"/>
      <c r="E102" s="120" t="str">
        <f t="shared" si="19"/>
        <v/>
      </c>
      <c r="F102" s="121" t="str">
        <f t="shared" si="15"/>
        <v/>
      </c>
      <c r="G102" s="116" t="str">
        <f t="shared" si="16"/>
        <v/>
      </c>
      <c r="H102" s="108" t="str">
        <f t="shared" si="17"/>
        <v/>
      </c>
      <c r="I102" s="108" t="str">
        <f t="shared" si="18"/>
        <v/>
      </c>
      <c r="K102" s="100"/>
      <c r="L102" s="100"/>
      <c r="M102" s="100"/>
      <c r="O102" s="109"/>
    </row>
    <row r="103" spans="1:15" s="8" customFormat="1" x14ac:dyDescent="0.2">
      <c r="A103" s="73"/>
      <c r="B103"/>
      <c r="C103" s="118"/>
      <c r="D103" s="119"/>
      <c r="E103" s="120" t="str">
        <f t="shared" si="19"/>
        <v/>
      </c>
      <c r="F103" s="121" t="str">
        <f t="shared" si="1"/>
        <v/>
      </c>
      <c r="G103" s="116" t="str">
        <f t="shared" si="2"/>
        <v/>
      </c>
      <c r="H103" s="108" t="str">
        <f t="shared" si="3"/>
        <v/>
      </c>
      <c r="I103" s="108" t="str">
        <f t="shared" si="4"/>
        <v/>
      </c>
      <c r="J103" s="100"/>
    </row>
    <row r="104" spans="1:15" x14ac:dyDescent="0.2">
      <c r="B104" s="160"/>
      <c r="C104" s="160"/>
      <c r="D104" s="160"/>
      <c r="E104" s="56"/>
      <c r="F104" s="56"/>
      <c r="G104" s="57"/>
      <c r="H104" s="57"/>
      <c r="I104" s="51"/>
      <c r="J104" s="112"/>
    </row>
    <row r="105" spans="1:15" ht="13.5" thickBot="1" x14ac:dyDescent="0.25">
      <c r="A105" s="51"/>
      <c r="B105" s="51"/>
      <c r="C105" s="51"/>
      <c r="D105" s="51"/>
      <c r="E105" s="51"/>
      <c r="F105" s="51"/>
      <c r="G105" s="112"/>
      <c r="H105" s="51"/>
      <c r="I105" s="51"/>
      <c r="J105" s="112"/>
      <c r="K105" s="51"/>
      <c r="L105" s="51"/>
      <c r="M105" s="51"/>
    </row>
    <row r="106" spans="1:15" ht="12.75" customHeight="1" thickTop="1" x14ac:dyDescent="0.25">
      <c r="A106" s="7"/>
      <c r="B106" s="55"/>
      <c r="E106" s="68" t="s">
        <v>105</v>
      </c>
      <c r="F106" s="122" t="s">
        <v>19</v>
      </c>
      <c r="I106" s="51"/>
      <c r="J106" s="112"/>
    </row>
    <row r="107" spans="1:15" ht="12.75" customHeight="1" x14ac:dyDescent="0.2">
      <c r="A107" s="7"/>
      <c r="E107" s="69">
        <v>5.5E-2</v>
      </c>
      <c r="F107" s="123">
        <f>SUM(H28:H103)</f>
        <v>0</v>
      </c>
      <c r="I107" s="51"/>
      <c r="J107" s="112"/>
    </row>
    <row r="108" spans="1:15" ht="12.75" customHeight="1" x14ac:dyDescent="0.2">
      <c r="A108" s="7"/>
      <c r="B108" s="161" t="str">
        <f>IF(L7=FALSE,N20,N21)</f>
        <v>Date et signature précédés de la mention « bon pour accord »</v>
      </c>
      <c r="C108" s="161"/>
      <c r="E108" s="69">
        <v>0.1</v>
      </c>
      <c r="F108" s="123">
        <f>SUM(G28:G103)</f>
        <v>0</v>
      </c>
      <c r="I108" s="51"/>
      <c r="J108" s="112"/>
    </row>
    <row r="109" spans="1:15" ht="12.75" customHeight="1" thickBot="1" x14ac:dyDescent="0.25">
      <c r="A109" s="7"/>
      <c r="E109" s="70">
        <v>0.2</v>
      </c>
      <c r="F109" s="124">
        <f>SUM(I28:I103)</f>
        <v>0</v>
      </c>
      <c r="I109" s="51"/>
      <c r="J109" s="112"/>
    </row>
    <row r="110" spans="1:15" ht="12.75" customHeight="1" thickTop="1" thickBot="1" x14ac:dyDescent="0.25">
      <c r="A110" s="7"/>
      <c r="B110" s="51"/>
      <c r="C110" s="51"/>
      <c r="D110" s="51"/>
      <c r="E110" s="51"/>
      <c r="I110" s="51"/>
      <c r="J110" s="112"/>
    </row>
    <row r="111" spans="1:15" ht="12.75" customHeight="1" thickTop="1" x14ac:dyDescent="0.2">
      <c r="A111" s="7"/>
      <c r="B111" s="7"/>
      <c r="C111" s="7"/>
      <c r="D111" s="68" t="s">
        <v>3</v>
      </c>
      <c r="E111" s="71" t="s">
        <v>16</v>
      </c>
      <c r="F111" s="122" t="s">
        <v>15</v>
      </c>
      <c r="I111" s="7"/>
      <c r="J111" s="113"/>
    </row>
    <row r="112" spans="1:15" ht="12.75" customHeight="1" x14ac:dyDescent="0.2">
      <c r="A112" s="51"/>
      <c r="B112" s="162" t="s">
        <v>21</v>
      </c>
      <c r="C112" s="162"/>
      <c r="D112" s="128">
        <f>SUM(F28:F103)</f>
        <v>0</v>
      </c>
      <c r="E112" s="83">
        <f>SUM(F112+D112)</f>
        <v>0</v>
      </c>
      <c r="F112" s="125">
        <f>SUM(F107:F109)</f>
        <v>0</v>
      </c>
      <c r="I112" s="7"/>
      <c r="J112" s="113"/>
    </row>
    <row r="113" spans="2:15" ht="12.75" customHeight="1" x14ac:dyDescent="0.2">
      <c r="B113" s="162" t="s">
        <v>22</v>
      </c>
      <c r="C113" s="162"/>
      <c r="D113" s="84">
        <f>IF(L9=TRUE,D112*0.4,0)</f>
        <v>0</v>
      </c>
      <c r="E113" s="83">
        <f>SUM(F113+D113)</f>
        <v>0</v>
      </c>
      <c r="F113" s="126">
        <f>IF(L9=TRUE,F112*0.4,0)</f>
        <v>0</v>
      </c>
      <c r="I113" s="7"/>
      <c r="J113" s="113"/>
    </row>
    <row r="114" spans="2:15" ht="12.75" customHeight="1" x14ac:dyDescent="0.2">
      <c r="B114" s="162" t="s">
        <v>23</v>
      </c>
      <c r="C114" s="162"/>
      <c r="D114" s="84">
        <f>IF(L11=TRUE,D112*0.3,0)</f>
        <v>0</v>
      </c>
      <c r="E114" s="83">
        <f>SUM(F114+D114)</f>
        <v>0</v>
      </c>
      <c r="F114" s="126">
        <f>IF(L11=TRUE,F112*0.3,0)</f>
        <v>0</v>
      </c>
      <c r="I114" s="7"/>
      <c r="J114" s="113"/>
      <c r="O114" s="82"/>
    </row>
    <row r="115" spans="2:15" ht="12.75" customHeight="1" thickBot="1" x14ac:dyDescent="0.25">
      <c r="B115" s="162" t="s">
        <v>24</v>
      </c>
      <c r="C115" s="162"/>
      <c r="D115" s="85">
        <f>D112-D113-D114</f>
        <v>0</v>
      </c>
      <c r="E115" s="86">
        <f>E112-E113-E114</f>
        <v>0</v>
      </c>
      <c r="F115" s="127">
        <f>F112-F113-F114</f>
        <v>0</v>
      </c>
      <c r="I115" s="7"/>
      <c r="J115" s="113"/>
    </row>
    <row r="116" spans="2:15" ht="12.75" customHeight="1" thickTop="1" thickBot="1" x14ac:dyDescent="0.25">
      <c r="C116" s="7"/>
      <c r="D116" s="51"/>
      <c r="E116" s="51"/>
      <c r="F116" s="51"/>
      <c r="I116" s="7"/>
      <c r="J116" s="113"/>
    </row>
    <row r="117" spans="2:15" ht="12.75" customHeight="1" thickTop="1" x14ac:dyDescent="0.2">
      <c r="D117" s="51"/>
      <c r="E117" s="155" t="s">
        <v>20</v>
      </c>
      <c r="F117" s="156"/>
      <c r="I117" s="7"/>
      <c r="J117" s="113"/>
    </row>
    <row r="118" spans="2:15" ht="12.75" customHeight="1" thickBot="1" x14ac:dyDescent="0.3">
      <c r="B118" s="55"/>
      <c r="C118" s="7"/>
      <c r="D118" s="54"/>
      <c r="E118" s="157">
        <f>IF(AND(L11=TRUE,L7=TRUE),E115,IF(AND(L9=TRUE,L7=TRUE),E115,IF(L11=TRUE,E114,IF(L9=TRUE,E113,IF(L7=TRUE,E112,E115)))))</f>
        <v>0</v>
      </c>
      <c r="F118" s="158"/>
      <c r="I118" s="7"/>
      <c r="J118" s="113"/>
    </row>
    <row r="119" spans="2:15" ht="12.75" customHeight="1" thickTop="1" x14ac:dyDescent="0.2"/>
    <row r="120" spans="2:15" ht="12.75" customHeight="1" x14ac:dyDescent="0.2"/>
    <row r="121" spans="2:15" ht="12.75" customHeight="1" x14ac:dyDescent="0.2"/>
    <row r="122" spans="2:15" ht="12.75" customHeight="1" x14ac:dyDescent="0.2"/>
    <row r="123" spans="2:15" ht="12.75" customHeight="1" x14ac:dyDescent="0.2"/>
    <row r="129" spans="2:2" x14ac:dyDescent="0.2">
      <c r="B129" s="117"/>
    </row>
  </sheetData>
  <sheetProtection deleteRows="0" selectLockedCells="1"/>
  <mergeCells count="10">
    <mergeCell ref="E117:F117"/>
    <mergeCell ref="E118:F118"/>
    <mergeCell ref="C3:F3"/>
    <mergeCell ref="B104:D104"/>
    <mergeCell ref="B108:C108"/>
    <mergeCell ref="B112:C112"/>
    <mergeCell ref="B113:C113"/>
    <mergeCell ref="B114:C114"/>
    <mergeCell ref="B115:C115"/>
    <mergeCell ref="B21:F21"/>
  </mergeCells>
  <phoneticPr fontId="4" type="noConversion"/>
  <conditionalFormatting sqref="B104">
    <cfRule type="expression" dxfId="0" priority="1">
      <formula>E104=0</formula>
    </cfRule>
  </conditionalFormatting>
  <dataValidations disablePrompts="1" count="4">
    <dataValidation type="list" allowBlank="1" showInputMessage="1" showErrorMessage="1" sqref="M3" xr:uid="{AB0BC199-89C1-452E-AA2F-4AD0EA4F3250}">
      <formula1>RefDevis</formula1>
    </dataValidation>
    <dataValidation type="list" allowBlank="1" showInputMessage="1" showErrorMessage="1" sqref="M2" xr:uid="{4CFE7F57-3EBD-4E9B-B270-40BE5BEB59C5}">
      <formula1>RefClient</formula1>
    </dataValidation>
    <dataValidation type="list" allowBlank="1" showInputMessage="1" showErrorMessage="1" promptTitle="Devis" prompt="Choisissez le devis à traiter" sqref="L3" xr:uid="{3F4F2EBE-3B35-4288-B2DF-D1C2C5DA1AA7}">
      <formula1>ListeDevis</formula1>
    </dataValidation>
    <dataValidation type="list" allowBlank="1" showInputMessage="1" showErrorMessage="1" promptTitle="Client" prompt="Choisissez le client" sqref="L2" xr:uid="{273E9118-FE5D-4282-BD58-9D3545082F7C}">
      <formula1>RefClient</formula1>
    </dataValidation>
  </dataValidations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headerFooter>
    <oddFooter>&amp;L&amp;"Arial,Italique"&amp;8Règlement par virement : IBAN FR76 1020 7002 1723 2150 9865 534
Règlement par chèque : à l'ordre de SAS EMC BAT&amp;RPage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54" r:id="rId4" name="Check Box 18">
              <controlPr defaultSize="0" autoFill="0" autoLine="0" autoPict="0">
                <anchor moveWithCells="1">
                  <from>
                    <xdr:col>10</xdr:col>
                    <xdr:colOff>28575</xdr:colOff>
                    <xdr:row>5</xdr:row>
                    <xdr:rowOff>66675</xdr:rowOff>
                  </from>
                  <to>
                    <xdr:col>10</xdr:col>
                    <xdr:colOff>295275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5" name="Check Box 7">
              <controlPr defaultSize="0" print="0" autoFill="0" autoLine="0" autoPict="0" altText="Acpte CDE">
                <anchor moveWithCells="1">
                  <from>
                    <xdr:col>10</xdr:col>
                    <xdr:colOff>19050</xdr:colOff>
                    <xdr:row>8</xdr:row>
                    <xdr:rowOff>0</xdr:rowOff>
                  </from>
                  <to>
                    <xdr:col>10</xdr:col>
                    <xdr:colOff>247650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6" name="Check Box 9">
              <controlPr defaultSize="0" print="0" autoFill="0" autoLine="0" autoPict="0" altText="Acpte INTER">
                <anchor moveWithCells="1">
                  <from>
                    <xdr:col>10</xdr:col>
                    <xdr:colOff>19050</xdr:colOff>
                    <xdr:row>10</xdr:row>
                    <xdr:rowOff>38100</xdr:rowOff>
                  </from>
                  <to>
                    <xdr:col>10</xdr:col>
                    <xdr:colOff>238125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�  �  �  �  �  �  
</file>

<file path=customXml/itemProps1.xml><?xml version="1.0" encoding="utf-8"?>
<ds:datastoreItem xmlns:ds="http://schemas.openxmlformats.org/officeDocument/2006/customXml" ds:itemID="{672D709D-034F-4517-8A24-B0B1F441F0EF}">
  <ds:schemaRefs/>
</ds:datastoreItem>
</file>

<file path=customXml/itemProps2.xml><?xml version="1.0" encoding="utf-8"?>
<ds:datastoreItem xmlns:ds="http://schemas.openxmlformats.org/officeDocument/2006/customXml" ds:itemID="{5159E410-35CC-499A-A640-9DB8EFD632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Tableau de Bord</vt:lpstr>
      <vt:lpstr>Bilan</vt:lpstr>
      <vt:lpstr>BListes</vt:lpstr>
      <vt:lpstr>BClient</vt:lpstr>
      <vt:lpstr>BDevis</vt:lpstr>
      <vt:lpstr>Bfacture</vt:lpstr>
      <vt:lpstr>Devis-Fact</vt:lpstr>
      <vt:lpstr>CoordClient</vt:lpstr>
      <vt:lpstr>'Devis-Fact'!LClient</vt:lpstr>
      <vt:lpstr>LClient</vt:lpstr>
      <vt:lpstr>LDevis</vt:lpstr>
      <vt:lpstr>'Devis-Fact'!LFacture</vt:lpstr>
      <vt:lpstr>LFacture</vt:lpstr>
      <vt:lpstr>ListeClient</vt:lpstr>
      <vt:lpstr>ListeDevis</vt:lpstr>
      <vt:lpstr>'Devis-Fact'!ListeTaux</vt:lpstr>
      <vt:lpstr>ListeTaux</vt:lpstr>
      <vt:lpstr>'Devis-Fact'!ListeVille</vt:lpstr>
      <vt:lpstr>ListeVille</vt:lpstr>
      <vt:lpstr>'Devis-Fact'!Zone_d_impression</vt:lpstr>
    </vt:vector>
  </TitlesOfParts>
  <Company>EMCBAT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Devis-Facture vierge</dc:title>
  <dc:subject>Stockage des informations et création d'un devis</dc:subject>
  <dc:creator>Gilou</dc:creator>
  <dc:description>Liste des clients
Suivi des devis-Factures
Création d'un devis
Impression Devis
Impression Facture
Impression Facture Acompte 1
Impression Facture Acompte 2</dc:description>
  <cp:lastModifiedBy>Ghislain GAUTHIER</cp:lastModifiedBy>
  <cp:revision>1</cp:revision>
  <cp:lastPrinted>2021-05-01T15:56:48Z</cp:lastPrinted>
  <dcterms:created xsi:type="dcterms:W3CDTF">2020-01-20T08:09:15Z</dcterms:created>
  <dcterms:modified xsi:type="dcterms:W3CDTF">2021-05-03T13:10:27Z</dcterms:modified>
  <cp:category>Gestion</cp:category>
  <cp:contentStatus>version 13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cense">
    <vt:lpwstr>&lt;a href="http://www.modeles-types-lettres.fr"&gt;Courrier gratuit&lt;/a&gt;</vt:lpwstr>
  </property>
</Properties>
</file>