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queryTables/queryTable1.xml" ContentType="application/vnd.openxmlformats-officedocument.spreadsheetml.query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hidePivotFieldList="1"/>
  <mc:AlternateContent xmlns:mc="http://schemas.openxmlformats.org/markup-compatibility/2006">
    <mc:Choice Requires="x15">
      <x15ac:absPath xmlns:x15ac="http://schemas.microsoft.com/office/spreadsheetml/2010/11/ac" url="C:\Users\imac\Desktop\"/>
    </mc:Choice>
  </mc:AlternateContent>
  <xr:revisionPtr revIDLastSave="0" documentId="13_ncr:1_{83561C1B-C7E1-4D4F-8016-A10D6D0D2F6F}" xr6:coauthVersionLast="45" xr6:coauthVersionMax="45" xr10:uidLastSave="{00000000-0000-0000-0000-000000000000}"/>
  <bookViews>
    <workbookView xWindow="-120" yWindow="-120" windowWidth="29040" windowHeight="15840" tabRatio="407" firstSheet="1" activeTab="6" xr2:uid="{00000000-000D-0000-FFFF-FFFF00000000}"/>
  </bookViews>
  <sheets>
    <sheet name="Assolement" sheetId="10" r:id="rId1"/>
    <sheet name="Parcelles" sheetId="21" r:id="rId2"/>
    <sheet name="Marges cultures" sheetId="18" r:id="rId3"/>
    <sheet name="Marges années" sheetId="20" r:id="rId4"/>
    <sheet name="Bilan fonctionnel_sauvegarde" sheetId="6" state="hidden" r:id="rId5"/>
    <sheet name="Query Marges Intermediaire" sheetId="22" r:id="rId6"/>
    <sheet name="TCD" sheetId="26" r:id="rId7"/>
  </sheets>
  <definedNames>
    <definedName name="annees">Assolement!#REF!</definedName>
    <definedName name="cultures">Assolement!$K$1:$K$4</definedName>
    <definedName name="ExternalData_1" localSheetId="5" hidden="1">'Query Marges Intermediaire'!$A$1:$Y$25</definedName>
    <definedName name="Slicer_Année">#N/A</definedName>
  </definedNames>
  <calcPr calcId="181029"/>
  <pivotCaches>
    <pivotCache cacheId="109" r:id="rId8"/>
  </pivotCaches>
  <extLst>
    <ext xmlns:x14="http://schemas.microsoft.com/office/spreadsheetml/2009/9/main" uri="{BBE1A952-AA13-448e-AADC-164F8A28A991}">
      <x14:slicerCaches>
        <x14:slicerCache r:id="rId9"/>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 i="20" l="1"/>
  <c r="D6" i="20"/>
  <c r="E6" i="20"/>
  <c r="F6" i="20"/>
  <c r="C7" i="20"/>
  <c r="D7" i="20"/>
  <c r="E7" i="20"/>
  <c r="F7" i="20"/>
  <c r="C8" i="20"/>
  <c r="D8" i="20"/>
  <c r="E8" i="20"/>
  <c r="F8" i="20"/>
  <c r="C9" i="20"/>
  <c r="D9" i="20"/>
  <c r="E9" i="20"/>
  <c r="F9" i="20"/>
  <c r="C10" i="20"/>
  <c r="D10" i="20"/>
  <c r="E10" i="20"/>
  <c r="F10" i="20"/>
  <c r="C12" i="20"/>
  <c r="D12" i="20"/>
  <c r="E12" i="20"/>
  <c r="F12" i="20"/>
  <c r="B12" i="20"/>
  <c r="B10" i="20"/>
  <c r="B9" i="20"/>
  <c r="B8" i="20"/>
  <c r="B7" i="20"/>
  <c r="B6" i="20"/>
  <c r="B4" i="20"/>
  <c r="B3" i="20"/>
  <c r="C4" i="20"/>
  <c r="D4" i="20"/>
  <c r="E4" i="20"/>
  <c r="F4" i="20"/>
  <c r="C3" i="20"/>
  <c r="D3" i="20"/>
  <c r="E3" i="20"/>
  <c r="F3" i="20"/>
  <c r="B2" i="20" l="1"/>
  <c r="F2" i="20"/>
  <c r="E2" i="20"/>
  <c r="D2" i="20"/>
  <c r="C2" i="20"/>
  <c r="D5" i="18"/>
  <c r="E5" i="20" s="1"/>
  <c r="J5" i="18"/>
  <c r="E11" i="20" s="1"/>
  <c r="L5" i="18" l="1"/>
  <c r="E13" i="20" s="1"/>
  <c r="D2" i="18"/>
  <c r="B5" i="20" s="1"/>
  <c r="D3" i="18"/>
  <c r="C5" i="20" s="1"/>
  <c r="D4" i="18"/>
  <c r="D5" i="20" s="1"/>
  <c r="D6" i="18"/>
  <c r="F5" i="20" s="1"/>
  <c r="J3" i="18" l="1"/>
  <c r="C11" i="20" s="1"/>
  <c r="J4" i="18"/>
  <c r="D11" i="20" s="1"/>
  <c r="J6" i="18"/>
  <c r="F11" i="20" s="1"/>
  <c r="J2" i="18"/>
  <c r="B11" i="20" s="1"/>
  <c r="L2" i="18" l="1"/>
  <c r="B13" i="20" s="1"/>
  <c r="L6" i="18"/>
  <c r="F13" i="20" s="1"/>
  <c r="L4" i="18"/>
  <c r="D13" i="20" s="1"/>
  <c r="L3" i="18"/>
  <c r="C13" i="20" s="1"/>
  <c r="D2" i="6"/>
  <c r="C2" i="6"/>
  <c r="B14" i="6"/>
  <c r="B8" i="6"/>
  <c r="C8" i="6"/>
  <c r="D8" i="6"/>
  <c r="B2" i="6" l="1"/>
  <c r="D10" i="6" l="1"/>
  <c r="D20" i="6"/>
  <c r="C24" i="6" l="1"/>
  <c r="D24" i="6"/>
  <c r="E24" i="6"/>
  <c r="B24" i="6"/>
  <c r="E10" i="6"/>
  <c r="E5" i="6"/>
  <c r="E20" i="6"/>
  <c r="E14" i="6"/>
  <c r="C20" i="6"/>
  <c r="B20" i="6"/>
  <c r="C14" i="6"/>
  <c r="D14" i="6"/>
  <c r="C10" i="6"/>
  <c r="B10" i="6"/>
  <c r="C5" i="6"/>
  <c r="D5" i="6"/>
  <c r="B5" i="6"/>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ECBBC5F-72C5-4246-BFB2-3DE290E242B1}" keepAlive="1" name="Query - Q_Assolement+regroupment_tableaux" description="Connection to the 'Q_Assolement+regroupment_tableaux' query in the workbook." type="5" refreshedVersion="6" background="1" saveData="1">
    <dbPr connection="Provider=Microsoft.Mashup.OleDb.1;Data Source=$Workbook$;Location=Q_Assolement+regroupment_tableaux;Extended Properties=&quot;&quot;" command="SELECT * FROM [Q_Assolement+regroupment_tableaux]"/>
  </connection>
  <connection id="2" xr16:uid="{097DECBB-4BCE-4815-BFD6-8551161AFB1D}" keepAlive="1" name="Query - Q_Mages_Cultures" description="Connection to the 'Q_Mages_Cultures' query in the workbook." type="5" refreshedVersion="0" background="1">
    <dbPr connection="Provider=Microsoft.Mashup.OleDb.1;Data Source=$Workbook$;Location=Q_Mages_Cultures;Extended Properties=&quot;&quot;" command="SELECT * FROM [Q_Mages_Cultures]"/>
  </connection>
  <connection id="3" xr16:uid="{F3102B64-1518-4E4B-843F-F964169F6AC1}" keepAlive="1" name="Query - Q_Parcelles" description="Connection to the 'Q_Parcelles' query in the workbook." type="5" refreshedVersion="0" background="1">
    <dbPr connection="Provider=Microsoft.Mashup.OleDb.1;Data Source=$Workbook$;Location=Q_Parcelles;Extended Properties=&quot;&quot;" command="SELECT * FROM [Q_Parcelles]"/>
  </connection>
</connections>
</file>

<file path=xl/sharedStrings.xml><?xml version="1.0" encoding="utf-8"?>
<sst xmlns="http://schemas.openxmlformats.org/spreadsheetml/2006/main" count="349" uniqueCount="88">
  <si>
    <t>Capitaux propres</t>
  </si>
  <si>
    <t>Dettes CT</t>
  </si>
  <si>
    <t>Récolte 2015</t>
  </si>
  <si>
    <t>Récolte 2016</t>
  </si>
  <si>
    <t>Récolte 2017</t>
  </si>
  <si>
    <t>(+) Emprunts LMT</t>
  </si>
  <si>
    <t>(-) Actif immobilisé</t>
  </si>
  <si>
    <t>Stocks en cours</t>
  </si>
  <si>
    <t>(+) Créances</t>
  </si>
  <si>
    <t>(-) Dettes d'exploitation</t>
  </si>
  <si>
    <t>Liquidités</t>
  </si>
  <si>
    <t>(-) Concours bancaires</t>
  </si>
  <si>
    <t>(=) Trésorerie Nette</t>
  </si>
  <si>
    <t>(-) Dettes financières CT</t>
  </si>
  <si>
    <t>Groupe Codex 8</t>
  </si>
  <si>
    <t>(-) créances</t>
  </si>
  <si>
    <t>(=) FR</t>
  </si>
  <si>
    <t>(=) BFR</t>
  </si>
  <si>
    <t>(=) TNG</t>
  </si>
  <si>
    <t>Clients + TVA + autres créances, sans CCA</t>
  </si>
  <si>
    <t>Récolte 2020</t>
  </si>
  <si>
    <t>Récolte 2021</t>
  </si>
  <si>
    <t>Récolte 2022</t>
  </si>
  <si>
    <t>Récolte 2023</t>
  </si>
  <si>
    <t>Parcelle</t>
  </si>
  <si>
    <t>Culture</t>
  </si>
  <si>
    <t>Betterave</t>
  </si>
  <si>
    <t>Blé</t>
  </si>
  <si>
    <t>Colza</t>
  </si>
  <si>
    <t>Maïs</t>
  </si>
  <si>
    <t>Lin</t>
  </si>
  <si>
    <t>Surface Ha</t>
  </si>
  <si>
    <t>Rendement T/Ha</t>
  </si>
  <si>
    <t>Prix de vente €/T</t>
  </si>
  <si>
    <t>Surface</t>
  </si>
  <si>
    <t>Production €/Ha</t>
  </si>
  <si>
    <t>Semences €/Ha</t>
  </si>
  <si>
    <t>Engrais €/Ha</t>
  </si>
  <si>
    <t>Traitements €/Ha</t>
  </si>
  <si>
    <t>Emballages €/Ha</t>
  </si>
  <si>
    <t>Récolte €/Ha</t>
  </si>
  <si>
    <t>Charges €/Ha</t>
  </si>
  <si>
    <t>Marge brute €/Ha</t>
  </si>
  <si>
    <t>Parcelle 1</t>
  </si>
  <si>
    <t>Parcelle 2</t>
  </si>
  <si>
    <t>Parcelle 3</t>
  </si>
  <si>
    <t>Parcelle 4</t>
  </si>
  <si>
    <t>Parcelle 5</t>
  </si>
  <si>
    <t>Parcelle 6</t>
  </si>
  <si>
    <t>Aides €/ha</t>
  </si>
  <si>
    <t>Aides €/Ha</t>
  </si>
  <si>
    <t>Attribute</t>
  </si>
  <si>
    <t>Année</t>
  </si>
  <si>
    <t>Row Labels</t>
  </si>
  <si>
    <t>Grand Total</t>
  </si>
  <si>
    <t>Rendement total T</t>
  </si>
  <si>
    <t>Prix de vente Total €</t>
  </si>
  <si>
    <t>coût Semenses €</t>
  </si>
  <si>
    <t>coût engrais €</t>
  </si>
  <si>
    <t>cout Traitements €</t>
  </si>
  <si>
    <t>coût Emballages</t>
  </si>
  <si>
    <t>cout Recolte €</t>
  </si>
  <si>
    <t>total Charges €</t>
  </si>
  <si>
    <t>total Aides €</t>
  </si>
  <si>
    <t>Total Marges Brutes €</t>
  </si>
  <si>
    <t>Sum of Rendement total T</t>
  </si>
  <si>
    <t>Sum of Prix de vente Total €</t>
  </si>
  <si>
    <t>Sum of coût Semenses €</t>
  </si>
  <si>
    <t>Sum of coût engrais €</t>
  </si>
  <si>
    <t>Sum of cout Traitements €</t>
  </si>
  <si>
    <t>Sum of coût Emballages</t>
  </si>
  <si>
    <t>Sum of cout Recolte €</t>
  </si>
  <si>
    <t>Sum of total Charges €</t>
  </si>
  <si>
    <t>Sum of total Aides €</t>
  </si>
  <si>
    <t>Sum of Total Marges Brutes €</t>
  </si>
  <si>
    <t>Column Labels</t>
  </si>
  <si>
    <t>Total Sum of Rendement total T</t>
  </si>
  <si>
    <t>Total Sum of Prix de vente Total €</t>
  </si>
  <si>
    <t>Total Sum of coût Semenses €</t>
  </si>
  <si>
    <t>Total Sum of coût engrais €</t>
  </si>
  <si>
    <t>Total Sum of cout Traitements €</t>
  </si>
  <si>
    <t>Total Sum of coût Emballages</t>
  </si>
  <si>
    <t>Total Sum of cout Recolte €</t>
  </si>
  <si>
    <t>Total Sum of total Charges €</t>
  </si>
  <si>
    <t>Total Sum of total Aides €</t>
  </si>
  <si>
    <t>Total Sum of Total Marges Brutes €</t>
  </si>
  <si>
    <t xml:space="preserve">on peut aussi sortir par année par exemple (en copiant le TCD et en mettant des filtres) : </t>
  </si>
  <si>
    <t xml:space="preserve">ou bien entrer plus dans les détails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</si>
</sst>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General&quot; Ha&quot;"/>
    <numFmt numFmtId="165" formatCode="General&quot; T/Ha&quot;"/>
    <numFmt numFmtId="166" formatCode="General&quot; T&quot;"/>
    <numFmt numFmtId="167" formatCode="General&quot; €/T&quot;"/>
    <numFmt numFmtId="169" formatCode="#\ ##0&quot; €/Ha&quot;"/>
    <numFmt numFmtId="170" formatCode="#,##0.00\ [$€-40C]"/>
    <numFmt numFmtId="171" formatCode="#\ ##0&quot; €&quot;"/>
  </numFmts>
  <fonts count="7" x14ac:knownFonts="1">
    <font>
      <sz val="11"/>
      <color theme="1"/>
      <name val="Arial"/>
      <family val="2"/>
    </font>
    <font>
      <b/>
      <i/>
      <sz val="16"/>
      <color theme="1"/>
      <name val="Arial"/>
      <family val="2"/>
    </font>
    <font>
      <b/>
      <i/>
      <u/>
      <sz val="11"/>
      <color theme="1"/>
      <name val="Arial"/>
      <family val="2"/>
    </font>
    <font>
      <b/>
      <sz val="11"/>
      <color theme="1"/>
      <name val="Arial"/>
      <family val="2"/>
    </font>
    <font>
      <sz val="11"/>
      <color rgb="FF9C5700"/>
      <name val="Calibri"/>
      <family val="2"/>
      <scheme val="minor"/>
    </font>
    <font>
      <sz val="10"/>
      <color theme="1"/>
      <name val="Arial"/>
      <family val="2"/>
    </font>
    <font>
      <sz val="8"/>
      <name val="Arial"/>
      <family val="2"/>
    </font>
  </fonts>
  <fills count="5">
    <fill>
      <patternFill patternType="none"/>
    </fill>
    <fill>
      <patternFill patternType="gray125"/>
    </fill>
    <fill>
      <patternFill patternType="solid">
        <fgColor theme="0" tint="-4.9989318521683403E-2"/>
        <bgColor indexed="64"/>
      </patternFill>
    </fill>
    <fill>
      <patternFill patternType="solid">
        <fgColor rgb="FFFFEB9C"/>
      </patternFill>
    </fill>
    <fill>
      <patternFill patternType="solid">
        <fgColor rgb="FFFFFF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diagonalUp="1" diagonalDown="1">
      <left/>
      <right/>
      <top/>
      <bottom/>
      <diagonal style="thin">
        <color auto="1"/>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s>
  <cellStyleXfs count="6">
    <xf numFmtId="0" fontId="0" fillId="0" borderId="0"/>
    <xf numFmtId="0" fontId="1" fillId="0" borderId="0">
      <alignment horizontal="center"/>
    </xf>
    <xf numFmtId="0" fontId="1" fillId="0" borderId="0">
      <alignment horizontal="center" textRotation="90"/>
    </xf>
    <xf numFmtId="0" fontId="2" fillId="0" borderId="0"/>
    <xf numFmtId="0" fontId="2" fillId="0" borderId="0"/>
    <xf numFmtId="0" fontId="4" fillId="3" borderId="0" applyNumberFormat="0" applyBorder="0" applyAlignment="0" applyProtection="0"/>
  </cellStyleXfs>
  <cellXfs count="47">
    <xf numFmtId="0" fontId="0" fillId="0" borderId="0" xfId="0"/>
    <xf numFmtId="0" fontId="0" fillId="0" borderId="3" xfId="0" applyBorder="1"/>
    <xf numFmtId="0" fontId="0" fillId="2" borderId="5" xfId="0" applyFill="1" applyBorder="1"/>
    <xf numFmtId="0" fontId="0" fillId="2" borderId="1" xfId="0" applyFill="1" applyBorder="1"/>
    <xf numFmtId="0" fontId="0" fillId="0" borderId="7" xfId="0" applyBorder="1"/>
    <xf numFmtId="0" fontId="0" fillId="0" borderId="6" xfId="0" applyBorder="1"/>
    <xf numFmtId="0" fontId="0" fillId="2" borderId="6" xfId="0" applyFill="1" applyBorder="1"/>
    <xf numFmtId="0" fontId="0" fillId="2" borderId="2" xfId="0" applyFill="1" applyBorder="1"/>
    <xf numFmtId="0" fontId="0" fillId="0" borderId="4" xfId="0" applyBorder="1"/>
    <xf numFmtId="0" fontId="0" fillId="0" borderId="8" xfId="0" applyBorder="1"/>
    <xf numFmtId="14" fontId="3" fillId="0" borderId="2" xfId="0" applyNumberFormat="1" applyFont="1" applyBorder="1"/>
    <xf numFmtId="0" fontId="3" fillId="0" borderId="2" xfId="0" applyFont="1" applyBorder="1"/>
    <xf numFmtId="0" fontId="5" fillId="0" borderId="0" xfId="0" applyFont="1" applyAlignment="1">
      <alignment vertical="center"/>
    </xf>
    <xf numFmtId="0" fontId="5" fillId="0" borderId="0" xfId="0" applyFont="1" applyFill="1" applyBorder="1" applyAlignment="1">
      <alignment vertical="center"/>
    </xf>
    <xf numFmtId="0" fontId="5" fillId="0" borderId="9" xfId="0" applyFont="1" applyFill="1" applyBorder="1" applyAlignment="1">
      <alignment vertical="center"/>
    </xf>
    <xf numFmtId="0" fontId="0" fillId="0" borderId="0" xfId="0" applyFont="1" applyAlignment="1">
      <alignment vertical="center"/>
    </xf>
    <xf numFmtId="0" fontId="0" fillId="0" borderId="0" xfId="0" applyNumberFormat="1"/>
    <xf numFmtId="0" fontId="0" fillId="0" borderId="0" xfId="0" pivotButton="1"/>
    <xf numFmtId="0" fontId="0" fillId="0" borderId="0" xfId="0" applyAlignment="1">
      <alignment horizontal="left"/>
    </xf>
    <xf numFmtId="0" fontId="0" fillId="0" borderId="0" xfId="0" applyAlignment="1">
      <alignment horizontal="left" indent="1"/>
    </xf>
    <xf numFmtId="164" fontId="0" fillId="0" borderId="0" xfId="0" applyNumberFormat="1"/>
    <xf numFmtId="165" fontId="0" fillId="0" borderId="0" xfId="0" applyNumberFormat="1"/>
    <xf numFmtId="166" fontId="0" fillId="0" borderId="0" xfId="0" applyNumberFormat="1"/>
    <xf numFmtId="167" fontId="0" fillId="0" borderId="0" xfId="0" applyNumberFormat="1"/>
    <xf numFmtId="169" fontId="0" fillId="0" borderId="0" xfId="0" applyNumberFormat="1"/>
    <xf numFmtId="170" fontId="0" fillId="0" borderId="0" xfId="0" applyNumberFormat="1"/>
    <xf numFmtId="171" fontId="0" fillId="0" borderId="0" xfId="0" applyNumberFormat="1"/>
    <xf numFmtId="0" fontId="0" fillId="4" borderId="0" xfId="0" applyFill="1"/>
    <xf numFmtId="0" fontId="0" fillId="0" borderId="2" xfId="0" applyBorder="1"/>
    <xf numFmtId="0" fontId="0" fillId="0" borderId="10" xfId="0" applyBorder="1"/>
    <xf numFmtId="0" fontId="0" fillId="0" borderId="11" xfId="0" applyBorder="1"/>
    <xf numFmtId="0" fontId="0" fillId="0" borderId="0" xfId="0" applyBorder="1"/>
    <xf numFmtId="0" fontId="0" fillId="0" borderId="12" xfId="0" applyBorder="1"/>
    <xf numFmtId="0" fontId="0" fillId="0" borderId="3" xfId="0" applyNumberFormat="1" applyBorder="1"/>
    <xf numFmtId="171" fontId="0" fillId="0" borderId="0" xfId="0" applyNumberFormat="1" applyBorder="1"/>
    <xf numFmtId="0" fontId="0" fillId="0" borderId="0" xfId="0" applyNumberFormat="1" applyBorder="1"/>
    <xf numFmtId="171" fontId="0" fillId="0" borderId="12" xfId="0" applyNumberFormat="1" applyBorder="1"/>
    <xf numFmtId="0" fontId="0" fillId="0" borderId="4" xfId="0" applyNumberFormat="1" applyBorder="1"/>
    <xf numFmtId="171" fontId="0" fillId="0" borderId="13" xfId="0" applyNumberFormat="1" applyBorder="1"/>
    <xf numFmtId="0" fontId="0" fillId="0" borderId="13" xfId="0" applyNumberFormat="1" applyBorder="1"/>
    <xf numFmtId="171" fontId="0" fillId="0" borderId="14" xfId="0" applyNumberFormat="1" applyBorder="1"/>
    <xf numFmtId="0" fontId="0" fillId="0" borderId="13" xfId="0" applyBorder="1"/>
    <xf numFmtId="0" fontId="0" fillId="0" borderId="14" xfId="0" applyBorder="1"/>
    <xf numFmtId="0" fontId="0" fillId="0" borderId="7" xfId="0" pivotButton="1" applyBorder="1"/>
    <xf numFmtId="0" fontId="0" fillId="0" borderId="7" xfId="0" applyBorder="1" applyAlignment="1">
      <alignment horizontal="left"/>
    </xf>
    <xf numFmtId="0" fontId="0" fillId="0" borderId="7" xfId="0" applyBorder="1" applyAlignment="1">
      <alignment horizontal="left" indent="1"/>
    </xf>
    <xf numFmtId="0" fontId="0" fillId="0" borderId="8" xfId="0" applyBorder="1" applyAlignment="1">
      <alignment horizontal="left"/>
    </xf>
  </cellXfs>
  <cellStyles count="6">
    <cellStyle name="Heading" xfId="1" xr:uid="{00000000-0005-0000-0000-000000000000}"/>
    <cellStyle name="Heading1" xfId="2" xr:uid="{00000000-0005-0000-0000-000001000000}"/>
    <cellStyle name="Neutre 2" xfId="5" xr:uid="{00000000-0005-0000-0000-000002000000}"/>
    <cellStyle name="Normal" xfId="0" builtinId="0" customBuiltin="1"/>
    <cellStyle name="Result" xfId="3" xr:uid="{00000000-0005-0000-0000-000004000000}"/>
    <cellStyle name="Result2" xfId="4" xr:uid="{00000000-0005-0000-0000-000005000000}"/>
  </cellStyles>
  <dxfs count="104">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font>
        <b val="0"/>
        <i val="0"/>
        <strike val="0"/>
        <color rgb="FF9C0006"/>
      </font>
      <fill>
        <patternFill>
          <bgColor rgb="FFFFC7CE"/>
        </patternFill>
      </fill>
    </dxf>
    <dxf>
      <font>
        <color rgb="FF9C5700"/>
      </font>
      <fill>
        <patternFill>
          <bgColor rgb="FFFFEB9C"/>
        </patternFill>
      </fill>
    </dxf>
    <dxf>
      <font>
        <color rgb="FF603500"/>
      </font>
      <fill>
        <patternFill>
          <bgColor rgb="FFFFDB76"/>
        </patternFill>
      </fill>
    </dxf>
    <dxf>
      <font>
        <color rgb="FF006100"/>
      </font>
      <fill>
        <patternFill>
          <bgColor rgb="FFC6EFCE"/>
        </patternFill>
      </fill>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left style="thin">
          <color indexed="64"/>
        </lef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left style="thin">
          <color indexed="64"/>
        </left>
      </border>
    </dxf>
    <dxf>
      <border>
        <left style="thin">
          <color indexed="64"/>
        </left>
      </border>
    </dxf>
    <dxf>
      <border>
        <left style="thin">
          <color indexed="64"/>
        </left>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numFmt numFmtId="171" formatCode="#\ ##0&quot; €&quot;"/>
    </dxf>
    <dxf>
      <numFmt numFmtId="171" formatCode="#\ ##0&quot; €&quot;"/>
    </dxf>
    <dxf>
      <numFmt numFmtId="171" formatCode="#\ ##0&quot; €&quot;"/>
    </dxf>
    <dxf>
      <numFmt numFmtId="171" formatCode="#\ ##0&quot; €&quot;"/>
    </dxf>
    <dxf>
      <numFmt numFmtId="171" formatCode="#\ ##0&quot; €&quot;"/>
    </dxf>
    <dxf>
      <numFmt numFmtId="171" formatCode="#\ ##0&quot; €&quot;"/>
    </dxf>
    <dxf>
      <numFmt numFmtId="171" formatCode="#\ ##0&quot; €&quot;"/>
    </dxf>
    <dxf>
      <numFmt numFmtId="171" formatCode="#\ ##0&quot; €&quot;"/>
    </dxf>
    <dxf>
      <numFmt numFmtId="171" formatCode="#\ ##0&quot; €&quot;"/>
    </dxf>
    <dxf>
      <numFmt numFmtId="169" formatCode="#\ ##0&quot; €/Ha&quot;"/>
    </dxf>
    <dxf>
      <numFmt numFmtId="169" formatCode="#\ ##0&quot; €/Ha&quot;"/>
    </dxf>
    <dxf>
      <numFmt numFmtId="169" formatCode="#\ ##0&quot; €/Ha&quot;"/>
    </dxf>
    <dxf>
      <numFmt numFmtId="169" formatCode="#\ ##0&quot; €/Ha&quot;"/>
    </dxf>
    <dxf>
      <numFmt numFmtId="169" formatCode="#\ ##0&quot; €/Ha&quot;"/>
    </dxf>
    <dxf>
      <numFmt numFmtId="167" formatCode="General&quot; €/T&quot;"/>
    </dxf>
    <dxf>
      <numFmt numFmtId="166" formatCode="General&quot; T&quot;"/>
    </dxf>
    <dxf>
      <numFmt numFmtId="165" formatCode="General&quot; T/Ha&quot;"/>
    </dxf>
    <dxf>
      <numFmt numFmtId="164" formatCode="General&quot; Ha&quot;"/>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center" textRotation="0" wrapText="0" indent="0" justifyLastLine="0" shrinkToFit="0" readingOrder="0"/>
    </dxf>
  </dxfs>
  <tableStyles count="0" defaultTableStyle="TableStyleMedium2" defaultPivotStyle="PivotStyleLight16"/>
  <colors>
    <mruColors>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0</xdr:col>
      <xdr:colOff>82924</xdr:colOff>
      <xdr:row>29</xdr:row>
      <xdr:rowOff>79001</xdr:rowOff>
    </xdr:from>
    <xdr:to>
      <xdr:col>1</xdr:col>
      <xdr:colOff>844924</xdr:colOff>
      <xdr:row>37</xdr:row>
      <xdr:rowOff>172570</xdr:rowOff>
    </xdr:to>
    <mc:AlternateContent xmlns:mc="http://schemas.openxmlformats.org/markup-compatibility/2006">
      <mc:Choice xmlns:a14="http://schemas.microsoft.com/office/drawing/2010/main" Requires="a14">
        <xdr:graphicFrame macro="">
          <xdr:nvGraphicFramePr>
            <xdr:cNvPr id="2" name="Année">
              <a:extLst>
                <a:ext uri="{FF2B5EF4-FFF2-40B4-BE49-F238E27FC236}">
                  <a16:creationId xmlns:a16="http://schemas.microsoft.com/office/drawing/2014/main" id="{1D536673-B817-4F52-9A1F-9DB1D275F1E2}"/>
                </a:ext>
              </a:extLst>
            </xdr:cNvPr>
            <xdr:cNvGraphicFramePr/>
          </xdr:nvGraphicFramePr>
          <xdr:xfrm>
            <a:off x="0" y="0"/>
            <a:ext cx="0" cy="0"/>
          </xdr:xfrm>
          <a:graphic>
            <a:graphicData uri="http://schemas.microsoft.com/office/drawing/2010/slicer">
              <sle:slicer xmlns:sle="http://schemas.microsoft.com/office/drawing/2010/slicer" name="Année"/>
            </a:graphicData>
          </a:graphic>
        </xdr:graphicFrame>
      </mc:Choice>
      <mc:Fallback>
        <xdr:sp macro="" textlink="">
          <xdr:nvSpPr>
            <xdr:cNvPr id="0" name=""/>
            <xdr:cNvSpPr>
              <a:spLocks noTextEdit="1"/>
            </xdr:cNvSpPr>
          </xdr:nvSpPr>
          <xdr:spPr>
            <a:xfrm>
              <a:off x="82924" y="5278530"/>
              <a:ext cx="1826559" cy="1527922"/>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mac" refreshedDate="43818.772170833334" createdVersion="6" refreshedVersion="6" minRefreshableVersion="3" recordCount="24" xr:uid="{0BFD189D-139B-4354-B3ED-1F41D2E04EB5}">
  <cacheSource type="worksheet">
    <worksheetSource name="Marges_Annee"/>
  </cacheSource>
  <cacheFields count="25">
    <cacheField name="Année" numFmtId="0">
      <sharedItems count="4">
        <s v="Récolte 2020"/>
        <s v="Récolte 2021"/>
        <s v="Récolte 2022"/>
        <s v="Récolte 2023"/>
      </sharedItems>
    </cacheField>
    <cacheField name="Attribute" numFmtId="0">
      <sharedItems count="6">
        <s v="Parcelle 1"/>
        <s v="Parcelle 4"/>
        <s v="Parcelle 3"/>
        <s v="Parcelle 2"/>
        <s v="Parcelle 5"/>
        <s v="Parcelle 6"/>
      </sharedItems>
    </cacheField>
    <cacheField name="Culture" numFmtId="0">
      <sharedItems count="5">
        <s v="Blé"/>
        <s v="Betterave"/>
        <s v="Colza"/>
        <s v="Maïs"/>
        <s v="Lin"/>
      </sharedItems>
    </cacheField>
    <cacheField name="Surface" numFmtId="164">
      <sharedItems containsSemiMixedTypes="0" containsString="0" containsNumber="1" containsInteger="1" minValue="3" maxValue="11"/>
    </cacheField>
    <cacheField name="Rendement T/Ha" numFmtId="165">
      <sharedItems containsSemiMixedTypes="0" containsString="0" containsNumber="1" containsInteger="1" minValue="2" maxValue="110"/>
    </cacheField>
    <cacheField name="Rendement total T" numFmtId="166">
      <sharedItems containsSemiMixedTypes="0" containsString="0" containsNumber="1" containsInteger="1" minValue="6" maxValue="1100"/>
    </cacheField>
    <cacheField name="Prix de vente €/T" numFmtId="167">
      <sharedItems containsSemiMixedTypes="0" containsString="0" containsNumber="1" containsInteger="1" minValue="20" maxValue="1250"/>
    </cacheField>
    <cacheField name="Production €/Ha" numFmtId="169">
      <sharedItems containsSemiMixedTypes="0" containsString="0" containsNumber="1" containsInteger="1" minValue="1350" maxValue="8750"/>
    </cacheField>
    <cacheField name="Prix de vente Total €" numFmtId="171">
      <sharedItems containsSemiMixedTypes="0" containsString="0" containsNumber="1" containsInteger="1" minValue="4050" maxValue="96250"/>
    </cacheField>
    <cacheField name="Semences €/Ha" numFmtId="169">
      <sharedItems containsSemiMixedTypes="0" containsString="0" containsNumber="1" containsInteger="1" minValue="80" maxValue="460"/>
    </cacheField>
    <cacheField name="coût Semenses €" numFmtId="171">
      <sharedItems containsSemiMixedTypes="0" containsString="0" containsNumber="1" containsInteger="1" minValue="240" maxValue="5060"/>
    </cacheField>
    <cacheField name="Engrais €/Ha" numFmtId="169">
      <sharedItems containsSemiMixedTypes="0" containsString="0" containsNumber="1" containsInteger="1" minValue="60" maxValue="150"/>
    </cacheField>
    <cacheField name="coût engrais €" numFmtId="171">
      <sharedItems containsSemiMixedTypes="0" containsString="0" containsNumber="1" containsInteger="1" minValue="180" maxValue="1650"/>
    </cacheField>
    <cacheField name="Traitements €/Ha" numFmtId="169">
      <sharedItems containsSemiMixedTypes="0" containsString="0" containsNumber="1" containsInteger="1" minValue="80" maxValue="215"/>
    </cacheField>
    <cacheField name="cout Traitements €" numFmtId="171">
      <sharedItems containsSemiMixedTypes="0" containsString="0" containsNumber="1" containsInteger="1" minValue="240" maxValue="2150"/>
    </cacheField>
    <cacheField name="Emballages €/Ha" numFmtId="0">
      <sharedItems containsSemiMixedTypes="0" containsString="0" containsNumber="1" containsInteger="1" minValue="0" maxValue="35"/>
    </cacheField>
    <cacheField name="coût Emballages" numFmtId="171">
      <sharedItems containsSemiMixedTypes="0" containsString="0" containsNumber="1" containsInteger="1" minValue="0" maxValue="350"/>
    </cacheField>
    <cacheField name="Récolte €/Ha" numFmtId="0">
      <sharedItems containsSemiMixedTypes="0" containsString="0" containsNumber="1" containsInteger="1" minValue="90" maxValue="110"/>
    </cacheField>
    <cacheField name="cout Recolte €" numFmtId="171">
      <sharedItems containsSemiMixedTypes="0" containsString="0" containsNumber="1" containsInteger="1" minValue="270" maxValue="1210"/>
    </cacheField>
    <cacheField name="Charges €/Ha" numFmtId="0">
      <sharedItems containsSemiMixedTypes="0" containsString="0" containsNumber="1" containsInteger="1" minValue="400" maxValue="790"/>
    </cacheField>
    <cacheField name="total Charges €" numFmtId="171">
      <sharedItems containsSemiMixedTypes="0" containsString="0" containsNumber="1" containsInteger="1" minValue="1200" maxValue="8415"/>
    </cacheField>
    <cacheField name="Aides €/Ha" numFmtId="0">
      <sharedItems containsString="0" containsBlank="1" containsNumber="1" containsInteger="1" minValue="100" maxValue="100"/>
    </cacheField>
    <cacheField name="total Aides €" numFmtId="171">
      <sharedItems containsString="0" containsBlank="1" containsNumber="1" containsInteger="1" minValue="300" maxValue="1100"/>
    </cacheField>
    <cacheField name="Marge brute €/Ha" numFmtId="169">
      <sharedItems containsSemiMixedTypes="0" containsString="0" containsNumber="1" containsInteger="1" minValue="670" maxValue="8085"/>
    </cacheField>
    <cacheField name="Total Marges Brutes €" numFmtId="171">
      <sharedItems containsSemiMixedTypes="0" containsString="0" containsNumber="1" containsInteger="1" minValue="2850" maxValue="88935"/>
    </cacheField>
  </cacheFields>
  <extLst>
    <ext xmlns:x14="http://schemas.microsoft.com/office/spreadsheetml/2009/9/main" uri="{725AE2AE-9491-48be-B2B4-4EB974FC3084}">
      <x14:pivotCacheDefinition pivotCacheId="529292065"/>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4">
  <r>
    <x v="0"/>
    <x v="0"/>
    <x v="0"/>
    <n v="10"/>
    <n v="4"/>
    <n v="40"/>
    <n v="360"/>
    <n v="1440"/>
    <n v="14400"/>
    <n v="160"/>
    <n v="1600"/>
    <n v="60"/>
    <n v="600"/>
    <n v="110"/>
    <n v="1100"/>
    <n v="0"/>
    <n v="0"/>
    <n v="90"/>
    <n v="900"/>
    <n v="420"/>
    <n v="4200"/>
    <m/>
    <m/>
    <n v="1020"/>
    <n v="10200"/>
  </r>
  <r>
    <x v="0"/>
    <x v="1"/>
    <x v="0"/>
    <n v="3"/>
    <n v="4"/>
    <n v="12"/>
    <n v="360"/>
    <n v="1440"/>
    <n v="4320"/>
    <n v="160"/>
    <n v="480"/>
    <n v="60"/>
    <n v="180"/>
    <n v="110"/>
    <n v="330"/>
    <n v="0"/>
    <n v="0"/>
    <n v="90"/>
    <n v="270"/>
    <n v="420"/>
    <n v="1260"/>
    <m/>
    <m/>
    <n v="1020"/>
    <n v="3060"/>
  </r>
  <r>
    <x v="0"/>
    <x v="2"/>
    <x v="1"/>
    <n v="8"/>
    <n v="110"/>
    <n v="880"/>
    <n v="20"/>
    <n v="2200"/>
    <n v="17600"/>
    <n v="280"/>
    <n v="2240"/>
    <n v="150"/>
    <n v="1200"/>
    <n v="215"/>
    <n v="1720"/>
    <n v="35"/>
    <n v="280"/>
    <n v="110"/>
    <n v="880"/>
    <n v="790"/>
    <n v="6320"/>
    <m/>
    <m/>
    <n v="1410"/>
    <n v="11280"/>
  </r>
  <r>
    <x v="1"/>
    <x v="0"/>
    <x v="2"/>
    <n v="10"/>
    <n v="2"/>
    <n v="20"/>
    <n v="675"/>
    <n v="1350"/>
    <n v="13500"/>
    <n v="80"/>
    <n v="800"/>
    <n v="150"/>
    <n v="1500"/>
    <n v="80"/>
    <n v="800"/>
    <n v="0"/>
    <n v="0"/>
    <n v="90"/>
    <n v="900"/>
    <n v="400"/>
    <n v="4000"/>
    <m/>
    <m/>
    <n v="950"/>
    <n v="9500"/>
  </r>
  <r>
    <x v="0"/>
    <x v="3"/>
    <x v="2"/>
    <n v="5"/>
    <n v="2"/>
    <n v="10"/>
    <n v="675"/>
    <n v="1350"/>
    <n v="6750"/>
    <n v="80"/>
    <n v="400"/>
    <n v="150"/>
    <n v="750"/>
    <n v="80"/>
    <n v="400"/>
    <n v="0"/>
    <n v="0"/>
    <n v="90"/>
    <n v="450"/>
    <n v="400"/>
    <n v="2000"/>
    <m/>
    <m/>
    <n v="950"/>
    <n v="4750"/>
  </r>
  <r>
    <x v="0"/>
    <x v="4"/>
    <x v="3"/>
    <n v="11"/>
    <n v="5"/>
    <n v="55"/>
    <n v="280"/>
    <n v="1400"/>
    <n v="15400"/>
    <n v="300"/>
    <n v="3300"/>
    <n v="150"/>
    <n v="1650"/>
    <n v="170"/>
    <n v="1870"/>
    <n v="0"/>
    <n v="0"/>
    <n v="110"/>
    <n v="1210"/>
    <n v="730"/>
    <n v="8030"/>
    <m/>
    <m/>
    <n v="670"/>
    <n v="7370"/>
  </r>
  <r>
    <x v="0"/>
    <x v="5"/>
    <x v="0"/>
    <n v="7"/>
    <n v="4"/>
    <n v="28"/>
    <n v="360"/>
    <n v="1440"/>
    <n v="10080"/>
    <n v="160"/>
    <n v="1120"/>
    <n v="60"/>
    <n v="420"/>
    <n v="110"/>
    <n v="770"/>
    <n v="0"/>
    <n v="0"/>
    <n v="90"/>
    <n v="630"/>
    <n v="420"/>
    <n v="2940"/>
    <m/>
    <m/>
    <n v="1020"/>
    <n v="7140"/>
  </r>
  <r>
    <x v="1"/>
    <x v="3"/>
    <x v="3"/>
    <n v="5"/>
    <n v="5"/>
    <n v="25"/>
    <n v="280"/>
    <n v="1400"/>
    <n v="7000"/>
    <n v="300"/>
    <n v="1500"/>
    <n v="150"/>
    <n v="750"/>
    <n v="170"/>
    <n v="850"/>
    <n v="0"/>
    <n v="0"/>
    <n v="110"/>
    <n v="550"/>
    <n v="730"/>
    <n v="3650"/>
    <m/>
    <m/>
    <n v="670"/>
    <n v="3350"/>
  </r>
  <r>
    <x v="1"/>
    <x v="2"/>
    <x v="0"/>
    <n v="8"/>
    <n v="4"/>
    <n v="32"/>
    <n v="360"/>
    <n v="1440"/>
    <n v="11520"/>
    <n v="160"/>
    <n v="1280"/>
    <n v="60"/>
    <n v="480"/>
    <n v="110"/>
    <n v="880"/>
    <n v="0"/>
    <n v="0"/>
    <n v="90"/>
    <n v="720"/>
    <n v="420"/>
    <n v="3360"/>
    <m/>
    <m/>
    <n v="1020"/>
    <n v="8160"/>
  </r>
  <r>
    <x v="1"/>
    <x v="1"/>
    <x v="4"/>
    <n v="3"/>
    <n v="7"/>
    <n v="21"/>
    <n v="1250"/>
    <n v="8750"/>
    <n v="26250"/>
    <n v="460"/>
    <n v="1380"/>
    <n v="70"/>
    <n v="210"/>
    <n v="140"/>
    <n v="420"/>
    <n v="5"/>
    <n v="15"/>
    <n v="90"/>
    <n v="270"/>
    <n v="765"/>
    <n v="2295"/>
    <n v="100"/>
    <n v="300"/>
    <n v="8085"/>
    <n v="24255"/>
  </r>
  <r>
    <x v="1"/>
    <x v="4"/>
    <x v="3"/>
    <n v="11"/>
    <n v="5"/>
    <n v="55"/>
    <n v="280"/>
    <n v="1400"/>
    <n v="15400"/>
    <n v="300"/>
    <n v="3300"/>
    <n v="150"/>
    <n v="1650"/>
    <n v="170"/>
    <n v="1870"/>
    <n v="0"/>
    <n v="0"/>
    <n v="110"/>
    <n v="1210"/>
    <n v="730"/>
    <n v="8030"/>
    <m/>
    <m/>
    <n v="670"/>
    <n v="7370"/>
  </r>
  <r>
    <x v="1"/>
    <x v="5"/>
    <x v="0"/>
    <n v="7"/>
    <n v="4"/>
    <n v="28"/>
    <n v="360"/>
    <n v="1440"/>
    <n v="10080"/>
    <n v="160"/>
    <n v="1120"/>
    <n v="60"/>
    <n v="420"/>
    <n v="110"/>
    <n v="770"/>
    <n v="0"/>
    <n v="0"/>
    <n v="90"/>
    <n v="630"/>
    <n v="420"/>
    <n v="2940"/>
    <m/>
    <m/>
    <n v="1020"/>
    <n v="7140"/>
  </r>
  <r>
    <x v="2"/>
    <x v="0"/>
    <x v="3"/>
    <n v="10"/>
    <n v="5"/>
    <n v="50"/>
    <n v="280"/>
    <n v="1400"/>
    <n v="14000"/>
    <n v="300"/>
    <n v="3000"/>
    <n v="150"/>
    <n v="1500"/>
    <n v="170"/>
    <n v="1700"/>
    <n v="0"/>
    <n v="0"/>
    <n v="110"/>
    <n v="1100"/>
    <n v="730"/>
    <n v="7300"/>
    <m/>
    <m/>
    <n v="670"/>
    <n v="6700"/>
  </r>
  <r>
    <x v="2"/>
    <x v="3"/>
    <x v="1"/>
    <n v="5"/>
    <n v="110"/>
    <n v="550"/>
    <n v="20"/>
    <n v="2200"/>
    <n v="11000"/>
    <n v="280"/>
    <n v="1400"/>
    <n v="150"/>
    <n v="750"/>
    <n v="215"/>
    <n v="1075"/>
    <n v="35"/>
    <n v="175"/>
    <n v="110"/>
    <n v="550"/>
    <n v="790"/>
    <n v="3950"/>
    <m/>
    <m/>
    <n v="1410"/>
    <n v="7050"/>
  </r>
  <r>
    <x v="2"/>
    <x v="2"/>
    <x v="2"/>
    <n v="8"/>
    <n v="2"/>
    <n v="16"/>
    <n v="675"/>
    <n v="1350"/>
    <n v="10800"/>
    <n v="80"/>
    <n v="640"/>
    <n v="150"/>
    <n v="1200"/>
    <n v="80"/>
    <n v="640"/>
    <n v="0"/>
    <n v="0"/>
    <n v="90"/>
    <n v="720"/>
    <n v="400"/>
    <n v="3200"/>
    <m/>
    <m/>
    <n v="950"/>
    <n v="7600"/>
  </r>
  <r>
    <x v="2"/>
    <x v="1"/>
    <x v="0"/>
    <n v="3"/>
    <n v="4"/>
    <n v="12"/>
    <n v="360"/>
    <n v="1440"/>
    <n v="4320"/>
    <n v="160"/>
    <n v="480"/>
    <n v="60"/>
    <n v="180"/>
    <n v="110"/>
    <n v="330"/>
    <n v="0"/>
    <n v="0"/>
    <n v="90"/>
    <n v="270"/>
    <n v="420"/>
    <n v="1260"/>
    <m/>
    <m/>
    <n v="1020"/>
    <n v="3060"/>
  </r>
  <r>
    <x v="2"/>
    <x v="4"/>
    <x v="4"/>
    <n v="11"/>
    <n v="7"/>
    <n v="77"/>
    <n v="1250"/>
    <n v="8750"/>
    <n v="96250"/>
    <n v="460"/>
    <n v="5060"/>
    <n v="70"/>
    <n v="770"/>
    <n v="140"/>
    <n v="1540"/>
    <n v="5"/>
    <n v="55"/>
    <n v="90"/>
    <n v="990"/>
    <n v="765"/>
    <n v="8415"/>
    <n v="100"/>
    <n v="1100"/>
    <n v="8085"/>
    <n v="88935"/>
  </r>
  <r>
    <x v="2"/>
    <x v="5"/>
    <x v="3"/>
    <n v="7"/>
    <n v="5"/>
    <n v="35"/>
    <n v="280"/>
    <n v="1400"/>
    <n v="9800"/>
    <n v="300"/>
    <n v="2100"/>
    <n v="150"/>
    <n v="1050"/>
    <n v="170"/>
    <n v="1190"/>
    <n v="0"/>
    <n v="0"/>
    <n v="110"/>
    <n v="770"/>
    <n v="730"/>
    <n v="5110"/>
    <m/>
    <m/>
    <n v="670"/>
    <n v="4690"/>
  </r>
  <r>
    <x v="3"/>
    <x v="0"/>
    <x v="1"/>
    <n v="10"/>
    <n v="110"/>
    <n v="1100"/>
    <n v="20"/>
    <n v="2200"/>
    <n v="22000"/>
    <n v="280"/>
    <n v="2800"/>
    <n v="150"/>
    <n v="1500"/>
    <n v="215"/>
    <n v="2150"/>
    <n v="35"/>
    <n v="350"/>
    <n v="110"/>
    <n v="1100"/>
    <n v="790"/>
    <n v="7900"/>
    <m/>
    <m/>
    <n v="1410"/>
    <n v="14100"/>
  </r>
  <r>
    <x v="3"/>
    <x v="3"/>
    <x v="0"/>
    <n v="5"/>
    <n v="4"/>
    <n v="20"/>
    <n v="360"/>
    <n v="1440"/>
    <n v="7200"/>
    <n v="160"/>
    <n v="800"/>
    <n v="60"/>
    <n v="300"/>
    <n v="110"/>
    <n v="550"/>
    <n v="0"/>
    <n v="0"/>
    <n v="90"/>
    <n v="450"/>
    <n v="420"/>
    <n v="2100"/>
    <m/>
    <m/>
    <n v="1020"/>
    <n v="5100"/>
  </r>
  <r>
    <x v="3"/>
    <x v="2"/>
    <x v="3"/>
    <n v="8"/>
    <n v="5"/>
    <n v="40"/>
    <n v="280"/>
    <n v="1400"/>
    <n v="11200"/>
    <n v="300"/>
    <n v="2400"/>
    <n v="150"/>
    <n v="1200"/>
    <n v="170"/>
    <n v="1360"/>
    <n v="0"/>
    <n v="0"/>
    <n v="110"/>
    <n v="880"/>
    <n v="730"/>
    <n v="5840"/>
    <m/>
    <m/>
    <n v="670"/>
    <n v="5360"/>
  </r>
  <r>
    <x v="3"/>
    <x v="1"/>
    <x v="2"/>
    <n v="3"/>
    <n v="2"/>
    <n v="6"/>
    <n v="675"/>
    <n v="1350"/>
    <n v="4050"/>
    <n v="80"/>
    <n v="240"/>
    <n v="150"/>
    <n v="450"/>
    <n v="80"/>
    <n v="240"/>
    <n v="0"/>
    <n v="0"/>
    <n v="90"/>
    <n v="270"/>
    <n v="400"/>
    <n v="1200"/>
    <m/>
    <m/>
    <n v="950"/>
    <n v="2850"/>
  </r>
  <r>
    <x v="3"/>
    <x v="4"/>
    <x v="0"/>
    <n v="11"/>
    <n v="4"/>
    <n v="44"/>
    <n v="360"/>
    <n v="1440"/>
    <n v="15840"/>
    <n v="160"/>
    <n v="1760"/>
    <n v="60"/>
    <n v="660"/>
    <n v="110"/>
    <n v="1210"/>
    <n v="0"/>
    <n v="0"/>
    <n v="90"/>
    <n v="990"/>
    <n v="420"/>
    <n v="4620"/>
    <m/>
    <m/>
    <n v="1020"/>
    <n v="11220"/>
  </r>
  <r>
    <x v="3"/>
    <x v="5"/>
    <x v="1"/>
    <n v="7"/>
    <n v="110"/>
    <n v="770"/>
    <n v="20"/>
    <n v="2200"/>
    <n v="15400"/>
    <n v="280"/>
    <n v="1960"/>
    <n v="150"/>
    <n v="1050"/>
    <n v="215"/>
    <n v="1505"/>
    <n v="35"/>
    <n v="245"/>
    <n v="110"/>
    <n v="770"/>
    <n v="790"/>
    <n v="5530"/>
    <m/>
    <m/>
    <n v="1410"/>
    <n v="987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AABD140-FEEC-4342-BEF8-3E16567744E6}" name="PivotTable4" cacheId="109"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A51:BS75" firstHeaderRow="1" firstDataRow="3" firstDataCol="1"/>
  <pivotFields count="25">
    <pivotField axis="axisRow" showAll="0">
      <items count="5">
        <item x="0"/>
        <item x="1"/>
        <item x="2"/>
        <item x="3"/>
        <item t="default"/>
      </items>
    </pivotField>
    <pivotField axis="axisCol" showAll="0">
      <items count="7">
        <item x="0"/>
        <item x="3"/>
        <item x="2"/>
        <item x="1"/>
        <item x="4"/>
        <item x="5"/>
        <item t="default"/>
      </items>
    </pivotField>
    <pivotField axis="axisRow" showAll="0">
      <items count="6">
        <item x="1"/>
        <item x="0"/>
        <item x="2"/>
        <item x="4"/>
        <item x="3"/>
        <item t="default"/>
      </items>
    </pivotField>
    <pivotField showAll="0"/>
    <pivotField showAll="0"/>
    <pivotField dataField="1" showAll="0"/>
    <pivotField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s>
  <rowFields count="2">
    <field x="0"/>
    <field x="2"/>
  </rowFields>
  <rowItems count="22">
    <i>
      <x/>
    </i>
    <i r="1">
      <x/>
    </i>
    <i r="1">
      <x v="1"/>
    </i>
    <i r="1">
      <x v="2"/>
    </i>
    <i r="1">
      <x v="4"/>
    </i>
    <i>
      <x v="1"/>
    </i>
    <i r="1">
      <x v="1"/>
    </i>
    <i r="1">
      <x v="2"/>
    </i>
    <i r="1">
      <x v="3"/>
    </i>
    <i r="1">
      <x v="4"/>
    </i>
    <i>
      <x v="2"/>
    </i>
    <i r="1">
      <x/>
    </i>
    <i r="1">
      <x v="1"/>
    </i>
    <i r="1">
      <x v="2"/>
    </i>
    <i r="1">
      <x v="3"/>
    </i>
    <i r="1">
      <x v="4"/>
    </i>
    <i>
      <x v="3"/>
    </i>
    <i r="1">
      <x/>
    </i>
    <i r="1">
      <x v="1"/>
    </i>
    <i r="1">
      <x v="2"/>
    </i>
    <i r="1">
      <x v="4"/>
    </i>
    <i t="grand">
      <x/>
    </i>
  </rowItems>
  <colFields count="2">
    <field x="1"/>
    <field x="-2"/>
  </colFields>
  <colItems count="70">
    <i>
      <x/>
      <x/>
    </i>
    <i r="1" i="1">
      <x v="1"/>
    </i>
    <i r="1" i="2">
      <x v="2"/>
    </i>
    <i r="1" i="3">
      <x v="3"/>
    </i>
    <i r="1" i="4">
      <x v="4"/>
    </i>
    <i r="1" i="5">
      <x v="5"/>
    </i>
    <i r="1" i="6">
      <x v="6"/>
    </i>
    <i r="1" i="7">
      <x v="7"/>
    </i>
    <i r="1" i="8">
      <x v="8"/>
    </i>
    <i r="1" i="9">
      <x v="9"/>
    </i>
    <i>
      <x v="1"/>
      <x/>
    </i>
    <i r="1" i="1">
      <x v="1"/>
    </i>
    <i r="1" i="2">
      <x v="2"/>
    </i>
    <i r="1" i="3">
      <x v="3"/>
    </i>
    <i r="1" i="4">
      <x v="4"/>
    </i>
    <i r="1" i="5">
      <x v="5"/>
    </i>
    <i r="1" i="6">
      <x v="6"/>
    </i>
    <i r="1" i="7">
      <x v="7"/>
    </i>
    <i r="1" i="8">
      <x v="8"/>
    </i>
    <i r="1" i="9">
      <x v="9"/>
    </i>
    <i>
      <x v="2"/>
      <x/>
    </i>
    <i r="1" i="1">
      <x v="1"/>
    </i>
    <i r="1" i="2">
      <x v="2"/>
    </i>
    <i r="1" i="3">
      <x v="3"/>
    </i>
    <i r="1" i="4">
      <x v="4"/>
    </i>
    <i r="1" i="5">
      <x v="5"/>
    </i>
    <i r="1" i="6">
      <x v="6"/>
    </i>
    <i r="1" i="7">
      <x v="7"/>
    </i>
    <i r="1" i="8">
      <x v="8"/>
    </i>
    <i r="1" i="9">
      <x v="9"/>
    </i>
    <i>
      <x v="3"/>
      <x/>
    </i>
    <i r="1" i="1">
      <x v="1"/>
    </i>
    <i r="1" i="2">
      <x v="2"/>
    </i>
    <i r="1" i="3">
      <x v="3"/>
    </i>
    <i r="1" i="4">
      <x v="4"/>
    </i>
    <i r="1" i="5">
      <x v="5"/>
    </i>
    <i r="1" i="6">
      <x v="6"/>
    </i>
    <i r="1" i="7">
      <x v="7"/>
    </i>
    <i r="1" i="8">
      <x v="8"/>
    </i>
    <i r="1" i="9">
      <x v="9"/>
    </i>
    <i>
      <x v="4"/>
      <x/>
    </i>
    <i r="1" i="1">
      <x v="1"/>
    </i>
    <i r="1" i="2">
      <x v="2"/>
    </i>
    <i r="1" i="3">
      <x v="3"/>
    </i>
    <i r="1" i="4">
      <x v="4"/>
    </i>
    <i r="1" i="5">
      <x v="5"/>
    </i>
    <i r="1" i="6">
      <x v="6"/>
    </i>
    <i r="1" i="7">
      <x v="7"/>
    </i>
    <i r="1" i="8">
      <x v="8"/>
    </i>
    <i r="1" i="9">
      <x v="9"/>
    </i>
    <i>
      <x v="5"/>
      <x/>
    </i>
    <i r="1" i="1">
      <x v="1"/>
    </i>
    <i r="1" i="2">
      <x v="2"/>
    </i>
    <i r="1" i="3">
      <x v="3"/>
    </i>
    <i r="1" i="4">
      <x v="4"/>
    </i>
    <i r="1" i="5">
      <x v="5"/>
    </i>
    <i r="1" i="6">
      <x v="6"/>
    </i>
    <i r="1" i="7">
      <x v="7"/>
    </i>
    <i r="1" i="8">
      <x v="8"/>
    </i>
    <i r="1" i="9">
      <x v="9"/>
    </i>
    <i t="grand">
      <x/>
    </i>
    <i t="grand" i="1">
      <x/>
    </i>
    <i t="grand" i="2">
      <x/>
    </i>
    <i t="grand" i="3">
      <x/>
    </i>
    <i t="grand" i="4">
      <x/>
    </i>
    <i t="grand" i="5">
      <x/>
    </i>
    <i t="grand" i="6">
      <x/>
    </i>
    <i t="grand" i="7">
      <x/>
    </i>
    <i t="grand" i="8">
      <x/>
    </i>
    <i t="grand" i="9">
      <x/>
    </i>
  </colItems>
  <dataFields count="10">
    <dataField name="Sum of Rendement total T" fld="5" baseField="0" baseItem="0"/>
    <dataField name="Sum of Prix de vente Total €" fld="8" baseField="2" baseItem="2" numFmtId="171"/>
    <dataField name="Sum of coût Semenses €" fld="10" baseField="2" baseItem="2" numFmtId="171"/>
    <dataField name="Sum of coût engrais €" fld="12" baseField="2" baseItem="2" numFmtId="171"/>
    <dataField name="Sum of cout Traitements €" fld="14" baseField="2" baseItem="2" numFmtId="171"/>
    <dataField name="Sum of coût Emballages" fld="16" baseField="2" baseItem="2" numFmtId="171"/>
    <dataField name="Sum of cout Recolte €" fld="18" baseField="2" baseItem="2" numFmtId="171"/>
    <dataField name="Sum of total Charges €" fld="20" baseField="0" baseItem="0"/>
    <dataField name="Sum of total Aides €" fld="22" baseField="2" baseItem="2" numFmtId="171"/>
    <dataField name="Sum of Total Marges Brutes €" fld="24" baseField="2" baseItem="2" numFmtId="171"/>
  </dataFields>
  <formats count="27">
    <format dxfId="58">
      <pivotArea outline="0" collapsedLevelsAreSubtotals="1" fieldPosition="0">
        <references count="2">
          <reference field="4294967294" count="10" selected="0">
            <x v="0"/>
            <x v="1"/>
            <x v="2"/>
            <x v="3"/>
            <x v="4"/>
            <x v="5"/>
            <x v="6"/>
            <x v="7"/>
            <x v="8"/>
            <x v="9"/>
          </reference>
          <reference field="1" count="1" selected="0">
            <x v="0"/>
          </reference>
        </references>
      </pivotArea>
    </format>
    <format dxfId="57">
      <pivotArea dataOnly="0" labelOnly="1" fieldPosition="0">
        <references count="1">
          <reference field="1" count="1">
            <x v="0"/>
          </reference>
        </references>
      </pivotArea>
    </format>
    <format dxfId="56">
      <pivotArea dataOnly="0" labelOnly="1" outline="0" fieldPosition="0">
        <references count="2">
          <reference field="4294967294" count="10">
            <x v="0"/>
            <x v="1"/>
            <x v="2"/>
            <x v="3"/>
            <x v="4"/>
            <x v="5"/>
            <x v="6"/>
            <x v="7"/>
            <x v="8"/>
            <x v="9"/>
          </reference>
          <reference field="1" count="1" selected="0">
            <x v="0"/>
          </reference>
        </references>
      </pivotArea>
    </format>
    <format dxfId="55">
      <pivotArea outline="0" collapsedLevelsAreSubtotals="1" fieldPosition="0">
        <references count="2">
          <reference field="4294967294" count="10" selected="0">
            <x v="0"/>
            <x v="1"/>
            <x v="2"/>
            <x v="3"/>
            <x v="4"/>
            <x v="5"/>
            <x v="6"/>
            <x v="7"/>
            <x v="8"/>
            <x v="9"/>
          </reference>
          <reference field="1" count="1" selected="0">
            <x v="1"/>
          </reference>
        </references>
      </pivotArea>
    </format>
    <format dxfId="54">
      <pivotArea dataOnly="0" labelOnly="1" fieldPosition="0">
        <references count="1">
          <reference field="1" count="1">
            <x v="1"/>
          </reference>
        </references>
      </pivotArea>
    </format>
    <format dxfId="53">
      <pivotArea dataOnly="0" labelOnly="1" outline="0" fieldPosition="0">
        <references count="2">
          <reference field="4294967294" count="10">
            <x v="0"/>
            <x v="1"/>
            <x v="2"/>
            <x v="3"/>
            <x v="4"/>
            <x v="5"/>
            <x v="6"/>
            <x v="7"/>
            <x v="8"/>
            <x v="9"/>
          </reference>
          <reference field="1" count="1" selected="0">
            <x v="1"/>
          </reference>
        </references>
      </pivotArea>
    </format>
    <format dxfId="52">
      <pivotArea outline="0" collapsedLevelsAreSubtotals="1" fieldPosition="0">
        <references count="2">
          <reference field="4294967294" count="10" selected="0">
            <x v="0"/>
            <x v="1"/>
            <x v="2"/>
            <x v="3"/>
            <x v="4"/>
            <x v="5"/>
            <x v="6"/>
            <x v="7"/>
            <x v="8"/>
            <x v="9"/>
          </reference>
          <reference field="1" count="1" selected="0">
            <x v="2"/>
          </reference>
        </references>
      </pivotArea>
    </format>
    <format dxfId="51">
      <pivotArea dataOnly="0" labelOnly="1" fieldPosition="0">
        <references count="1">
          <reference field="1" count="1">
            <x v="2"/>
          </reference>
        </references>
      </pivotArea>
    </format>
    <format dxfId="50">
      <pivotArea dataOnly="0" labelOnly="1" outline="0" fieldPosition="0">
        <references count="2">
          <reference field="4294967294" count="10">
            <x v="0"/>
            <x v="1"/>
            <x v="2"/>
            <x v="3"/>
            <x v="4"/>
            <x v="5"/>
            <x v="6"/>
            <x v="7"/>
            <x v="8"/>
            <x v="9"/>
          </reference>
          <reference field="1" count="1" selected="0">
            <x v="2"/>
          </reference>
        </references>
      </pivotArea>
    </format>
    <format dxfId="49">
      <pivotArea outline="0" collapsedLevelsAreSubtotals="1" fieldPosition="0">
        <references count="2">
          <reference field="4294967294" count="10" selected="0">
            <x v="0"/>
            <x v="1"/>
            <x v="2"/>
            <x v="3"/>
            <x v="4"/>
            <x v="5"/>
            <x v="6"/>
            <x v="7"/>
            <x v="8"/>
            <x v="9"/>
          </reference>
          <reference field="1" count="2" selected="0">
            <x v="3"/>
            <x v="4"/>
          </reference>
        </references>
      </pivotArea>
    </format>
    <format dxfId="48">
      <pivotArea dataOnly="0" labelOnly="1" fieldPosition="0">
        <references count="1">
          <reference field="1" count="2">
            <x v="3"/>
            <x v="4"/>
          </reference>
        </references>
      </pivotArea>
    </format>
    <format dxfId="47">
      <pivotArea dataOnly="0" labelOnly="1" outline="0" fieldPosition="0">
        <references count="2">
          <reference field="4294967294" count="10">
            <x v="0"/>
            <x v="1"/>
            <x v="2"/>
            <x v="3"/>
            <x v="4"/>
            <x v="5"/>
            <x v="6"/>
            <x v="7"/>
            <x v="8"/>
            <x v="9"/>
          </reference>
          <reference field="1" count="1" selected="0">
            <x v="3"/>
          </reference>
        </references>
      </pivotArea>
    </format>
    <format dxfId="46">
      <pivotArea dataOnly="0" labelOnly="1" outline="0" fieldPosition="0">
        <references count="2">
          <reference field="4294967294" count="10">
            <x v="0"/>
            <x v="1"/>
            <x v="2"/>
            <x v="3"/>
            <x v="4"/>
            <x v="5"/>
            <x v="6"/>
            <x v="7"/>
            <x v="8"/>
            <x v="9"/>
          </reference>
          <reference field="1" count="1" selected="0">
            <x v="4"/>
          </reference>
        </references>
      </pivotArea>
    </format>
    <format dxfId="45">
      <pivotArea outline="0" collapsedLevelsAreSubtotals="1" fieldPosition="0">
        <references count="2">
          <reference field="4294967294" count="10" selected="0">
            <x v="0"/>
            <x v="1"/>
            <x v="2"/>
            <x v="3"/>
            <x v="4"/>
            <x v="5"/>
            <x v="6"/>
            <x v="7"/>
            <x v="8"/>
            <x v="9"/>
          </reference>
          <reference field="1" count="1" selected="0">
            <x v="4"/>
          </reference>
        </references>
      </pivotArea>
    </format>
    <format dxfId="44">
      <pivotArea dataOnly="0" labelOnly="1" fieldPosition="0">
        <references count="1">
          <reference field="1" count="1">
            <x v="4"/>
          </reference>
        </references>
      </pivotArea>
    </format>
    <format dxfId="43">
      <pivotArea dataOnly="0" labelOnly="1" outline="0" fieldPosition="0">
        <references count="2">
          <reference field="4294967294" count="10">
            <x v="0"/>
            <x v="1"/>
            <x v="2"/>
            <x v="3"/>
            <x v="4"/>
            <x v="5"/>
            <x v="6"/>
            <x v="7"/>
            <x v="8"/>
            <x v="9"/>
          </reference>
          <reference field="1" count="1" selected="0">
            <x v="4"/>
          </reference>
        </references>
      </pivotArea>
    </format>
    <format dxfId="42">
      <pivotArea outline="0" collapsedLevelsAreSubtotals="1" fieldPosition="0">
        <references count="2">
          <reference field="4294967294" count="10" selected="0">
            <x v="0"/>
            <x v="1"/>
            <x v="2"/>
            <x v="3"/>
            <x v="4"/>
            <x v="5"/>
            <x v="6"/>
            <x v="7"/>
            <x v="8"/>
            <x v="9"/>
          </reference>
          <reference field="1" count="1" selected="0">
            <x v="5"/>
          </reference>
        </references>
      </pivotArea>
    </format>
    <format dxfId="41">
      <pivotArea dataOnly="0" labelOnly="1" fieldPosition="0">
        <references count="1">
          <reference field="1" count="1">
            <x v="5"/>
          </reference>
        </references>
      </pivotArea>
    </format>
    <format dxfId="40">
      <pivotArea dataOnly="0" labelOnly="1" outline="0" fieldPosition="0">
        <references count="2">
          <reference field="4294967294" count="10">
            <x v="0"/>
            <x v="1"/>
            <x v="2"/>
            <x v="3"/>
            <x v="4"/>
            <x v="5"/>
            <x v="6"/>
            <x v="7"/>
            <x v="8"/>
            <x v="9"/>
          </reference>
          <reference field="1" count="1" selected="0">
            <x v="5"/>
          </reference>
        </references>
      </pivotArea>
    </format>
    <format dxfId="39">
      <pivotArea type="origin" dataOnly="0" labelOnly="1" outline="0" offset="A2" fieldPosition="0"/>
    </format>
    <format dxfId="38">
      <pivotArea field="0" type="button" dataOnly="0" labelOnly="1" outline="0" axis="axisRow" fieldPosition="0"/>
    </format>
    <format dxfId="37">
      <pivotArea dataOnly="0" labelOnly="1" fieldPosition="0">
        <references count="1">
          <reference field="0" count="0"/>
        </references>
      </pivotArea>
    </format>
    <format dxfId="36">
      <pivotArea dataOnly="0" labelOnly="1" grandRow="1" outline="0" fieldPosition="0"/>
    </format>
    <format dxfId="35">
      <pivotArea dataOnly="0" labelOnly="1" fieldPosition="0">
        <references count="2">
          <reference field="0" count="1" selected="0">
            <x v="0"/>
          </reference>
          <reference field="2" count="4">
            <x v="0"/>
            <x v="1"/>
            <x v="2"/>
            <x v="4"/>
          </reference>
        </references>
      </pivotArea>
    </format>
    <format dxfId="34">
      <pivotArea dataOnly="0" labelOnly="1" fieldPosition="0">
        <references count="2">
          <reference field="0" count="1" selected="0">
            <x v="1"/>
          </reference>
          <reference field="2" count="4">
            <x v="1"/>
            <x v="2"/>
            <x v="3"/>
            <x v="4"/>
          </reference>
        </references>
      </pivotArea>
    </format>
    <format dxfId="33">
      <pivotArea dataOnly="0" labelOnly="1" fieldPosition="0">
        <references count="2">
          <reference field="0" count="1" selected="0">
            <x v="2"/>
          </reference>
          <reference field="2" count="0"/>
        </references>
      </pivotArea>
    </format>
    <format dxfId="32">
      <pivotArea dataOnly="0" labelOnly="1" fieldPosition="0">
        <references count="2">
          <reference field="0" count="1" selected="0">
            <x v="3"/>
          </reference>
          <reference field="2" count="4">
            <x v="0"/>
            <x v="1"/>
            <x v="2"/>
            <x v="4"/>
          </reference>
        </references>
      </pivotArea>
    </format>
  </formats>
  <pivotTableStyleInfo name="PivotStyleLight1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BE9C9EC8-156B-4057-A25A-AEFA9A58FDCB}" name="PivotTable3" cacheId="109"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A40:K45" firstHeaderRow="0" firstDataRow="1" firstDataCol="1"/>
  <pivotFields count="25">
    <pivotField showAll="0">
      <items count="5">
        <item x="0"/>
        <item h="1" x="1"/>
        <item h="1" x="2"/>
        <item h="1" x="3"/>
        <item t="default"/>
      </items>
    </pivotField>
    <pivotField showAll="0"/>
    <pivotField axis="axisRow" showAll="0">
      <items count="6">
        <item x="1"/>
        <item x="0"/>
        <item x="2"/>
        <item x="4"/>
        <item x="3"/>
        <item t="default"/>
      </items>
    </pivotField>
    <pivotField showAll="0"/>
    <pivotField showAll="0"/>
    <pivotField dataField="1" showAll="0"/>
    <pivotField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s>
  <rowFields count="1">
    <field x="2"/>
  </rowFields>
  <rowItems count="5">
    <i>
      <x/>
    </i>
    <i>
      <x v="1"/>
    </i>
    <i>
      <x v="2"/>
    </i>
    <i>
      <x v="4"/>
    </i>
    <i t="grand">
      <x/>
    </i>
  </rowItems>
  <colFields count="1">
    <field x="-2"/>
  </colFields>
  <colItems count="10">
    <i>
      <x/>
    </i>
    <i i="1">
      <x v="1"/>
    </i>
    <i i="2">
      <x v="2"/>
    </i>
    <i i="3">
      <x v="3"/>
    </i>
    <i i="4">
      <x v="4"/>
    </i>
    <i i="5">
      <x v="5"/>
    </i>
    <i i="6">
      <x v="6"/>
    </i>
    <i i="7">
      <x v="7"/>
    </i>
    <i i="8">
      <x v="8"/>
    </i>
    <i i="9">
      <x v="9"/>
    </i>
  </colItems>
  <dataFields count="10">
    <dataField name="Sum of Rendement total T" fld="5" baseField="0" baseItem="0"/>
    <dataField name="Sum of Prix de vente Total €" fld="8" baseField="2" baseItem="2" numFmtId="171"/>
    <dataField name="Sum of coût Semenses €" fld="10" baseField="2" baseItem="2" numFmtId="171"/>
    <dataField name="Sum of coût engrais €" fld="12" baseField="2" baseItem="2" numFmtId="171"/>
    <dataField name="Sum of cout Traitements €" fld="14" baseField="2" baseItem="2" numFmtId="171"/>
    <dataField name="Sum of coût Emballages" fld="16" baseField="2" baseItem="2" numFmtId="171"/>
    <dataField name="Sum of cout Recolte €" fld="18" baseField="2" baseItem="2" numFmtId="171"/>
    <dataField name="Sum of total Charges €" fld="20" baseField="0" baseItem="0"/>
    <dataField name="Sum of total Aides €" fld="22" baseField="2" baseItem="2" numFmtId="171"/>
    <dataField name="Sum of Total Marges Brutes €" fld="24" baseField="2" baseItem="2" numFmtId="171"/>
  </dataFields>
  <pivotTableStyleInfo name="PivotStyleLight2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CDBAEC3-F57C-4EFA-A2E6-068ACBD41DE4}" name="PivotTable2" cacheId="109"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A3:K25" firstHeaderRow="0" firstDataRow="1" firstDataCol="1"/>
  <pivotFields count="25">
    <pivotField axis="axisRow" showAll="0">
      <items count="5">
        <item x="0"/>
        <item x="1"/>
        <item x="2"/>
        <item x="3"/>
        <item t="default"/>
      </items>
    </pivotField>
    <pivotField showAll="0"/>
    <pivotField axis="axisRow" showAll="0">
      <items count="6">
        <item x="1"/>
        <item x="0"/>
        <item x="2"/>
        <item x="4"/>
        <item x="3"/>
        <item t="default"/>
      </items>
    </pivotField>
    <pivotField showAll="0"/>
    <pivotField showAll="0"/>
    <pivotField dataField="1" showAll="0"/>
    <pivotField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s>
  <rowFields count="2">
    <field x="0"/>
    <field x="2"/>
  </rowFields>
  <rowItems count="22">
    <i>
      <x/>
    </i>
    <i r="1">
      <x/>
    </i>
    <i r="1">
      <x v="1"/>
    </i>
    <i r="1">
      <x v="2"/>
    </i>
    <i r="1">
      <x v="4"/>
    </i>
    <i>
      <x v="1"/>
    </i>
    <i r="1">
      <x v="1"/>
    </i>
    <i r="1">
      <x v="2"/>
    </i>
    <i r="1">
      <x v="3"/>
    </i>
    <i r="1">
      <x v="4"/>
    </i>
    <i>
      <x v="2"/>
    </i>
    <i r="1">
      <x/>
    </i>
    <i r="1">
      <x v="1"/>
    </i>
    <i r="1">
      <x v="2"/>
    </i>
    <i r="1">
      <x v="3"/>
    </i>
    <i r="1">
      <x v="4"/>
    </i>
    <i>
      <x v="3"/>
    </i>
    <i r="1">
      <x/>
    </i>
    <i r="1">
      <x v="1"/>
    </i>
    <i r="1">
      <x v="2"/>
    </i>
    <i r="1">
      <x v="4"/>
    </i>
    <i t="grand">
      <x/>
    </i>
  </rowItems>
  <colFields count="1">
    <field x="-2"/>
  </colFields>
  <colItems count="10">
    <i>
      <x/>
    </i>
    <i i="1">
      <x v="1"/>
    </i>
    <i i="2">
      <x v="2"/>
    </i>
    <i i="3">
      <x v="3"/>
    </i>
    <i i="4">
      <x v="4"/>
    </i>
    <i i="5">
      <x v="5"/>
    </i>
    <i i="6">
      <x v="6"/>
    </i>
    <i i="7">
      <x v="7"/>
    </i>
    <i i="8">
      <x v="8"/>
    </i>
    <i i="9">
      <x v="9"/>
    </i>
  </colItems>
  <dataFields count="10">
    <dataField name="Sum of Rendement total T" fld="5" baseField="0" baseItem="0"/>
    <dataField name="Sum of Prix de vente Total €" fld="8" baseField="2" baseItem="2" numFmtId="171"/>
    <dataField name="Sum of coût Semenses €" fld="10" baseField="2" baseItem="2" numFmtId="171"/>
    <dataField name="Sum of coût engrais €" fld="12" baseField="2" baseItem="2" numFmtId="171"/>
    <dataField name="Sum of cout Traitements €" fld="14" baseField="2" baseItem="2" numFmtId="171"/>
    <dataField name="Sum of coût Emballages" fld="16" baseField="2" baseItem="2" numFmtId="171"/>
    <dataField name="Sum of cout Recolte €" fld="18" baseField="2" baseItem="2" numFmtId="171"/>
    <dataField name="Sum of total Charges €" fld="20" baseField="0" baseItem="0"/>
    <dataField name="Sum of total Aides €" fld="22" baseField="2" baseItem="2" numFmtId="171"/>
    <dataField name="Sum of Total Marges Brutes €" fld="24" baseField="2" baseItem="2" numFmtId="171"/>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1" xr16:uid="{58CDE410-6CA0-4831-93F2-C32B753FEB84}" autoFormatId="16" applyNumberFormats="0" applyBorderFormats="0" applyFontFormats="0" applyPatternFormats="0" applyAlignmentFormats="0" applyWidthHeightFormats="0">
  <queryTableRefresh nextId="51">
    <queryTableFields count="25">
      <queryTableField id="28" name="Année" tableColumnId="29"/>
      <queryTableField id="2" name="Attribute" tableColumnId="2"/>
      <queryTableField id="30" name="Culture" tableColumnId="30"/>
      <queryTableField id="16" name="Surface" tableColumnId="17"/>
      <queryTableField id="17" name="Rendement T/Ha" tableColumnId="18"/>
      <queryTableField id="32" name="Rendement total T" tableColumnId="31"/>
      <queryTableField id="18" name="Prix de vente €/T" tableColumnId="19"/>
      <queryTableField id="19" name="Production €/Ha" tableColumnId="20"/>
      <queryTableField id="33" name="Prix de vente Total €" tableColumnId="32"/>
      <queryTableField id="20" name="Semences €/Ha" tableColumnId="21"/>
      <queryTableField id="34" name="coût Semenses €" tableColumnId="33"/>
      <queryTableField id="21" name="Engrais €/Ha" tableColumnId="22"/>
      <queryTableField id="35" name="coût engrais €" tableColumnId="34"/>
      <queryTableField id="22" name="Traitements €/Ha" tableColumnId="23"/>
      <queryTableField id="36" name="cout Traitements €" tableColumnId="35"/>
      <queryTableField id="23" name="Emballages €/Ha" tableColumnId="24"/>
      <queryTableField id="37" name="coût Emballages" tableColumnId="36"/>
      <queryTableField id="24" name="Récolte €/Ha" tableColumnId="25"/>
      <queryTableField id="38" name="cout Recolte €" tableColumnId="37"/>
      <queryTableField id="25" name="Charges €/Ha" tableColumnId="26"/>
      <queryTableField id="39" name="total Charges €" tableColumnId="38"/>
      <queryTableField id="26" name="Aides €/Ha" tableColumnId="27"/>
      <queryTableField id="40" name="total Aides €" tableColumnId="39"/>
      <queryTableField id="27" name="Marge brute €/Ha" tableColumnId="28"/>
      <queryTableField id="41" name="Total Marges Brutes €" tableColumnId="40"/>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nnée" xr10:uid="{7FFA6746-F904-4860-B020-4BB127F79D77}" sourceName="Année">
  <pivotTables>
    <pivotTable tabId="26" name="PivotTable3"/>
  </pivotTables>
  <data>
    <tabular pivotCacheId="529292065">
      <items count="4">
        <i x="0" s="1"/>
        <i x="1"/>
        <i x="2"/>
        <i x="3"/>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xr10:uid="{BD90C2B6-B2AE-4C05-947C-00A596A0AF01}" cache="Slicer_Année" caption="Année" style="SlicerStyleLight6" rowHeight="241300"/>
</slicers>
</file>

<file path=xl/tables/_rels/table4.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F0BB952-69E3-4486-ABD9-84313D20F1DF}" name="T_Assolement" displayName="T_Assolement" ref="A1:G5" totalsRowShown="0" headerRowDxfId="77" dataDxfId="78">
  <autoFilter ref="A1:G5" xr:uid="{92E3F318-F019-4491-97A9-221CDDE21CAC}"/>
  <tableColumns count="7">
    <tableColumn id="1" xr3:uid="{73E3C9F8-6A46-49EB-8E32-6E163638F24A}" name="Année" dataDxfId="85"/>
    <tableColumn id="2" xr3:uid="{3B179AEB-6787-4E73-99A2-C93A67117B63}" name="Parcelle 1" dataDxfId="84"/>
    <tableColumn id="3" xr3:uid="{541CE413-FA10-45E2-B918-3CE816F2E349}" name="Parcelle 2" dataDxfId="83"/>
    <tableColumn id="4" xr3:uid="{79D0A9EE-DB5A-487C-BB1E-4DC388D47E3A}" name="Parcelle 3" dataDxfId="82"/>
    <tableColumn id="5" xr3:uid="{417447C0-CC5F-47EF-AE78-98A44135A989}" name="Parcelle 4" dataDxfId="81"/>
    <tableColumn id="6" xr3:uid="{4EA397AE-4059-4D40-874A-A545DE565C0E}" name="Parcelle 5" dataDxfId="80"/>
    <tableColumn id="7" xr3:uid="{290D6F52-68E2-4125-AD12-EBACF867EDBD}" name="Parcelle 6" dataDxfId="79"/>
  </tableColumns>
  <tableStyleInfo name="TableStyleLight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D2B1EFD-C574-4E03-B31E-47E08FE8889D}" name="T_Parcelles" displayName="T_Parcelles" ref="A1:B7" totalsRowShown="0" headerRowDxfId="86" dataDxfId="87">
  <autoFilter ref="A1:B7" xr:uid="{7E155267-0900-4F60-B73E-4F5E652CF1DB}"/>
  <tableColumns count="2">
    <tableColumn id="1" xr3:uid="{A9C5355A-4644-4E94-A15F-0F82F8428137}" name="Parcelle" dataDxfId="89"/>
    <tableColumn id="2" xr3:uid="{6F45C03E-3206-434A-8640-0037DE2CF591}" name="Surface" dataDxfId="88"/>
  </tableColumns>
  <tableStyleInfo name="TableStyleLight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C6AFE55-51B0-493A-96B9-70092DE48553}" name="T_Mages_Cultures" displayName="T_Mages_Cultures" ref="A1:L6" totalsRowShown="0" headerRowDxfId="90" dataDxfId="91">
  <autoFilter ref="A1:L6" xr:uid="{22BD3837-A88D-424C-9F80-6CC8218EB3B8}"/>
  <tableColumns count="12">
    <tableColumn id="1" xr3:uid="{D1246221-D560-4FE4-9FF7-F2F67BCD9D28}" name="Culture" dataDxfId="103"/>
    <tableColumn id="2" xr3:uid="{B1D720CE-0F89-4F07-BA85-CE4CA605D118}" name="Rendement T/Ha" dataDxfId="102"/>
    <tableColumn id="3" xr3:uid="{97E7F49A-0D63-4EF9-9C10-FF4B172CC9CB}" name="Prix de vente €/T" dataDxfId="101"/>
    <tableColumn id="4" xr3:uid="{6F2D4DAF-2D42-465E-93AB-6D2EE90CAA66}" name="Production €/Ha" dataDxfId="100">
      <calculatedColumnFormula>B2*C2</calculatedColumnFormula>
    </tableColumn>
    <tableColumn id="5" xr3:uid="{485AF834-1A4D-4D78-8C78-4FCFD806A45A}" name="Semences €/Ha" dataDxfId="99"/>
    <tableColumn id="6" xr3:uid="{19F3D99B-741F-47F7-A4A1-949E90FB5980}" name="Engrais €/Ha" dataDxfId="98"/>
    <tableColumn id="7" xr3:uid="{A761E177-CE62-4CF4-BED2-D03A42A86850}" name="Traitements €/Ha" dataDxfId="97"/>
    <tableColumn id="8" xr3:uid="{E3BC604D-B749-4EC4-95A9-419CF2C38B1F}" name="Emballages €/Ha" dataDxfId="96"/>
    <tableColumn id="9" xr3:uid="{3EEBA040-011D-44B5-B302-C23E60450B73}" name="Récolte €/Ha" dataDxfId="95"/>
    <tableColumn id="10" xr3:uid="{6758DC60-DE18-435D-B781-0573A397AF34}" name="Charges €/Ha" dataDxfId="94">
      <calculatedColumnFormula>SUM(E2:I2)</calculatedColumnFormula>
    </tableColumn>
    <tableColumn id="11" xr3:uid="{63908E9B-EE02-48F9-AD18-BC9293C1E064}" name="Aides €/Ha" dataDxfId="93"/>
    <tableColumn id="12" xr3:uid="{14DC42E6-D96F-4FE3-807E-DFBC8A91745A}" name="Marge brute €/Ha" dataDxfId="92">
      <calculatedColumnFormula>D2-J2+K2</calculatedColumnFormula>
    </tableColumn>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6967217-4CF2-4468-95E6-4E09979EC350}" name="Marges_Annee" displayName="Marges_Annee" ref="A1:Y25" tableType="queryTable" totalsRowShown="0">
  <autoFilter ref="A1:Y25" xr:uid="{31868DAF-FB1C-4DC0-8F2A-A936F59B1512}"/>
  <tableColumns count="25">
    <tableColumn id="29" xr3:uid="{E5ACA183-2662-4798-84BE-57B33F2B414E}" uniqueName="29" name="Année" queryTableFieldId="28"/>
    <tableColumn id="2" xr3:uid="{0DFABB47-D9F1-44F2-9297-36D7140988FB}" uniqueName="2" name="Attribute" queryTableFieldId="2"/>
    <tableColumn id="30" xr3:uid="{4BDFEFBF-554D-47B3-A56C-1B891DDC8656}" uniqueName="30" name="Culture" queryTableFieldId="30"/>
    <tableColumn id="17" xr3:uid="{C51C9A03-56E5-4A99-8127-FAAAE037D46F}" uniqueName="17" name="Surface" queryTableFieldId="16" dataDxfId="76"/>
    <tableColumn id="18" xr3:uid="{613B6A39-779C-4901-B552-0EBF140AB13C}" uniqueName="18" name="Rendement T/Ha" queryTableFieldId="17" dataDxfId="75"/>
    <tableColumn id="31" xr3:uid="{99FA09D2-0C04-4324-941C-07F1C2F35CC0}" uniqueName="31" name="Rendement total T" queryTableFieldId="32" dataDxfId="74"/>
    <tableColumn id="19" xr3:uid="{0B4C97A9-8B4B-4297-A7B5-924DCF57D849}" uniqueName="19" name="Prix de vente €/T" queryTableFieldId="18" dataDxfId="73"/>
    <tableColumn id="20" xr3:uid="{2AFCD75F-5D30-4D87-B1DD-D648829625ED}" uniqueName="20" name="Production €/Ha" queryTableFieldId="19" dataDxfId="72"/>
    <tableColumn id="32" xr3:uid="{EE9E367A-40FD-4602-9F0A-927F63BC92A5}" uniqueName="32" name="Prix de vente Total €" queryTableFieldId="33" dataDxfId="67"/>
    <tableColumn id="21" xr3:uid="{929E31E5-4474-47C0-9414-F5A50F6A8EA3}" uniqueName="21" name="Semences €/Ha" queryTableFieldId="20" dataDxfId="71"/>
    <tableColumn id="33" xr3:uid="{7B5F48BF-8520-4D04-8754-490F7F65A960}" uniqueName="33" name="coût Semenses €" queryTableFieldId="34" dataDxfId="66"/>
    <tableColumn id="22" xr3:uid="{1A643DE8-61A3-438B-82EA-951C1F2B9560}" uniqueName="22" name="Engrais €/Ha" queryTableFieldId="21" dataDxfId="70"/>
    <tableColumn id="34" xr3:uid="{7F7C7403-9DC1-498F-A269-D9823320F369}" uniqueName="34" name="coût engrais €" queryTableFieldId="35" dataDxfId="65"/>
    <tableColumn id="23" xr3:uid="{FAD0444B-2E17-4847-BD45-DF2DAF234B04}" uniqueName="23" name="Traitements €/Ha" queryTableFieldId="22" dataDxfId="69"/>
    <tableColumn id="35" xr3:uid="{54DE5434-5587-4EA9-8B0C-05DA8837CCC3}" uniqueName="35" name="cout Traitements €" queryTableFieldId="36" dataDxfId="64"/>
    <tableColumn id="24" xr3:uid="{A3E6DAEA-D758-4280-94AC-9081EF401A67}" uniqueName="24" name="Emballages €/Ha" queryTableFieldId="23"/>
    <tableColumn id="36" xr3:uid="{85700B13-070E-447A-8CCD-DA00CCF0C8AB}" uniqueName="36" name="coût Emballages" queryTableFieldId="37" dataDxfId="63"/>
    <tableColumn id="25" xr3:uid="{839176F7-107A-436F-811F-164A8D14FA7D}" uniqueName="25" name="Récolte €/Ha" queryTableFieldId="24"/>
    <tableColumn id="37" xr3:uid="{CBA1C1C0-F4DE-4590-9059-3FB45ED3A6AC}" uniqueName="37" name="cout Recolte €" queryTableFieldId="38" dataDxfId="62"/>
    <tableColumn id="26" xr3:uid="{1756CCFA-5AD4-4C9F-997C-4DB6D025AC01}" uniqueName="26" name="Charges €/Ha" queryTableFieldId="25"/>
    <tableColumn id="38" xr3:uid="{0024BC1F-44DE-459F-85C9-5C381AF4EF0F}" uniqueName="38" name="total Charges €" queryTableFieldId="39" dataDxfId="61"/>
    <tableColumn id="27" xr3:uid="{3760983F-DF98-4BC7-9C9F-B57923ADADF0}" uniqueName="27" name="Aides €/Ha" queryTableFieldId="26"/>
    <tableColumn id="39" xr3:uid="{29C46BB1-45F4-459E-A281-926708F399AB}" uniqueName="39" name="total Aides €" queryTableFieldId="40" dataDxfId="60"/>
    <tableColumn id="28" xr3:uid="{ADFAAA13-F3DF-4939-B263-0A92B47C2F82}" uniqueName="28" name="Marge brute €/Ha" queryTableFieldId="27" dataDxfId="68"/>
    <tableColumn id="40" xr3:uid="{2D2F2751-A9E1-4BD7-82A0-9F75F23DD187}" uniqueName="40" name="Total Marges Brutes €" queryTableFieldId="41" dataDxfId="59"/>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table" Target="../tables/table4.xml"/></Relationships>
</file>

<file path=xl/worksheets/_rels/sheet7.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5"/>
  <sheetViews>
    <sheetView zoomScaleNormal="100" workbookViewId="0">
      <selection activeCell="A2" sqref="A2"/>
    </sheetView>
  </sheetViews>
  <sheetFormatPr defaultColWidth="11" defaultRowHeight="12.75" x14ac:dyDescent="0.2"/>
  <cols>
    <col min="1" max="1" width="10.375" style="13" bestFit="1" customWidth="1"/>
    <col min="2" max="7" width="11.75" style="13" customWidth="1"/>
    <col min="8" max="16384" width="11" style="13"/>
  </cols>
  <sheetData>
    <row r="1" spans="1:7" x14ac:dyDescent="0.2">
      <c r="A1" s="13" t="s">
        <v>52</v>
      </c>
      <c r="B1" s="13" t="s">
        <v>43</v>
      </c>
      <c r="C1" s="13" t="s">
        <v>44</v>
      </c>
      <c r="D1" s="13" t="s">
        <v>45</v>
      </c>
      <c r="E1" s="13" t="s">
        <v>46</v>
      </c>
      <c r="F1" s="13" t="s">
        <v>47</v>
      </c>
      <c r="G1" s="13" t="s">
        <v>48</v>
      </c>
    </row>
    <row r="2" spans="1:7" x14ac:dyDescent="0.2">
      <c r="A2" s="13" t="s">
        <v>20</v>
      </c>
      <c r="B2" s="13" t="s">
        <v>27</v>
      </c>
      <c r="C2" s="13" t="s">
        <v>28</v>
      </c>
      <c r="D2" s="13" t="s">
        <v>26</v>
      </c>
      <c r="E2" s="13" t="s">
        <v>27</v>
      </c>
      <c r="F2" s="13" t="s">
        <v>29</v>
      </c>
      <c r="G2" s="13" t="s">
        <v>27</v>
      </c>
    </row>
    <row r="3" spans="1:7" x14ac:dyDescent="0.2">
      <c r="A3" s="13" t="s">
        <v>21</v>
      </c>
      <c r="B3" s="13" t="s">
        <v>28</v>
      </c>
      <c r="C3" s="13" t="s">
        <v>29</v>
      </c>
      <c r="D3" s="13" t="s">
        <v>27</v>
      </c>
      <c r="E3" s="13" t="s">
        <v>30</v>
      </c>
      <c r="F3" s="13" t="s">
        <v>29</v>
      </c>
      <c r="G3" s="13" t="s">
        <v>27</v>
      </c>
    </row>
    <row r="4" spans="1:7" x14ac:dyDescent="0.2">
      <c r="A4" s="13" t="s">
        <v>22</v>
      </c>
      <c r="B4" s="13" t="s">
        <v>29</v>
      </c>
      <c r="C4" s="13" t="s">
        <v>26</v>
      </c>
      <c r="D4" s="13" t="s">
        <v>28</v>
      </c>
      <c r="E4" s="13" t="s">
        <v>27</v>
      </c>
      <c r="F4" s="13" t="s">
        <v>30</v>
      </c>
      <c r="G4" s="13" t="s">
        <v>29</v>
      </c>
    </row>
    <row r="5" spans="1:7" x14ac:dyDescent="0.2">
      <c r="A5" s="13" t="s">
        <v>23</v>
      </c>
      <c r="B5" s="13" t="s">
        <v>26</v>
      </c>
      <c r="C5" s="13" t="s">
        <v>27</v>
      </c>
      <c r="D5" s="13" t="s">
        <v>29</v>
      </c>
      <c r="E5" s="13" t="s">
        <v>28</v>
      </c>
      <c r="F5" s="13" t="s">
        <v>27</v>
      </c>
      <c r="G5" s="13" t="s">
        <v>26</v>
      </c>
    </row>
  </sheetData>
  <conditionalFormatting sqref="B2:G2">
    <cfRule type="expression" dxfId="15" priority="1">
      <formula>#REF!=#REF!</formula>
    </cfRule>
    <cfRule type="expression" dxfId="14" priority="2">
      <formula>#REF!=#REF!</formula>
    </cfRule>
    <cfRule type="expression" dxfId="13" priority="3">
      <formula>#REF!=#REF!</formula>
    </cfRule>
    <cfRule type="expression" dxfId="12" priority="4">
      <formula>#REF!=#REF!</formula>
    </cfRule>
  </conditionalFormatting>
  <conditionalFormatting sqref="B3:G3">
    <cfRule type="expression" dxfId="11" priority="5">
      <formula>#REF!=#REF!</formula>
    </cfRule>
    <cfRule type="expression" dxfId="10" priority="6">
      <formula>#REF!=#REF!</formula>
    </cfRule>
    <cfRule type="expression" dxfId="9" priority="7">
      <formula>#REF!=#REF!</formula>
    </cfRule>
    <cfRule type="expression" dxfId="8" priority="8">
      <formula>#REF!=#REF!</formula>
    </cfRule>
  </conditionalFormatting>
  <conditionalFormatting sqref="B4:G4">
    <cfRule type="expression" dxfId="7" priority="9">
      <formula>#REF!=#REF!</formula>
    </cfRule>
    <cfRule type="expression" dxfId="6" priority="10">
      <formula>#REF!=#REF!</formula>
    </cfRule>
    <cfRule type="expression" dxfId="5" priority="11">
      <formula>#REF!=#REF!</formula>
    </cfRule>
    <cfRule type="expression" dxfId="4" priority="12">
      <formula>#REF!=#REF!</formula>
    </cfRule>
  </conditionalFormatting>
  <conditionalFormatting sqref="B5:G5">
    <cfRule type="expression" dxfId="3" priority="13">
      <formula>#REF!=#REF!</formula>
    </cfRule>
    <cfRule type="expression" dxfId="2" priority="14">
      <formula>#REF!=#REF!</formula>
    </cfRule>
    <cfRule type="expression" dxfId="1" priority="15">
      <formula>#REF!=#REF!</formula>
    </cfRule>
    <cfRule type="expression" dxfId="0" priority="16">
      <formula>#REF!=#REF!</formula>
    </cfRule>
  </conditionalFormatting>
  <pageMargins left="0" right="0" top="0.39409448818897641" bottom="0.39409448818897641" header="0" footer="0"/>
  <pageSetup paperSize="9" orientation="portrait" r:id="rId1"/>
  <headerFooter>
    <oddHeader>&amp;C&amp;A</oddHeader>
    <oddFooter>&amp;CPage &amp;P</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'Marges cultures'!$A:$A</xm:f>
          </x14:formula1>
          <xm:sqref>B2:G5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317B3D-A9D4-4511-818E-8619DCE12A4B}">
  <dimension ref="A1:B7"/>
  <sheetViews>
    <sheetView workbookViewId="0">
      <selection activeCell="B7" sqref="A1:B7"/>
    </sheetView>
  </sheetViews>
  <sheetFormatPr defaultRowHeight="14.25" x14ac:dyDescent="0.2"/>
  <cols>
    <col min="1" max="1" width="9.5" bestFit="1" customWidth="1"/>
  </cols>
  <sheetData>
    <row r="1" spans="1:2" x14ac:dyDescent="0.2">
      <c r="A1" s="13" t="s">
        <v>24</v>
      </c>
      <c r="B1" s="13" t="s">
        <v>34</v>
      </c>
    </row>
    <row r="2" spans="1:2" x14ac:dyDescent="0.2">
      <c r="A2" s="13" t="s">
        <v>43</v>
      </c>
      <c r="B2" s="13">
        <v>10</v>
      </c>
    </row>
    <row r="3" spans="1:2" x14ac:dyDescent="0.2">
      <c r="A3" s="13" t="s">
        <v>44</v>
      </c>
      <c r="B3" s="13">
        <v>5</v>
      </c>
    </row>
    <row r="4" spans="1:2" x14ac:dyDescent="0.2">
      <c r="A4" s="13" t="s">
        <v>45</v>
      </c>
      <c r="B4" s="13">
        <v>8</v>
      </c>
    </row>
    <row r="5" spans="1:2" x14ac:dyDescent="0.2">
      <c r="A5" s="13" t="s">
        <v>46</v>
      </c>
      <c r="B5" s="13">
        <v>3</v>
      </c>
    </row>
    <row r="6" spans="1:2" x14ac:dyDescent="0.2">
      <c r="A6" s="13" t="s">
        <v>47</v>
      </c>
      <c r="B6" s="13">
        <v>11</v>
      </c>
    </row>
    <row r="7" spans="1:2" x14ac:dyDescent="0.2">
      <c r="A7" s="13" t="s">
        <v>48</v>
      </c>
      <c r="B7" s="13">
        <v>7</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L6"/>
  <sheetViews>
    <sheetView workbookViewId="0">
      <selection activeCell="B2" sqref="B2"/>
    </sheetView>
  </sheetViews>
  <sheetFormatPr defaultColWidth="11" defaultRowHeight="12.75" x14ac:dyDescent="0.2"/>
  <cols>
    <col min="1" max="1" width="8.625" style="12" bestFit="1" customWidth="1"/>
    <col min="2" max="2" width="16.25" style="12" bestFit="1" customWidth="1"/>
    <col min="3" max="3" width="16.5" style="12" bestFit="1" customWidth="1"/>
    <col min="4" max="4" width="15.625" style="12" bestFit="1" customWidth="1"/>
    <col min="5" max="5" width="15.25" style="12" bestFit="1" customWidth="1"/>
    <col min="6" max="6" width="12.75" style="12" bestFit="1" customWidth="1"/>
    <col min="7" max="7" width="16.375" style="12" bestFit="1" customWidth="1"/>
    <col min="8" max="8" width="16.25" style="12" bestFit="1" customWidth="1"/>
    <col min="9" max="9" width="12.875" style="12" bestFit="1" customWidth="1"/>
    <col min="10" max="10" width="13.375" style="12" bestFit="1" customWidth="1"/>
    <col min="11" max="11" width="11.25" style="12" bestFit="1" customWidth="1"/>
    <col min="12" max="12" width="16.625" style="12" bestFit="1" customWidth="1"/>
    <col min="13" max="16384" width="11" style="12"/>
  </cols>
  <sheetData>
    <row r="1" spans="1:12" x14ac:dyDescent="0.2">
      <c r="A1" s="12" t="s">
        <v>25</v>
      </c>
      <c r="B1" s="12" t="s">
        <v>32</v>
      </c>
      <c r="C1" s="12" t="s">
        <v>33</v>
      </c>
      <c r="D1" s="12" t="s">
        <v>35</v>
      </c>
      <c r="E1" s="12" t="s">
        <v>36</v>
      </c>
      <c r="F1" s="12" t="s">
        <v>37</v>
      </c>
      <c r="G1" s="12" t="s">
        <v>38</v>
      </c>
      <c r="H1" s="12" t="s">
        <v>39</v>
      </c>
      <c r="I1" s="12" t="s">
        <v>40</v>
      </c>
      <c r="J1" s="12" t="s">
        <v>41</v>
      </c>
      <c r="K1" s="12" t="s">
        <v>50</v>
      </c>
      <c r="L1" s="12" t="s">
        <v>42</v>
      </c>
    </row>
    <row r="2" spans="1:12" x14ac:dyDescent="0.2">
      <c r="A2" s="12" t="s">
        <v>26</v>
      </c>
      <c r="B2" s="12">
        <v>110</v>
      </c>
      <c r="C2" s="12">
        <v>20</v>
      </c>
      <c r="D2" s="12">
        <f t="shared" ref="D2" si="0">B2*C2</f>
        <v>2200</v>
      </c>
      <c r="E2" s="12">
        <v>280</v>
      </c>
      <c r="F2" s="12">
        <v>150</v>
      </c>
      <c r="G2" s="12">
        <v>215</v>
      </c>
      <c r="H2" s="12">
        <v>35</v>
      </c>
      <c r="I2" s="12">
        <v>110</v>
      </c>
      <c r="J2" s="12">
        <f t="shared" ref="J2:J6" si="1">SUM(E2:I2)</f>
        <v>790</v>
      </c>
      <c r="L2" s="12">
        <f t="shared" ref="L2:L6" si="2">D2-J2+K2</f>
        <v>1410</v>
      </c>
    </row>
    <row r="3" spans="1:12" x14ac:dyDescent="0.2">
      <c r="A3" s="12" t="s">
        <v>27</v>
      </c>
      <c r="B3" s="12">
        <v>4</v>
      </c>
      <c r="C3" s="12">
        <v>360</v>
      </c>
      <c r="D3" s="12">
        <f t="shared" ref="D3:D6" si="3">B3*C3</f>
        <v>1440</v>
      </c>
      <c r="E3" s="12">
        <v>160</v>
      </c>
      <c r="F3" s="12">
        <v>60</v>
      </c>
      <c r="G3" s="12">
        <v>110</v>
      </c>
      <c r="H3" s="12">
        <v>0</v>
      </c>
      <c r="I3" s="12">
        <v>90</v>
      </c>
      <c r="J3" s="12">
        <f t="shared" si="1"/>
        <v>420</v>
      </c>
      <c r="L3" s="12">
        <f t="shared" si="2"/>
        <v>1020</v>
      </c>
    </row>
    <row r="4" spans="1:12" x14ac:dyDescent="0.2">
      <c r="A4" s="12" t="s">
        <v>28</v>
      </c>
      <c r="B4" s="12">
        <v>2</v>
      </c>
      <c r="C4" s="12">
        <v>675</v>
      </c>
      <c r="D4" s="12">
        <f t="shared" si="3"/>
        <v>1350</v>
      </c>
      <c r="E4" s="12">
        <v>80</v>
      </c>
      <c r="F4" s="12">
        <v>150</v>
      </c>
      <c r="G4" s="12">
        <v>80</v>
      </c>
      <c r="H4" s="12">
        <v>0</v>
      </c>
      <c r="I4" s="12">
        <v>90</v>
      </c>
      <c r="J4" s="12">
        <f t="shared" si="1"/>
        <v>400</v>
      </c>
      <c r="L4" s="12">
        <f t="shared" si="2"/>
        <v>950</v>
      </c>
    </row>
    <row r="5" spans="1:12" x14ac:dyDescent="0.2">
      <c r="A5" s="12" t="s">
        <v>30</v>
      </c>
      <c r="B5" s="12">
        <v>7</v>
      </c>
      <c r="C5" s="12">
        <v>1250</v>
      </c>
      <c r="D5" s="12">
        <f t="shared" ref="D5" si="4">B5*C5</f>
        <v>8750</v>
      </c>
      <c r="E5" s="12">
        <v>460</v>
      </c>
      <c r="F5" s="12">
        <v>70</v>
      </c>
      <c r="G5" s="12">
        <v>140</v>
      </c>
      <c r="H5" s="12">
        <v>5</v>
      </c>
      <c r="I5" s="12">
        <v>90</v>
      </c>
      <c r="J5" s="12">
        <f t="shared" ref="J5" si="5">SUM(E5:I5)</f>
        <v>765</v>
      </c>
      <c r="K5" s="12">
        <v>100</v>
      </c>
      <c r="L5" s="12">
        <f t="shared" ref="L5" si="6">D5-J5+K5</f>
        <v>8085</v>
      </c>
    </row>
    <row r="6" spans="1:12" x14ac:dyDescent="0.2">
      <c r="A6" s="12" t="s">
        <v>29</v>
      </c>
      <c r="B6" s="12">
        <v>5</v>
      </c>
      <c r="C6" s="12">
        <v>280</v>
      </c>
      <c r="D6" s="12">
        <f t="shared" si="3"/>
        <v>1400</v>
      </c>
      <c r="E6" s="12">
        <v>300</v>
      </c>
      <c r="F6" s="12">
        <v>150</v>
      </c>
      <c r="G6" s="12">
        <v>170</v>
      </c>
      <c r="H6" s="12">
        <v>0</v>
      </c>
      <c r="I6" s="12">
        <v>110</v>
      </c>
      <c r="J6" s="12">
        <f t="shared" si="1"/>
        <v>730</v>
      </c>
      <c r="L6" s="12">
        <f t="shared" si="2"/>
        <v>670</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3"/>
  <sheetViews>
    <sheetView workbookViewId="0">
      <selection activeCell="B13" sqref="B13"/>
    </sheetView>
  </sheetViews>
  <sheetFormatPr defaultColWidth="15.5" defaultRowHeight="12.75" x14ac:dyDescent="0.2"/>
  <cols>
    <col min="1" max="1" width="13.375" style="12" bestFit="1" customWidth="1"/>
    <col min="2" max="2" width="7.625" style="12" bestFit="1" customWidth="1"/>
    <col min="3" max="3" width="5.25" style="12" bestFit="1" customWidth="1"/>
    <col min="4" max="4" width="5" style="12" bestFit="1" customWidth="1"/>
    <col min="5" max="5" width="4.375" style="12" bestFit="1" customWidth="1"/>
    <col min="6" max="6" width="5.25" style="12" bestFit="1" customWidth="1"/>
    <col min="7" max="16384" width="15.5" style="12"/>
  </cols>
  <sheetData>
    <row r="1" spans="1:6" x14ac:dyDescent="0.2">
      <c r="A1" s="12" t="s">
        <v>20</v>
      </c>
      <c r="B1" s="13" t="s">
        <v>26</v>
      </c>
      <c r="C1" s="13" t="s">
        <v>27</v>
      </c>
      <c r="D1" s="13" t="s">
        <v>28</v>
      </c>
      <c r="E1" s="14" t="s">
        <v>30</v>
      </c>
      <c r="F1" s="13" t="s">
        <v>29</v>
      </c>
    </row>
    <row r="2" spans="1:6" x14ac:dyDescent="0.2">
      <c r="A2" s="12" t="s">
        <v>31</v>
      </c>
      <c r="B2" s="12" t="e">
        <f>SUMIF(Assolement!#REF!,B1,Assolement!#REF!)</f>
        <v>#REF!</v>
      </c>
      <c r="C2" s="12" t="e">
        <f>SUMIF(Assolement!#REF!,C1,Assolement!#REF!)</f>
        <v>#REF!</v>
      </c>
      <c r="D2" s="12" t="e">
        <f>SUMIF(Assolement!#REF!,D1,Assolement!#REF!)</f>
        <v>#REF!</v>
      </c>
      <c r="E2" s="12" t="e">
        <f>SUMIF(Assolement!#REF!,E1,Assolement!#REF!)</f>
        <v>#REF!</v>
      </c>
      <c r="F2" s="12" t="e">
        <f>SUMIF(Assolement!#REF!,F1,Assolement!#REF!)</f>
        <v>#REF!</v>
      </c>
    </row>
    <row r="3" spans="1:6" x14ac:dyDescent="0.2">
      <c r="A3" s="12" t="s">
        <v>32</v>
      </c>
      <c r="B3" s="15">
        <f>VLOOKUP($B$1,'Marges cultures'!$A$2:$L$6,2,FALSE)</f>
        <v>110</v>
      </c>
      <c r="C3" s="15">
        <f>VLOOKUP(C1,'Marges cultures'!$A$2:$L$6,2,FALSE)</f>
        <v>4</v>
      </c>
      <c r="D3" s="15">
        <f>VLOOKUP(D1,'Marges cultures'!$A$2:$L$6,2,FALSE)</f>
        <v>2</v>
      </c>
      <c r="E3" s="15">
        <f>VLOOKUP(E1,'Marges cultures'!$A$2:$L$6,2,FALSE)</f>
        <v>7</v>
      </c>
      <c r="F3" s="15">
        <f>VLOOKUP(F1,'Marges cultures'!$A$2:$L$6,2,FALSE)</f>
        <v>5</v>
      </c>
    </row>
    <row r="4" spans="1:6" x14ac:dyDescent="0.2">
      <c r="A4" s="12" t="s">
        <v>33</v>
      </c>
      <c r="B4" s="15">
        <f>VLOOKUP($B$1,'Marges cultures'!$A$2:$L$6,3,FALSE)</f>
        <v>20</v>
      </c>
      <c r="C4" s="15">
        <f>VLOOKUP(C1,'Marges cultures'!$A$2:$L$6,3,FALSE)</f>
        <v>360</v>
      </c>
      <c r="D4" s="15">
        <f>VLOOKUP(D1,'Marges cultures'!$A$2:$L$6,3,FALSE)</f>
        <v>675</v>
      </c>
      <c r="E4" s="15">
        <f>VLOOKUP(E1,'Marges cultures'!$A$2:$L$6,3,FALSE)</f>
        <v>1250</v>
      </c>
      <c r="F4" s="15">
        <f>VLOOKUP(F1,'Marges cultures'!$A$2:$L$6,3,FALSE)</f>
        <v>280</v>
      </c>
    </row>
    <row r="5" spans="1:6" x14ac:dyDescent="0.2">
      <c r="A5" s="12" t="s">
        <v>35</v>
      </c>
      <c r="B5" s="15">
        <f>VLOOKUP(B1,'Marges cultures'!$A$2:$L$6,4,FALSE)</f>
        <v>2200</v>
      </c>
      <c r="C5" s="15">
        <f>VLOOKUP(C1,'Marges cultures'!$A$2:$L$6,4,FALSE)</f>
        <v>1440</v>
      </c>
      <c r="D5" s="15">
        <f>VLOOKUP(D1,'Marges cultures'!$A$2:$L$6,4,FALSE)</f>
        <v>1350</v>
      </c>
      <c r="E5" s="15">
        <f>VLOOKUP(E1,'Marges cultures'!$A$2:$L$6,4,FALSE)</f>
        <v>8750</v>
      </c>
      <c r="F5" s="15">
        <f>VLOOKUP(F1,'Marges cultures'!$A$2:$L$6,4,FALSE)</f>
        <v>1400</v>
      </c>
    </row>
    <row r="6" spans="1:6" x14ac:dyDescent="0.2">
      <c r="A6" s="12" t="s">
        <v>36</v>
      </c>
      <c r="B6" s="15">
        <f>VLOOKUP(B1,'Marges cultures'!$A$2:$L$6,5,FALSE)</f>
        <v>280</v>
      </c>
      <c r="C6" s="15">
        <f>VLOOKUP(C1,'Marges cultures'!$A$2:$L$6,5,FALSE)</f>
        <v>160</v>
      </c>
      <c r="D6" s="15">
        <f>VLOOKUP(D1,'Marges cultures'!$A$2:$L$6,5,FALSE)</f>
        <v>80</v>
      </c>
      <c r="E6" s="15">
        <f>VLOOKUP(E1,'Marges cultures'!$A$2:$L$6,5,FALSE)</f>
        <v>460</v>
      </c>
      <c r="F6" s="15">
        <f>VLOOKUP(F1,'Marges cultures'!$A$2:$L$6,5,FALSE)</f>
        <v>300</v>
      </c>
    </row>
    <row r="7" spans="1:6" x14ac:dyDescent="0.2">
      <c r="A7" s="12" t="s">
        <v>37</v>
      </c>
      <c r="B7" s="15">
        <f>VLOOKUP(B1,'Marges cultures'!$A$2:$L$6,6,FALSE)</f>
        <v>150</v>
      </c>
      <c r="C7" s="15">
        <f>VLOOKUP(C1,'Marges cultures'!$A$2:$L$6,6,FALSE)</f>
        <v>60</v>
      </c>
      <c r="D7" s="15">
        <f>VLOOKUP(D1,'Marges cultures'!$A$2:$L$6,6,FALSE)</f>
        <v>150</v>
      </c>
      <c r="E7" s="15">
        <f>VLOOKUP(E1,'Marges cultures'!$A$2:$L$6,6,FALSE)</f>
        <v>70</v>
      </c>
      <c r="F7" s="15">
        <f>VLOOKUP(F1,'Marges cultures'!$A$2:$L$6,6,FALSE)</f>
        <v>150</v>
      </c>
    </row>
    <row r="8" spans="1:6" x14ac:dyDescent="0.2">
      <c r="A8" s="12" t="s">
        <v>38</v>
      </c>
      <c r="B8" s="15">
        <f>VLOOKUP(B1,'Marges cultures'!$A$2:$L$6,7,FALSE)</f>
        <v>215</v>
      </c>
      <c r="C8" s="15">
        <f>VLOOKUP(C1,'Marges cultures'!$A$2:$L$6,7,FALSE)</f>
        <v>110</v>
      </c>
      <c r="D8" s="15">
        <f>VLOOKUP(D1,'Marges cultures'!$A$2:$L$6,7,FALSE)</f>
        <v>80</v>
      </c>
      <c r="E8" s="15">
        <f>VLOOKUP(E1,'Marges cultures'!$A$2:$L$6,7,FALSE)</f>
        <v>140</v>
      </c>
      <c r="F8" s="15">
        <f>VLOOKUP(F1,'Marges cultures'!$A$2:$L$6,7,FALSE)</f>
        <v>170</v>
      </c>
    </row>
    <row r="9" spans="1:6" x14ac:dyDescent="0.2">
      <c r="A9" s="12" t="s">
        <v>39</v>
      </c>
      <c r="B9" s="15">
        <f>VLOOKUP(B1,'Marges cultures'!$A$2:$L$6,8,FALSE)</f>
        <v>35</v>
      </c>
      <c r="C9" s="15">
        <f>VLOOKUP(C1,'Marges cultures'!$A$2:$L$6,8,FALSE)</f>
        <v>0</v>
      </c>
      <c r="D9" s="15">
        <f>VLOOKUP(D1,'Marges cultures'!$A$2:$L$6,8,FALSE)</f>
        <v>0</v>
      </c>
      <c r="E9" s="15">
        <f>VLOOKUP(E1,'Marges cultures'!$A$2:$L$6,8,FALSE)</f>
        <v>5</v>
      </c>
      <c r="F9" s="15">
        <f>VLOOKUP(F1,'Marges cultures'!$A$2:$L$6,8,FALSE)</f>
        <v>0</v>
      </c>
    </row>
    <row r="10" spans="1:6" x14ac:dyDescent="0.2">
      <c r="A10" s="12" t="s">
        <v>40</v>
      </c>
      <c r="B10" s="15">
        <f>VLOOKUP(B1,'Marges cultures'!$A$2:$L$6,9,FALSE)</f>
        <v>110</v>
      </c>
      <c r="C10" s="15">
        <f>VLOOKUP(C1,'Marges cultures'!$A$2:$L$6,9,FALSE)</f>
        <v>90</v>
      </c>
      <c r="D10" s="15">
        <f>VLOOKUP(D1,'Marges cultures'!$A$2:$L$6,9,FALSE)</f>
        <v>90</v>
      </c>
      <c r="E10" s="15">
        <f>VLOOKUP(E1,'Marges cultures'!$A$2:$L$6,9,FALSE)</f>
        <v>90</v>
      </c>
      <c r="F10" s="15">
        <f>VLOOKUP(F1,'Marges cultures'!$A$2:$L$6,9,FALSE)</f>
        <v>110</v>
      </c>
    </row>
    <row r="11" spans="1:6" x14ac:dyDescent="0.2">
      <c r="A11" s="12" t="s">
        <v>41</v>
      </c>
      <c r="B11" s="15">
        <f>VLOOKUP(B1,'Marges cultures'!$A$2:$L$6,10,FALSE)</f>
        <v>790</v>
      </c>
      <c r="C11" s="15">
        <f>VLOOKUP(C1,'Marges cultures'!$A$2:$L$6,10,FALSE)</f>
        <v>420</v>
      </c>
      <c r="D11" s="15">
        <f>VLOOKUP(D1,'Marges cultures'!$A$2:$L$6,10,FALSE)</f>
        <v>400</v>
      </c>
      <c r="E11" s="15">
        <f>VLOOKUP(E1,'Marges cultures'!$A$2:$L$6,10,FALSE)</f>
        <v>765</v>
      </c>
      <c r="F11" s="15">
        <f>VLOOKUP(F1,'Marges cultures'!$A$2:$L$6,10,FALSE)</f>
        <v>730</v>
      </c>
    </row>
    <row r="12" spans="1:6" x14ac:dyDescent="0.2">
      <c r="A12" s="12" t="s">
        <v>49</v>
      </c>
      <c r="B12" s="15">
        <f>VLOOKUP(B1,'Marges cultures'!$A$2:$L$6,11,FALSE)</f>
        <v>0</v>
      </c>
      <c r="C12" s="15">
        <f>VLOOKUP(C1,'Marges cultures'!$A$2:$L$6,11,FALSE)</f>
        <v>0</v>
      </c>
      <c r="D12" s="15">
        <f>VLOOKUP(D1,'Marges cultures'!$A$2:$L$6,11,FALSE)</f>
        <v>0</v>
      </c>
      <c r="E12" s="15">
        <f>VLOOKUP(E1,'Marges cultures'!$A$2:$L$6,11,FALSE)</f>
        <v>100</v>
      </c>
      <c r="F12" s="15">
        <f>VLOOKUP(F1,'Marges cultures'!$A$2:$L$6,11,FALSE)</f>
        <v>0</v>
      </c>
    </row>
    <row r="13" spans="1:6" x14ac:dyDescent="0.2">
      <c r="A13" s="12" t="s">
        <v>42</v>
      </c>
      <c r="B13" s="15">
        <f>VLOOKUP(B1,'Marges cultures'!$A$2:$L$6,12,FALSE)</f>
        <v>1410</v>
      </c>
      <c r="C13" s="15">
        <f>VLOOKUP(C1,'Marges cultures'!$A$2:$L$6,12,FALSE)</f>
        <v>1020</v>
      </c>
      <c r="D13" s="15">
        <f>VLOOKUP(D1,'Marges cultures'!$A$2:$L$6,12,FALSE)</f>
        <v>950</v>
      </c>
      <c r="E13" s="15">
        <f>VLOOKUP(E1,'Marges cultures'!$A$2:$L$6,12,FALSE)</f>
        <v>8085</v>
      </c>
      <c r="F13" s="15">
        <f>VLOOKUP(F1,'Marges cultures'!$A$2:$L$6,12,FALSE)</f>
        <v>670</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4"/>
  <sheetViews>
    <sheetView workbookViewId="0">
      <pane xSplit="1" ySplit="1" topLeftCell="B2" activePane="bottomRight" state="frozen"/>
      <selection pane="topRight" activeCell="B1" sqref="B1"/>
      <selection pane="bottomLeft" activeCell="A3" sqref="A3"/>
      <selection pane="bottomRight" activeCell="B17" sqref="B17"/>
    </sheetView>
  </sheetViews>
  <sheetFormatPr defaultColWidth="11" defaultRowHeight="14.25" x14ac:dyDescent="0.2"/>
  <cols>
    <col min="1" max="1" width="21.25" bestFit="1" customWidth="1"/>
    <col min="2" max="4" width="12.25" bestFit="1" customWidth="1"/>
    <col min="5" max="5" width="15.375" bestFit="1" customWidth="1"/>
  </cols>
  <sheetData>
    <row r="1" spans="1:6" ht="15" x14ac:dyDescent="0.25">
      <c r="B1" s="10" t="s">
        <v>2</v>
      </c>
      <c r="C1" s="10" t="s">
        <v>3</v>
      </c>
      <c r="D1" s="10" t="s">
        <v>4</v>
      </c>
      <c r="E1" s="11" t="s">
        <v>14</v>
      </c>
    </row>
    <row r="2" spans="1:6" x14ac:dyDescent="0.2">
      <c r="A2" t="s">
        <v>0</v>
      </c>
      <c r="B2" s="1" t="e">
        <f>#REF!-#REF!</f>
        <v>#REF!</v>
      </c>
      <c r="C2" s="1" t="e">
        <f>#REF!-#REF!</f>
        <v>#REF!</v>
      </c>
      <c r="D2" s="1" t="e">
        <f>#REF!-#REF!</f>
        <v>#REF!</v>
      </c>
      <c r="E2" s="5">
        <v>228390</v>
      </c>
    </row>
    <row r="3" spans="1:6" x14ac:dyDescent="0.2">
      <c r="A3" t="s">
        <v>5</v>
      </c>
      <c r="B3" s="1">
        <v>176699</v>
      </c>
      <c r="C3" s="1">
        <v>234882</v>
      </c>
      <c r="D3" s="1">
        <v>200696</v>
      </c>
      <c r="E3" s="4">
        <v>128970</v>
      </c>
    </row>
    <row r="4" spans="1:6" x14ac:dyDescent="0.2">
      <c r="A4" t="s">
        <v>6</v>
      </c>
      <c r="B4" s="1">
        <v>215693</v>
      </c>
      <c r="C4" s="1">
        <v>231876</v>
      </c>
      <c r="D4" s="1">
        <v>194685</v>
      </c>
      <c r="E4" s="4">
        <v>238160</v>
      </c>
    </row>
    <row r="5" spans="1:6" x14ac:dyDescent="0.2">
      <c r="A5" s="2" t="s">
        <v>16</v>
      </c>
      <c r="B5" s="2" t="e">
        <f>B2+B3-B4</f>
        <v>#REF!</v>
      </c>
      <c r="C5" s="2" t="e">
        <f>C2+C3-C4</f>
        <v>#REF!</v>
      </c>
      <c r="D5" s="2" t="e">
        <f>D2+D3-D4</f>
        <v>#REF!</v>
      </c>
      <c r="E5" s="3">
        <f>E2+E3-E4</f>
        <v>119200</v>
      </c>
    </row>
    <row r="6" spans="1:6" x14ac:dyDescent="0.2">
      <c r="B6" s="1"/>
      <c r="C6" s="1"/>
      <c r="D6" s="1"/>
      <c r="E6" s="4"/>
    </row>
    <row r="7" spans="1:6" x14ac:dyDescent="0.2">
      <c r="A7" t="s">
        <v>7</v>
      </c>
      <c r="B7" s="1">
        <v>89722</v>
      </c>
      <c r="C7" s="1">
        <v>79945</v>
      </c>
      <c r="D7" s="1">
        <v>76244</v>
      </c>
      <c r="E7" s="4">
        <v>98880</v>
      </c>
    </row>
    <row r="8" spans="1:6" x14ac:dyDescent="0.2">
      <c r="A8" t="s">
        <v>8</v>
      </c>
      <c r="B8" s="1">
        <f>8048+59156</f>
        <v>67204</v>
      </c>
      <c r="C8" s="1">
        <f>9787+51397</f>
        <v>61184</v>
      </c>
      <c r="D8" s="1">
        <f>7921+57442</f>
        <v>65363</v>
      </c>
      <c r="E8" s="4">
        <v>56130</v>
      </c>
      <c r="F8" t="s">
        <v>19</v>
      </c>
    </row>
    <row r="9" spans="1:6" x14ac:dyDescent="0.2">
      <c r="A9" t="s">
        <v>9</v>
      </c>
      <c r="B9" s="1">
        <v>52642</v>
      </c>
      <c r="C9" s="1">
        <v>81190</v>
      </c>
      <c r="D9" s="1">
        <v>48847</v>
      </c>
      <c r="E9" s="4">
        <v>48620</v>
      </c>
    </row>
    <row r="10" spans="1:6" x14ac:dyDescent="0.2">
      <c r="A10" s="2" t="s">
        <v>17</v>
      </c>
      <c r="B10" s="2">
        <f>B7+B8-B9</f>
        <v>104284</v>
      </c>
      <c r="C10" s="2">
        <f>C7+C8-C9</f>
        <v>59939</v>
      </c>
      <c r="D10" s="2">
        <f>D7+D8-D9</f>
        <v>92760</v>
      </c>
      <c r="E10" s="3">
        <f>E7+E8-E9</f>
        <v>106390</v>
      </c>
    </row>
    <row r="11" spans="1:6" x14ac:dyDescent="0.2">
      <c r="B11" s="1"/>
      <c r="C11" s="1"/>
      <c r="D11" s="1"/>
      <c r="E11" s="4"/>
    </row>
    <row r="12" spans="1:6" x14ac:dyDescent="0.2">
      <c r="A12" t="s">
        <v>10</v>
      </c>
      <c r="B12" s="1">
        <v>98</v>
      </c>
      <c r="C12" s="1">
        <v>98</v>
      </c>
      <c r="D12" s="1">
        <v>98</v>
      </c>
      <c r="E12" s="4">
        <v>42830</v>
      </c>
    </row>
    <row r="13" spans="1:6" x14ac:dyDescent="0.2">
      <c r="A13" t="s">
        <v>11</v>
      </c>
      <c r="B13" s="1">
        <v>99054</v>
      </c>
      <c r="C13" s="1">
        <v>67589</v>
      </c>
      <c r="D13" s="1">
        <v>102584</v>
      </c>
      <c r="E13" s="4">
        <v>20360</v>
      </c>
    </row>
    <row r="14" spans="1:6" x14ac:dyDescent="0.2">
      <c r="A14" s="7" t="s">
        <v>12</v>
      </c>
      <c r="B14" s="7">
        <f>B12-B13</f>
        <v>-98956</v>
      </c>
      <c r="C14" s="7">
        <f>C12-C13</f>
        <v>-67491</v>
      </c>
      <c r="D14" s="7">
        <f>D12-D13</f>
        <v>-102486</v>
      </c>
      <c r="E14" s="6">
        <f>E12-E13</f>
        <v>22470</v>
      </c>
    </row>
    <row r="15" spans="1:6" x14ac:dyDescent="0.2">
      <c r="B15" s="1"/>
      <c r="C15" s="1"/>
      <c r="D15" s="1"/>
      <c r="E15" s="4"/>
    </row>
    <row r="16" spans="1:6" x14ac:dyDescent="0.2">
      <c r="A16" t="s">
        <v>10</v>
      </c>
      <c r="B16" s="1">
        <v>98</v>
      </c>
      <c r="C16" s="1">
        <v>98</v>
      </c>
      <c r="D16" s="1">
        <v>98</v>
      </c>
      <c r="E16" s="4">
        <v>42830</v>
      </c>
    </row>
    <row r="17" spans="1:5" x14ac:dyDescent="0.2">
      <c r="A17" t="s">
        <v>8</v>
      </c>
      <c r="B17" s="1">
        <v>173622</v>
      </c>
      <c r="C17" s="1">
        <v>117869</v>
      </c>
      <c r="D17" s="1">
        <v>65363</v>
      </c>
      <c r="E17" s="4">
        <v>56130</v>
      </c>
    </row>
    <row r="18" spans="1:5" x14ac:dyDescent="0.2">
      <c r="A18" t="s">
        <v>9</v>
      </c>
      <c r="B18" s="1">
        <v>52642</v>
      </c>
      <c r="C18" s="1">
        <v>81190</v>
      </c>
      <c r="D18" s="1">
        <v>48847</v>
      </c>
      <c r="E18" s="4">
        <v>48620</v>
      </c>
    </row>
    <row r="19" spans="1:5" x14ac:dyDescent="0.2">
      <c r="A19" t="s">
        <v>13</v>
      </c>
      <c r="B19" s="1">
        <v>102584</v>
      </c>
      <c r="C19" s="1">
        <v>148779</v>
      </c>
      <c r="D19" s="1">
        <v>151431</v>
      </c>
      <c r="E19" s="4">
        <v>20360</v>
      </c>
    </row>
    <row r="20" spans="1:5" x14ac:dyDescent="0.2">
      <c r="A20" s="2" t="s">
        <v>18</v>
      </c>
      <c r="B20" s="2">
        <f>B16+B17-B18-B19</f>
        <v>18494</v>
      </c>
      <c r="C20" s="2">
        <f>C16+C17-C18-C19</f>
        <v>-112002</v>
      </c>
      <c r="D20" s="2">
        <f>D16+D17-D18-D19</f>
        <v>-134817</v>
      </c>
      <c r="E20" s="3">
        <f>E16+E17-E18-E19</f>
        <v>29980</v>
      </c>
    </row>
    <row r="21" spans="1:5" x14ac:dyDescent="0.2">
      <c r="B21" s="1"/>
      <c r="C21" s="1"/>
      <c r="D21" s="1"/>
      <c r="E21" s="4"/>
    </row>
    <row r="22" spans="1:5" x14ac:dyDescent="0.2">
      <c r="A22" t="s">
        <v>1</v>
      </c>
      <c r="B22" s="1">
        <v>151696</v>
      </c>
      <c r="C22" s="1">
        <v>148779</v>
      </c>
      <c r="D22" s="1">
        <v>151431</v>
      </c>
      <c r="E22" s="4">
        <v>80490</v>
      </c>
    </row>
    <row r="23" spans="1:5" x14ac:dyDescent="0.2">
      <c r="A23" t="s">
        <v>15</v>
      </c>
      <c r="B23" s="1">
        <v>173622</v>
      </c>
      <c r="C23" s="1">
        <v>117869</v>
      </c>
      <c r="D23" s="1">
        <v>230989</v>
      </c>
      <c r="E23" s="4">
        <v>56130</v>
      </c>
    </row>
    <row r="24" spans="1:5" x14ac:dyDescent="0.2">
      <c r="B24" s="8">
        <f>B22-B23</f>
        <v>-21926</v>
      </c>
      <c r="C24" s="8">
        <f>C22-C23</f>
        <v>30910</v>
      </c>
      <c r="D24" s="8">
        <f>D22-D23</f>
        <v>-79558</v>
      </c>
      <c r="E24" s="9">
        <f>E22-E23</f>
        <v>24360</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0CB96A-F6EC-4319-9173-AA528BC9886B}">
  <dimension ref="A1:Y25"/>
  <sheetViews>
    <sheetView zoomScale="85" zoomScaleNormal="85" workbookViewId="0">
      <selection activeCell="Y25" sqref="Y25"/>
    </sheetView>
  </sheetViews>
  <sheetFormatPr defaultRowHeight="14.25" x14ac:dyDescent="0.2"/>
  <cols>
    <col min="1" max="1" width="11.625" bestFit="1" customWidth="1"/>
    <col min="2" max="2" width="10.5" bestFit="1" customWidth="1"/>
    <col min="3" max="3" width="9.5" bestFit="1" customWidth="1"/>
    <col min="4" max="4" width="9.75" bestFit="1" customWidth="1"/>
    <col min="5" max="5" width="17.875" bestFit="1" customWidth="1"/>
    <col min="6" max="6" width="19.5" bestFit="1" customWidth="1"/>
    <col min="7" max="7" width="18.125" bestFit="1" customWidth="1"/>
    <col min="8" max="8" width="17.125" bestFit="1" customWidth="1"/>
    <col min="9" max="9" width="21.5" bestFit="1" customWidth="1"/>
    <col min="10" max="10" width="16.625" bestFit="1" customWidth="1"/>
    <col min="11" max="11" width="18.125" bestFit="1" customWidth="1"/>
    <col min="12" max="12" width="14" bestFit="1" customWidth="1"/>
    <col min="13" max="13" width="15.5" bestFit="1" customWidth="1"/>
    <col min="14" max="14" width="18" bestFit="1" customWidth="1"/>
    <col min="15" max="15" width="19.625" bestFit="1" customWidth="1"/>
    <col min="16" max="17" width="17.5" bestFit="1" customWidth="1"/>
    <col min="18" max="18" width="14.125" bestFit="1" customWidth="1"/>
    <col min="19" max="19" width="15.75" bestFit="1" customWidth="1"/>
    <col min="20" max="20" width="14.75" bestFit="1" customWidth="1"/>
    <col min="21" max="21" width="16.375" bestFit="1" customWidth="1"/>
    <col min="22" max="22" width="12.125" bestFit="1" customWidth="1"/>
    <col min="23" max="23" width="13.625" bestFit="1" customWidth="1"/>
    <col min="24" max="24" width="18.25" customWidth="1"/>
    <col min="25" max="25" width="22.75" bestFit="1" customWidth="1"/>
    <col min="26" max="27" width="18.25" bestFit="1" customWidth="1"/>
    <col min="28" max="28" width="21.25" bestFit="1" customWidth="1"/>
    <col min="29" max="29" width="36" bestFit="1" customWidth="1"/>
    <col min="30" max="30" width="36.25" bestFit="1" customWidth="1"/>
    <col min="31" max="31" width="35.125" bestFit="1" customWidth="1"/>
    <col min="32" max="32" width="34.625" bestFit="1" customWidth="1"/>
    <col min="33" max="33" width="32.125" bestFit="1" customWidth="1"/>
    <col min="34" max="34" width="36.125" bestFit="1" customWidth="1"/>
    <col min="35" max="35" width="35.625" bestFit="1" customWidth="1"/>
    <col min="36" max="36" width="32.25" bestFit="1" customWidth="1"/>
    <col min="37" max="37" width="32.875" bestFit="1" customWidth="1"/>
    <col min="38" max="38" width="30.125" bestFit="1" customWidth="1"/>
    <col min="39" max="39" width="36.375" bestFit="1" customWidth="1"/>
  </cols>
  <sheetData>
    <row r="1" spans="1:25" x14ac:dyDescent="0.2">
      <c r="A1" t="s">
        <v>52</v>
      </c>
      <c r="B1" s="16" t="s">
        <v>51</v>
      </c>
      <c r="C1" t="s">
        <v>25</v>
      </c>
      <c r="D1" s="20" t="s">
        <v>34</v>
      </c>
      <c r="E1" s="21" t="s">
        <v>32</v>
      </c>
      <c r="F1" s="22" t="s">
        <v>55</v>
      </c>
      <c r="G1" s="23" t="s">
        <v>33</v>
      </c>
      <c r="H1" s="24" t="s">
        <v>35</v>
      </c>
      <c r="I1" t="s">
        <v>56</v>
      </c>
      <c r="J1" s="24" t="s">
        <v>36</v>
      </c>
      <c r="K1" t="s">
        <v>57</v>
      </c>
      <c r="L1" t="s">
        <v>37</v>
      </c>
      <c r="M1" t="s">
        <v>58</v>
      </c>
      <c r="N1" s="24" t="s">
        <v>38</v>
      </c>
      <c r="O1" t="s">
        <v>59</v>
      </c>
      <c r="P1" t="s">
        <v>39</v>
      </c>
      <c r="Q1" t="s">
        <v>60</v>
      </c>
      <c r="R1" t="s">
        <v>40</v>
      </c>
      <c r="S1" t="s">
        <v>61</v>
      </c>
      <c r="T1" t="s">
        <v>41</v>
      </c>
      <c r="U1" t="s">
        <v>62</v>
      </c>
      <c r="V1" t="s">
        <v>50</v>
      </c>
      <c r="W1" t="s">
        <v>63</v>
      </c>
      <c r="X1" s="24" t="s">
        <v>42</v>
      </c>
      <c r="Y1" s="25" t="s">
        <v>64</v>
      </c>
    </row>
    <row r="2" spans="1:25" x14ac:dyDescent="0.2">
      <c r="A2" t="s">
        <v>20</v>
      </c>
      <c r="B2" s="16" t="s">
        <v>43</v>
      </c>
      <c r="C2" t="s">
        <v>27</v>
      </c>
      <c r="D2" s="20">
        <v>10</v>
      </c>
      <c r="E2" s="21">
        <v>4</v>
      </c>
      <c r="F2" s="22">
        <v>40</v>
      </c>
      <c r="G2" s="23">
        <v>360</v>
      </c>
      <c r="H2" s="24">
        <v>1440</v>
      </c>
      <c r="I2" s="26">
        <v>14400</v>
      </c>
      <c r="J2" s="24">
        <v>160</v>
      </c>
      <c r="K2" s="26">
        <v>1600</v>
      </c>
      <c r="L2" s="24">
        <v>60</v>
      </c>
      <c r="M2" s="26">
        <v>600</v>
      </c>
      <c r="N2" s="24">
        <v>110</v>
      </c>
      <c r="O2" s="26">
        <v>1100</v>
      </c>
      <c r="P2">
        <v>0</v>
      </c>
      <c r="Q2" s="26">
        <v>0</v>
      </c>
      <c r="R2">
        <v>90</v>
      </c>
      <c r="S2" s="26">
        <v>900</v>
      </c>
      <c r="T2">
        <v>420</v>
      </c>
      <c r="U2" s="26">
        <v>4200</v>
      </c>
      <c r="W2" s="26"/>
      <c r="X2" s="24">
        <v>1020</v>
      </c>
      <c r="Y2" s="26">
        <v>10200</v>
      </c>
    </row>
    <row r="3" spans="1:25" x14ac:dyDescent="0.2">
      <c r="A3" t="s">
        <v>20</v>
      </c>
      <c r="B3" s="16" t="s">
        <v>46</v>
      </c>
      <c r="C3" t="s">
        <v>27</v>
      </c>
      <c r="D3" s="20">
        <v>3</v>
      </c>
      <c r="E3" s="21">
        <v>4</v>
      </c>
      <c r="F3" s="22">
        <v>12</v>
      </c>
      <c r="G3" s="23">
        <v>360</v>
      </c>
      <c r="H3" s="24">
        <v>1440</v>
      </c>
      <c r="I3" s="26">
        <v>4320</v>
      </c>
      <c r="J3" s="24">
        <v>160</v>
      </c>
      <c r="K3" s="26">
        <v>480</v>
      </c>
      <c r="L3" s="24">
        <v>60</v>
      </c>
      <c r="M3" s="26">
        <v>180</v>
      </c>
      <c r="N3" s="24">
        <v>110</v>
      </c>
      <c r="O3" s="26">
        <v>330</v>
      </c>
      <c r="P3">
        <v>0</v>
      </c>
      <c r="Q3" s="26">
        <v>0</v>
      </c>
      <c r="R3">
        <v>90</v>
      </c>
      <c r="S3" s="26">
        <v>270</v>
      </c>
      <c r="T3">
        <v>420</v>
      </c>
      <c r="U3" s="26">
        <v>1260</v>
      </c>
      <c r="W3" s="26"/>
      <c r="X3" s="24">
        <v>1020</v>
      </c>
      <c r="Y3" s="26">
        <v>3060</v>
      </c>
    </row>
    <row r="4" spans="1:25" x14ac:dyDescent="0.2">
      <c r="A4" t="s">
        <v>20</v>
      </c>
      <c r="B4" s="16" t="s">
        <v>45</v>
      </c>
      <c r="C4" t="s">
        <v>26</v>
      </c>
      <c r="D4" s="20">
        <v>8</v>
      </c>
      <c r="E4" s="21">
        <v>110</v>
      </c>
      <c r="F4" s="22">
        <v>880</v>
      </c>
      <c r="G4" s="23">
        <v>20</v>
      </c>
      <c r="H4" s="24">
        <v>2200</v>
      </c>
      <c r="I4" s="26">
        <v>17600</v>
      </c>
      <c r="J4" s="24">
        <v>280</v>
      </c>
      <c r="K4" s="26">
        <v>2240</v>
      </c>
      <c r="L4" s="24">
        <v>150</v>
      </c>
      <c r="M4" s="26">
        <v>1200</v>
      </c>
      <c r="N4" s="24">
        <v>215</v>
      </c>
      <c r="O4" s="26">
        <v>1720</v>
      </c>
      <c r="P4">
        <v>35</v>
      </c>
      <c r="Q4" s="26">
        <v>280</v>
      </c>
      <c r="R4">
        <v>110</v>
      </c>
      <c r="S4" s="26">
        <v>880</v>
      </c>
      <c r="T4">
        <v>790</v>
      </c>
      <c r="U4" s="26">
        <v>6320</v>
      </c>
      <c r="W4" s="26"/>
      <c r="X4" s="24">
        <v>1410</v>
      </c>
      <c r="Y4" s="26">
        <v>11280</v>
      </c>
    </row>
    <row r="5" spans="1:25" x14ac:dyDescent="0.2">
      <c r="A5" t="s">
        <v>21</v>
      </c>
      <c r="B5" s="16" t="s">
        <v>43</v>
      </c>
      <c r="C5" t="s">
        <v>28</v>
      </c>
      <c r="D5" s="20">
        <v>10</v>
      </c>
      <c r="E5" s="21">
        <v>2</v>
      </c>
      <c r="F5" s="22">
        <v>20</v>
      </c>
      <c r="G5" s="23">
        <v>675</v>
      </c>
      <c r="H5" s="24">
        <v>1350</v>
      </c>
      <c r="I5" s="26">
        <v>13500</v>
      </c>
      <c r="J5" s="24">
        <v>80</v>
      </c>
      <c r="K5" s="26">
        <v>800</v>
      </c>
      <c r="L5" s="24">
        <v>150</v>
      </c>
      <c r="M5" s="26">
        <v>1500</v>
      </c>
      <c r="N5" s="24">
        <v>80</v>
      </c>
      <c r="O5" s="26">
        <v>800</v>
      </c>
      <c r="P5">
        <v>0</v>
      </c>
      <c r="Q5" s="26">
        <v>0</v>
      </c>
      <c r="R5">
        <v>90</v>
      </c>
      <c r="S5" s="26">
        <v>900</v>
      </c>
      <c r="T5">
        <v>400</v>
      </c>
      <c r="U5" s="26">
        <v>4000</v>
      </c>
      <c r="W5" s="26"/>
      <c r="X5" s="24">
        <v>950</v>
      </c>
      <c r="Y5" s="26">
        <v>9500</v>
      </c>
    </row>
    <row r="6" spans="1:25" x14ac:dyDescent="0.2">
      <c r="A6" t="s">
        <v>20</v>
      </c>
      <c r="B6" s="16" t="s">
        <v>44</v>
      </c>
      <c r="C6" t="s">
        <v>28</v>
      </c>
      <c r="D6" s="20">
        <v>5</v>
      </c>
      <c r="E6" s="21">
        <v>2</v>
      </c>
      <c r="F6" s="22">
        <v>10</v>
      </c>
      <c r="G6" s="23">
        <v>675</v>
      </c>
      <c r="H6" s="24">
        <v>1350</v>
      </c>
      <c r="I6" s="26">
        <v>6750</v>
      </c>
      <c r="J6" s="24">
        <v>80</v>
      </c>
      <c r="K6" s="26">
        <v>400</v>
      </c>
      <c r="L6" s="24">
        <v>150</v>
      </c>
      <c r="M6" s="26">
        <v>750</v>
      </c>
      <c r="N6" s="24">
        <v>80</v>
      </c>
      <c r="O6" s="26">
        <v>400</v>
      </c>
      <c r="P6">
        <v>0</v>
      </c>
      <c r="Q6" s="26">
        <v>0</v>
      </c>
      <c r="R6">
        <v>90</v>
      </c>
      <c r="S6" s="26">
        <v>450</v>
      </c>
      <c r="T6">
        <v>400</v>
      </c>
      <c r="U6" s="26">
        <v>2000</v>
      </c>
      <c r="W6" s="26"/>
      <c r="X6" s="24">
        <v>950</v>
      </c>
      <c r="Y6" s="26">
        <v>4750</v>
      </c>
    </row>
    <row r="7" spans="1:25" x14ac:dyDescent="0.2">
      <c r="A7" t="s">
        <v>20</v>
      </c>
      <c r="B7" s="16" t="s">
        <v>47</v>
      </c>
      <c r="C7" t="s">
        <v>29</v>
      </c>
      <c r="D7" s="20">
        <v>11</v>
      </c>
      <c r="E7" s="21">
        <v>5</v>
      </c>
      <c r="F7" s="22">
        <v>55</v>
      </c>
      <c r="G7" s="23">
        <v>280</v>
      </c>
      <c r="H7" s="24">
        <v>1400</v>
      </c>
      <c r="I7" s="26">
        <v>15400</v>
      </c>
      <c r="J7" s="24">
        <v>300</v>
      </c>
      <c r="K7" s="26">
        <v>3300</v>
      </c>
      <c r="L7" s="24">
        <v>150</v>
      </c>
      <c r="M7" s="26">
        <v>1650</v>
      </c>
      <c r="N7" s="24">
        <v>170</v>
      </c>
      <c r="O7" s="26">
        <v>1870</v>
      </c>
      <c r="P7">
        <v>0</v>
      </c>
      <c r="Q7" s="26">
        <v>0</v>
      </c>
      <c r="R7">
        <v>110</v>
      </c>
      <c r="S7" s="26">
        <v>1210</v>
      </c>
      <c r="T7">
        <v>730</v>
      </c>
      <c r="U7" s="26">
        <v>8030</v>
      </c>
      <c r="W7" s="26"/>
      <c r="X7" s="24">
        <v>670</v>
      </c>
      <c r="Y7" s="26">
        <v>7370</v>
      </c>
    </row>
    <row r="8" spans="1:25" x14ac:dyDescent="0.2">
      <c r="A8" t="s">
        <v>20</v>
      </c>
      <c r="B8" s="16" t="s">
        <v>48</v>
      </c>
      <c r="C8" t="s">
        <v>27</v>
      </c>
      <c r="D8" s="20">
        <v>7</v>
      </c>
      <c r="E8" s="21">
        <v>4</v>
      </c>
      <c r="F8" s="22">
        <v>28</v>
      </c>
      <c r="G8" s="23">
        <v>360</v>
      </c>
      <c r="H8" s="24">
        <v>1440</v>
      </c>
      <c r="I8" s="26">
        <v>10080</v>
      </c>
      <c r="J8" s="24">
        <v>160</v>
      </c>
      <c r="K8" s="26">
        <v>1120</v>
      </c>
      <c r="L8" s="24">
        <v>60</v>
      </c>
      <c r="M8" s="26">
        <v>420</v>
      </c>
      <c r="N8" s="24">
        <v>110</v>
      </c>
      <c r="O8" s="26">
        <v>770</v>
      </c>
      <c r="P8">
        <v>0</v>
      </c>
      <c r="Q8" s="26">
        <v>0</v>
      </c>
      <c r="R8">
        <v>90</v>
      </c>
      <c r="S8" s="26">
        <v>630</v>
      </c>
      <c r="T8">
        <v>420</v>
      </c>
      <c r="U8" s="26">
        <v>2940</v>
      </c>
      <c r="W8" s="26"/>
      <c r="X8" s="24">
        <v>1020</v>
      </c>
      <c r="Y8" s="26">
        <v>7140</v>
      </c>
    </row>
    <row r="9" spans="1:25" x14ac:dyDescent="0.2">
      <c r="A9" t="s">
        <v>21</v>
      </c>
      <c r="B9" s="16" t="s">
        <v>44</v>
      </c>
      <c r="C9" t="s">
        <v>29</v>
      </c>
      <c r="D9" s="20">
        <v>5</v>
      </c>
      <c r="E9" s="21">
        <v>5</v>
      </c>
      <c r="F9" s="22">
        <v>25</v>
      </c>
      <c r="G9" s="23">
        <v>280</v>
      </c>
      <c r="H9" s="24">
        <v>1400</v>
      </c>
      <c r="I9" s="26">
        <v>7000</v>
      </c>
      <c r="J9" s="24">
        <v>300</v>
      </c>
      <c r="K9" s="26">
        <v>1500</v>
      </c>
      <c r="L9" s="24">
        <v>150</v>
      </c>
      <c r="M9" s="26">
        <v>750</v>
      </c>
      <c r="N9" s="24">
        <v>170</v>
      </c>
      <c r="O9" s="26">
        <v>850</v>
      </c>
      <c r="P9">
        <v>0</v>
      </c>
      <c r="Q9" s="26">
        <v>0</v>
      </c>
      <c r="R9">
        <v>110</v>
      </c>
      <c r="S9" s="26">
        <v>550</v>
      </c>
      <c r="T9">
        <v>730</v>
      </c>
      <c r="U9" s="26">
        <v>3650</v>
      </c>
      <c r="W9" s="26"/>
      <c r="X9" s="24">
        <v>670</v>
      </c>
      <c r="Y9" s="26">
        <v>3350</v>
      </c>
    </row>
    <row r="10" spans="1:25" x14ac:dyDescent="0.2">
      <c r="A10" t="s">
        <v>21</v>
      </c>
      <c r="B10" s="16" t="s">
        <v>45</v>
      </c>
      <c r="C10" t="s">
        <v>27</v>
      </c>
      <c r="D10" s="20">
        <v>8</v>
      </c>
      <c r="E10" s="21">
        <v>4</v>
      </c>
      <c r="F10" s="22">
        <v>32</v>
      </c>
      <c r="G10" s="23">
        <v>360</v>
      </c>
      <c r="H10" s="24">
        <v>1440</v>
      </c>
      <c r="I10" s="26">
        <v>11520</v>
      </c>
      <c r="J10" s="24">
        <v>160</v>
      </c>
      <c r="K10" s="26">
        <v>1280</v>
      </c>
      <c r="L10" s="24">
        <v>60</v>
      </c>
      <c r="M10" s="26">
        <v>480</v>
      </c>
      <c r="N10" s="24">
        <v>110</v>
      </c>
      <c r="O10" s="26">
        <v>880</v>
      </c>
      <c r="P10">
        <v>0</v>
      </c>
      <c r="Q10" s="26">
        <v>0</v>
      </c>
      <c r="R10">
        <v>90</v>
      </c>
      <c r="S10" s="26">
        <v>720</v>
      </c>
      <c r="T10">
        <v>420</v>
      </c>
      <c r="U10" s="26">
        <v>3360</v>
      </c>
      <c r="W10" s="26"/>
      <c r="X10" s="24">
        <v>1020</v>
      </c>
      <c r="Y10" s="26">
        <v>8160</v>
      </c>
    </row>
    <row r="11" spans="1:25" x14ac:dyDescent="0.2">
      <c r="A11" t="s">
        <v>21</v>
      </c>
      <c r="B11" s="16" t="s">
        <v>46</v>
      </c>
      <c r="C11" t="s">
        <v>30</v>
      </c>
      <c r="D11" s="20">
        <v>3</v>
      </c>
      <c r="E11" s="21">
        <v>7</v>
      </c>
      <c r="F11" s="22">
        <v>21</v>
      </c>
      <c r="G11" s="23">
        <v>1250</v>
      </c>
      <c r="H11" s="24">
        <v>8750</v>
      </c>
      <c r="I11" s="26">
        <v>26250</v>
      </c>
      <c r="J11" s="24">
        <v>460</v>
      </c>
      <c r="K11" s="26">
        <v>1380</v>
      </c>
      <c r="L11" s="24">
        <v>70</v>
      </c>
      <c r="M11" s="26">
        <v>210</v>
      </c>
      <c r="N11" s="24">
        <v>140</v>
      </c>
      <c r="O11" s="26">
        <v>420</v>
      </c>
      <c r="P11">
        <v>5</v>
      </c>
      <c r="Q11" s="26">
        <v>15</v>
      </c>
      <c r="R11">
        <v>90</v>
      </c>
      <c r="S11" s="26">
        <v>270</v>
      </c>
      <c r="T11">
        <v>765</v>
      </c>
      <c r="U11" s="26">
        <v>2295</v>
      </c>
      <c r="V11">
        <v>100</v>
      </c>
      <c r="W11" s="26">
        <v>300</v>
      </c>
      <c r="X11" s="24">
        <v>8085</v>
      </c>
      <c r="Y11" s="26">
        <v>24255</v>
      </c>
    </row>
    <row r="12" spans="1:25" x14ac:dyDescent="0.2">
      <c r="A12" t="s">
        <v>21</v>
      </c>
      <c r="B12" s="16" t="s">
        <v>47</v>
      </c>
      <c r="C12" t="s">
        <v>29</v>
      </c>
      <c r="D12" s="20">
        <v>11</v>
      </c>
      <c r="E12" s="21">
        <v>5</v>
      </c>
      <c r="F12" s="22">
        <v>55</v>
      </c>
      <c r="G12" s="23">
        <v>280</v>
      </c>
      <c r="H12" s="24">
        <v>1400</v>
      </c>
      <c r="I12" s="26">
        <v>15400</v>
      </c>
      <c r="J12" s="24">
        <v>300</v>
      </c>
      <c r="K12" s="26">
        <v>3300</v>
      </c>
      <c r="L12" s="24">
        <v>150</v>
      </c>
      <c r="M12" s="26">
        <v>1650</v>
      </c>
      <c r="N12" s="24">
        <v>170</v>
      </c>
      <c r="O12" s="26">
        <v>1870</v>
      </c>
      <c r="P12">
        <v>0</v>
      </c>
      <c r="Q12" s="26">
        <v>0</v>
      </c>
      <c r="R12">
        <v>110</v>
      </c>
      <c r="S12" s="26">
        <v>1210</v>
      </c>
      <c r="T12">
        <v>730</v>
      </c>
      <c r="U12" s="26">
        <v>8030</v>
      </c>
      <c r="W12" s="26"/>
      <c r="X12" s="24">
        <v>670</v>
      </c>
      <c r="Y12" s="26">
        <v>7370</v>
      </c>
    </row>
    <row r="13" spans="1:25" x14ac:dyDescent="0.2">
      <c r="A13" t="s">
        <v>21</v>
      </c>
      <c r="B13" s="16" t="s">
        <v>48</v>
      </c>
      <c r="C13" t="s">
        <v>27</v>
      </c>
      <c r="D13" s="20">
        <v>7</v>
      </c>
      <c r="E13" s="21">
        <v>4</v>
      </c>
      <c r="F13" s="22">
        <v>28</v>
      </c>
      <c r="G13" s="23">
        <v>360</v>
      </c>
      <c r="H13" s="24">
        <v>1440</v>
      </c>
      <c r="I13" s="26">
        <v>10080</v>
      </c>
      <c r="J13" s="24">
        <v>160</v>
      </c>
      <c r="K13" s="26">
        <v>1120</v>
      </c>
      <c r="L13" s="24">
        <v>60</v>
      </c>
      <c r="M13" s="26">
        <v>420</v>
      </c>
      <c r="N13" s="24">
        <v>110</v>
      </c>
      <c r="O13" s="26">
        <v>770</v>
      </c>
      <c r="P13">
        <v>0</v>
      </c>
      <c r="Q13" s="26">
        <v>0</v>
      </c>
      <c r="R13">
        <v>90</v>
      </c>
      <c r="S13" s="26">
        <v>630</v>
      </c>
      <c r="T13">
        <v>420</v>
      </c>
      <c r="U13" s="26">
        <v>2940</v>
      </c>
      <c r="W13" s="26"/>
      <c r="X13" s="24">
        <v>1020</v>
      </c>
      <c r="Y13" s="26">
        <v>7140</v>
      </c>
    </row>
    <row r="14" spans="1:25" x14ac:dyDescent="0.2">
      <c r="A14" t="s">
        <v>22</v>
      </c>
      <c r="B14" t="s">
        <v>43</v>
      </c>
      <c r="C14" t="s">
        <v>29</v>
      </c>
      <c r="D14" s="20">
        <v>10</v>
      </c>
      <c r="E14" s="21">
        <v>5</v>
      </c>
      <c r="F14" s="22">
        <v>50</v>
      </c>
      <c r="G14" s="23">
        <v>280</v>
      </c>
      <c r="H14" s="24">
        <v>1400</v>
      </c>
      <c r="I14" s="26">
        <v>14000</v>
      </c>
      <c r="J14" s="24">
        <v>300</v>
      </c>
      <c r="K14" s="26">
        <v>3000</v>
      </c>
      <c r="L14" s="24">
        <v>150</v>
      </c>
      <c r="M14" s="26">
        <v>1500</v>
      </c>
      <c r="N14" s="24">
        <v>170</v>
      </c>
      <c r="O14" s="26">
        <v>1700</v>
      </c>
      <c r="P14">
        <v>0</v>
      </c>
      <c r="Q14" s="26">
        <v>0</v>
      </c>
      <c r="R14">
        <v>110</v>
      </c>
      <c r="S14" s="26">
        <v>1100</v>
      </c>
      <c r="T14">
        <v>730</v>
      </c>
      <c r="U14" s="26">
        <v>7300</v>
      </c>
      <c r="W14" s="26"/>
      <c r="X14" s="24">
        <v>670</v>
      </c>
      <c r="Y14" s="26">
        <v>6700</v>
      </c>
    </row>
    <row r="15" spans="1:25" x14ac:dyDescent="0.2">
      <c r="A15" t="s">
        <v>22</v>
      </c>
      <c r="B15" t="s">
        <v>44</v>
      </c>
      <c r="C15" t="s">
        <v>26</v>
      </c>
      <c r="D15" s="20">
        <v>5</v>
      </c>
      <c r="E15" s="21">
        <v>110</v>
      </c>
      <c r="F15" s="22">
        <v>550</v>
      </c>
      <c r="G15" s="23">
        <v>20</v>
      </c>
      <c r="H15" s="24">
        <v>2200</v>
      </c>
      <c r="I15" s="26">
        <v>11000</v>
      </c>
      <c r="J15" s="24">
        <v>280</v>
      </c>
      <c r="K15" s="26">
        <v>1400</v>
      </c>
      <c r="L15" s="24">
        <v>150</v>
      </c>
      <c r="M15" s="26">
        <v>750</v>
      </c>
      <c r="N15" s="24">
        <v>215</v>
      </c>
      <c r="O15" s="26">
        <v>1075</v>
      </c>
      <c r="P15">
        <v>35</v>
      </c>
      <c r="Q15" s="26">
        <v>175</v>
      </c>
      <c r="R15">
        <v>110</v>
      </c>
      <c r="S15" s="26">
        <v>550</v>
      </c>
      <c r="T15">
        <v>790</v>
      </c>
      <c r="U15" s="26">
        <v>3950</v>
      </c>
      <c r="W15" s="26"/>
      <c r="X15" s="24">
        <v>1410</v>
      </c>
      <c r="Y15" s="26">
        <v>7050</v>
      </c>
    </row>
    <row r="16" spans="1:25" x14ac:dyDescent="0.2">
      <c r="A16" t="s">
        <v>22</v>
      </c>
      <c r="B16" t="s">
        <v>45</v>
      </c>
      <c r="C16" t="s">
        <v>28</v>
      </c>
      <c r="D16" s="20">
        <v>8</v>
      </c>
      <c r="E16" s="21">
        <v>2</v>
      </c>
      <c r="F16" s="22">
        <v>16</v>
      </c>
      <c r="G16" s="23">
        <v>675</v>
      </c>
      <c r="H16" s="24">
        <v>1350</v>
      </c>
      <c r="I16" s="26">
        <v>10800</v>
      </c>
      <c r="J16" s="24">
        <v>80</v>
      </c>
      <c r="K16" s="26">
        <v>640</v>
      </c>
      <c r="L16" s="24">
        <v>150</v>
      </c>
      <c r="M16" s="26">
        <v>1200</v>
      </c>
      <c r="N16" s="24">
        <v>80</v>
      </c>
      <c r="O16" s="26">
        <v>640</v>
      </c>
      <c r="P16">
        <v>0</v>
      </c>
      <c r="Q16" s="26">
        <v>0</v>
      </c>
      <c r="R16">
        <v>90</v>
      </c>
      <c r="S16" s="26">
        <v>720</v>
      </c>
      <c r="T16">
        <v>400</v>
      </c>
      <c r="U16" s="26">
        <v>3200</v>
      </c>
      <c r="W16" s="26"/>
      <c r="X16" s="24">
        <v>950</v>
      </c>
      <c r="Y16" s="26">
        <v>7600</v>
      </c>
    </row>
    <row r="17" spans="1:25" x14ac:dyDescent="0.2">
      <c r="A17" t="s">
        <v>22</v>
      </c>
      <c r="B17" t="s">
        <v>46</v>
      </c>
      <c r="C17" t="s">
        <v>27</v>
      </c>
      <c r="D17" s="20">
        <v>3</v>
      </c>
      <c r="E17" s="21">
        <v>4</v>
      </c>
      <c r="F17" s="22">
        <v>12</v>
      </c>
      <c r="G17" s="23">
        <v>360</v>
      </c>
      <c r="H17" s="24">
        <v>1440</v>
      </c>
      <c r="I17" s="26">
        <v>4320</v>
      </c>
      <c r="J17" s="24">
        <v>160</v>
      </c>
      <c r="K17" s="26">
        <v>480</v>
      </c>
      <c r="L17" s="24">
        <v>60</v>
      </c>
      <c r="M17" s="26">
        <v>180</v>
      </c>
      <c r="N17" s="24">
        <v>110</v>
      </c>
      <c r="O17" s="26">
        <v>330</v>
      </c>
      <c r="P17">
        <v>0</v>
      </c>
      <c r="Q17" s="26">
        <v>0</v>
      </c>
      <c r="R17">
        <v>90</v>
      </c>
      <c r="S17" s="26">
        <v>270</v>
      </c>
      <c r="T17">
        <v>420</v>
      </c>
      <c r="U17" s="26">
        <v>1260</v>
      </c>
      <c r="W17" s="26"/>
      <c r="X17" s="24">
        <v>1020</v>
      </c>
      <c r="Y17" s="26">
        <v>3060</v>
      </c>
    </row>
    <row r="18" spans="1:25" x14ac:dyDescent="0.2">
      <c r="A18" t="s">
        <v>22</v>
      </c>
      <c r="B18" t="s">
        <v>47</v>
      </c>
      <c r="C18" t="s">
        <v>30</v>
      </c>
      <c r="D18" s="20">
        <v>11</v>
      </c>
      <c r="E18" s="21">
        <v>7</v>
      </c>
      <c r="F18" s="22">
        <v>77</v>
      </c>
      <c r="G18" s="23">
        <v>1250</v>
      </c>
      <c r="H18" s="24">
        <v>8750</v>
      </c>
      <c r="I18" s="26">
        <v>96250</v>
      </c>
      <c r="J18" s="24">
        <v>460</v>
      </c>
      <c r="K18" s="26">
        <v>5060</v>
      </c>
      <c r="L18" s="24">
        <v>70</v>
      </c>
      <c r="M18" s="26">
        <v>770</v>
      </c>
      <c r="N18" s="24">
        <v>140</v>
      </c>
      <c r="O18" s="26">
        <v>1540</v>
      </c>
      <c r="P18">
        <v>5</v>
      </c>
      <c r="Q18" s="26">
        <v>55</v>
      </c>
      <c r="R18">
        <v>90</v>
      </c>
      <c r="S18" s="26">
        <v>990</v>
      </c>
      <c r="T18">
        <v>765</v>
      </c>
      <c r="U18" s="26">
        <v>8415</v>
      </c>
      <c r="V18">
        <v>100</v>
      </c>
      <c r="W18" s="26">
        <v>1100</v>
      </c>
      <c r="X18" s="24">
        <v>8085</v>
      </c>
      <c r="Y18" s="26">
        <v>88935</v>
      </c>
    </row>
    <row r="19" spans="1:25" x14ac:dyDescent="0.2">
      <c r="A19" t="s">
        <v>22</v>
      </c>
      <c r="B19" t="s">
        <v>48</v>
      </c>
      <c r="C19" t="s">
        <v>29</v>
      </c>
      <c r="D19" s="20">
        <v>7</v>
      </c>
      <c r="E19" s="21">
        <v>5</v>
      </c>
      <c r="F19" s="22">
        <v>35</v>
      </c>
      <c r="G19" s="23">
        <v>280</v>
      </c>
      <c r="H19" s="24">
        <v>1400</v>
      </c>
      <c r="I19" s="26">
        <v>9800</v>
      </c>
      <c r="J19" s="24">
        <v>300</v>
      </c>
      <c r="K19" s="26">
        <v>2100</v>
      </c>
      <c r="L19" s="24">
        <v>150</v>
      </c>
      <c r="M19" s="26">
        <v>1050</v>
      </c>
      <c r="N19" s="24">
        <v>170</v>
      </c>
      <c r="O19" s="26">
        <v>1190</v>
      </c>
      <c r="P19">
        <v>0</v>
      </c>
      <c r="Q19" s="26">
        <v>0</v>
      </c>
      <c r="R19">
        <v>110</v>
      </c>
      <c r="S19" s="26">
        <v>770</v>
      </c>
      <c r="T19">
        <v>730</v>
      </c>
      <c r="U19" s="26">
        <v>5110</v>
      </c>
      <c r="W19" s="26"/>
      <c r="X19" s="24">
        <v>670</v>
      </c>
      <c r="Y19" s="26">
        <v>4690</v>
      </c>
    </row>
    <row r="20" spans="1:25" x14ac:dyDescent="0.2">
      <c r="A20" t="s">
        <v>23</v>
      </c>
      <c r="B20" t="s">
        <v>43</v>
      </c>
      <c r="C20" t="s">
        <v>26</v>
      </c>
      <c r="D20" s="20">
        <v>10</v>
      </c>
      <c r="E20" s="21">
        <v>110</v>
      </c>
      <c r="F20" s="22">
        <v>1100</v>
      </c>
      <c r="G20" s="23">
        <v>20</v>
      </c>
      <c r="H20" s="24">
        <v>2200</v>
      </c>
      <c r="I20" s="26">
        <v>22000</v>
      </c>
      <c r="J20" s="24">
        <v>280</v>
      </c>
      <c r="K20" s="26">
        <v>2800</v>
      </c>
      <c r="L20" s="24">
        <v>150</v>
      </c>
      <c r="M20" s="26">
        <v>1500</v>
      </c>
      <c r="N20" s="24">
        <v>215</v>
      </c>
      <c r="O20" s="26">
        <v>2150</v>
      </c>
      <c r="P20">
        <v>35</v>
      </c>
      <c r="Q20" s="26">
        <v>350</v>
      </c>
      <c r="R20">
        <v>110</v>
      </c>
      <c r="S20" s="26">
        <v>1100</v>
      </c>
      <c r="T20">
        <v>790</v>
      </c>
      <c r="U20" s="26">
        <v>7900</v>
      </c>
      <c r="W20" s="26"/>
      <c r="X20" s="24">
        <v>1410</v>
      </c>
      <c r="Y20" s="26">
        <v>14100</v>
      </c>
    </row>
    <row r="21" spans="1:25" x14ac:dyDescent="0.2">
      <c r="A21" t="s">
        <v>23</v>
      </c>
      <c r="B21" t="s">
        <v>44</v>
      </c>
      <c r="C21" t="s">
        <v>27</v>
      </c>
      <c r="D21" s="20">
        <v>5</v>
      </c>
      <c r="E21" s="21">
        <v>4</v>
      </c>
      <c r="F21" s="22">
        <v>20</v>
      </c>
      <c r="G21" s="23">
        <v>360</v>
      </c>
      <c r="H21" s="24">
        <v>1440</v>
      </c>
      <c r="I21" s="26">
        <v>7200</v>
      </c>
      <c r="J21" s="24">
        <v>160</v>
      </c>
      <c r="K21" s="26">
        <v>800</v>
      </c>
      <c r="L21" s="24">
        <v>60</v>
      </c>
      <c r="M21" s="26">
        <v>300</v>
      </c>
      <c r="N21" s="24">
        <v>110</v>
      </c>
      <c r="O21" s="26">
        <v>550</v>
      </c>
      <c r="P21">
        <v>0</v>
      </c>
      <c r="Q21" s="26">
        <v>0</v>
      </c>
      <c r="R21">
        <v>90</v>
      </c>
      <c r="S21" s="26">
        <v>450</v>
      </c>
      <c r="T21">
        <v>420</v>
      </c>
      <c r="U21" s="26">
        <v>2100</v>
      </c>
      <c r="W21" s="26"/>
      <c r="X21" s="24">
        <v>1020</v>
      </c>
      <c r="Y21" s="26">
        <v>5100</v>
      </c>
    </row>
    <row r="22" spans="1:25" x14ac:dyDescent="0.2">
      <c r="A22" t="s">
        <v>23</v>
      </c>
      <c r="B22" t="s">
        <v>45</v>
      </c>
      <c r="C22" t="s">
        <v>29</v>
      </c>
      <c r="D22" s="20">
        <v>8</v>
      </c>
      <c r="E22" s="21">
        <v>5</v>
      </c>
      <c r="F22" s="22">
        <v>40</v>
      </c>
      <c r="G22" s="23">
        <v>280</v>
      </c>
      <c r="H22" s="24">
        <v>1400</v>
      </c>
      <c r="I22" s="26">
        <v>11200</v>
      </c>
      <c r="J22" s="24">
        <v>300</v>
      </c>
      <c r="K22" s="26">
        <v>2400</v>
      </c>
      <c r="L22" s="24">
        <v>150</v>
      </c>
      <c r="M22" s="26">
        <v>1200</v>
      </c>
      <c r="N22" s="24">
        <v>170</v>
      </c>
      <c r="O22" s="26">
        <v>1360</v>
      </c>
      <c r="P22">
        <v>0</v>
      </c>
      <c r="Q22" s="26">
        <v>0</v>
      </c>
      <c r="R22">
        <v>110</v>
      </c>
      <c r="S22" s="26">
        <v>880</v>
      </c>
      <c r="T22">
        <v>730</v>
      </c>
      <c r="U22" s="26">
        <v>5840</v>
      </c>
      <c r="W22" s="26"/>
      <c r="X22" s="24">
        <v>670</v>
      </c>
      <c r="Y22" s="26">
        <v>5360</v>
      </c>
    </row>
    <row r="23" spans="1:25" x14ac:dyDescent="0.2">
      <c r="A23" t="s">
        <v>23</v>
      </c>
      <c r="B23" t="s">
        <v>46</v>
      </c>
      <c r="C23" t="s">
        <v>28</v>
      </c>
      <c r="D23" s="20">
        <v>3</v>
      </c>
      <c r="E23" s="21">
        <v>2</v>
      </c>
      <c r="F23" s="22">
        <v>6</v>
      </c>
      <c r="G23" s="23">
        <v>675</v>
      </c>
      <c r="H23" s="24">
        <v>1350</v>
      </c>
      <c r="I23" s="26">
        <v>4050</v>
      </c>
      <c r="J23" s="24">
        <v>80</v>
      </c>
      <c r="K23" s="26">
        <v>240</v>
      </c>
      <c r="L23" s="24">
        <v>150</v>
      </c>
      <c r="M23" s="26">
        <v>450</v>
      </c>
      <c r="N23" s="24">
        <v>80</v>
      </c>
      <c r="O23" s="26">
        <v>240</v>
      </c>
      <c r="P23">
        <v>0</v>
      </c>
      <c r="Q23" s="26">
        <v>0</v>
      </c>
      <c r="R23">
        <v>90</v>
      </c>
      <c r="S23" s="26">
        <v>270</v>
      </c>
      <c r="T23">
        <v>400</v>
      </c>
      <c r="U23" s="26">
        <v>1200</v>
      </c>
      <c r="W23" s="26"/>
      <c r="X23" s="24">
        <v>950</v>
      </c>
      <c r="Y23" s="26">
        <v>2850</v>
      </c>
    </row>
    <row r="24" spans="1:25" x14ac:dyDescent="0.2">
      <c r="A24" t="s">
        <v>23</v>
      </c>
      <c r="B24" t="s">
        <v>47</v>
      </c>
      <c r="C24" t="s">
        <v>27</v>
      </c>
      <c r="D24" s="20">
        <v>11</v>
      </c>
      <c r="E24" s="21">
        <v>4</v>
      </c>
      <c r="F24" s="22">
        <v>44</v>
      </c>
      <c r="G24" s="23">
        <v>360</v>
      </c>
      <c r="H24" s="24">
        <v>1440</v>
      </c>
      <c r="I24" s="26">
        <v>15840</v>
      </c>
      <c r="J24" s="24">
        <v>160</v>
      </c>
      <c r="K24" s="26">
        <v>1760</v>
      </c>
      <c r="L24" s="24">
        <v>60</v>
      </c>
      <c r="M24" s="26">
        <v>660</v>
      </c>
      <c r="N24" s="24">
        <v>110</v>
      </c>
      <c r="O24" s="26">
        <v>1210</v>
      </c>
      <c r="P24">
        <v>0</v>
      </c>
      <c r="Q24" s="26">
        <v>0</v>
      </c>
      <c r="R24">
        <v>90</v>
      </c>
      <c r="S24" s="26">
        <v>990</v>
      </c>
      <c r="T24">
        <v>420</v>
      </c>
      <c r="U24" s="26">
        <v>4620</v>
      </c>
      <c r="W24" s="26"/>
      <c r="X24" s="24">
        <v>1020</v>
      </c>
      <c r="Y24" s="26">
        <v>11220</v>
      </c>
    </row>
    <row r="25" spans="1:25" x14ac:dyDescent="0.2">
      <c r="A25" t="s">
        <v>23</v>
      </c>
      <c r="B25" t="s">
        <v>48</v>
      </c>
      <c r="C25" t="s">
        <v>26</v>
      </c>
      <c r="D25" s="20">
        <v>7</v>
      </c>
      <c r="E25" s="21">
        <v>110</v>
      </c>
      <c r="F25" s="22">
        <v>770</v>
      </c>
      <c r="G25" s="23">
        <v>20</v>
      </c>
      <c r="H25" s="24">
        <v>2200</v>
      </c>
      <c r="I25" s="26">
        <v>15400</v>
      </c>
      <c r="J25" s="24">
        <v>280</v>
      </c>
      <c r="K25" s="26">
        <v>1960</v>
      </c>
      <c r="L25" s="24">
        <v>150</v>
      </c>
      <c r="M25" s="26">
        <v>1050</v>
      </c>
      <c r="N25" s="24">
        <v>215</v>
      </c>
      <c r="O25" s="26">
        <v>1505</v>
      </c>
      <c r="P25">
        <v>35</v>
      </c>
      <c r="Q25" s="26">
        <v>245</v>
      </c>
      <c r="R25">
        <v>110</v>
      </c>
      <c r="S25" s="26">
        <v>770</v>
      </c>
      <c r="T25">
        <v>790</v>
      </c>
      <c r="U25" s="26">
        <v>5530</v>
      </c>
      <c r="W25" s="26"/>
      <c r="X25" s="24">
        <v>1410</v>
      </c>
      <c r="Y25" s="26">
        <v>9870</v>
      </c>
    </row>
  </sheetData>
  <phoneticPr fontId="6" type="noConversion"/>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519DA8-0A9D-448D-B104-B6A9E3FE5D41}">
  <dimension ref="A3:BS76"/>
  <sheetViews>
    <sheetView tabSelected="1" zoomScale="85" zoomScaleNormal="85" workbookViewId="0">
      <selection activeCell="C78" sqref="C78"/>
    </sheetView>
  </sheetViews>
  <sheetFormatPr defaultRowHeight="14.25" x14ac:dyDescent="0.2"/>
  <cols>
    <col min="1" max="1" width="14" bestFit="1" customWidth="1"/>
    <col min="2" max="2" width="24.25" bestFit="1" customWidth="1"/>
    <col min="3" max="3" width="26.375" bestFit="1" customWidth="1"/>
    <col min="4" max="4" width="23" bestFit="1" customWidth="1"/>
    <col min="5" max="5" width="20.25" bestFit="1" customWidth="1"/>
    <col min="6" max="6" width="24.375" bestFit="1" customWidth="1"/>
    <col min="7" max="7" width="22.375" bestFit="1" customWidth="1"/>
    <col min="8" max="8" width="20.5" bestFit="1" customWidth="1"/>
    <col min="9" max="9" width="21.25" bestFit="1" customWidth="1"/>
    <col min="10" max="10" width="18.5" bestFit="1" customWidth="1"/>
    <col min="11" max="11" width="27.625" bestFit="1" customWidth="1"/>
    <col min="12" max="12" width="24.25" bestFit="1" customWidth="1"/>
    <col min="13" max="13" width="26.375" bestFit="1" customWidth="1"/>
    <col min="14" max="14" width="23" bestFit="1" customWidth="1"/>
    <col min="15" max="15" width="20.25" bestFit="1" customWidth="1"/>
    <col min="16" max="16" width="24.375" bestFit="1" customWidth="1"/>
    <col min="17" max="17" width="22.375" bestFit="1" customWidth="1"/>
    <col min="18" max="18" width="20.5" bestFit="1" customWidth="1"/>
    <col min="19" max="19" width="21.25" bestFit="1" customWidth="1"/>
    <col min="20" max="20" width="18.5" bestFit="1" customWidth="1"/>
    <col min="21" max="21" width="27.625" bestFit="1" customWidth="1"/>
    <col min="22" max="22" width="24.25" bestFit="1" customWidth="1"/>
    <col min="23" max="23" width="26.375" bestFit="1" customWidth="1"/>
    <col min="24" max="24" width="23" bestFit="1" customWidth="1"/>
    <col min="25" max="25" width="20.25" bestFit="1" customWidth="1"/>
    <col min="26" max="26" width="24.375" bestFit="1" customWidth="1"/>
    <col min="27" max="27" width="22.375" bestFit="1" customWidth="1"/>
    <col min="28" max="28" width="20.5" bestFit="1" customWidth="1"/>
    <col min="29" max="29" width="21.25" bestFit="1" customWidth="1"/>
    <col min="30" max="30" width="18.5" bestFit="1" customWidth="1"/>
    <col min="31" max="31" width="27.625" bestFit="1" customWidth="1"/>
    <col min="32" max="32" width="24.25" bestFit="1" customWidth="1"/>
    <col min="33" max="33" width="26.375" bestFit="1" customWidth="1"/>
    <col min="34" max="34" width="23" bestFit="1" customWidth="1"/>
    <col min="35" max="35" width="20.25" bestFit="1" customWidth="1"/>
    <col min="36" max="36" width="24.375" bestFit="1" customWidth="1"/>
    <col min="37" max="37" width="22.375" bestFit="1" customWidth="1"/>
    <col min="38" max="38" width="20.5" bestFit="1" customWidth="1"/>
    <col min="39" max="39" width="21.25" bestFit="1" customWidth="1"/>
    <col min="40" max="40" width="18.5" bestFit="1" customWidth="1"/>
    <col min="41" max="41" width="27.625" bestFit="1" customWidth="1"/>
    <col min="42" max="42" width="24.25" bestFit="1" customWidth="1"/>
    <col min="43" max="43" width="26.375" bestFit="1" customWidth="1"/>
    <col min="44" max="44" width="23" bestFit="1" customWidth="1"/>
    <col min="45" max="45" width="20.25" bestFit="1" customWidth="1"/>
    <col min="46" max="46" width="24.375" bestFit="1" customWidth="1"/>
    <col min="47" max="47" width="22.375" bestFit="1" customWidth="1"/>
    <col min="48" max="48" width="20.5" bestFit="1" customWidth="1"/>
    <col min="49" max="49" width="21.25" bestFit="1" customWidth="1"/>
    <col min="50" max="50" width="18.5" bestFit="1" customWidth="1"/>
    <col min="51" max="51" width="27.625" bestFit="1" customWidth="1"/>
    <col min="52" max="52" width="24.25" bestFit="1" customWidth="1"/>
    <col min="53" max="53" width="26.375" bestFit="1" customWidth="1"/>
    <col min="54" max="54" width="23" bestFit="1" customWidth="1"/>
    <col min="55" max="55" width="20.25" bestFit="1" customWidth="1"/>
    <col min="56" max="56" width="24.375" bestFit="1" customWidth="1"/>
    <col min="57" max="57" width="22.375" bestFit="1" customWidth="1"/>
    <col min="58" max="58" width="20.5" bestFit="1" customWidth="1"/>
    <col min="59" max="59" width="21.25" bestFit="1" customWidth="1"/>
    <col min="60" max="60" width="18.5" bestFit="1" customWidth="1"/>
    <col min="61" max="61" width="27.625" bestFit="1" customWidth="1"/>
    <col min="62" max="62" width="29.5" bestFit="1" customWidth="1"/>
    <col min="63" max="63" width="31.5" bestFit="1" customWidth="1"/>
    <col min="64" max="64" width="28.125" bestFit="1" customWidth="1"/>
    <col min="65" max="65" width="25.5" bestFit="1" customWidth="1"/>
    <col min="66" max="66" width="29.625" bestFit="1" customWidth="1"/>
    <col min="67" max="67" width="27.5" bestFit="1" customWidth="1"/>
    <col min="68" max="68" width="25.75" bestFit="1" customWidth="1"/>
    <col min="69" max="69" width="26.375" bestFit="1" customWidth="1"/>
    <col min="70" max="70" width="23.625" bestFit="1" customWidth="1"/>
    <col min="71" max="71" width="32.75" bestFit="1" customWidth="1"/>
  </cols>
  <sheetData>
    <row r="3" spans="1:11" x14ac:dyDescent="0.2">
      <c r="A3" s="17" t="s">
        <v>53</v>
      </c>
      <c r="B3" t="s">
        <v>65</v>
      </c>
      <c r="C3" t="s">
        <v>66</v>
      </c>
      <c r="D3" t="s">
        <v>67</v>
      </c>
      <c r="E3" t="s">
        <v>68</v>
      </c>
      <c r="F3" t="s">
        <v>69</v>
      </c>
      <c r="G3" t="s">
        <v>70</v>
      </c>
      <c r="H3" t="s">
        <v>71</v>
      </c>
      <c r="I3" t="s">
        <v>72</v>
      </c>
      <c r="J3" t="s">
        <v>73</v>
      </c>
      <c r="K3" t="s">
        <v>74</v>
      </c>
    </row>
    <row r="4" spans="1:11" x14ac:dyDescent="0.2">
      <c r="A4" s="18" t="s">
        <v>20</v>
      </c>
      <c r="B4" s="16">
        <v>1025</v>
      </c>
      <c r="C4" s="26">
        <v>68550</v>
      </c>
      <c r="D4" s="26">
        <v>9140</v>
      </c>
      <c r="E4" s="26">
        <v>4800</v>
      </c>
      <c r="F4" s="26">
        <v>6190</v>
      </c>
      <c r="G4" s="26">
        <v>280</v>
      </c>
      <c r="H4" s="26">
        <v>4340</v>
      </c>
      <c r="I4" s="16">
        <v>24750</v>
      </c>
      <c r="J4" s="26"/>
      <c r="K4" s="26">
        <v>43800</v>
      </c>
    </row>
    <row r="5" spans="1:11" x14ac:dyDescent="0.2">
      <c r="A5" s="19" t="s">
        <v>26</v>
      </c>
      <c r="B5" s="16">
        <v>880</v>
      </c>
      <c r="C5" s="26">
        <v>17600</v>
      </c>
      <c r="D5" s="26">
        <v>2240</v>
      </c>
      <c r="E5" s="26">
        <v>1200</v>
      </c>
      <c r="F5" s="26">
        <v>1720</v>
      </c>
      <c r="G5" s="26">
        <v>280</v>
      </c>
      <c r="H5" s="26">
        <v>880</v>
      </c>
      <c r="I5" s="16">
        <v>6320</v>
      </c>
      <c r="J5" s="26"/>
      <c r="K5" s="26">
        <v>11280</v>
      </c>
    </row>
    <row r="6" spans="1:11" x14ac:dyDescent="0.2">
      <c r="A6" s="19" t="s">
        <v>27</v>
      </c>
      <c r="B6" s="16">
        <v>80</v>
      </c>
      <c r="C6" s="26">
        <v>28800</v>
      </c>
      <c r="D6" s="26">
        <v>3200</v>
      </c>
      <c r="E6" s="26">
        <v>1200</v>
      </c>
      <c r="F6" s="26">
        <v>2200</v>
      </c>
      <c r="G6" s="26">
        <v>0</v>
      </c>
      <c r="H6" s="26">
        <v>1800</v>
      </c>
      <c r="I6" s="16">
        <v>8400</v>
      </c>
      <c r="J6" s="26"/>
      <c r="K6" s="26">
        <v>20400</v>
      </c>
    </row>
    <row r="7" spans="1:11" x14ac:dyDescent="0.2">
      <c r="A7" s="19" t="s">
        <v>28</v>
      </c>
      <c r="B7" s="16">
        <v>10</v>
      </c>
      <c r="C7" s="26">
        <v>6750</v>
      </c>
      <c r="D7" s="26">
        <v>400</v>
      </c>
      <c r="E7" s="26">
        <v>750</v>
      </c>
      <c r="F7" s="26">
        <v>400</v>
      </c>
      <c r="G7" s="26">
        <v>0</v>
      </c>
      <c r="H7" s="26">
        <v>450</v>
      </c>
      <c r="I7" s="16">
        <v>2000</v>
      </c>
      <c r="J7" s="26"/>
      <c r="K7" s="26">
        <v>4750</v>
      </c>
    </row>
    <row r="8" spans="1:11" x14ac:dyDescent="0.2">
      <c r="A8" s="19" t="s">
        <v>29</v>
      </c>
      <c r="B8" s="16">
        <v>55</v>
      </c>
      <c r="C8" s="26">
        <v>15400</v>
      </c>
      <c r="D8" s="26">
        <v>3300</v>
      </c>
      <c r="E8" s="26">
        <v>1650</v>
      </c>
      <c r="F8" s="26">
        <v>1870</v>
      </c>
      <c r="G8" s="26">
        <v>0</v>
      </c>
      <c r="H8" s="26">
        <v>1210</v>
      </c>
      <c r="I8" s="16">
        <v>8030</v>
      </c>
      <c r="J8" s="26"/>
      <c r="K8" s="26">
        <v>7370</v>
      </c>
    </row>
    <row r="9" spans="1:11" x14ac:dyDescent="0.2">
      <c r="A9" s="18" t="s">
        <v>21</v>
      </c>
      <c r="B9" s="16">
        <v>181</v>
      </c>
      <c r="C9" s="26">
        <v>83750</v>
      </c>
      <c r="D9" s="26">
        <v>9380</v>
      </c>
      <c r="E9" s="26">
        <v>5010</v>
      </c>
      <c r="F9" s="26">
        <v>5590</v>
      </c>
      <c r="G9" s="26">
        <v>15</v>
      </c>
      <c r="H9" s="26">
        <v>4280</v>
      </c>
      <c r="I9" s="16">
        <v>24275</v>
      </c>
      <c r="J9" s="26">
        <v>300</v>
      </c>
      <c r="K9" s="26">
        <v>59775</v>
      </c>
    </row>
    <row r="10" spans="1:11" x14ac:dyDescent="0.2">
      <c r="A10" s="19" t="s">
        <v>27</v>
      </c>
      <c r="B10" s="16">
        <v>60</v>
      </c>
      <c r="C10" s="26">
        <v>21600</v>
      </c>
      <c r="D10" s="26">
        <v>2400</v>
      </c>
      <c r="E10" s="26">
        <v>900</v>
      </c>
      <c r="F10" s="26">
        <v>1650</v>
      </c>
      <c r="G10" s="26">
        <v>0</v>
      </c>
      <c r="H10" s="26">
        <v>1350</v>
      </c>
      <c r="I10" s="16">
        <v>6300</v>
      </c>
      <c r="J10" s="26"/>
      <c r="K10" s="26">
        <v>15300</v>
      </c>
    </row>
    <row r="11" spans="1:11" x14ac:dyDescent="0.2">
      <c r="A11" s="19" t="s">
        <v>28</v>
      </c>
      <c r="B11" s="16">
        <v>20</v>
      </c>
      <c r="C11" s="26">
        <v>13500</v>
      </c>
      <c r="D11" s="26">
        <v>800</v>
      </c>
      <c r="E11" s="26">
        <v>1500</v>
      </c>
      <c r="F11" s="26">
        <v>800</v>
      </c>
      <c r="G11" s="26">
        <v>0</v>
      </c>
      <c r="H11" s="26">
        <v>900</v>
      </c>
      <c r="I11" s="16">
        <v>4000</v>
      </c>
      <c r="J11" s="26"/>
      <c r="K11" s="26">
        <v>9500</v>
      </c>
    </row>
    <row r="12" spans="1:11" x14ac:dyDescent="0.2">
      <c r="A12" s="19" t="s">
        <v>30</v>
      </c>
      <c r="B12" s="16">
        <v>21</v>
      </c>
      <c r="C12" s="26">
        <v>26250</v>
      </c>
      <c r="D12" s="26">
        <v>1380</v>
      </c>
      <c r="E12" s="26">
        <v>210</v>
      </c>
      <c r="F12" s="26">
        <v>420</v>
      </c>
      <c r="G12" s="26">
        <v>15</v>
      </c>
      <c r="H12" s="26">
        <v>270</v>
      </c>
      <c r="I12" s="16">
        <v>2295</v>
      </c>
      <c r="J12" s="26">
        <v>300</v>
      </c>
      <c r="K12" s="26">
        <v>24255</v>
      </c>
    </row>
    <row r="13" spans="1:11" x14ac:dyDescent="0.2">
      <c r="A13" s="19" t="s">
        <v>29</v>
      </c>
      <c r="B13" s="16">
        <v>80</v>
      </c>
      <c r="C13" s="26">
        <v>22400</v>
      </c>
      <c r="D13" s="26">
        <v>4800</v>
      </c>
      <c r="E13" s="26">
        <v>2400</v>
      </c>
      <c r="F13" s="26">
        <v>2720</v>
      </c>
      <c r="G13" s="26">
        <v>0</v>
      </c>
      <c r="H13" s="26">
        <v>1760</v>
      </c>
      <c r="I13" s="16">
        <v>11680</v>
      </c>
      <c r="J13" s="26"/>
      <c r="K13" s="26">
        <v>10720</v>
      </c>
    </row>
    <row r="14" spans="1:11" x14ac:dyDescent="0.2">
      <c r="A14" s="18" t="s">
        <v>22</v>
      </c>
      <c r="B14" s="16">
        <v>740</v>
      </c>
      <c r="C14" s="26">
        <v>146170</v>
      </c>
      <c r="D14" s="26">
        <v>12680</v>
      </c>
      <c r="E14" s="26">
        <v>5450</v>
      </c>
      <c r="F14" s="26">
        <v>6475</v>
      </c>
      <c r="G14" s="26">
        <v>230</v>
      </c>
      <c r="H14" s="26">
        <v>4400</v>
      </c>
      <c r="I14" s="16">
        <v>29235</v>
      </c>
      <c r="J14" s="26">
        <v>1100</v>
      </c>
      <c r="K14" s="26">
        <v>118035</v>
      </c>
    </row>
    <row r="15" spans="1:11" x14ac:dyDescent="0.2">
      <c r="A15" s="19" t="s">
        <v>26</v>
      </c>
      <c r="B15" s="16">
        <v>550</v>
      </c>
      <c r="C15" s="26">
        <v>11000</v>
      </c>
      <c r="D15" s="26">
        <v>1400</v>
      </c>
      <c r="E15" s="26">
        <v>750</v>
      </c>
      <c r="F15" s="26">
        <v>1075</v>
      </c>
      <c r="G15" s="26">
        <v>175</v>
      </c>
      <c r="H15" s="26">
        <v>550</v>
      </c>
      <c r="I15" s="16">
        <v>3950</v>
      </c>
      <c r="J15" s="26"/>
      <c r="K15" s="26">
        <v>7050</v>
      </c>
    </row>
    <row r="16" spans="1:11" x14ac:dyDescent="0.2">
      <c r="A16" s="19" t="s">
        <v>27</v>
      </c>
      <c r="B16" s="16">
        <v>12</v>
      </c>
      <c r="C16" s="26">
        <v>4320</v>
      </c>
      <c r="D16" s="26">
        <v>480</v>
      </c>
      <c r="E16" s="26">
        <v>180</v>
      </c>
      <c r="F16" s="26">
        <v>330</v>
      </c>
      <c r="G16" s="26">
        <v>0</v>
      </c>
      <c r="H16" s="26">
        <v>270</v>
      </c>
      <c r="I16" s="16">
        <v>1260</v>
      </c>
      <c r="J16" s="26"/>
      <c r="K16" s="26">
        <v>3060</v>
      </c>
    </row>
    <row r="17" spans="1:11" x14ac:dyDescent="0.2">
      <c r="A17" s="19" t="s">
        <v>28</v>
      </c>
      <c r="B17" s="16">
        <v>16</v>
      </c>
      <c r="C17" s="26">
        <v>10800</v>
      </c>
      <c r="D17" s="26">
        <v>640</v>
      </c>
      <c r="E17" s="26">
        <v>1200</v>
      </c>
      <c r="F17" s="26">
        <v>640</v>
      </c>
      <c r="G17" s="26">
        <v>0</v>
      </c>
      <c r="H17" s="26">
        <v>720</v>
      </c>
      <c r="I17" s="16">
        <v>3200</v>
      </c>
      <c r="J17" s="26"/>
      <c r="K17" s="26">
        <v>7600</v>
      </c>
    </row>
    <row r="18" spans="1:11" x14ac:dyDescent="0.2">
      <c r="A18" s="19" t="s">
        <v>30</v>
      </c>
      <c r="B18" s="16">
        <v>77</v>
      </c>
      <c r="C18" s="26">
        <v>96250</v>
      </c>
      <c r="D18" s="26">
        <v>5060</v>
      </c>
      <c r="E18" s="26">
        <v>770</v>
      </c>
      <c r="F18" s="26">
        <v>1540</v>
      </c>
      <c r="G18" s="26">
        <v>55</v>
      </c>
      <c r="H18" s="26">
        <v>990</v>
      </c>
      <c r="I18" s="16">
        <v>8415</v>
      </c>
      <c r="J18" s="26">
        <v>1100</v>
      </c>
      <c r="K18" s="26">
        <v>88935</v>
      </c>
    </row>
    <row r="19" spans="1:11" x14ac:dyDescent="0.2">
      <c r="A19" s="19" t="s">
        <v>29</v>
      </c>
      <c r="B19" s="16">
        <v>85</v>
      </c>
      <c r="C19" s="26">
        <v>23800</v>
      </c>
      <c r="D19" s="26">
        <v>5100</v>
      </c>
      <c r="E19" s="26">
        <v>2550</v>
      </c>
      <c r="F19" s="26">
        <v>2890</v>
      </c>
      <c r="G19" s="26">
        <v>0</v>
      </c>
      <c r="H19" s="26">
        <v>1870</v>
      </c>
      <c r="I19" s="16">
        <v>12410</v>
      </c>
      <c r="J19" s="26"/>
      <c r="K19" s="26">
        <v>11390</v>
      </c>
    </row>
    <row r="20" spans="1:11" x14ac:dyDescent="0.2">
      <c r="A20" s="18" t="s">
        <v>23</v>
      </c>
      <c r="B20" s="16">
        <v>1980</v>
      </c>
      <c r="C20" s="26">
        <v>75690</v>
      </c>
      <c r="D20" s="26">
        <v>9960</v>
      </c>
      <c r="E20" s="26">
        <v>5160</v>
      </c>
      <c r="F20" s="26">
        <v>7015</v>
      </c>
      <c r="G20" s="26">
        <v>595</v>
      </c>
      <c r="H20" s="26">
        <v>4460</v>
      </c>
      <c r="I20" s="16">
        <v>27190</v>
      </c>
      <c r="J20" s="26"/>
      <c r="K20" s="26">
        <v>48500</v>
      </c>
    </row>
    <row r="21" spans="1:11" x14ac:dyDescent="0.2">
      <c r="A21" s="19" t="s">
        <v>26</v>
      </c>
      <c r="B21" s="16">
        <v>1870</v>
      </c>
      <c r="C21" s="26">
        <v>37400</v>
      </c>
      <c r="D21" s="26">
        <v>4760</v>
      </c>
      <c r="E21" s="26">
        <v>2550</v>
      </c>
      <c r="F21" s="26">
        <v>3655</v>
      </c>
      <c r="G21" s="26">
        <v>595</v>
      </c>
      <c r="H21" s="26">
        <v>1870</v>
      </c>
      <c r="I21" s="16">
        <v>13430</v>
      </c>
      <c r="J21" s="26"/>
      <c r="K21" s="26">
        <v>23970</v>
      </c>
    </row>
    <row r="22" spans="1:11" x14ac:dyDescent="0.2">
      <c r="A22" s="19" t="s">
        <v>27</v>
      </c>
      <c r="B22" s="16">
        <v>64</v>
      </c>
      <c r="C22" s="26">
        <v>23040</v>
      </c>
      <c r="D22" s="26">
        <v>2560</v>
      </c>
      <c r="E22" s="26">
        <v>960</v>
      </c>
      <c r="F22" s="26">
        <v>1760</v>
      </c>
      <c r="G22" s="26">
        <v>0</v>
      </c>
      <c r="H22" s="26">
        <v>1440</v>
      </c>
      <c r="I22" s="16">
        <v>6720</v>
      </c>
      <c r="J22" s="26"/>
      <c r="K22" s="26">
        <v>16320</v>
      </c>
    </row>
    <row r="23" spans="1:11" x14ac:dyDescent="0.2">
      <c r="A23" s="19" t="s">
        <v>28</v>
      </c>
      <c r="B23" s="16">
        <v>6</v>
      </c>
      <c r="C23" s="26">
        <v>4050</v>
      </c>
      <c r="D23" s="26">
        <v>240</v>
      </c>
      <c r="E23" s="26">
        <v>450</v>
      </c>
      <c r="F23" s="26">
        <v>240</v>
      </c>
      <c r="G23" s="26">
        <v>0</v>
      </c>
      <c r="H23" s="26">
        <v>270</v>
      </c>
      <c r="I23" s="16">
        <v>1200</v>
      </c>
      <c r="J23" s="26"/>
      <c r="K23" s="26">
        <v>2850</v>
      </c>
    </row>
    <row r="24" spans="1:11" x14ac:dyDescent="0.2">
      <c r="A24" s="19" t="s">
        <v>29</v>
      </c>
      <c r="B24" s="16">
        <v>40</v>
      </c>
      <c r="C24" s="26">
        <v>11200</v>
      </c>
      <c r="D24" s="26">
        <v>2400</v>
      </c>
      <c r="E24" s="26">
        <v>1200</v>
      </c>
      <c r="F24" s="26">
        <v>1360</v>
      </c>
      <c r="G24" s="26">
        <v>0</v>
      </c>
      <c r="H24" s="26">
        <v>880</v>
      </c>
      <c r="I24" s="16">
        <v>5840</v>
      </c>
      <c r="J24" s="26"/>
      <c r="K24" s="26">
        <v>5360</v>
      </c>
    </row>
    <row r="25" spans="1:11" x14ac:dyDescent="0.2">
      <c r="A25" s="18" t="s">
        <v>54</v>
      </c>
      <c r="B25" s="16">
        <v>3926</v>
      </c>
      <c r="C25" s="26">
        <v>374160</v>
      </c>
      <c r="D25" s="26">
        <v>41160</v>
      </c>
      <c r="E25" s="26">
        <v>20420</v>
      </c>
      <c r="F25" s="26">
        <v>25270</v>
      </c>
      <c r="G25" s="26">
        <v>1120</v>
      </c>
      <c r="H25" s="26">
        <v>17480</v>
      </c>
      <c r="I25" s="16">
        <v>105450</v>
      </c>
      <c r="J25" s="26">
        <v>1400</v>
      </c>
      <c r="K25" s="26">
        <v>270110</v>
      </c>
    </row>
    <row r="28" spans="1:11" x14ac:dyDescent="0.2">
      <c r="A28" s="27" t="s">
        <v>86</v>
      </c>
      <c r="B28" s="27"/>
      <c r="C28" s="27"/>
      <c r="D28" s="27"/>
    </row>
    <row r="40" spans="1:11" x14ac:dyDescent="0.2">
      <c r="A40" s="17" t="s">
        <v>53</v>
      </c>
      <c r="B40" t="s">
        <v>65</v>
      </c>
      <c r="C40" t="s">
        <v>66</v>
      </c>
      <c r="D40" t="s">
        <v>67</v>
      </c>
      <c r="E40" t="s">
        <v>68</v>
      </c>
      <c r="F40" t="s">
        <v>69</v>
      </c>
      <c r="G40" t="s">
        <v>70</v>
      </c>
      <c r="H40" t="s">
        <v>71</v>
      </c>
      <c r="I40" t="s">
        <v>72</v>
      </c>
      <c r="J40" t="s">
        <v>73</v>
      </c>
      <c r="K40" t="s">
        <v>74</v>
      </c>
    </row>
    <row r="41" spans="1:11" x14ac:dyDescent="0.2">
      <c r="A41" s="18" t="s">
        <v>26</v>
      </c>
      <c r="B41" s="16">
        <v>880</v>
      </c>
      <c r="C41" s="26">
        <v>17600</v>
      </c>
      <c r="D41" s="26">
        <v>2240</v>
      </c>
      <c r="E41" s="26">
        <v>1200</v>
      </c>
      <c r="F41" s="26">
        <v>1720</v>
      </c>
      <c r="G41" s="26">
        <v>280</v>
      </c>
      <c r="H41" s="26">
        <v>880</v>
      </c>
      <c r="I41" s="16">
        <v>6320</v>
      </c>
      <c r="J41" s="26"/>
      <c r="K41" s="26">
        <v>11280</v>
      </c>
    </row>
    <row r="42" spans="1:11" x14ac:dyDescent="0.2">
      <c r="A42" s="18" t="s">
        <v>27</v>
      </c>
      <c r="B42" s="16">
        <v>80</v>
      </c>
      <c r="C42" s="26">
        <v>28800</v>
      </c>
      <c r="D42" s="26">
        <v>3200</v>
      </c>
      <c r="E42" s="26">
        <v>1200</v>
      </c>
      <c r="F42" s="26">
        <v>2200</v>
      </c>
      <c r="G42" s="26">
        <v>0</v>
      </c>
      <c r="H42" s="26">
        <v>1800</v>
      </c>
      <c r="I42" s="16">
        <v>8400</v>
      </c>
      <c r="J42" s="26"/>
      <c r="K42" s="26">
        <v>20400</v>
      </c>
    </row>
    <row r="43" spans="1:11" x14ac:dyDescent="0.2">
      <c r="A43" s="18" t="s">
        <v>28</v>
      </c>
      <c r="B43" s="16">
        <v>10</v>
      </c>
      <c r="C43" s="26">
        <v>6750</v>
      </c>
      <c r="D43" s="26">
        <v>400</v>
      </c>
      <c r="E43" s="26">
        <v>750</v>
      </c>
      <c r="F43" s="26">
        <v>400</v>
      </c>
      <c r="G43" s="26">
        <v>0</v>
      </c>
      <c r="H43" s="26">
        <v>450</v>
      </c>
      <c r="I43" s="16">
        <v>2000</v>
      </c>
      <c r="J43" s="26"/>
      <c r="K43" s="26">
        <v>4750</v>
      </c>
    </row>
    <row r="44" spans="1:11" x14ac:dyDescent="0.2">
      <c r="A44" s="18" t="s">
        <v>29</v>
      </c>
      <c r="B44" s="16">
        <v>55</v>
      </c>
      <c r="C44" s="26">
        <v>15400</v>
      </c>
      <c r="D44" s="26">
        <v>3300</v>
      </c>
      <c r="E44" s="26">
        <v>1650</v>
      </c>
      <c r="F44" s="26">
        <v>1870</v>
      </c>
      <c r="G44" s="26">
        <v>0</v>
      </c>
      <c r="H44" s="26">
        <v>1210</v>
      </c>
      <c r="I44" s="16">
        <v>8030</v>
      </c>
      <c r="J44" s="26"/>
      <c r="K44" s="26">
        <v>7370</v>
      </c>
    </row>
    <row r="45" spans="1:11" x14ac:dyDescent="0.2">
      <c r="A45" s="18" t="s">
        <v>54</v>
      </c>
      <c r="B45" s="16">
        <v>1025</v>
      </c>
      <c r="C45" s="26">
        <v>68550</v>
      </c>
      <c r="D45" s="26">
        <v>9140</v>
      </c>
      <c r="E45" s="26">
        <v>4800</v>
      </c>
      <c r="F45" s="26">
        <v>6190</v>
      </c>
      <c r="G45" s="26">
        <v>280</v>
      </c>
      <c r="H45" s="26">
        <v>4340</v>
      </c>
      <c r="I45" s="16">
        <v>24750</v>
      </c>
      <c r="J45" s="26"/>
      <c r="K45" s="26">
        <v>43800</v>
      </c>
    </row>
    <row r="48" spans="1:11" x14ac:dyDescent="0.2">
      <c r="A48" s="27" t="s">
        <v>87</v>
      </c>
      <c r="B48" s="27"/>
      <c r="C48" s="27"/>
      <c r="D48" s="27"/>
    </row>
    <row r="51" spans="1:71" x14ac:dyDescent="0.2">
      <c r="B51" s="17" t="s">
        <v>75</v>
      </c>
    </row>
    <row r="52" spans="1:71" x14ac:dyDescent="0.2">
      <c r="A52" s="5"/>
      <c r="B52" s="28" t="s">
        <v>43</v>
      </c>
      <c r="C52" s="29"/>
      <c r="D52" s="29"/>
      <c r="E52" s="29"/>
      <c r="F52" s="29"/>
      <c r="G52" s="29"/>
      <c r="H52" s="29"/>
      <c r="I52" s="29"/>
      <c r="J52" s="29"/>
      <c r="K52" s="29"/>
      <c r="L52" s="28" t="s">
        <v>44</v>
      </c>
      <c r="M52" s="29"/>
      <c r="N52" s="29"/>
      <c r="O52" s="29"/>
      <c r="P52" s="29"/>
      <c r="Q52" s="29"/>
      <c r="R52" s="29"/>
      <c r="S52" s="29"/>
      <c r="T52" s="29"/>
      <c r="U52" s="30"/>
      <c r="V52" s="28" t="s">
        <v>45</v>
      </c>
      <c r="W52" s="29"/>
      <c r="X52" s="29"/>
      <c r="Y52" s="29"/>
      <c r="Z52" s="29"/>
      <c r="AA52" s="29"/>
      <c r="AB52" s="29"/>
      <c r="AC52" s="29"/>
      <c r="AD52" s="29"/>
      <c r="AE52" s="30"/>
      <c r="AF52" s="28" t="s">
        <v>46</v>
      </c>
      <c r="AG52" s="29"/>
      <c r="AH52" s="29"/>
      <c r="AI52" s="29"/>
      <c r="AJ52" s="29"/>
      <c r="AK52" s="29"/>
      <c r="AL52" s="29"/>
      <c r="AM52" s="29"/>
      <c r="AN52" s="29"/>
      <c r="AO52" s="29"/>
      <c r="AP52" s="28" t="s">
        <v>47</v>
      </c>
      <c r="AQ52" s="29"/>
      <c r="AR52" s="29"/>
      <c r="AS52" s="29"/>
      <c r="AT52" s="29"/>
      <c r="AU52" s="29"/>
      <c r="AV52" s="29"/>
      <c r="AW52" s="29"/>
      <c r="AX52" s="29"/>
      <c r="AY52" s="30"/>
      <c r="AZ52" s="28" t="s">
        <v>48</v>
      </c>
      <c r="BA52" s="29"/>
      <c r="BB52" s="29"/>
      <c r="BC52" s="29"/>
      <c r="BD52" s="29"/>
      <c r="BE52" s="29"/>
      <c r="BF52" s="29"/>
      <c r="BG52" s="29"/>
      <c r="BH52" s="29"/>
      <c r="BI52" s="30"/>
      <c r="BJ52" t="s">
        <v>76</v>
      </c>
      <c r="BK52" t="s">
        <v>77</v>
      </c>
      <c r="BL52" t="s">
        <v>78</v>
      </c>
      <c r="BM52" t="s">
        <v>79</v>
      </c>
      <c r="BN52" t="s">
        <v>80</v>
      </c>
      <c r="BO52" t="s">
        <v>81</v>
      </c>
      <c r="BP52" t="s">
        <v>82</v>
      </c>
      <c r="BQ52" t="s">
        <v>83</v>
      </c>
      <c r="BR52" t="s">
        <v>84</v>
      </c>
      <c r="BS52" t="s">
        <v>85</v>
      </c>
    </row>
    <row r="53" spans="1:71" x14ac:dyDescent="0.2">
      <c r="A53" s="43" t="s">
        <v>53</v>
      </c>
      <c r="B53" s="1" t="s">
        <v>65</v>
      </c>
      <c r="C53" s="31" t="s">
        <v>66</v>
      </c>
      <c r="D53" s="31" t="s">
        <v>67</v>
      </c>
      <c r="E53" s="31" t="s">
        <v>68</v>
      </c>
      <c r="F53" s="31" t="s">
        <v>69</v>
      </c>
      <c r="G53" s="31" t="s">
        <v>70</v>
      </c>
      <c r="H53" s="31" t="s">
        <v>71</v>
      </c>
      <c r="I53" s="31" t="s">
        <v>72</v>
      </c>
      <c r="J53" s="31" t="s">
        <v>73</v>
      </c>
      <c r="K53" s="31" t="s">
        <v>74</v>
      </c>
      <c r="L53" s="1" t="s">
        <v>65</v>
      </c>
      <c r="M53" s="31" t="s">
        <v>66</v>
      </c>
      <c r="N53" s="31" t="s">
        <v>67</v>
      </c>
      <c r="O53" s="31" t="s">
        <v>68</v>
      </c>
      <c r="P53" s="31" t="s">
        <v>69</v>
      </c>
      <c r="Q53" s="31" t="s">
        <v>70</v>
      </c>
      <c r="R53" s="31" t="s">
        <v>71</v>
      </c>
      <c r="S53" s="31" t="s">
        <v>72</v>
      </c>
      <c r="T53" s="31" t="s">
        <v>73</v>
      </c>
      <c r="U53" s="32" t="s">
        <v>74</v>
      </c>
      <c r="V53" s="1" t="s">
        <v>65</v>
      </c>
      <c r="W53" s="31" t="s">
        <v>66</v>
      </c>
      <c r="X53" s="31" t="s">
        <v>67</v>
      </c>
      <c r="Y53" s="31" t="s">
        <v>68</v>
      </c>
      <c r="Z53" s="31" t="s">
        <v>69</v>
      </c>
      <c r="AA53" s="31" t="s">
        <v>70</v>
      </c>
      <c r="AB53" s="31" t="s">
        <v>71</v>
      </c>
      <c r="AC53" s="31" t="s">
        <v>72</v>
      </c>
      <c r="AD53" s="31" t="s">
        <v>73</v>
      </c>
      <c r="AE53" s="32" t="s">
        <v>74</v>
      </c>
      <c r="AF53" s="1" t="s">
        <v>65</v>
      </c>
      <c r="AG53" s="31" t="s">
        <v>66</v>
      </c>
      <c r="AH53" s="31" t="s">
        <v>67</v>
      </c>
      <c r="AI53" s="31" t="s">
        <v>68</v>
      </c>
      <c r="AJ53" s="31" t="s">
        <v>69</v>
      </c>
      <c r="AK53" s="31" t="s">
        <v>70</v>
      </c>
      <c r="AL53" s="31" t="s">
        <v>71</v>
      </c>
      <c r="AM53" s="31" t="s">
        <v>72</v>
      </c>
      <c r="AN53" s="31" t="s">
        <v>73</v>
      </c>
      <c r="AO53" s="31" t="s">
        <v>74</v>
      </c>
      <c r="AP53" s="1" t="s">
        <v>65</v>
      </c>
      <c r="AQ53" s="31" t="s">
        <v>66</v>
      </c>
      <c r="AR53" s="31" t="s">
        <v>67</v>
      </c>
      <c r="AS53" s="31" t="s">
        <v>68</v>
      </c>
      <c r="AT53" s="31" t="s">
        <v>69</v>
      </c>
      <c r="AU53" s="31" t="s">
        <v>70</v>
      </c>
      <c r="AV53" s="31" t="s">
        <v>71</v>
      </c>
      <c r="AW53" s="31" t="s">
        <v>72</v>
      </c>
      <c r="AX53" s="31" t="s">
        <v>73</v>
      </c>
      <c r="AY53" s="32" t="s">
        <v>74</v>
      </c>
      <c r="AZ53" s="1" t="s">
        <v>65</v>
      </c>
      <c r="BA53" s="31" t="s">
        <v>66</v>
      </c>
      <c r="BB53" s="31" t="s">
        <v>67</v>
      </c>
      <c r="BC53" s="31" t="s">
        <v>68</v>
      </c>
      <c r="BD53" s="31" t="s">
        <v>69</v>
      </c>
      <c r="BE53" s="31" t="s">
        <v>70</v>
      </c>
      <c r="BF53" s="31" t="s">
        <v>71</v>
      </c>
      <c r="BG53" s="31" t="s">
        <v>72</v>
      </c>
      <c r="BH53" s="31" t="s">
        <v>73</v>
      </c>
      <c r="BI53" s="32" t="s">
        <v>74</v>
      </c>
    </row>
    <row r="54" spans="1:71" x14ac:dyDescent="0.2">
      <c r="A54" s="44" t="s">
        <v>20</v>
      </c>
      <c r="B54" s="33">
        <v>40</v>
      </c>
      <c r="C54" s="34">
        <v>14400</v>
      </c>
      <c r="D54" s="34">
        <v>1600</v>
      </c>
      <c r="E54" s="34">
        <v>600</v>
      </c>
      <c r="F54" s="34">
        <v>1100</v>
      </c>
      <c r="G54" s="34">
        <v>0</v>
      </c>
      <c r="H54" s="34">
        <v>900</v>
      </c>
      <c r="I54" s="35">
        <v>4200</v>
      </c>
      <c r="J54" s="34"/>
      <c r="K54" s="34">
        <v>10200</v>
      </c>
      <c r="L54" s="33">
        <v>10</v>
      </c>
      <c r="M54" s="34">
        <v>6750</v>
      </c>
      <c r="N54" s="34">
        <v>400</v>
      </c>
      <c r="O54" s="34">
        <v>750</v>
      </c>
      <c r="P54" s="34">
        <v>400</v>
      </c>
      <c r="Q54" s="34">
        <v>0</v>
      </c>
      <c r="R54" s="34">
        <v>450</v>
      </c>
      <c r="S54" s="35">
        <v>2000</v>
      </c>
      <c r="T54" s="34"/>
      <c r="U54" s="36">
        <v>4750</v>
      </c>
      <c r="V54" s="33">
        <v>880</v>
      </c>
      <c r="W54" s="34">
        <v>17600</v>
      </c>
      <c r="X54" s="34">
        <v>2240</v>
      </c>
      <c r="Y54" s="34">
        <v>1200</v>
      </c>
      <c r="Z54" s="34">
        <v>1720</v>
      </c>
      <c r="AA54" s="34">
        <v>280</v>
      </c>
      <c r="AB54" s="34">
        <v>880</v>
      </c>
      <c r="AC54" s="35">
        <v>6320</v>
      </c>
      <c r="AD54" s="34"/>
      <c r="AE54" s="36">
        <v>11280</v>
      </c>
      <c r="AF54" s="33">
        <v>12</v>
      </c>
      <c r="AG54" s="34">
        <v>4320</v>
      </c>
      <c r="AH54" s="34">
        <v>480</v>
      </c>
      <c r="AI54" s="34">
        <v>180</v>
      </c>
      <c r="AJ54" s="34">
        <v>330</v>
      </c>
      <c r="AK54" s="34">
        <v>0</v>
      </c>
      <c r="AL54" s="34">
        <v>270</v>
      </c>
      <c r="AM54" s="35">
        <v>1260</v>
      </c>
      <c r="AN54" s="34"/>
      <c r="AO54" s="34">
        <v>3060</v>
      </c>
      <c r="AP54" s="33">
        <v>55</v>
      </c>
      <c r="AQ54" s="34">
        <v>15400</v>
      </c>
      <c r="AR54" s="34">
        <v>3300</v>
      </c>
      <c r="AS54" s="34">
        <v>1650</v>
      </c>
      <c r="AT54" s="34">
        <v>1870</v>
      </c>
      <c r="AU54" s="34">
        <v>0</v>
      </c>
      <c r="AV54" s="34">
        <v>1210</v>
      </c>
      <c r="AW54" s="35">
        <v>8030</v>
      </c>
      <c r="AX54" s="34"/>
      <c r="AY54" s="36">
        <v>7370</v>
      </c>
      <c r="AZ54" s="33">
        <v>28</v>
      </c>
      <c r="BA54" s="34">
        <v>10080</v>
      </c>
      <c r="BB54" s="34">
        <v>1120</v>
      </c>
      <c r="BC54" s="34">
        <v>420</v>
      </c>
      <c r="BD54" s="34">
        <v>770</v>
      </c>
      <c r="BE54" s="34">
        <v>0</v>
      </c>
      <c r="BF54" s="34">
        <v>630</v>
      </c>
      <c r="BG54" s="35">
        <v>2940</v>
      </c>
      <c r="BH54" s="34"/>
      <c r="BI54" s="36">
        <v>7140</v>
      </c>
      <c r="BJ54" s="16">
        <v>1025</v>
      </c>
      <c r="BK54" s="26">
        <v>68550</v>
      </c>
      <c r="BL54" s="26">
        <v>9140</v>
      </c>
      <c r="BM54" s="26">
        <v>4800</v>
      </c>
      <c r="BN54" s="26">
        <v>6190</v>
      </c>
      <c r="BO54" s="26">
        <v>280</v>
      </c>
      <c r="BP54" s="26">
        <v>4340</v>
      </c>
      <c r="BQ54" s="16">
        <v>24750</v>
      </c>
      <c r="BR54" s="26"/>
      <c r="BS54" s="26">
        <v>43800</v>
      </c>
    </row>
    <row r="55" spans="1:71" x14ac:dyDescent="0.2">
      <c r="A55" s="45" t="s">
        <v>26</v>
      </c>
      <c r="B55" s="33"/>
      <c r="C55" s="34"/>
      <c r="D55" s="34"/>
      <c r="E55" s="34"/>
      <c r="F55" s="34"/>
      <c r="G55" s="34"/>
      <c r="H55" s="34"/>
      <c r="I55" s="35"/>
      <c r="J55" s="34"/>
      <c r="K55" s="34"/>
      <c r="L55" s="33"/>
      <c r="M55" s="34"/>
      <c r="N55" s="34"/>
      <c r="O55" s="34"/>
      <c r="P55" s="34"/>
      <c r="Q55" s="34"/>
      <c r="R55" s="34"/>
      <c r="S55" s="35"/>
      <c r="T55" s="34"/>
      <c r="U55" s="36"/>
      <c r="V55" s="33">
        <v>880</v>
      </c>
      <c r="W55" s="34">
        <v>17600</v>
      </c>
      <c r="X55" s="34">
        <v>2240</v>
      </c>
      <c r="Y55" s="34">
        <v>1200</v>
      </c>
      <c r="Z55" s="34">
        <v>1720</v>
      </c>
      <c r="AA55" s="34">
        <v>280</v>
      </c>
      <c r="AB55" s="34">
        <v>880</v>
      </c>
      <c r="AC55" s="35">
        <v>6320</v>
      </c>
      <c r="AD55" s="34"/>
      <c r="AE55" s="36">
        <v>11280</v>
      </c>
      <c r="AF55" s="33"/>
      <c r="AG55" s="34"/>
      <c r="AH55" s="34"/>
      <c r="AI55" s="34"/>
      <c r="AJ55" s="34"/>
      <c r="AK55" s="34"/>
      <c r="AL55" s="34"/>
      <c r="AM55" s="35"/>
      <c r="AN55" s="34"/>
      <c r="AO55" s="34"/>
      <c r="AP55" s="33"/>
      <c r="AQ55" s="34"/>
      <c r="AR55" s="34"/>
      <c r="AS55" s="34"/>
      <c r="AT55" s="34"/>
      <c r="AU55" s="34"/>
      <c r="AV55" s="34"/>
      <c r="AW55" s="35"/>
      <c r="AX55" s="34"/>
      <c r="AY55" s="36"/>
      <c r="AZ55" s="33"/>
      <c r="BA55" s="34"/>
      <c r="BB55" s="34"/>
      <c r="BC55" s="34"/>
      <c r="BD55" s="34"/>
      <c r="BE55" s="34"/>
      <c r="BF55" s="34"/>
      <c r="BG55" s="35"/>
      <c r="BH55" s="34"/>
      <c r="BI55" s="36"/>
      <c r="BJ55" s="16">
        <v>880</v>
      </c>
      <c r="BK55" s="26">
        <v>17600</v>
      </c>
      <c r="BL55" s="26">
        <v>2240</v>
      </c>
      <c r="BM55" s="26">
        <v>1200</v>
      </c>
      <c r="BN55" s="26">
        <v>1720</v>
      </c>
      <c r="BO55" s="26">
        <v>280</v>
      </c>
      <c r="BP55" s="26">
        <v>880</v>
      </c>
      <c r="BQ55" s="16">
        <v>6320</v>
      </c>
      <c r="BR55" s="26"/>
      <c r="BS55" s="26">
        <v>11280</v>
      </c>
    </row>
    <row r="56" spans="1:71" x14ac:dyDescent="0.2">
      <c r="A56" s="45" t="s">
        <v>27</v>
      </c>
      <c r="B56" s="33">
        <v>40</v>
      </c>
      <c r="C56" s="34">
        <v>14400</v>
      </c>
      <c r="D56" s="34">
        <v>1600</v>
      </c>
      <c r="E56" s="34">
        <v>600</v>
      </c>
      <c r="F56" s="34">
        <v>1100</v>
      </c>
      <c r="G56" s="34">
        <v>0</v>
      </c>
      <c r="H56" s="34">
        <v>900</v>
      </c>
      <c r="I56" s="35">
        <v>4200</v>
      </c>
      <c r="J56" s="34"/>
      <c r="K56" s="34">
        <v>10200</v>
      </c>
      <c r="L56" s="33"/>
      <c r="M56" s="34"/>
      <c r="N56" s="34"/>
      <c r="O56" s="34"/>
      <c r="P56" s="34"/>
      <c r="Q56" s="34"/>
      <c r="R56" s="34"/>
      <c r="S56" s="35"/>
      <c r="T56" s="34"/>
      <c r="U56" s="36"/>
      <c r="V56" s="33"/>
      <c r="W56" s="34"/>
      <c r="X56" s="34"/>
      <c r="Y56" s="34"/>
      <c r="Z56" s="34"/>
      <c r="AA56" s="34"/>
      <c r="AB56" s="34"/>
      <c r="AC56" s="35"/>
      <c r="AD56" s="34"/>
      <c r="AE56" s="36"/>
      <c r="AF56" s="33">
        <v>12</v>
      </c>
      <c r="AG56" s="34">
        <v>4320</v>
      </c>
      <c r="AH56" s="34">
        <v>480</v>
      </c>
      <c r="AI56" s="34">
        <v>180</v>
      </c>
      <c r="AJ56" s="34">
        <v>330</v>
      </c>
      <c r="AK56" s="34">
        <v>0</v>
      </c>
      <c r="AL56" s="34">
        <v>270</v>
      </c>
      <c r="AM56" s="35">
        <v>1260</v>
      </c>
      <c r="AN56" s="34"/>
      <c r="AO56" s="34">
        <v>3060</v>
      </c>
      <c r="AP56" s="33"/>
      <c r="AQ56" s="34"/>
      <c r="AR56" s="34"/>
      <c r="AS56" s="34"/>
      <c r="AT56" s="34"/>
      <c r="AU56" s="34"/>
      <c r="AV56" s="34"/>
      <c r="AW56" s="35"/>
      <c r="AX56" s="34"/>
      <c r="AY56" s="36"/>
      <c r="AZ56" s="33">
        <v>28</v>
      </c>
      <c r="BA56" s="34">
        <v>10080</v>
      </c>
      <c r="BB56" s="34">
        <v>1120</v>
      </c>
      <c r="BC56" s="34">
        <v>420</v>
      </c>
      <c r="BD56" s="34">
        <v>770</v>
      </c>
      <c r="BE56" s="34">
        <v>0</v>
      </c>
      <c r="BF56" s="34">
        <v>630</v>
      </c>
      <c r="BG56" s="35">
        <v>2940</v>
      </c>
      <c r="BH56" s="34"/>
      <c r="BI56" s="36">
        <v>7140</v>
      </c>
      <c r="BJ56" s="16">
        <v>80</v>
      </c>
      <c r="BK56" s="26">
        <v>28800</v>
      </c>
      <c r="BL56" s="26">
        <v>3200</v>
      </c>
      <c r="BM56" s="26">
        <v>1200</v>
      </c>
      <c r="BN56" s="26">
        <v>2200</v>
      </c>
      <c r="BO56" s="26">
        <v>0</v>
      </c>
      <c r="BP56" s="26">
        <v>1800</v>
      </c>
      <c r="BQ56" s="16">
        <v>8400</v>
      </c>
      <c r="BR56" s="26"/>
      <c r="BS56" s="26">
        <v>20400</v>
      </c>
    </row>
    <row r="57" spans="1:71" x14ac:dyDescent="0.2">
      <c r="A57" s="45" t="s">
        <v>28</v>
      </c>
      <c r="B57" s="33"/>
      <c r="C57" s="34"/>
      <c r="D57" s="34"/>
      <c r="E57" s="34"/>
      <c r="F57" s="34"/>
      <c r="G57" s="34"/>
      <c r="H57" s="34"/>
      <c r="I57" s="35"/>
      <c r="J57" s="34"/>
      <c r="K57" s="34"/>
      <c r="L57" s="33">
        <v>10</v>
      </c>
      <c r="M57" s="34">
        <v>6750</v>
      </c>
      <c r="N57" s="34">
        <v>400</v>
      </c>
      <c r="O57" s="34">
        <v>750</v>
      </c>
      <c r="P57" s="34">
        <v>400</v>
      </c>
      <c r="Q57" s="34">
        <v>0</v>
      </c>
      <c r="R57" s="34">
        <v>450</v>
      </c>
      <c r="S57" s="35">
        <v>2000</v>
      </c>
      <c r="T57" s="34"/>
      <c r="U57" s="36">
        <v>4750</v>
      </c>
      <c r="V57" s="33"/>
      <c r="W57" s="34"/>
      <c r="X57" s="34"/>
      <c r="Y57" s="34"/>
      <c r="Z57" s="34"/>
      <c r="AA57" s="34"/>
      <c r="AB57" s="34"/>
      <c r="AC57" s="35"/>
      <c r="AD57" s="34"/>
      <c r="AE57" s="36"/>
      <c r="AF57" s="33"/>
      <c r="AG57" s="34"/>
      <c r="AH57" s="34"/>
      <c r="AI57" s="34"/>
      <c r="AJ57" s="34"/>
      <c r="AK57" s="34"/>
      <c r="AL57" s="34"/>
      <c r="AM57" s="35"/>
      <c r="AN57" s="34"/>
      <c r="AO57" s="34"/>
      <c r="AP57" s="33"/>
      <c r="AQ57" s="34"/>
      <c r="AR57" s="34"/>
      <c r="AS57" s="34"/>
      <c r="AT57" s="34"/>
      <c r="AU57" s="34"/>
      <c r="AV57" s="34"/>
      <c r="AW57" s="35"/>
      <c r="AX57" s="34"/>
      <c r="AY57" s="36"/>
      <c r="AZ57" s="33"/>
      <c r="BA57" s="34"/>
      <c r="BB57" s="34"/>
      <c r="BC57" s="34"/>
      <c r="BD57" s="34"/>
      <c r="BE57" s="34"/>
      <c r="BF57" s="34"/>
      <c r="BG57" s="35"/>
      <c r="BH57" s="34"/>
      <c r="BI57" s="36"/>
      <c r="BJ57" s="16">
        <v>10</v>
      </c>
      <c r="BK57" s="26">
        <v>6750</v>
      </c>
      <c r="BL57" s="26">
        <v>400</v>
      </c>
      <c r="BM57" s="26">
        <v>750</v>
      </c>
      <c r="BN57" s="26">
        <v>400</v>
      </c>
      <c r="BO57" s="26">
        <v>0</v>
      </c>
      <c r="BP57" s="26">
        <v>450</v>
      </c>
      <c r="BQ57" s="16">
        <v>2000</v>
      </c>
      <c r="BR57" s="26"/>
      <c r="BS57" s="26">
        <v>4750</v>
      </c>
    </row>
    <row r="58" spans="1:71" x14ac:dyDescent="0.2">
      <c r="A58" s="45" t="s">
        <v>29</v>
      </c>
      <c r="B58" s="33"/>
      <c r="C58" s="34"/>
      <c r="D58" s="34"/>
      <c r="E58" s="34"/>
      <c r="F58" s="34"/>
      <c r="G58" s="34"/>
      <c r="H58" s="34"/>
      <c r="I58" s="35"/>
      <c r="J58" s="34"/>
      <c r="K58" s="34"/>
      <c r="L58" s="33"/>
      <c r="M58" s="34"/>
      <c r="N58" s="34"/>
      <c r="O58" s="34"/>
      <c r="P58" s="34"/>
      <c r="Q58" s="34"/>
      <c r="R58" s="34"/>
      <c r="S58" s="35"/>
      <c r="T58" s="34"/>
      <c r="U58" s="36"/>
      <c r="V58" s="33"/>
      <c r="W58" s="34"/>
      <c r="X58" s="34"/>
      <c r="Y58" s="34"/>
      <c r="Z58" s="34"/>
      <c r="AA58" s="34"/>
      <c r="AB58" s="34"/>
      <c r="AC58" s="35"/>
      <c r="AD58" s="34"/>
      <c r="AE58" s="36"/>
      <c r="AF58" s="33"/>
      <c r="AG58" s="34"/>
      <c r="AH58" s="34"/>
      <c r="AI58" s="34"/>
      <c r="AJ58" s="34"/>
      <c r="AK58" s="34"/>
      <c r="AL58" s="34"/>
      <c r="AM58" s="35"/>
      <c r="AN58" s="34"/>
      <c r="AO58" s="34"/>
      <c r="AP58" s="33">
        <v>55</v>
      </c>
      <c r="AQ58" s="34">
        <v>15400</v>
      </c>
      <c r="AR58" s="34">
        <v>3300</v>
      </c>
      <c r="AS58" s="34">
        <v>1650</v>
      </c>
      <c r="AT58" s="34">
        <v>1870</v>
      </c>
      <c r="AU58" s="34">
        <v>0</v>
      </c>
      <c r="AV58" s="34">
        <v>1210</v>
      </c>
      <c r="AW58" s="35">
        <v>8030</v>
      </c>
      <c r="AX58" s="34"/>
      <c r="AY58" s="36">
        <v>7370</v>
      </c>
      <c r="AZ58" s="33"/>
      <c r="BA58" s="34"/>
      <c r="BB58" s="34"/>
      <c r="BC58" s="34"/>
      <c r="BD58" s="34"/>
      <c r="BE58" s="34"/>
      <c r="BF58" s="34"/>
      <c r="BG58" s="35"/>
      <c r="BH58" s="34"/>
      <c r="BI58" s="36"/>
      <c r="BJ58" s="16">
        <v>55</v>
      </c>
      <c r="BK58" s="26">
        <v>15400</v>
      </c>
      <c r="BL58" s="26">
        <v>3300</v>
      </c>
      <c r="BM58" s="26">
        <v>1650</v>
      </c>
      <c r="BN58" s="26">
        <v>1870</v>
      </c>
      <c r="BO58" s="26">
        <v>0</v>
      </c>
      <c r="BP58" s="26">
        <v>1210</v>
      </c>
      <c r="BQ58" s="16">
        <v>8030</v>
      </c>
      <c r="BR58" s="26"/>
      <c r="BS58" s="26">
        <v>7370</v>
      </c>
    </row>
    <row r="59" spans="1:71" x14ac:dyDescent="0.2">
      <c r="A59" s="44" t="s">
        <v>21</v>
      </c>
      <c r="B59" s="33">
        <v>20</v>
      </c>
      <c r="C59" s="34">
        <v>13500</v>
      </c>
      <c r="D59" s="34">
        <v>800</v>
      </c>
      <c r="E59" s="34">
        <v>1500</v>
      </c>
      <c r="F59" s="34">
        <v>800</v>
      </c>
      <c r="G59" s="34">
        <v>0</v>
      </c>
      <c r="H59" s="34">
        <v>900</v>
      </c>
      <c r="I59" s="35">
        <v>4000</v>
      </c>
      <c r="J59" s="34"/>
      <c r="K59" s="34">
        <v>9500</v>
      </c>
      <c r="L59" s="33">
        <v>25</v>
      </c>
      <c r="M59" s="34">
        <v>7000</v>
      </c>
      <c r="N59" s="34">
        <v>1500</v>
      </c>
      <c r="O59" s="34">
        <v>750</v>
      </c>
      <c r="P59" s="34">
        <v>850</v>
      </c>
      <c r="Q59" s="34">
        <v>0</v>
      </c>
      <c r="R59" s="34">
        <v>550</v>
      </c>
      <c r="S59" s="35">
        <v>3650</v>
      </c>
      <c r="T59" s="34"/>
      <c r="U59" s="36">
        <v>3350</v>
      </c>
      <c r="V59" s="33">
        <v>32</v>
      </c>
      <c r="W59" s="34">
        <v>11520</v>
      </c>
      <c r="X59" s="34">
        <v>1280</v>
      </c>
      <c r="Y59" s="34">
        <v>480</v>
      </c>
      <c r="Z59" s="34">
        <v>880</v>
      </c>
      <c r="AA59" s="34">
        <v>0</v>
      </c>
      <c r="AB59" s="34">
        <v>720</v>
      </c>
      <c r="AC59" s="35">
        <v>3360</v>
      </c>
      <c r="AD59" s="34"/>
      <c r="AE59" s="36">
        <v>8160</v>
      </c>
      <c r="AF59" s="33">
        <v>21</v>
      </c>
      <c r="AG59" s="34">
        <v>26250</v>
      </c>
      <c r="AH59" s="34">
        <v>1380</v>
      </c>
      <c r="AI59" s="34">
        <v>210</v>
      </c>
      <c r="AJ59" s="34">
        <v>420</v>
      </c>
      <c r="AK59" s="34">
        <v>15</v>
      </c>
      <c r="AL59" s="34">
        <v>270</v>
      </c>
      <c r="AM59" s="35">
        <v>2295</v>
      </c>
      <c r="AN59" s="34">
        <v>300</v>
      </c>
      <c r="AO59" s="34">
        <v>24255</v>
      </c>
      <c r="AP59" s="33">
        <v>55</v>
      </c>
      <c r="AQ59" s="34">
        <v>15400</v>
      </c>
      <c r="AR59" s="34">
        <v>3300</v>
      </c>
      <c r="AS59" s="34">
        <v>1650</v>
      </c>
      <c r="AT59" s="34">
        <v>1870</v>
      </c>
      <c r="AU59" s="34">
        <v>0</v>
      </c>
      <c r="AV59" s="34">
        <v>1210</v>
      </c>
      <c r="AW59" s="35">
        <v>8030</v>
      </c>
      <c r="AX59" s="34"/>
      <c r="AY59" s="36">
        <v>7370</v>
      </c>
      <c r="AZ59" s="33">
        <v>28</v>
      </c>
      <c r="BA59" s="34">
        <v>10080</v>
      </c>
      <c r="BB59" s="34">
        <v>1120</v>
      </c>
      <c r="BC59" s="34">
        <v>420</v>
      </c>
      <c r="BD59" s="34">
        <v>770</v>
      </c>
      <c r="BE59" s="34">
        <v>0</v>
      </c>
      <c r="BF59" s="34">
        <v>630</v>
      </c>
      <c r="BG59" s="35">
        <v>2940</v>
      </c>
      <c r="BH59" s="34"/>
      <c r="BI59" s="36">
        <v>7140</v>
      </c>
      <c r="BJ59" s="16">
        <v>181</v>
      </c>
      <c r="BK59" s="26">
        <v>83750</v>
      </c>
      <c r="BL59" s="26">
        <v>9380</v>
      </c>
      <c r="BM59" s="26">
        <v>5010</v>
      </c>
      <c r="BN59" s="26">
        <v>5590</v>
      </c>
      <c r="BO59" s="26">
        <v>15</v>
      </c>
      <c r="BP59" s="26">
        <v>4280</v>
      </c>
      <c r="BQ59" s="16">
        <v>24275</v>
      </c>
      <c r="BR59" s="26">
        <v>300</v>
      </c>
      <c r="BS59" s="26">
        <v>59775</v>
      </c>
    </row>
    <row r="60" spans="1:71" x14ac:dyDescent="0.2">
      <c r="A60" s="45" t="s">
        <v>27</v>
      </c>
      <c r="B60" s="33"/>
      <c r="C60" s="34"/>
      <c r="D60" s="34"/>
      <c r="E60" s="34"/>
      <c r="F60" s="34"/>
      <c r="G60" s="34"/>
      <c r="H60" s="34"/>
      <c r="I60" s="35"/>
      <c r="J60" s="34"/>
      <c r="K60" s="34"/>
      <c r="L60" s="33"/>
      <c r="M60" s="34"/>
      <c r="N60" s="34"/>
      <c r="O60" s="34"/>
      <c r="P60" s="34"/>
      <c r="Q60" s="34"/>
      <c r="R60" s="34"/>
      <c r="S60" s="35"/>
      <c r="T60" s="34"/>
      <c r="U60" s="36"/>
      <c r="V60" s="33">
        <v>32</v>
      </c>
      <c r="W60" s="34">
        <v>11520</v>
      </c>
      <c r="X60" s="34">
        <v>1280</v>
      </c>
      <c r="Y60" s="34">
        <v>480</v>
      </c>
      <c r="Z60" s="34">
        <v>880</v>
      </c>
      <c r="AA60" s="34">
        <v>0</v>
      </c>
      <c r="AB60" s="34">
        <v>720</v>
      </c>
      <c r="AC60" s="35">
        <v>3360</v>
      </c>
      <c r="AD60" s="34"/>
      <c r="AE60" s="36">
        <v>8160</v>
      </c>
      <c r="AF60" s="33"/>
      <c r="AG60" s="34"/>
      <c r="AH60" s="34"/>
      <c r="AI60" s="34"/>
      <c r="AJ60" s="34"/>
      <c r="AK60" s="34"/>
      <c r="AL60" s="34"/>
      <c r="AM60" s="35"/>
      <c r="AN60" s="34"/>
      <c r="AO60" s="34"/>
      <c r="AP60" s="33"/>
      <c r="AQ60" s="34"/>
      <c r="AR60" s="34"/>
      <c r="AS60" s="34"/>
      <c r="AT60" s="34"/>
      <c r="AU60" s="34"/>
      <c r="AV60" s="34"/>
      <c r="AW60" s="35"/>
      <c r="AX60" s="34"/>
      <c r="AY60" s="36"/>
      <c r="AZ60" s="33">
        <v>28</v>
      </c>
      <c r="BA60" s="34">
        <v>10080</v>
      </c>
      <c r="BB60" s="34">
        <v>1120</v>
      </c>
      <c r="BC60" s="34">
        <v>420</v>
      </c>
      <c r="BD60" s="34">
        <v>770</v>
      </c>
      <c r="BE60" s="34">
        <v>0</v>
      </c>
      <c r="BF60" s="34">
        <v>630</v>
      </c>
      <c r="BG60" s="35">
        <v>2940</v>
      </c>
      <c r="BH60" s="34"/>
      <c r="BI60" s="36">
        <v>7140</v>
      </c>
      <c r="BJ60" s="16">
        <v>60</v>
      </c>
      <c r="BK60" s="26">
        <v>21600</v>
      </c>
      <c r="BL60" s="26">
        <v>2400</v>
      </c>
      <c r="BM60" s="26">
        <v>900</v>
      </c>
      <c r="BN60" s="26">
        <v>1650</v>
      </c>
      <c r="BO60" s="26">
        <v>0</v>
      </c>
      <c r="BP60" s="26">
        <v>1350</v>
      </c>
      <c r="BQ60" s="16">
        <v>6300</v>
      </c>
      <c r="BR60" s="26"/>
      <c r="BS60" s="26">
        <v>15300</v>
      </c>
    </row>
    <row r="61" spans="1:71" x14ac:dyDescent="0.2">
      <c r="A61" s="45" t="s">
        <v>28</v>
      </c>
      <c r="B61" s="33">
        <v>20</v>
      </c>
      <c r="C61" s="34">
        <v>13500</v>
      </c>
      <c r="D61" s="34">
        <v>800</v>
      </c>
      <c r="E61" s="34">
        <v>1500</v>
      </c>
      <c r="F61" s="34">
        <v>800</v>
      </c>
      <c r="G61" s="34">
        <v>0</v>
      </c>
      <c r="H61" s="34">
        <v>900</v>
      </c>
      <c r="I61" s="35">
        <v>4000</v>
      </c>
      <c r="J61" s="34"/>
      <c r="K61" s="34">
        <v>9500</v>
      </c>
      <c r="L61" s="33"/>
      <c r="M61" s="34"/>
      <c r="N61" s="34"/>
      <c r="O61" s="34"/>
      <c r="P61" s="34"/>
      <c r="Q61" s="34"/>
      <c r="R61" s="34"/>
      <c r="S61" s="35"/>
      <c r="T61" s="34"/>
      <c r="U61" s="36"/>
      <c r="V61" s="33"/>
      <c r="W61" s="34"/>
      <c r="X61" s="34"/>
      <c r="Y61" s="34"/>
      <c r="Z61" s="34"/>
      <c r="AA61" s="34"/>
      <c r="AB61" s="34"/>
      <c r="AC61" s="35"/>
      <c r="AD61" s="34"/>
      <c r="AE61" s="36"/>
      <c r="AF61" s="33"/>
      <c r="AG61" s="34"/>
      <c r="AH61" s="34"/>
      <c r="AI61" s="34"/>
      <c r="AJ61" s="34"/>
      <c r="AK61" s="34"/>
      <c r="AL61" s="34"/>
      <c r="AM61" s="35"/>
      <c r="AN61" s="34"/>
      <c r="AO61" s="34"/>
      <c r="AP61" s="33"/>
      <c r="AQ61" s="34"/>
      <c r="AR61" s="34"/>
      <c r="AS61" s="34"/>
      <c r="AT61" s="34"/>
      <c r="AU61" s="34"/>
      <c r="AV61" s="34"/>
      <c r="AW61" s="35"/>
      <c r="AX61" s="34"/>
      <c r="AY61" s="36"/>
      <c r="AZ61" s="33"/>
      <c r="BA61" s="34"/>
      <c r="BB61" s="34"/>
      <c r="BC61" s="34"/>
      <c r="BD61" s="34"/>
      <c r="BE61" s="34"/>
      <c r="BF61" s="34"/>
      <c r="BG61" s="35"/>
      <c r="BH61" s="34"/>
      <c r="BI61" s="36"/>
      <c r="BJ61" s="16">
        <v>20</v>
      </c>
      <c r="BK61" s="26">
        <v>13500</v>
      </c>
      <c r="BL61" s="26">
        <v>800</v>
      </c>
      <c r="BM61" s="26">
        <v>1500</v>
      </c>
      <c r="BN61" s="26">
        <v>800</v>
      </c>
      <c r="BO61" s="26">
        <v>0</v>
      </c>
      <c r="BP61" s="26">
        <v>900</v>
      </c>
      <c r="BQ61" s="16">
        <v>4000</v>
      </c>
      <c r="BR61" s="26"/>
      <c r="BS61" s="26">
        <v>9500</v>
      </c>
    </row>
    <row r="62" spans="1:71" x14ac:dyDescent="0.2">
      <c r="A62" s="45" t="s">
        <v>30</v>
      </c>
      <c r="B62" s="33"/>
      <c r="C62" s="34"/>
      <c r="D62" s="34"/>
      <c r="E62" s="34"/>
      <c r="F62" s="34"/>
      <c r="G62" s="34"/>
      <c r="H62" s="34"/>
      <c r="I62" s="35"/>
      <c r="J62" s="34"/>
      <c r="K62" s="34"/>
      <c r="L62" s="33"/>
      <c r="M62" s="34"/>
      <c r="N62" s="34"/>
      <c r="O62" s="34"/>
      <c r="P62" s="34"/>
      <c r="Q62" s="34"/>
      <c r="R62" s="34"/>
      <c r="S62" s="35"/>
      <c r="T62" s="34"/>
      <c r="U62" s="36"/>
      <c r="V62" s="33"/>
      <c r="W62" s="34"/>
      <c r="X62" s="34"/>
      <c r="Y62" s="34"/>
      <c r="Z62" s="34"/>
      <c r="AA62" s="34"/>
      <c r="AB62" s="34"/>
      <c r="AC62" s="35"/>
      <c r="AD62" s="34"/>
      <c r="AE62" s="36"/>
      <c r="AF62" s="33">
        <v>21</v>
      </c>
      <c r="AG62" s="34">
        <v>26250</v>
      </c>
      <c r="AH62" s="34">
        <v>1380</v>
      </c>
      <c r="AI62" s="34">
        <v>210</v>
      </c>
      <c r="AJ62" s="34">
        <v>420</v>
      </c>
      <c r="AK62" s="34">
        <v>15</v>
      </c>
      <c r="AL62" s="34">
        <v>270</v>
      </c>
      <c r="AM62" s="35">
        <v>2295</v>
      </c>
      <c r="AN62" s="34">
        <v>300</v>
      </c>
      <c r="AO62" s="34">
        <v>24255</v>
      </c>
      <c r="AP62" s="33"/>
      <c r="AQ62" s="34"/>
      <c r="AR62" s="34"/>
      <c r="AS62" s="34"/>
      <c r="AT62" s="34"/>
      <c r="AU62" s="34"/>
      <c r="AV62" s="34"/>
      <c r="AW62" s="35"/>
      <c r="AX62" s="34"/>
      <c r="AY62" s="36"/>
      <c r="AZ62" s="33"/>
      <c r="BA62" s="34"/>
      <c r="BB62" s="34"/>
      <c r="BC62" s="34"/>
      <c r="BD62" s="34"/>
      <c r="BE62" s="34"/>
      <c r="BF62" s="34"/>
      <c r="BG62" s="35"/>
      <c r="BH62" s="34"/>
      <c r="BI62" s="36"/>
      <c r="BJ62" s="16">
        <v>21</v>
      </c>
      <c r="BK62" s="26">
        <v>26250</v>
      </c>
      <c r="BL62" s="26">
        <v>1380</v>
      </c>
      <c r="BM62" s="26">
        <v>210</v>
      </c>
      <c r="BN62" s="26">
        <v>420</v>
      </c>
      <c r="BO62" s="26">
        <v>15</v>
      </c>
      <c r="BP62" s="26">
        <v>270</v>
      </c>
      <c r="BQ62" s="16">
        <v>2295</v>
      </c>
      <c r="BR62" s="26">
        <v>300</v>
      </c>
      <c r="BS62" s="26">
        <v>24255</v>
      </c>
    </row>
    <row r="63" spans="1:71" x14ac:dyDescent="0.2">
      <c r="A63" s="45" t="s">
        <v>29</v>
      </c>
      <c r="B63" s="33"/>
      <c r="C63" s="34"/>
      <c r="D63" s="34"/>
      <c r="E63" s="34"/>
      <c r="F63" s="34"/>
      <c r="G63" s="34"/>
      <c r="H63" s="34"/>
      <c r="I63" s="35"/>
      <c r="J63" s="34"/>
      <c r="K63" s="34"/>
      <c r="L63" s="33">
        <v>25</v>
      </c>
      <c r="M63" s="34">
        <v>7000</v>
      </c>
      <c r="N63" s="34">
        <v>1500</v>
      </c>
      <c r="O63" s="34">
        <v>750</v>
      </c>
      <c r="P63" s="34">
        <v>850</v>
      </c>
      <c r="Q63" s="34">
        <v>0</v>
      </c>
      <c r="R63" s="34">
        <v>550</v>
      </c>
      <c r="S63" s="35">
        <v>3650</v>
      </c>
      <c r="T63" s="34"/>
      <c r="U63" s="36">
        <v>3350</v>
      </c>
      <c r="V63" s="33"/>
      <c r="W63" s="34"/>
      <c r="X63" s="34"/>
      <c r="Y63" s="34"/>
      <c r="Z63" s="34"/>
      <c r="AA63" s="34"/>
      <c r="AB63" s="34"/>
      <c r="AC63" s="35"/>
      <c r="AD63" s="34"/>
      <c r="AE63" s="36"/>
      <c r="AF63" s="33"/>
      <c r="AG63" s="34"/>
      <c r="AH63" s="34"/>
      <c r="AI63" s="34"/>
      <c r="AJ63" s="34"/>
      <c r="AK63" s="34"/>
      <c r="AL63" s="34"/>
      <c r="AM63" s="35"/>
      <c r="AN63" s="34"/>
      <c r="AO63" s="34"/>
      <c r="AP63" s="33">
        <v>55</v>
      </c>
      <c r="AQ63" s="34">
        <v>15400</v>
      </c>
      <c r="AR63" s="34">
        <v>3300</v>
      </c>
      <c r="AS63" s="34">
        <v>1650</v>
      </c>
      <c r="AT63" s="34">
        <v>1870</v>
      </c>
      <c r="AU63" s="34">
        <v>0</v>
      </c>
      <c r="AV63" s="34">
        <v>1210</v>
      </c>
      <c r="AW63" s="35">
        <v>8030</v>
      </c>
      <c r="AX63" s="34"/>
      <c r="AY63" s="36">
        <v>7370</v>
      </c>
      <c r="AZ63" s="33"/>
      <c r="BA63" s="34"/>
      <c r="BB63" s="34"/>
      <c r="BC63" s="34"/>
      <c r="BD63" s="34"/>
      <c r="BE63" s="34"/>
      <c r="BF63" s="34"/>
      <c r="BG63" s="35"/>
      <c r="BH63" s="34"/>
      <c r="BI63" s="36"/>
      <c r="BJ63" s="16">
        <v>80</v>
      </c>
      <c r="BK63" s="26">
        <v>22400</v>
      </c>
      <c r="BL63" s="26">
        <v>4800</v>
      </c>
      <c r="BM63" s="26">
        <v>2400</v>
      </c>
      <c r="BN63" s="26">
        <v>2720</v>
      </c>
      <c r="BO63" s="26">
        <v>0</v>
      </c>
      <c r="BP63" s="26">
        <v>1760</v>
      </c>
      <c r="BQ63" s="16">
        <v>11680</v>
      </c>
      <c r="BR63" s="26"/>
      <c r="BS63" s="26">
        <v>10720</v>
      </c>
    </row>
    <row r="64" spans="1:71" x14ac:dyDescent="0.2">
      <c r="A64" s="44" t="s">
        <v>22</v>
      </c>
      <c r="B64" s="33">
        <v>50</v>
      </c>
      <c r="C64" s="34">
        <v>14000</v>
      </c>
      <c r="D64" s="34">
        <v>3000</v>
      </c>
      <c r="E64" s="34">
        <v>1500</v>
      </c>
      <c r="F64" s="34">
        <v>1700</v>
      </c>
      <c r="G64" s="34">
        <v>0</v>
      </c>
      <c r="H64" s="34">
        <v>1100</v>
      </c>
      <c r="I64" s="35">
        <v>7300</v>
      </c>
      <c r="J64" s="34"/>
      <c r="K64" s="34">
        <v>6700</v>
      </c>
      <c r="L64" s="33">
        <v>550</v>
      </c>
      <c r="M64" s="34">
        <v>11000</v>
      </c>
      <c r="N64" s="34">
        <v>1400</v>
      </c>
      <c r="O64" s="34">
        <v>750</v>
      </c>
      <c r="P64" s="34">
        <v>1075</v>
      </c>
      <c r="Q64" s="34">
        <v>175</v>
      </c>
      <c r="R64" s="34">
        <v>550</v>
      </c>
      <c r="S64" s="35">
        <v>3950</v>
      </c>
      <c r="T64" s="34"/>
      <c r="U64" s="36">
        <v>7050</v>
      </c>
      <c r="V64" s="33">
        <v>16</v>
      </c>
      <c r="W64" s="34">
        <v>10800</v>
      </c>
      <c r="X64" s="34">
        <v>640</v>
      </c>
      <c r="Y64" s="34">
        <v>1200</v>
      </c>
      <c r="Z64" s="34">
        <v>640</v>
      </c>
      <c r="AA64" s="34">
        <v>0</v>
      </c>
      <c r="AB64" s="34">
        <v>720</v>
      </c>
      <c r="AC64" s="35">
        <v>3200</v>
      </c>
      <c r="AD64" s="34"/>
      <c r="AE64" s="36">
        <v>7600</v>
      </c>
      <c r="AF64" s="33">
        <v>12</v>
      </c>
      <c r="AG64" s="34">
        <v>4320</v>
      </c>
      <c r="AH64" s="34">
        <v>480</v>
      </c>
      <c r="AI64" s="34">
        <v>180</v>
      </c>
      <c r="AJ64" s="34">
        <v>330</v>
      </c>
      <c r="AK64" s="34">
        <v>0</v>
      </c>
      <c r="AL64" s="34">
        <v>270</v>
      </c>
      <c r="AM64" s="35">
        <v>1260</v>
      </c>
      <c r="AN64" s="34"/>
      <c r="AO64" s="34">
        <v>3060</v>
      </c>
      <c r="AP64" s="33">
        <v>77</v>
      </c>
      <c r="AQ64" s="34">
        <v>96250</v>
      </c>
      <c r="AR64" s="34">
        <v>5060</v>
      </c>
      <c r="AS64" s="34">
        <v>770</v>
      </c>
      <c r="AT64" s="34">
        <v>1540</v>
      </c>
      <c r="AU64" s="34">
        <v>55</v>
      </c>
      <c r="AV64" s="34">
        <v>990</v>
      </c>
      <c r="AW64" s="35">
        <v>8415</v>
      </c>
      <c r="AX64" s="34">
        <v>1100</v>
      </c>
      <c r="AY64" s="36">
        <v>88935</v>
      </c>
      <c r="AZ64" s="33">
        <v>35</v>
      </c>
      <c r="BA64" s="34">
        <v>9800</v>
      </c>
      <c r="BB64" s="34">
        <v>2100</v>
      </c>
      <c r="BC64" s="34">
        <v>1050</v>
      </c>
      <c r="BD64" s="34">
        <v>1190</v>
      </c>
      <c r="BE64" s="34">
        <v>0</v>
      </c>
      <c r="BF64" s="34">
        <v>770</v>
      </c>
      <c r="BG64" s="35">
        <v>5110</v>
      </c>
      <c r="BH64" s="34"/>
      <c r="BI64" s="36">
        <v>4690</v>
      </c>
      <c r="BJ64" s="16">
        <v>740</v>
      </c>
      <c r="BK64" s="26">
        <v>146170</v>
      </c>
      <c r="BL64" s="26">
        <v>12680</v>
      </c>
      <c r="BM64" s="26">
        <v>5450</v>
      </c>
      <c r="BN64" s="26">
        <v>6475</v>
      </c>
      <c r="BO64" s="26">
        <v>230</v>
      </c>
      <c r="BP64" s="26">
        <v>4400</v>
      </c>
      <c r="BQ64" s="16">
        <v>29235</v>
      </c>
      <c r="BR64" s="26">
        <v>1100</v>
      </c>
      <c r="BS64" s="26">
        <v>118035</v>
      </c>
    </row>
    <row r="65" spans="1:71" x14ac:dyDescent="0.2">
      <c r="A65" s="45" t="s">
        <v>26</v>
      </c>
      <c r="B65" s="33"/>
      <c r="C65" s="34"/>
      <c r="D65" s="34"/>
      <c r="E65" s="34"/>
      <c r="F65" s="34"/>
      <c r="G65" s="34"/>
      <c r="H65" s="34"/>
      <c r="I65" s="35"/>
      <c r="J65" s="34"/>
      <c r="K65" s="34"/>
      <c r="L65" s="33">
        <v>550</v>
      </c>
      <c r="M65" s="34">
        <v>11000</v>
      </c>
      <c r="N65" s="34">
        <v>1400</v>
      </c>
      <c r="O65" s="34">
        <v>750</v>
      </c>
      <c r="P65" s="34">
        <v>1075</v>
      </c>
      <c r="Q65" s="34">
        <v>175</v>
      </c>
      <c r="R65" s="34">
        <v>550</v>
      </c>
      <c r="S65" s="35">
        <v>3950</v>
      </c>
      <c r="T65" s="34"/>
      <c r="U65" s="36">
        <v>7050</v>
      </c>
      <c r="V65" s="33"/>
      <c r="W65" s="34"/>
      <c r="X65" s="34"/>
      <c r="Y65" s="34"/>
      <c r="Z65" s="34"/>
      <c r="AA65" s="34"/>
      <c r="AB65" s="34"/>
      <c r="AC65" s="35"/>
      <c r="AD65" s="34"/>
      <c r="AE65" s="36"/>
      <c r="AF65" s="33"/>
      <c r="AG65" s="34"/>
      <c r="AH65" s="34"/>
      <c r="AI65" s="34"/>
      <c r="AJ65" s="34"/>
      <c r="AK65" s="34"/>
      <c r="AL65" s="34"/>
      <c r="AM65" s="35"/>
      <c r="AN65" s="34"/>
      <c r="AO65" s="34"/>
      <c r="AP65" s="33"/>
      <c r="AQ65" s="34"/>
      <c r="AR65" s="34"/>
      <c r="AS65" s="34"/>
      <c r="AT65" s="34"/>
      <c r="AU65" s="34"/>
      <c r="AV65" s="34"/>
      <c r="AW65" s="35"/>
      <c r="AX65" s="34"/>
      <c r="AY65" s="36"/>
      <c r="AZ65" s="33"/>
      <c r="BA65" s="34"/>
      <c r="BB65" s="34"/>
      <c r="BC65" s="34"/>
      <c r="BD65" s="34"/>
      <c r="BE65" s="34"/>
      <c r="BF65" s="34"/>
      <c r="BG65" s="35"/>
      <c r="BH65" s="34"/>
      <c r="BI65" s="36"/>
      <c r="BJ65" s="16">
        <v>550</v>
      </c>
      <c r="BK65" s="26">
        <v>11000</v>
      </c>
      <c r="BL65" s="26">
        <v>1400</v>
      </c>
      <c r="BM65" s="26">
        <v>750</v>
      </c>
      <c r="BN65" s="26">
        <v>1075</v>
      </c>
      <c r="BO65" s="26">
        <v>175</v>
      </c>
      <c r="BP65" s="26">
        <v>550</v>
      </c>
      <c r="BQ65" s="16">
        <v>3950</v>
      </c>
      <c r="BR65" s="26"/>
      <c r="BS65" s="26">
        <v>7050</v>
      </c>
    </row>
    <row r="66" spans="1:71" x14ac:dyDescent="0.2">
      <c r="A66" s="45" t="s">
        <v>27</v>
      </c>
      <c r="B66" s="33"/>
      <c r="C66" s="34"/>
      <c r="D66" s="34"/>
      <c r="E66" s="34"/>
      <c r="F66" s="34"/>
      <c r="G66" s="34"/>
      <c r="H66" s="34"/>
      <c r="I66" s="35"/>
      <c r="J66" s="34"/>
      <c r="K66" s="34"/>
      <c r="L66" s="33"/>
      <c r="M66" s="34"/>
      <c r="N66" s="34"/>
      <c r="O66" s="34"/>
      <c r="P66" s="34"/>
      <c r="Q66" s="34"/>
      <c r="R66" s="34"/>
      <c r="S66" s="35"/>
      <c r="T66" s="34"/>
      <c r="U66" s="36"/>
      <c r="V66" s="33"/>
      <c r="W66" s="34"/>
      <c r="X66" s="34"/>
      <c r="Y66" s="34"/>
      <c r="Z66" s="34"/>
      <c r="AA66" s="34"/>
      <c r="AB66" s="34"/>
      <c r="AC66" s="35"/>
      <c r="AD66" s="34"/>
      <c r="AE66" s="36"/>
      <c r="AF66" s="33">
        <v>12</v>
      </c>
      <c r="AG66" s="34">
        <v>4320</v>
      </c>
      <c r="AH66" s="34">
        <v>480</v>
      </c>
      <c r="AI66" s="34">
        <v>180</v>
      </c>
      <c r="AJ66" s="34">
        <v>330</v>
      </c>
      <c r="AK66" s="34">
        <v>0</v>
      </c>
      <c r="AL66" s="34">
        <v>270</v>
      </c>
      <c r="AM66" s="35">
        <v>1260</v>
      </c>
      <c r="AN66" s="34"/>
      <c r="AO66" s="34">
        <v>3060</v>
      </c>
      <c r="AP66" s="33"/>
      <c r="AQ66" s="34"/>
      <c r="AR66" s="34"/>
      <c r="AS66" s="34"/>
      <c r="AT66" s="34"/>
      <c r="AU66" s="34"/>
      <c r="AV66" s="34"/>
      <c r="AW66" s="35"/>
      <c r="AX66" s="34"/>
      <c r="AY66" s="36"/>
      <c r="AZ66" s="33"/>
      <c r="BA66" s="34"/>
      <c r="BB66" s="34"/>
      <c r="BC66" s="34"/>
      <c r="BD66" s="34"/>
      <c r="BE66" s="34"/>
      <c r="BF66" s="34"/>
      <c r="BG66" s="35"/>
      <c r="BH66" s="34"/>
      <c r="BI66" s="36"/>
      <c r="BJ66" s="16">
        <v>12</v>
      </c>
      <c r="BK66" s="26">
        <v>4320</v>
      </c>
      <c r="BL66" s="26">
        <v>480</v>
      </c>
      <c r="BM66" s="26">
        <v>180</v>
      </c>
      <c r="BN66" s="26">
        <v>330</v>
      </c>
      <c r="BO66" s="26">
        <v>0</v>
      </c>
      <c r="BP66" s="26">
        <v>270</v>
      </c>
      <c r="BQ66" s="16">
        <v>1260</v>
      </c>
      <c r="BR66" s="26"/>
      <c r="BS66" s="26">
        <v>3060</v>
      </c>
    </row>
    <row r="67" spans="1:71" x14ac:dyDescent="0.2">
      <c r="A67" s="45" t="s">
        <v>28</v>
      </c>
      <c r="B67" s="33"/>
      <c r="C67" s="34"/>
      <c r="D67" s="34"/>
      <c r="E67" s="34"/>
      <c r="F67" s="34"/>
      <c r="G67" s="34"/>
      <c r="H67" s="34"/>
      <c r="I67" s="35"/>
      <c r="J67" s="34"/>
      <c r="K67" s="34"/>
      <c r="L67" s="33"/>
      <c r="M67" s="34"/>
      <c r="N67" s="34"/>
      <c r="O67" s="34"/>
      <c r="P67" s="34"/>
      <c r="Q67" s="34"/>
      <c r="R67" s="34"/>
      <c r="S67" s="35"/>
      <c r="T67" s="34"/>
      <c r="U67" s="36"/>
      <c r="V67" s="33">
        <v>16</v>
      </c>
      <c r="W67" s="34">
        <v>10800</v>
      </c>
      <c r="X67" s="34">
        <v>640</v>
      </c>
      <c r="Y67" s="34">
        <v>1200</v>
      </c>
      <c r="Z67" s="34">
        <v>640</v>
      </c>
      <c r="AA67" s="34">
        <v>0</v>
      </c>
      <c r="AB67" s="34">
        <v>720</v>
      </c>
      <c r="AC67" s="35">
        <v>3200</v>
      </c>
      <c r="AD67" s="34"/>
      <c r="AE67" s="36">
        <v>7600</v>
      </c>
      <c r="AF67" s="33"/>
      <c r="AG67" s="34"/>
      <c r="AH67" s="34"/>
      <c r="AI67" s="34"/>
      <c r="AJ67" s="34"/>
      <c r="AK67" s="34"/>
      <c r="AL67" s="34"/>
      <c r="AM67" s="35"/>
      <c r="AN67" s="34"/>
      <c r="AO67" s="34"/>
      <c r="AP67" s="33"/>
      <c r="AQ67" s="34"/>
      <c r="AR67" s="34"/>
      <c r="AS67" s="34"/>
      <c r="AT67" s="34"/>
      <c r="AU67" s="34"/>
      <c r="AV67" s="34"/>
      <c r="AW67" s="35"/>
      <c r="AX67" s="34"/>
      <c r="AY67" s="36"/>
      <c r="AZ67" s="33"/>
      <c r="BA67" s="34"/>
      <c r="BB67" s="34"/>
      <c r="BC67" s="34"/>
      <c r="BD67" s="34"/>
      <c r="BE67" s="34"/>
      <c r="BF67" s="34"/>
      <c r="BG67" s="35"/>
      <c r="BH67" s="34"/>
      <c r="BI67" s="36"/>
      <c r="BJ67" s="16">
        <v>16</v>
      </c>
      <c r="BK67" s="26">
        <v>10800</v>
      </c>
      <c r="BL67" s="26">
        <v>640</v>
      </c>
      <c r="BM67" s="26">
        <v>1200</v>
      </c>
      <c r="BN67" s="26">
        <v>640</v>
      </c>
      <c r="BO67" s="26">
        <v>0</v>
      </c>
      <c r="BP67" s="26">
        <v>720</v>
      </c>
      <c r="BQ67" s="16">
        <v>3200</v>
      </c>
      <c r="BR67" s="26"/>
      <c r="BS67" s="26">
        <v>7600</v>
      </c>
    </row>
    <row r="68" spans="1:71" x14ac:dyDescent="0.2">
      <c r="A68" s="45" t="s">
        <v>30</v>
      </c>
      <c r="B68" s="33"/>
      <c r="C68" s="34"/>
      <c r="D68" s="34"/>
      <c r="E68" s="34"/>
      <c r="F68" s="34"/>
      <c r="G68" s="34"/>
      <c r="H68" s="34"/>
      <c r="I68" s="35"/>
      <c r="J68" s="34"/>
      <c r="K68" s="34"/>
      <c r="L68" s="33"/>
      <c r="M68" s="34"/>
      <c r="N68" s="34"/>
      <c r="O68" s="34"/>
      <c r="P68" s="34"/>
      <c r="Q68" s="34"/>
      <c r="R68" s="34"/>
      <c r="S68" s="35"/>
      <c r="T68" s="34"/>
      <c r="U68" s="36"/>
      <c r="V68" s="33"/>
      <c r="W68" s="34"/>
      <c r="X68" s="34"/>
      <c r="Y68" s="34"/>
      <c r="Z68" s="34"/>
      <c r="AA68" s="34"/>
      <c r="AB68" s="34"/>
      <c r="AC68" s="35"/>
      <c r="AD68" s="34"/>
      <c r="AE68" s="36"/>
      <c r="AF68" s="33"/>
      <c r="AG68" s="34"/>
      <c r="AH68" s="34"/>
      <c r="AI68" s="34"/>
      <c r="AJ68" s="34"/>
      <c r="AK68" s="34"/>
      <c r="AL68" s="34"/>
      <c r="AM68" s="35"/>
      <c r="AN68" s="34"/>
      <c r="AO68" s="34"/>
      <c r="AP68" s="33">
        <v>77</v>
      </c>
      <c r="AQ68" s="34">
        <v>96250</v>
      </c>
      <c r="AR68" s="34">
        <v>5060</v>
      </c>
      <c r="AS68" s="34">
        <v>770</v>
      </c>
      <c r="AT68" s="34">
        <v>1540</v>
      </c>
      <c r="AU68" s="34">
        <v>55</v>
      </c>
      <c r="AV68" s="34">
        <v>990</v>
      </c>
      <c r="AW68" s="35">
        <v>8415</v>
      </c>
      <c r="AX68" s="34">
        <v>1100</v>
      </c>
      <c r="AY68" s="36">
        <v>88935</v>
      </c>
      <c r="AZ68" s="33"/>
      <c r="BA68" s="34"/>
      <c r="BB68" s="34"/>
      <c r="BC68" s="34"/>
      <c r="BD68" s="34"/>
      <c r="BE68" s="34"/>
      <c r="BF68" s="34"/>
      <c r="BG68" s="35"/>
      <c r="BH68" s="34"/>
      <c r="BI68" s="36"/>
      <c r="BJ68" s="16">
        <v>77</v>
      </c>
      <c r="BK68" s="26">
        <v>96250</v>
      </c>
      <c r="BL68" s="26">
        <v>5060</v>
      </c>
      <c r="BM68" s="26">
        <v>770</v>
      </c>
      <c r="BN68" s="26">
        <v>1540</v>
      </c>
      <c r="BO68" s="26">
        <v>55</v>
      </c>
      <c r="BP68" s="26">
        <v>990</v>
      </c>
      <c r="BQ68" s="16">
        <v>8415</v>
      </c>
      <c r="BR68" s="26">
        <v>1100</v>
      </c>
      <c r="BS68" s="26">
        <v>88935</v>
      </c>
    </row>
    <row r="69" spans="1:71" x14ac:dyDescent="0.2">
      <c r="A69" s="45" t="s">
        <v>29</v>
      </c>
      <c r="B69" s="33">
        <v>50</v>
      </c>
      <c r="C69" s="34">
        <v>14000</v>
      </c>
      <c r="D69" s="34">
        <v>3000</v>
      </c>
      <c r="E69" s="34">
        <v>1500</v>
      </c>
      <c r="F69" s="34">
        <v>1700</v>
      </c>
      <c r="G69" s="34">
        <v>0</v>
      </c>
      <c r="H69" s="34">
        <v>1100</v>
      </c>
      <c r="I69" s="35">
        <v>7300</v>
      </c>
      <c r="J69" s="34"/>
      <c r="K69" s="34">
        <v>6700</v>
      </c>
      <c r="L69" s="33"/>
      <c r="M69" s="34"/>
      <c r="N69" s="34"/>
      <c r="O69" s="34"/>
      <c r="P69" s="34"/>
      <c r="Q69" s="34"/>
      <c r="R69" s="34"/>
      <c r="S69" s="35"/>
      <c r="T69" s="34"/>
      <c r="U69" s="36"/>
      <c r="V69" s="33"/>
      <c r="W69" s="34"/>
      <c r="X69" s="34"/>
      <c r="Y69" s="34"/>
      <c r="Z69" s="34"/>
      <c r="AA69" s="34"/>
      <c r="AB69" s="34"/>
      <c r="AC69" s="35"/>
      <c r="AD69" s="34"/>
      <c r="AE69" s="36"/>
      <c r="AF69" s="33"/>
      <c r="AG69" s="34"/>
      <c r="AH69" s="34"/>
      <c r="AI69" s="34"/>
      <c r="AJ69" s="34"/>
      <c r="AK69" s="34"/>
      <c r="AL69" s="34"/>
      <c r="AM69" s="35"/>
      <c r="AN69" s="34"/>
      <c r="AO69" s="34"/>
      <c r="AP69" s="33"/>
      <c r="AQ69" s="34"/>
      <c r="AR69" s="34"/>
      <c r="AS69" s="34"/>
      <c r="AT69" s="34"/>
      <c r="AU69" s="34"/>
      <c r="AV69" s="34"/>
      <c r="AW69" s="35"/>
      <c r="AX69" s="34"/>
      <c r="AY69" s="36"/>
      <c r="AZ69" s="33">
        <v>35</v>
      </c>
      <c r="BA69" s="34">
        <v>9800</v>
      </c>
      <c r="BB69" s="34">
        <v>2100</v>
      </c>
      <c r="BC69" s="34">
        <v>1050</v>
      </c>
      <c r="BD69" s="34">
        <v>1190</v>
      </c>
      <c r="BE69" s="34">
        <v>0</v>
      </c>
      <c r="BF69" s="34">
        <v>770</v>
      </c>
      <c r="BG69" s="35">
        <v>5110</v>
      </c>
      <c r="BH69" s="34"/>
      <c r="BI69" s="36">
        <v>4690</v>
      </c>
      <c r="BJ69" s="16">
        <v>85</v>
      </c>
      <c r="BK69" s="26">
        <v>23800</v>
      </c>
      <c r="BL69" s="26">
        <v>5100</v>
      </c>
      <c r="BM69" s="26">
        <v>2550</v>
      </c>
      <c r="BN69" s="26">
        <v>2890</v>
      </c>
      <c r="BO69" s="26">
        <v>0</v>
      </c>
      <c r="BP69" s="26">
        <v>1870</v>
      </c>
      <c r="BQ69" s="16">
        <v>12410</v>
      </c>
      <c r="BR69" s="26"/>
      <c r="BS69" s="26">
        <v>11390</v>
      </c>
    </row>
    <row r="70" spans="1:71" x14ac:dyDescent="0.2">
      <c r="A70" s="44" t="s">
        <v>23</v>
      </c>
      <c r="B70" s="33">
        <v>1100</v>
      </c>
      <c r="C70" s="34">
        <v>22000</v>
      </c>
      <c r="D70" s="34">
        <v>2800</v>
      </c>
      <c r="E70" s="34">
        <v>1500</v>
      </c>
      <c r="F70" s="34">
        <v>2150</v>
      </c>
      <c r="G70" s="34">
        <v>350</v>
      </c>
      <c r="H70" s="34">
        <v>1100</v>
      </c>
      <c r="I70" s="35">
        <v>7900</v>
      </c>
      <c r="J70" s="34"/>
      <c r="K70" s="34">
        <v>14100</v>
      </c>
      <c r="L70" s="33">
        <v>20</v>
      </c>
      <c r="M70" s="34">
        <v>7200</v>
      </c>
      <c r="N70" s="34">
        <v>800</v>
      </c>
      <c r="O70" s="34">
        <v>300</v>
      </c>
      <c r="P70" s="34">
        <v>550</v>
      </c>
      <c r="Q70" s="34">
        <v>0</v>
      </c>
      <c r="R70" s="34">
        <v>450</v>
      </c>
      <c r="S70" s="35">
        <v>2100</v>
      </c>
      <c r="T70" s="34"/>
      <c r="U70" s="36">
        <v>5100</v>
      </c>
      <c r="V70" s="33">
        <v>40</v>
      </c>
      <c r="W70" s="34">
        <v>11200</v>
      </c>
      <c r="X70" s="34">
        <v>2400</v>
      </c>
      <c r="Y70" s="34">
        <v>1200</v>
      </c>
      <c r="Z70" s="34">
        <v>1360</v>
      </c>
      <c r="AA70" s="34">
        <v>0</v>
      </c>
      <c r="AB70" s="34">
        <v>880</v>
      </c>
      <c r="AC70" s="35">
        <v>5840</v>
      </c>
      <c r="AD70" s="34"/>
      <c r="AE70" s="36">
        <v>5360</v>
      </c>
      <c r="AF70" s="33">
        <v>6</v>
      </c>
      <c r="AG70" s="34">
        <v>4050</v>
      </c>
      <c r="AH70" s="34">
        <v>240</v>
      </c>
      <c r="AI70" s="34">
        <v>450</v>
      </c>
      <c r="AJ70" s="34">
        <v>240</v>
      </c>
      <c r="AK70" s="34">
        <v>0</v>
      </c>
      <c r="AL70" s="34">
        <v>270</v>
      </c>
      <c r="AM70" s="35">
        <v>1200</v>
      </c>
      <c r="AN70" s="34"/>
      <c r="AO70" s="34">
        <v>2850</v>
      </c>
      <c r="AP70" s="33">
        <v>44</v>
      </c>
      <c r="AQ70" s="34">
        <v>15840</v>
      </c>
      <c r="AR70" s="34">
        <v>1760</v>
      </c>
      <c r="AS70" s="34">
        <v>660</v>
      </c>
      <c r="AT70" s="34">
        <v>1210</v>
      </c>
      <c r="AU70" s="34">
        <v>0</v>
      </c>
      <c r="AV70" s="34">
        <v>990</v>
      </c>
      <c r="AW70" s="35">
        <v>4620</v>
      </c>
      <c r="AX70" s="34"/>
      <c r="AY70" s="36">
        <v>11220</v>
      </c>
      <c r="AZ70" s="33">
        <v>770</v>
      </c>
      <c r="BA70" s="34">
        <v>15400</v>
      </c>
      <c r="BB70" s="34">
        <v>1960</v>
      </c>
      <c r="BC70" s="34">
        <v>1050</v>
      </c>
      <c r="BD70" s="34">
        <v>1505</v>
      </c>
      <c r="BE70" s="34">
        <v>245</v>
      </c>
      <c r="BF70" s="34">
        <v>770</v>
      </c>
      <c r="BG70" s="35">
        <v>5530</v>
      </c>
      <c r="BH70" s="34"/>
      <c r="BI70" s="36">
        <v>9870</v>
      </c>
      <c r="BJ70" s="16">
        <v>1980</v>
      </c>
      <c r="BK70" s="26">
        <v>75690</v>
      </c>
      <c r="BL70" s="26">
        <v>9960</v>
      </c>
      <c r="BM70" s="26">
        <v>5160</v>
      </c>
      <c r="BN70" s="26">
        <v>7015</v>
      </c>
      <c r="BO70" s="26">
        <v>595</v>
      </c>
      <c r="BP70" s="26">
        <v>4460</v>
      </c>
      <c r="BQ70" s="16">
        <v>27190</v>
      </c>
      <c r="BR70" s="26"/>
      <c r="BS70" s="26">
        <v>48500</v>
      </c>
    </row>
    <row r="71" spans="1:71" x14ac:dyDescent="0.2">
      <c r="A71" s="45" t="s">
        <v>26</v>
      </c>
      <c r="B71" s="33">
        <v>1100</v>
      </c>
      <c r="C71" s="34">
        <v>22000</v>
      </c>
      <c r="D71" s="34">
        <v>2800</v>
      </c>
      <c r="E71" s="34">
        <v>1500</v>
      </c>
      <c r="F71" s="34">
        <v>2150</v>
      </c>
      <c r="G71" s="34">
        <v>350</v>
      </c>
      <c r="H71" s="34">
        <v>1100</v>
      </c>
      <c r="I71" s="35">
        <v>7900</v>
      </c>
      <c r="J71" s="34"/>
      <c r="K71" s="34">
        <v>14100</v>
      </c>
      <c r="L71" s="33"/>
      <c r="M71" s="34"/>
      <c r="N71" s="34"/>
      <c r="O71" s="34"/>
      <c r="P71" s="34"/>
      <c r="Q71" s="34"/>
      <c r="R71" s="34"/>
      <c r="S71" s="35"/>
      <c r="T71" s="34"/>
      <c r="U71" s="36"/>
      <c r="V71" s="33"/>
      <c r="W71" s="34"/>
      <c r="X71" s="34"/>
      <c r="Y71" s="34"/>
      <c r="Z71" s="34"/>
      <c r="AA71" s="34"/>
      <c r="AB71" s="34"/>
      <c r="AC71" s="35"/>
      <c r="AD71" s="34"/>
      <c r="AE71" s="36"/>
      <c r="AF71" s="33"/>
      <c r="AG71" s="34"/>
      <c r="AH71" s="34"/>
      <c r="AI71" s="34"/>
      <c r="AJ71" s="34"/>
      <c r="AK71" s="34"/>
      <c r="AL71" s="34"/>
      <c r="AM71" s="35"/>
      <c r="AN71" s="34"/>
      <c r="AO71" s="34"/>
      <c r="AP71" s="33"/>
      <c r="AQ71" s="34"/>
      <c r="AR71" s="34"/>
      <c r="AS71" s="34"/>
      <c r="AT71" s="34"/>
      <c r="AU71" s="34"/>
      <c r="AV71" s="34"/>
      <c r="AW71" s="35"/>
      <c r="AX71" s="34"/>
      <c r="AY71" s="36"/>
      <c r="AZ71" s="33">
        <v>770</v>
      </c>
      <c r="BA71" s="34">
        <v>15400</v>
      </c>
      <c r="BB71" s="34">
        <v>1960</v>
      </c>
      <c r="BC71" s="34">
        <v>1050</v>
      </c>
      <c r="BD71" s="34">
        <v>1505</v>
      </c>
      <c r="BE71" s="34">
        <v>245</v>
      </c>
      <c r="BF71" s="34">
        <v>770</v>
      </c>
      <c r="BG71" s="35">
        <v>5530</v>
      </c>
      <c r="BH71" s="34"/>
      <c r="BI71" s="36">
        <v>9870</v>
      </c>
      <c r="BJ71" s="16">
        <v>1870</v>
      </c>
      <c r="BK71" s="26">
        <v>37400</v>
      </c>
      <c r="BL71" s="26">
        <v>4760</v>
      </c>
      <c r="BM71" s="26">
        <v>2550</v>
      </c>
      <c r="BN71" s="26">
        <v>3655</v>
      </c>
      <c r="BO71" s="26">
        <v>595</v>
      </c>
      <c r="BP71" s="26">
        <v>1870</v>
      </c>
      <c r="BQ71" s="16">
        <v>13430</v>
      </c>
      <c r="BR71" s="26"/>
      <c r="BS71" s="26">
        <v>23970</v>
      </c>
    </row>
    <row r="72" spans="1:71" x14ac:dyDescent="0.2">
      <c r="A72" s="45" t="s">
        <v>27</v>
      </c>
      <c r="B72" s="33"/>
      <c r="C72" s="34"/>
      <c r="D72" s="34"/>
      <c r="E72" s="34"/>
      <c r="F72" s="34"/>
      <c r="G72" s="34"/>
      <c r="H72" s="34"/>
      <c r="I72" s="35"/>
      <c r="J72" s="34"/>
      <c r="K72" s="34"/>
      <c r="L72" s="33">
        <v>20</v>
      </c>
      <c r="M72" s="34">
        <v>7200</v>
      </c>
      <c r="N72" s="34">
        <v>800</v>
      </c>
      <c r="O72" s="34">
        <v>300</v>
      </c>
      <c r="P72" s="34">
        <v>550</v>
      </c>
      <c r="Q72" s="34">
        <v>0</v>
      </c>
      <c r="R72" s="34">
        <v>450</v>
      </c>
      <c r="S72" s="35">
        <v>2100</v>
      </c>
      <c r="T72" s="34"/>
      <c r="U72" s="36">
        <v>5100</v>
      </c>
      <c r="V72" s="33"/>
      <c r="W72" s="34"/>
      <c r="X72" s="34"/>
      <c r="Y72" s="34"/>
      <c r="Z72" s="34"/>
      <c r="AA72" s="34"/>
      <c r="AB72" s="34"/>
      <c r="AC72" s="35"/>
      <c r="AD72" s="34"/>
      <c r="AE72" s="36"/>
      <c r="AF72" s="33"/>
      <c r="AG72" s="34"/>
      <c r="AH72" s="34"/>
      <c r="AI72" s="34"/>
      <c r="AJ72" s="34"/>
      <c r="AK72" s="34"/>
      <c r="AL72" s="34"/>
      <c r="AM72" s="35"/>
      <c r="AN72" s="34"/>
      <c r="AO72" s="34"/>
      <c r="AP72" s="33">
        <v>44</v>
      </c>
      <c r="AQ72" s="34">
        <v>15840</v>
      </c>
      <c r="AR72" s="34">
        <v>1760</v>
      </c>
      <c r="AS72" s="34">
        <v>660</v>
      </c>
      <c r="AT72" s="34">
        <v>1210</v>
      </c>
      <c r="AU72" s="34">
        <v>0</v>
      </c>
      <c r="AV72" s="34">
        <v>990</v>
      </c>
      <c r="AW72" s="35">
        <v>4620</v>
      </c>
      <c r="AX72" s="34"/>
      <c r="AY72" s="36">
        <v>11220</v>
      </c>
      <c r="AZ72" s="33"/>
      <c r="BA72" s="34"/>
      <c r="BB72" s="34"/>
      <c r="BC72" s="34"/>
      <c r="BD72" s="34"/>
      <c r="BE72" s="34"/>
      <c r="BF72" s="34"/>
      <c r="BG72" s="35"/>
      <c r="BH72" s="34"/>
      <c r="BI72" s="36"/>
      <c r="BJ72" s="16">
        <v>64</v>
      </c>
      <c r="BK72" s="26">
        <v>23040</v>
      </c>
      <c r="BL72" s="26">
        <v>2560</v>
      </c>
      <c r="BM72" s="26">
        <v>960</v>
      </c>
      <c r="BN72" s="26">
        <v>1760</v>
      </c>
      <c r="BO72" s="26">
        <v>0</v>
      </c>
      <c r="BP72" s="26">
        <v>1440</v>
      </c>
      <c r="BQ72" s="16">
        <v>6720</v>
      </c>
      <c r="BR72" s="26"/>
      <c r="BS72" s="26">
        <v>16320</v>
      </c>
    </row>
    <row r="73" spans="1:71" x14ac:dyDescent="0.2">
      <c r="A73" s="45" t="s">
        <v>28</v>
      </c>
      <c r="B73" s="33"/>
      <c r="C73" s="34"/>
      <c r="D73" s="34"/>
      <c r="E73" s="34"/>
      <c r="F73" s="34"/>
      <c r="G73" s="34"/>
      <c r="H73" s="34"/>
      <c r="I73" s="35"/>
      <c r="J73" s="34"/>
      <c r="K73" s="34"/>
      <c r="L73" s="33"/>
      <c r="M73" s="34"/>
      <c r="N73" s="34"/>
      <c r="O73" s="34"/>
      <c r="P73" s="34"/>
      <c r="Q73" s="34"/>
      <c r="R73" s="34"/>
      <c r="S73" s="35"/>
      <c r="T73" s="34"/>
      <c r="U73" s="36"/>
      <c r="V73" s="33"/>
      <c r="W73" s="34"/>
      <c r="X73" s="34"/>
      <c r="Y73" s="34"/>
      <c r="Z73" s="34"/>
      <c r="AA73" s="34"/>
      <c r="AB73" s="34"/>
      <c r="AC73" s="35"/>
      <c r="AD73" s="34"/>
      <c r="AE73" s="36"/>
      <c r="AF73" s="33">
        <v>6</v>
      </c>
      <c r="AG73" s="34">
        <v>4050</v>
      </c>
      <c r="AH73" s="34">
        <v>240</v>
      </c>
      <c r="AI73" s="34">
        <v>450</v>
      </c>
      <c r="AJ73" s="34">
        <v>240</v>
      </c>
      <c r="AK73" s="34">
        <v>0</v>
      </c>
      <c r="AL73" s="34">
        <v>270</v>
      </c>
      <c r="AM73" s="35">
        <v>1200</v>
      </c>
      <c r="AN73" s="34"/>
      <c r="AO73" s="34">
        <v>2850</v>
      </c>
      <c r="AP73" s="33"/>
      <c r="AQ73" s="34"/>
      <c r="AR73" s="34"/>
      <c r="AS73" s="34"/>
      <c r="AT73" s="34"/>
      <c r="AU73" s="34"/>
      <c r="AV73" s="34"/>
      <c r="AW73" s="35"/>
      <c r="AX73" s="34"/>
      <c r="AY73" s="36"/>
      <c r="AZ73" s="33"/>
      <c r="BA73" s="34"/>
      <c r="BB73" s="34"/>
      <c r="BC73" s="34"/>
      <c r="BD73" s="34"/>
      <c r="BE73" s="34"/>
      <c r="BF73" s="34"/>
      <c r="BG73" s="35"/>
      <c r="BH73" s="34"/>
      <c r="BI73" s="36"/>
      <c r="BJ73" s="16">
        <v>6</v>
      </c>
      <c r="BK73" s="26">
        <v>4050</v>
      </c>
      <c r="BL73" s="26">
        <v>240</v>
      </c>
      <c r="BM73" s="26">
        <v>450</v>
      </c>
      <c r="BN73" s="26">
        <v>240</v>
      </c>
      <c r="BO73" s="26">
        <v>0</v>
      </c>
      <c r="BP73" s="26">
        <v>270</v>
      </c>
      <c r="BQ73" s="16">
        <v>1200</v>
      </c>
      <c r="BR73" s="26"/>
      <c r="BS73" s="26">
        <v>2850</v>
      </c>
    </row>
    <row r="74" spans="1:71" x14ac:dyDescent="0.2">
      <c r="A74" s="45" t="s">
        <v>29</v>
      </c>
      <c r="B74" s="33"/>
      <c r="C74" s="34"/>
      <c r="D74" s="34"/>
      <c r="E74" s="34"/>
      <c r="F74" s="34"/>
      <c r="G74" s="34"/>
      <c r="H74" s="34"/>
      <c r="I74" s="35"/>
      <c r="J74" s="34"/>
      <c r="K74" s="34"/>
      <c r="L74" s="33"/>
      <c r="M74" s="34"/>
      <c r="N74" s="34"/>
      <c r="O74" s="34"/>
      <c r="P74" s="34"/>
      <c r="Q74" s="34"/>
      <c r="R74" s="34"/>
      <c r="S74" s="35"/>
      <c r="T74" s="34"/>
      <c r="U74" s="36"/>
      <c r="V74" s="33">
        <v>40</v>
      </c>
      <c r="W74" s="34">
        <v>11200</v>
      </c>
      <c r="X74" s="34">
        <v>2400</v>
      </c>
      <c r="Y74" s="34">
        <v>1200</v>
      </c>
      <c r="Z74" s="34">
        <v>1360</v>
      </c>
      <c r="AA74" s="34">
        <v>0</v>
      </c>
      <c r="AB74" s="34">
        <v>880</v>
      </c>
      <c r="AC74" s="35">
        <v>5840</v>
      </c>
      <c r="AD74" s="34"/>
      <c r="AE74" s="36">
        <v>5360</v>
      </c>
      <c r="AF74" s="33"/>
      <c r="AG74" s="34"/>
      <c r="AH74" s="34"/>
      <c r="AI74" s="34"/>
      <c r="AJ74" s="34"/>
      <c r="AK74" s="34"/>
      <c r="AL74" s="34"/>
      <c r="AM74" s="35"/>
      <c r="AN74" s="34"/>
      <c r="AO74" s="34"/>
      <c r="AP74" s="33"/>
      <c r="AQ74" s="34"/>
      <c r="AR74" s="34"/>
      <c r="AS74" s="34"/>
      <c r="AT74" s="34"/>
      <c r="AU74" s="34"/>
      <c r="AV74" s="34"/>
      <c r="AW74" s="35"/>
      <c r="AX74" s="34"/>
      <c r="AY74" s="36"/>
      <c r="AZ74" s="33"/>
      <c r="BA74" s="34"/>
      <c r="BB74" s="34"/>
      <c r="BC74" s="34"/>
      <c r="BD74" s="34"/>
      <c r="BE74" s="34"/>
      <c r="BF74" s="34"/>
      <c r="BG74" s="35"/>
      <c r="BH74" s="34"/>
      <c r="BI74" s="36"/>
      <c r="BJ74" s="16">
        <v>40</v>
      </c>
      <c r="BK74" s="26">
        <v>11200</v>
      </c>
      <c r="BL74" s="26">
        <v>2400</v>
      </c>
      <c r="BM74" s="26">
        <v>1200</v>
      </c>
      <c r="BN74" s="26">
        <v>1360</v>
      </c>
      <c r="BO74" s="26">
        <v>0</v>
      </c>
      <c r="BP74" s="26">
        <v>880</v>
      </c>
      <c r="BQ74" s="16">
        <v>5840</v>
      </c>
      <c r="BR74" s="26"/>
      <c r="BS74" s="26">
        <v>5360</v>
      </c>
    </row>
    <row r="75" spans="1:71" x14ac:dyDescent="0.2">
      <c r="A75" s="46" t="s">
        <v>54</v>
      </c>
      <c r="B75" s="37">
        <v>1210</v>
      </c>
      <c r="C75" s="38">
        <v>63900</v>
      </c>
      <c r="D75" s="38">
        <v>8200</v>
      </c>
      <c r="E75" s="38">
        <v>5100</v>
      </c>
      <c r="F75" s="38">
        <v>5750</v>
      </c>
      <c r="G75" s="38">
        <v>350</v>
      </c>
      <c r="H75" s="38">
        <v>4000</v>
      </c>
      <c r="I75" s="39">
        <v>23400</v>
      </c>
      <c r="J75" s="38"/>
      <c r="K75" s="38">
        <v>40500</v>
      </c>
      <c r="L75" s="33">
        <v>605</v>
      </c>
      <c r="M75" s="34">
        <v>31950</v>
      </c>
      <c r="N75" s="34">
        <v>4100</v>
      </c>
      <c r="O75" s="34">
        <v>2550</v>
      </c>
      <c r="P75" s="34">
        <v>2875</v>
      </c>
      <c r="Q75" s="34">
        <v>175</v>
      </c>
      <c r="R75" s="34">
        <v>2000</v>
      </c>
      <c r="S75" s="35">
        <v>11700</v>
      </c>
      <c r="T75" s="34"/>
      <c r="U75" s="36">
        <v>20250</v>
      </c>
      <c r="V75" s="37">
        <v>968</v>
      </c>
      <c r="W75" s="38">
        <v>51120</v>
      </c>
      <c r="X75" s="38">
        <v>6560</v>
      </c>
      <c r="Y75" s="38">
        <v>4080</v>
      </c>
      <c r="Z75" s="38">
        <v>4600</v>
      </c>
      <c r="AA75" s="38">
        <v>280</v>
      </c>
      <c r="AB75" s="38">
        <v>3200</v>
      </c>
      <c r="AC75" s="39">
        <v>18720</v>
      </c>
      <c r="AD75" s="38"/>
      <c r="AE75" s="40">
        <v>32400</v>
      </c>
      <c r="AF75" s="37">
        <v>51</v>
      </c>
      <c r="AG75" s="38">
        <v>38940</v>
      </c>
      <c r="AH75" s="38">
        <v>2580</v>
      </c>
      <c r="AI75" s="38">
        <v>1020</v>
      </c>
      <c r="AJ75" s="38">
        <v>1320</v>
      </c>
      <c r="AK75" s="38">
        <v>15</v>
      </c>
      <c r="AL75" s="38">
        <v>1080</v>
      </c>
      <c r="AM75" s="39">
        <v>6015</v>
      </c>
      <c r="AN75" s="38">
        <v>300</v>
      </c>
      <c r="AO75" s="38">
        <v>33225</v>
      </c>
      <c r="AP75" s="37">
        <v>231</v>
      </c>
      <c r="AQ75" s="38">
        <v>142890</v>
      </c>
      <c r="AR75" s="38">
        <v>13420</v>
      </c>
      <c r="AS75" s="38">
        <v>4730</v>
      </c>
      <c r="AT75" s="38">
        <v>6490</v>
      </c>
      <c r="AU75" s="38">
        <v>55</v>
      </c>
      <c r="AV75" s="38">
        <v>4400</v>
      </c>
      <c r="AW75" s="39">
        <v>29095</v>
      </c>
      <c r="AX75" s="38">
        <v>1100</v>
      </c>
      <c r="AY75" s="40">
        <v>114895</v>
      </c>
      <c r="AZ75" s="37">
        <v>861</v>
      </c>
      <c r="BA75" s="38">
        <v>45360</v>
      </c>
      <c r="BB75" s="38">
        <v>6300</v>
      </c>
      <c r="BC75" s="38">
        <v>2940</v>
      </c>
      <c r="BD75" s="38">
        <v>4235</v>
      </c>
      <c r="BE75" s="38">
        <v>245</v>
      </c>
      <c r="BF75" s="38">
        <v>2800</v>
      </c>
      <c r="BG75" s="39">
        <v>16520</v>
      </c>
      <c r="BH75" s="38"/>
      <c r="BI75" s="40">
        <v>28840</v>
      </c>
      <c r="BJ75" s="16">
        <v>3926</v>
      </c>
      <c r="BK75" s="26">
        <v>374160</v>
      </c>
      <c r="BL75" s="26">
        <v>41160</v>
      </c>
      <c r="BM75" s="26">
        <v>20420</v>
      </c>
      <c r="BN75" s="26">
        <v>25270</v>
      </c>
      <c r="BO75" s="26">
        <v>1120</v>
      </c>
      <c r="BP75" s="26">
        <v>17480</v>
      </c>
      <c r="BQ75" s="16">
        <v>105450</v>
      </c>
      <c r="BR75" s="26">
        <v>1400</v>
      </c>
      <c r="BS75" s="26">
        <v>270110</v>
      </c>
    </row>
    <row r="76" spans="1:71" x14ac:dyDescent="0.2">
      <c r="L76" s="8"/>
      <c r="M76" s="41"/>
      <c r="N76" s="41"/>
      <c r="O76" s="41"/>
      <c r="P76" s="41"/>
      <c r="Q76" s="41"/>
      <c r="R76" s="41"/>
      <c r="S76" s="41"/>
      <c r="T76" s="41"/>
      <c r="U76" s="42"/>
    </row>
  </sheetData>
  <pageMargins left="0.7" right="0.7" top="0.75" bottom="0.75" header="0.3" footer="0.3"/>
  <drawing r:id="rId4"/>
  <extLst>
    <ext xmlns:x14="http://schemas.microsoft.com/office/spreadsheetml/2009/9/main" uri="{A8765BA9-456A-4dab-B4F3-ACF838C121DE}">
      <x14:slicerList>
        <x14:slicer r:id="rId5"/>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5678B3F-96EA-431C-977F-53645CAF1B2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63</TotalTime>
  <Application>Microsoft Excel</Application>
  <DocSecurity>0</DocSecurity>
  <ScaleCrop>false</ScaleCrop>
  <HeadingPairs>
    <vt:vector size="4" baseType="variant">
      <vt:variant>
        <vt:lpstr>Worksheets</vt:lpstr>
      </vt:variant>
      <vt:variant>
        <vt:i4>7</vt:i4>
      </vt:variant>
      <vt:variant>
        <vt:lpstr>Named Ranges</vt:lpstr>
      </vt:variant>
      <vt:variant>
        <vt:i4>1</vt:i4>
      </vt:variant>
    </vt:vector>
  </HeadingPairs>
  <TitlesOfParts>
    <vt:vector size="8" baseType="lpstr">
      <vt:lpstr>Assolement</vt:lpstr>
      <vt:lpstr>Parcelles</vt:lpstr>
      <vt:lpstr>Marges cultures</vt:lpstr>
      <vt:lpstr>Marges années</vt:lpstr>
      <vt:lpstr>Bilan fonctionnel_sauvegarde</vt:lpstr>
      <vt:lpstr>Query Marges Intermediaire</vt:lpstr>
      <vt:lpstr>TCD</vt:lpstr>
      <vt:lpstr>cultures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Etienne COULBEAUT</dc:creator>
  <cp:lastModifiedBy>imac</cp:lastModifiedBy>
  <cp:revision>4</cp:revision>
  <dcterms:created xsi:type="dcterms:W3CDTF">2018-11-04T11:29:38Z</dcterms:created>
  <dcterms:modified xsi:type="dcterms:W3CDTF">2019-12-20T02:39:07Z</dcterms:modified>
</cp:coreProperties>
</file>