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comments1.xml" ContentType="application/vnd.openxmlformats-officedocument.spreadsheetml.comments+xml"/>
  <Override PartName="/xl/comments2.xml" ContentType="application/vnd.openxmlformats-officedocument.spreadsheetml.comments+xml"/>
  <Override PartName="/xl/drawings/drawing3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801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EL QUALI\Desktop\"/>
    </mc:Choice>
  </mc:AlternateContent>
  <xr:revisionPtr revIDLastSave="0" documentId="8_{E5383F13-99E3-4DEC-9978-E1B2062CD106}" xr6:coauthVersionLast="46" xr6:coauthVersionMax="46" xr10:uidLastSave="{00000000-0000-0000-0000-000000000000}"/>
  <bookViews>
    <workbookView xWindow="-120" yWindow="-120" windowWidth="29040" windowHeight="16440" xr2:uid="{00000000-000D-0000-FFFF-FFFF00000000}"/>
  </bookViews>
  <sheets>
    <sheet name="Feuil2" sheetId="35" r:id="rId1"/>
    <sheet name=" DEVIS ACHAT 2 (2)" sheetId="37" r:id="rId2"/>
    <sheet name="Devis Ventes" sheetId="28" r:id="rId3"/>
    <sheet name="SUIVI ACOMPTE" sheetId="29" r:id="rId4"/>
    <sheet name="FENETRES" sheetId="36" r:id="rId5"/>
    <sheet name="EPAISSEUR MURS" sheetId="22" r:id="rId6"/>
    <sheet name="BUDGET" sheetId="2" r:id="rId7"/>
    <sheet name="SAISIE TECHNIQUE" sheetId="10" r:id="rId8"/>
    <sheet name="TERASSEMENT" sheetId="11" r:id="rId9"/>
    <sheet name="ASSAINISSEMENT" sheetId="24" r:id="rId10"/>
    <sheet name="FONDATIONS" sheetId="1" r:id="rId11"/>
    <sheet name="SAISIE TECHNIQUE SANITAIRE" sheetId="9" r:id="rId12"/>
    <sheet name="MATOS PLOMBERIE" sheetId="3" r:id="rId13"/>
    <sheet name="SAISIE CLIENT ELEC" sheetId="6" r:id="rId14"/>
    <sheet name="ELECTRICITE" sheetId="4" r:id="rId15"/>
    <sheet name="PLATRERIE" sheetId="12" r:id="rId16"/>
    <sheet name="FINITIONS" sheetId="13" r:id="rId17"/>
    <sheet name="MENUISERIES INTER" sheetId="14" r:id="rId18"/>
    <sheet name="RECAP PAR LOTS" sheetId="34" r:id="rId19"/>
    <sheet name="DEVIS VENTE" sheetId="33" r:id="rId20"/>
    <sheet name="ALLEE" sheetId="25" r:id="rId21"/>
    <sheet name="DALLE" sheetId="21" r:id="rId22"/>
    <sheet name="STRUCTURE BOIS OA" sheetId="16" r:id="rId23"/>
    <sheet name="STRUCTURE BOIS" sheetId="7" r:id="rId24"/>
    <sheet name="ISOLATIONS" sheetId="18" r:id="rId25"/>
    <sheet name="PAREMENT EXT" sheetId="17" r:id="rId26"/>
    <sheet name="Luxe" sheetId="5" r:id="rId27"/>
    <sheet name="DEVIS CEMEX" sheetId="19" r:id="rId28"/>
    <sheet name="PIECES" sheetId="23" r:id="rId29"/>
  </sheets>
  <externalReferences>
    <externalReference r:id="rId30"/>
    <externalReference r:id="rId31"/>
  </externalReferences>
  <definedNames>
    <definedName name="_xlnm.Print_Area" localSheetId="2">'Devis Ventes'!$A$1:$F$180</definedName>
  </definedNames>
  <calcPr calcId="18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F177" i="28" l="1"/>
  <c r="I176" i="37"/>
  <c r="I178" i="37" s="1"/>
  <c r="I180" i="37" s="1"/>
  <c r="I179" i="37" s="1"/>
  <c r="F11" i="37"/>
  <c r="I11" i="37"/>
  <c r="J11" i="37"/>
  <c r="J12" i="37" s="1"/>
  <c r="J13" i="37" s="1"/>
  <c r="J14" i="37" s="1"/>
  <c r="J15" i="37" s="1"/>
  <c r="J16" i="37" s="1"/>
  <c r="J17" i="37" s="1"/>
  <c r="J18" i="37" s="1"/>
  <c r="J19" i="37" s="1"/>
  <c r="J20" i="37" s="1"/>
  <c r="J21" i="37" s="1"/>
  <c r="J22" i="37" s="1"/>
  <c r="F12" i="37"/>
  <c r="F12" i="28" s="1"/>
  <c r="I12" i="37"/>
  <c r="F13" i="37"/>
  <c r="I13" i="37"/>
  <c r="F14" i="37"/>
  <c r="F14" i="28" s="1"/>
  <c r="I14" i="37"/>
  <c r="F15" i="37"/>
  <c r="F15" i="28" s="1"/>
  <c r="I15" i="37"/>
  <c r="F16" i="37"/>
  <c r="F16" i="28" s="1"/>
  <c r="I16" i="37"/>
  <c r="F17" i="37"/>
  <c r="I17" i="37"/>
  <c r="F18" i="37"/>
  <c r="I18" i="37"/>
  <c r="F19" i="37"/>
  <c r="F19" i="28" s="1"/>
  <c r="I19" i="37"/>
  <c r="F20" i="37"/>
  <c r="F20" i="28" s="1"/>
  <c r="I20" i="37"/>
  <c r="F21" i="37"/>
  <c r="F21" i="28" s="1"/>
  <c r="I21" i="37"/>
  <c r="F22" i="37"/>
  <c r="F22" i="28" s="1"/>
  <c r="I22" i="37"/>
  <c r="F13" i="28"/>
  <c r="F18" i="28"/>
  <c r="F11" i="28"/>
  <c r="F10" i="28" s="1"/>
  <c r="F17" i="28"/>
  <c r="E12" i="28"/>
  <c r="E13" i="28"/>
  <c r="E14" i="28"/>
  <c r="E15" i="28"/>
  <c r="E16" i="28"/>
  <c r="E17" i="28"/>
  <c r="E18" i="28"/>
  <c r="E19" i="28"/>
  <c r="E20" i="28"/>
  <c r="E21" i="28"/>
  <c r="E22" i="28"/>
  <c r="E24" i="28"/>
  <c r="E25" i="28"/>
  <c r="E26" i="28"/>
  <c r="E27" i="28"/>
  <c r="E28" i="28"/>
  <c r="E29" i="28"/>
  <c r="E31" i="28"/>
  <c r="E32" i="28"/>
  <c r="E33" i="28"/>
  <c r="E34" i="28"/>
  <c r="E35" i="28"/>
  <c r="E36" i="28"/>
  <c r="E37" i="28"/>
  <c r="E38" i="28"/>
  <c r="E40" i="28"/>
  <c r="E41" i="28"/>
  <c r="E42" i="28"/>
  <c r="E43" i="28"/>
  <c r="E44" i="28"/>
  <c r="E45" i="28"/>
  <c r="E46" i="28"/>
  <c r="E47" i="28"/>
  <c r="E49" i="28"/>
  <c r="E51" i="28"/>
  <c r="E52" i="28"/>
  <c r="E53" i="28"/>
  <c r="E54" i="28"/>
  <c r="E55" i="28"/>
  <c r="E56" i="28"/>
  <c r="E58" i="28"/>
  <c r="E59" i="28"/>
  <c r="E62" i="28"/>
  <c r="E63" i="28"/>
  <c r="E64" i="28"/>
  <c r="E66" i="28"/>
  <c r="E67" i="28"/>
  <c r="E68" i="28"/>
  <c r="E69" i="28"/>
  <c r="E70" i="28"/>
  <c r="E72" i="28"/>
  <c r="E73" i="28"/>
  <c r="E75" i="28"/>
  <c r="E76" i="28"/>
  <c r="E77" i="28"/>
  <c r="E78" i="28"/>
  <c r="E79" i="28"/>
  <c r="E80" i="28"/>
  <c r="E82" i="28"/>
  <c r="E83" i="28"/>
  <c r="E84" i="28"/>
  <c r="E85" i="28"/>
  <c r="E86" i="28"/>
  <c r="E87" i="28"/>
  <c r="E88" i="28"/>
  <c r="E89" i="28"/>
  <c r="E90" i="28"/>
  <c r="E91" i="28"/>
  <c r="E92" i="28"/>
  <c r="E93" i="28"/>
  <c r="E94" i="28"/>
  <c r="E95" i="28"/>
  <c r="E96" i="28"/>
  <c r="E97" i="28"/>
  <c r="E98" i="28"/>
  <c r="E99" i="28"/>
  <c r="E100" i="28"/>
  <c r="E101" i="28"/>
  <c r="E103" i="28"/>
  <c r="E104" i="28"/>
  <c r="E105" i="28"/>
  <c r="E106" i="28"/>
  <c r="E107" i="28"/>
  <c r="E108" i="28"/>
  <c r="E109" i="28"/>
  <c r="E111" i="28"/>
  <c r="E112" i="28"/>
  <c r="E113" i="28"/>
  <c r="E114" i="28"/>
  <c r="E115" i="28"/>
  <c r="E117" i="28"/>
  <c r="E118" i="28"/>
  <c r="E119" i="28"/>
  <c r="E120" i="28"/>
  <c r="E121" i="28"/>
  <c r="E122" i="28"/>
  <c r="E123" i="28"/>
  <c r="E124" i="28"/>
  <c r="E125" i="28"/>
  <c r="E126" i="28"/>
  <c r="E128" i="28"/>
  <c r="E129" i="28"/>
  <c r="E130" i="28"/>
  <c r="E131" i="28"/>
  <c r="E132" i="28"/>
  <c r="E133" i="28"/>
  <c r="E134" i="28"/>
  <c r="E135" i="28"/>
  <c r="E136" i="28"/>
  <c r="E138" i="28"/>
  <c r="E139" i="28"/>
  <c r="E140" i="28"/>
  <c r="E141" i="28"/>
  <c r="E142" i="28"/>
  <c r="E143" i="28"/>
  <c r="E144" i="28"/>
  <c r="E145" i="28"/>
  <c r="E146" i="28"/>
  <c r="E148" i="28"/>
  <c r="E149" i="28"/>
  <c r="E151" i="28"/>
  <c r="E152" i="28"/>
  <c r="E153" i="28"/>
  <c r="E154" i="28"/>
  <c r="E155" i="28"/>
  <c r="E156" i="28"/>
  <c r="E157" i="28"/>
  <c r="E158" i="28"/>
  <c r="E160" i="28"/>
  <c r="E161" i="28"/>
  <c r="E162" i="28"/>
  <c r="E163" i="28"/>
  <c r="E164" i="28"/>
  <c r="E165" i="28"/>
  <c r="E167" i="28"/>
  <c r="E168" i="28"/>
  <c r="E169" i="28"/>
  <c r="E170" i="28"/>
  <c r="F51" i="28"/>
  <c r="F59" i="28"/>
  <c r="F95" i="28"/>
  <c r="F100" i="28"/>
  <c r="F101" i="28"/>
  <c r="F153" i="28"/>
  <c r="F154" i="28"/>
  <c r="F155" i="28"/>
  <c r="F156" i="28"/>
  <c r="E11" i="28"/>
  <c r="E174" i="37"/>
  <c r="F174" i="37" s="1"/>
  <c r="E173" i="37"/>
  <c r="F173" i="37" s="1"/>
  <c r="F173" i="28" s="1"/>
  <c r="I170" i="37"/>
  <c r="F170" i="37"/>
  <c r="F170" i="28" s="1"/>
  <c r="I169" i="37"/>
  <c r="F169" i="37"/>
  <c r="F169" i="28" s="1"/>
  <c r="F168" i="28" s="1"/>
  <c r="I167" i="37"/>
  <c r="F167" i="37"/>
  <c r="I165" i="37"/>
  <c r="F165" i="37"/>
  <c r="F165" i="28" s="1"/>
  <c r="I164" i="37"/>
  <c r="F164" i="37"/>
  <c r="F164" i="28" s="1"/>
  <c r="D163" i="37"/>
  <c r="I163" i="37" s="1"/>
  <c r="D162" i="37"/>
  <c r="I162" i="37" s="1"/>
  <c r="I161" i="37"/>
  <c r="F161" i="37"/>
  <c r="F161" i="28" s="1"/>
  <c r="I160" i="37"/>
  <c r="F160" i="37"/>
  <c r="F160" i="28" s="1"/>
  <c r="I158" i="37"/>
  <c r="I157" i="37" s="1"/>
  <c r="F158" i="37"/>
  <c r="F157" i="37" s="1"/>
  <c r="F157" i="28" s="1"/>
  <c r="D152" i="37"/>
  <c r="I152" i="37" s="1"/>
  <c r="I151" i="37"/>
  <c r="F151" i="37"/>
  <c r="F151" i="28" s="1"/>
  <c r="I149" i="37"/>
  <c r="F149" i="37"/>
  <c r="F149" i="28" s="1"/>
  <c r="I148" i="37"/>
  <c r="F148" i="37"/>
  <c r="F148" i="28" s="1"/>
  <c r="F147" i="28" s="1"/>
  <c r="I146" i="37"/>
  <c r="F146" i="37"/>
  <c r="F146" i="28" s="1"/>
  <c r="I145" i="37"/>
  <c r="F145" i="37"/>
  <c r="F145" i="28" s="1"/>
  <c r="I144" i="37"/>
  <c r="F144" i="37"/>
  <c r="F144" i="28" s="1"/>
  <c r="I143" i="37"/>
  <c r="F143" i="37"/>
  <c r="F143" i="28" s="1"/>
  <c r="D142" i="37"/>
  <c r="F142" i="37" s="1"/>
  <c r="F142" i="28" s="1"/>
  <c r="D141" i="37"/>
  <c r="I141" i="37" s="1"/>
  <c r="D140" i="37"/>
  <c r="F140" i="37" s="1"/>
  <c r="F140" i="28" s="1"/>
  <c r="D139" i="37"/>
  <c r="I139" i="37" s="1"/>
  <c r="D138" i="37"/>
  <c r="F138" i="37" s="1"/>
  <c r="F138" i="28" s="1"/>
  <c r="I136" i="37"/>
  <c r="F136" i="37"/>
  <c r="F136" i="28" s="1"/>
  <c r="I135" i="37"/>
  <c r="F135" i="37"/>
  <c r="F135" i="28" s="1"/>
  <c r="I134" i="37"/>
  <c r="F134" i="37"/>
  <c r="F134" i="28" s="1"/>
  <c r="I133" i="37"/>
  <c r="F133" i="37"/>
  <c r="F133" i="28" s="1"/>
  <c r="I132" i="37"/>
  <c r="F132" i="37"/>
  <c r="F132" i="28" s="1"/>
  <c r="I131" i="37"/>
  <c r="F131" i="37"/>
  <c r="F131" i="28" s="1"/>
  <c r="I130" i="37"/>
  <c r="F130" i="37"/>
  <c r="F130" i="28" s="1"/>
  <c r="D129" i="37"/>
  <c r="F129" i="37" s="1"/>
  <c r="F129" i="28" s="1"/>
  <c r="D128" i="37"/>
  <c r="F128" i="37" s="1"/>
  <c r="F128" i="28" s="1"/>
  <c r="I126" i="37"/>
  <c r="F126" i="37"/>
  <c r="F126" i="28" s="1"/>
  <c r="I125" i="37"/>
  <c r="F125" i="37"/>
  <c r="F125" i="28" s="1"/>
  <c r="D124" i="37"/>
  <c r="F124" i="37" s="1"/>
  <c r="F124" i="28" s="1"/>
  <c r="D123" i="37"/>
  <c r="F123" i="37" s="1"/>
  <c r="F123" i="28" s="1"/>
  <c r="I122" i="37"/>
  <c r="F122" i="37"/>
  <c r="F122" i="28" s="1"/>
  <c r="I121" i="37"/>
  <c r="F121" i="37"/>
  <c r="F121" i="28" s="1"/>
  <c r="I120" i="37"/>
  <c r="F120" i="37"/>
  <c r="F120" i="28" s="1"/>
  <c r="I119" i="37"/>
  <c r="F119" i="37"/>
  <c r="F119" i="28" s="1"/>
  <c r="I118" i="37"/>
  <c r="F118" i="37"/>
  <c r="F118" i="28" s="1"/>
  <c r="I117" i="37"/>
  <c r="F117" i="37"/>
  <c r="F117" i="28" s="1"/>
  <c r="F116" i="28" s="1"/>
  <c r="I115" i="37"/>
  <c r="F115" i="37"/>
  <c r="F115" i="28" s="1"/>
  <c r="D114" i="37"/>
  <c r="I114" i="37" s="1"/>
  <c r="D113" i="37"/>
  <c r="F113" i="37" s="1"/>
  <c r="F113" i="28" s="1"/>
  <c r="D112" i="37"/>
  <c r="I112" i="37" s="1"/>
  <c r="D111" i="37"/>
  <c r="F111" i="37" s="1"/>
  <c r="F111" i="28" s="1"/>
  <c r="D109" i="37"/>
  <c r="F109" i="37" s="1"/>
  <c r="F109" i="28" s="1"/>
  <c r="D108" i="37"/>
  <c r="F108" i="37" s="1"/>
  <c r="F108" i="28" s="1"/>
  <c r="D107" i="37"/>
  <c r="I107" i="37" s="1"/>
  <c r="I106" i="37"/>
  <c r="F106" i="37"/>
  <c r="F106" i="28" s="1"/>
  <c r="D105" i="37"/>
  <c r="I105" i="37" s="1"/>
  <c r="D104" i="37"/>
  <c r="I104" i="37" s="1"/>
  <c r="D103" i="37"/>
  <c r="F103" i="37" s="1"/>
  <c r="F103" i="28" s="1"/>
  <c r="I99" i="37"/>
  <c r="F99" i="37"/>
  <c r="F99" i="28" s="1"/>
  <c r="I98" i="37"/>
  <c r="F98" i="37"/>
  <c r="F98" i="28" s="1"/>
  <c r="I97" i="37"/>
  <c r="F97" i="37"/>
  <c r="F97" i="28" s="1"/>
  <c r="I96" i="37"/>
  <c r="F96" i="37"/>
  <c r="F96" i="28" s="1"/>
  <c r="I94" i="37"/>
  <c r="F94" i="37"/>
  <c r="F94" i="28" s="1"/>
  <c r="I93" i="37"/>
  <c r="F93" i="37"/>
  <c r="F93" i="28" s="1"/>
  <c r="D92" i="37"/>
  <c r="I92" i="37" s="1"/>
  <c r="D91" i="37"/>
  <c r="F91" i="37" s="1"/>
  <c r="F91" i="28" s="1"/>
  <c r="D90" i="37"/>
  <c r="I90" i="37" s="1"/>
  <c r="D89" i="37"/>
  <c r="I89" i="37" s="1"/>
  <c r="D88" i="37"/>
  <c r="I88" i="37" s="1"/>
  <c r="D87" i="37"/>
  <c r="F87" i="37" s="1"/>
  <c r="F87" i="28" s="1"/>
  <c r="D86" i="37"/>
  <c r="F86" i="37" s="1"/>
  <c r="F86" i="28" s="1"/>
  <c r="D85" i="37"/>
  <c r="F85" i="37" s="1"/>
  <c r="F85" i="28" s="1"/>
  <c r="D84" i="37"/>
  <c r="I84" i="37" s="1"/>
  <c r="D83" i="37"/>
  <c r="F83" i="37" s="1"/>
  <c r="F83" i="28" s="1"/>
  <c r="D82" i="37"/>
  <c r="I82" i="37" s="1"/>
  <c r="I80" i="37"/>
  <c r="F80" i="37"/>
  <c r="F80" i="28" s="1"/>
  <c r="I79" i="37"/>
  <c r="F79" i="37"/>
  <c r="F79" i="28" s="1"/>
  <c r="I78" i="37"/>
  <c r="F78" i="37"/>
  <c r="F78" i="28" s="1"/>
  <c r="I77" i="37"/>
  <c r="F77" i="37"/>
  <c r="F77" i="28" s="1"/>
  <c r="I76" i="37"/>
  <c r="F76" i="37"/>
  <c r="F76" i="28" s="1"/>
  <c r="I75" i="37"/>
  <c r="F75" i="37"/>
  <c r="F75" i="28" s="1"/>
  <c r="F74" i="28" s="1"/>
  <c r="I73" i="37"/>
  <c r="F73" i="37"/>
  <c r="F73" i="28" s="1"/>
  <c r="I72" i="37"/>
  <c r="F72" i="37"/>
  <c r="F72" i="28" s="1"/>
  <c r="F71" i="28" s="1"/>
  <c r="D70" i="37"/>
  <c r="F70" i="37" s="1"/>
  <c r="F70" i="28" s="1"/>
  <c r="F69" i="37"/>
  <c r="F69" i="28" s="1"/>
  <c r="D68" i="37"/>
  <c r="F68" i="37" s="1"/>
  <c r="F68" i="28" s="1"/>
  <c r="D67" i="37"/>
  <c r="I67" i="37" s="1"/>
  <c r="D66" i="37"/>
  <c r="I66" i="37" s="1"/>
  <c r="I64" i="37"/>
  <c r="F64" i="37"/>
  <c r="F64" i="28" s="1"/>
  <c r="I63" i="37"/>
  <c r="F63" i="37"/>
  <c r="F63" i="28" s="1"/>
  <c r="I62" i="37"/>
  <c r="F62" i="37"/>
  <c r="F62" i="28" s="1"/>
  <c r="H61" i="37"/>
  <c r="I61" i="37" s="1"/>
  <c r="E61" i="37"/>
  <c r="F61" i="37" s="1"/>
  <c r="D59" i="37"/>
  <c r="I58" i="37"/>
  <c r="F58" i="37"/>
  <c r="F58" i="28" s="1"/>
  <c r="H57" i="37"/>
  <c r="I57" i="37" s="1"/>
  <c r="E57" i="37"/>
  <c r="F57" i="37" s="1"/>
  <c r="F57" i="28" s="1"/>
  <c r="I56" i="37"/>
  <c r="F56" i="37"/>
  <c r="F56" i="28" s="1"/>
  <c r="I55" i="37"/>
  <c r="F55" i="37"/>
  <c r="F55" i="28" s="1"/>
  <c r="I54" i="37"/>
  <c r="F54" i="37"/>
  <c r="F54" i="28" s="1"/>
  <c r="I53" i="37"/>
  <c r="F53" i="37"/>
  <c r="F53" i="28" s="1"/>
  <c r="I52" i="37"/>
  <c r="F52" i="37"/>
  <c r="F52" i="28" s="1"/>
  <c r="I51" i="37"/>
  <c r="H50" i="37"/>
  <c r="I50" i="37" s="1"/>
  <c r="E50" i="37"/>
  <c r="F50" i="37" s="1"/>
  <c r="F50" i="28" s="1"/>
  <c r="I49" i="37"/>
  <c r="F49" i="37"/>
  <c r="F49" i="28" s="1"/>
  <c r="D47" i="37"/>
  <c r="I47" i="37" s="1"/>
  <c r="D46" i="37"/>
  <c r="F46" i="37" s="1"/>
  <c r="F46" i="28" s="1"/>
  <c r="D45" i="37"/>
  <c r="F45" i="37" s="1"/>
  <c r="F45" i="28" s="1"/>
  <c r="D44" i="37"/>
  <c r="I44" i="37" s="1"/>
  <c r="D43" i="37"/>
  <c r="I43" i="37" s="1"/>
  <c r="I42" i="37"/>
  <c r="F42" i="37"/>
  <c r="F42" i="28" s="1"/>
  <c r="D41" i="37"/>
  <c r="I41" i="37" s="1"/>
  <c r="I40" i="37"/>
  <c r="F40" i="37"/>
  <c r="F40" i="28" s="1"/>
  <c r="I38" i="37"/>
  <c r="F38" i="37"/>
  <c r="F38" i="28" s="1"/>
  <c r="D37" i="37"/>
  <c r="F37" i="37" s="1"/>
  <c r="F37" i="28" s="1"/>
  <c r="D36" i="37"/>
  <c r="I36" i="37" s="1"/>
  <c r="D35" i="37"/>
  <c r="I35" i="37" s="1"/>
  <c r="I34" i="37"/>
  <c r="F34" i="37"/>
  <c r="F34" i="28" s="1"/>
  <c r="I33" i="37"/>
  <c r="F33" i="37"/>
  <c r="F33" i="28" s="1"/>
  <c r="D32" i="37"/>
  <c r="F32" i="37" s="1"/>
  <c r="F32" i="28" s="1"/>
  <c r="D31" i="37"/>
  <c r="I31" i="37" s="1"/>
  <c r="I29" i="37"/>
  <c r="F29" i="37"/>
  <c r="F29" i="28" s="1"/>
  <c r="D28" i="37"/>
  <c r="F28" i="37" s="1"/>
  <c r="F28" i="28" s="1"/>
  <c r="I27" i="37"/>
  <c r="F27" i="37"/>
  <c r="F27" i="28" s="1"/>
  <c r="I26" i="37"/>
  <c r="F26" i="37"/>
  <c r="F26" i="28" s="1"/>
  <c r="I25" i="37"/>
  <c r="F25" i="37"/>
  <c r="F25" i="28" s="1"/>
  <c r="I24" i="37"/>
  <c r="F24" i="37"/>
  <c r="D31" i="28"/>
  <c r="D32" i="28"/>
  <c r="D35" i="28"/>
  <c r="D36" i="28"/>
  <c r="D37" i="28"/>
  <c r="F127" i="28" l="1"/>
  <c r="F48" i="28"/>
  <c r="F172" i="28"/>
  <c r="F31" i="37"/>
  <c r="F31" i="28" s="1"/>
  <c r="F30" i="28" s="1"/>
  <c r="I113" i="37"/>
  <c r="E61" i="28"/>
  <c r="I103" i="37"/>
  <c r="F167" i="28"/>
  <c r="F166" i="28" s="1"/>
  <c r="E57" i="28"/>
  <c r="I68" i="37"/>
  <c r="F24" i="28"/>
  <c r="F23" i="28" s="1"/>
  <c r="F158" i="28"/>
  <c r="I86" i="37"/>
  <c r="F61" i="28"/>
  <c r="F60" i="28" s="1"/>
  <c r="E50" i="28"/>
  <c r="E174" i="28"/>
  <c r="F174" i="28"/>
  <c r="E173" i="28"/>
  <c r="I45" i="37"/>
  <c r="I142" i="37"/>
  <c r="I37" i="37"/>
  <c r="F82" i="37"/>
  <c r="F82" i="28" s="1"/>
  <c r="I129" i="37"/>
  <c r="I138" i="37"/>
  <c r="F141" i="37"/>
  <c r="F141" i="28" s="1"/>
  <c r="F152" i="37"/>
  <c r="F152" i="28" s="1"/>
  <c r="I124" i="37"/>
  <c r="I91" i="37"/>
  <c r="F112" i="37"/>
  <c r="F112" i="28" s="1"/>
  <c r="I46" i="37"/>
  <c r="I87" i="37"/>
  <c r="F90" i="37"/>
  <c r="F90" i="28" s="1"/>
  <c r="I109" i="37"/>
  <c r="F163" i="37"/>
  <c r="F163" i="28" s="1"/>
  <c r="I32" i="37"/>
  <c r="I83" i="37"/>
  <c r="F36" i="37"/>
  <c r="F36" i="28" s="1"/>
  <c r="F41" i="37"/>
  <c r="F41" i="28" s="1"/>
  <c r="F44" i="37"/>
  <c r="F44" i="28" s="1"/>
  <c r="F67" i="37"/>
  <c r="F67" i="28" s="1"/>
  <c r="F89" i="37"/>
  <c r="F89" i="28" s="1"/>
  <c r="F105" i="37"/>
  <c r="F105" i="28" s="1"/>
  <c r="F162" i="37"/>
  <c r="F162" i="28" s="1"/>
  <c r="F159" i="28" s="1"/>
  <c r="I28" i="37"/>
  <c r="F35" i="37"/>
  <c r="F35" i="28" s="1"/>
  <c r="F43" i="37"/>
  <c r="F43" i="28" s="1"/>
  <c r="F47" i="37"/>
  <c r="F47" i="28" s="1"/>
  <c r="F66" i="37"/>
  <c r="F84" i="37"/>
  <c r="F84" i="28" s="1"/>
  <c r="I85" i="37"/>
  <c r="F88" i="37"/>
  <c r="F88" i="28" s="1"/>
  <c r="F92" i="37"/>
  <c r="F92" i="28" s="1"/>
  <c r="F104" i="37"/>
  <c r="F104" i="28" s="1"/>
  <c r="F107" i="37"/>
  <c r="F107" i="28" s="1"/>
  <c r="I108" i="37"/>
  <c r="I111" i="37"/>
  <c r="F114" i="37"/>
  <c r="I123" i="37"/>
  <c r="I128" i="37"/>
  <c r="F139" i="37"/>
  <c r="F139" i="28" s="1"/>
  <c r="F137" i="28" s="1"/>
  <c r="I140" i="37"/>
  <c r="C4" i="36"/>
  <c r="C5" i="36"/>
  <c r="C6" i="36"/>
  <c r="C8" i="36"/>
  <c r="C9" i="36"/>
  <c r="C10" i="36"/>
  <c r="C11" i="36"/>
  <c r="C13" i="36"/>
  <c r="C14" i="36"/>
  <c r="C15" i="36"/>
  <c r="C16" i="36"/>
  <c r="C18" i="36"/>
  <c r="C19" i="36"/>
  <c r="C20" i="36"/>
  <c r="C21" i="36"/>
  <c r="C23" i="36"/>
  <c r="C24" i="36"/>
  <c r="C25" i="36"/>
  <c r="C26" i="36"/>
  <c r="C27" i="36"/>
  <c r="C28" i="36"/>
  <c r="C3" i="36"/>
  <c r="J19" i="36"/>
  <c r="K2" i="36"/>
  <c r="M2" i="36" s="1"/>
  <c r="K3" i="36"/>
  <c r="M3" i="36" s="1"/>
  <c r="K4" i="36"/>
  <c r="M4" i="36" s="1"/>
  <c r="K5" i="36"/>
  <c r="M5" i="36" s="1"/>
  <c r="K6" i="36"/>
  <c r="M6" i="36" s="1"/>
  <c r="K7" i="36"/>
  <c r="M7" i="36" s="1"/>
  <c r="K8" i="36"/>
  <c r="M8" i="36" s="1"/>
  <c r="K9" i="36"/>
  <c r="M9" i="36" s="1"/>
  <c r="K10" i="36"/>
  <c r="M10" i="36" s="1"/>
  <c r="K11" i="36"/>
  <c r="M11" i="36" s="1"/>
  <c r="K12" i="36"/>
  <c r="M12" i="36" s="1"/>
  <c r="K13" i="36"/>
  <c r="M13" i="36" s="1"/>
  <c r="K14" i="36"/>
  <c r="M14" i="36" s="1"/>
  <c r="K15" i="36"/>
  <c r="M15" i="36" s="1"/>
  <c r="K16" i="36"/>
  <c r="M16" i="36" s="1"/>
  <c r="K17" i="36"/>
  <c r="M17" i="36" s="1"/>
  <c r="K18" i="36"/>
  <c r="M18" i="36" s="1"/>
  <c r="F39" i="28" l="1"/>
  <c r="F150" i="28"/>
  <c r="F102" i="28"/>
  <c r="F81" i="28"/>
  <c r="F176" i="37"/>
  <c r="F66" i="28"/>
  <c r="F65" i="28" s="1"/>
  <c r="F114" i="28"/>
  <c r="F110" i="28" s="1"/>
  <c r="M19" i="36"/>
  <c r="N19" i="36" s="1"/>
  <c r="D24" i="10"/>
  <c r="B23" i="10"/>
  <c r="D16" i="10"/>
  <c r="B15" i="10"/>
  <c r="C2" i="11"/>
  <c r="D70" i="28"/>
  <c r="D68" i="28"/>
  <c r="D67" i="28"/>
  <c r="H17" i="22"/>
  <c r="J15" i="22"/>
  <c r="J13" i="22"/>
  <c r="J2" i="22"/>
  <c r="J9" i="22"/>
  <c r="J8" i="22"/>
  <c r="E18" i="22"/>
  <c r="D16" i="22"/>
  <c r="E16" i="22" s="1"/>
  <c r="E20" i="22" s="1"/>
  <c r="E8" i="22"/>
  <c r="E9" i="22"/>
  <c r="E6" i="22"/>
  <c r="F176" i="28" l="1"/>
  <c r="J176" i="37"/>
  <c r="B177" i="37" s="1"/>
  <c r="E11" i="22"/>
  <c r="D3" i="10"/>
  <c r="D107" i="28" s="1"/>
  <c r="F178" i="37" l="1"/>
  <c r="B3" i="24"/>
  <c r="B2" i="24"/>
  <c r="F180" i="37" l="1"/>
  <c r="F178" i="28"/>
  <c r="D5" i="33"/>
  <c r="D6" i="33"/>
  <c r="D7" i="33"/>
  <c r="D8" i="33"/>
  <c r="D9" i="33"/>
  <c r="D10" i="33"/>
  <c r="D11" i="33"/>
  <c r="D12" i="33"/>
  <c r="D13" i="33"/>
  <c r="D14" i="33"/>
  <c r="D15" i="33"/>
  <c r="D17" i="33"/>
  <c r="D18" i="33"/>
  <c r="D19" i="33"/>
  <c r="D20" i="33"/>
  <c r="D21" i="33"/>
  <c r="D23" i="33"/>
  <c r="D25" i="33"/>
  <c r="D28" i="33"/>
  <c r="D29" i="33"/>
  <c r="D33" i="33"/>
  <c r="D35" i="33"/>
  <c r="D36" i="33"/>
  <c r="D38" i="33"/>
  <c r="D45" i="33"/>
  <c r="D46" i="33"/>
  <c r="D48" i="33"/>
  <c r="D49" i="33"/>
  <c r="D50" i="33"/>
  <c r="D51" i="33"/>
  <c r="D52" i="33"/>
  <c r="D53" i="33"/>
  <c r="D58" i="33"/>
  <c r="D60" i="33"/>
  <c r="D61" i="33"/>
  <c r="D62" i="33"/>
  <c r="D64" i="33"/>
  <c r="D68" i="33"/>
  <c r="D70" i="33"/>
  <c r="D73" i="33"/>
  <c r="D74" i="33"/>
  <c r="D75" i="33"/>
  <c r="D76" i="33"/>
  <c r="D77" i="33"/>
  <c r="D78" i="33"/>
  <c r="D79" i="33"/>
  <c r="D80" i="33"/>
  <c r="D82" i="33"/>
  <c r="D95" i="33"/>
  <c r="D96" i="33"/>
  <c r="D97" i="33"/>
  <c r="D98" i="33"/>
  <c r="D99" i="33"/>
  <c r="D100" i="33"/>
  <c r="D101" i="33"/>
  <c r="D102" i="33"/>
  <c r="D103" i="33"/>
  <c r="D105" i="33"/>
  <c r="D109" i="33"/>
  <c r="D114" i="33"/>
  <c r="D119" i="33"/>
  <c r="D121" i="33"/>
  <c r="D122" i="33"/>
  <c r="D123" i="33"/>
  <c r="D124" i="33"/>
  <c r="D125" i="33"/>
  <c r="D126" i="33"/>
  <c r="D127" i="33"/>
  <c r="D130" i="33"/>
  <c r="D131" i="33"/>
  <c r="D133" i="33"/>
  <c r="D136" i="33"/>
  <c r="D137" i="33"/>
  <c r="D138" i="33"/>
  <c r="D139" i="33"/>
  <c r="D140" i="33"/>
  <c r="D141" i="33"/>
  <c r="D142" i="33"/>
  <c r="D144" i="33"/>
  <c r="D150" i="33"/>
  <c r="D151" i="33"/>
  <c r="D152" i="33"/>
  <c r="D153" i="33"/>
  <c r="D155" i="33"/>
  <c r="D159" i="33"/>
  <c r="D163" i="33"/>
  <c r="D164" i="33"/>
  <c r="F164" i="33" s="1"/>
  <c r="F165" i="33" s="1"/>
  <c r="D166" i="33"/>
  <c r="D167" i="33"/>
  <c r="D168" i="33"/>
  <c r="D171" i="33"/>
  <c r="D172" i="33"/>
  <c r="D173" i="33"/>
  <c r="D174" i="33"/>
  <c r="D175" i="33"/>
  <c r="F175" i="33" s="1"/>
  <c r="F176" i="33" s="1"/>
  <c r="D177" i="33"/>
  <c r="D178" i="33"/>
  <c r="D179" i="33"/>
  <c r="D180" i="33"/>
  <c r="D181" i="33"/>
  <c r="D182" i="33"/>
  <c r="D183" i="33"/>
  <c r="D184" i="33"/>
  <c r="D185" i="33"/>
  <c r="D186" i="33"/>
  <c r="D188" i="33"/>
  <c r="D189" i="33"/>
  <c r="D190" i="33"/>
  <c r="D4" i="33"/>
  <c r="E189" i="33"/>
  <c r="E190" i="33"/>
  <c r="E179" i="33"/>
  <c r="E180" i="33"/>
  <c r="E181" i="33"/>
  <c r="E182" i="33"/>
  <c r="E183" i="33"/>
  <c r="E184" i="33"/>
  <c r="E185" i="33"/>
  <c r="E186" i="33"/>
  <c r="E178" i="33"/>
  <c r="E168" i="33"/>
  <c r="E169" i="33"/>
  <c r="E170" i="33"/>
  <c r="E171" i="33"/>
  <c r="E172" i="33"/>
  <c r="E167" i="33"/>
  <c r="E157" i="33"/>
  <c r="E156" i="33"/>
  <c r="E146" i="33"/>
  <c r="E147" i="33"/>
  <c r="E148" i="33"/>
  <c r="E149" i="33"/>
  <c r="E150" i="33"/>
  <c r="E151" i="33"/>
  <c r="E152" i="33"/>
  <c r="E153" i="33"/>
  <c r="E145" i="33"/>
  <c r="E135" i="33"/>
  <c r="E136" i="33"/>
  <c r="E137" i="33"/>
  <c r="E138" i="33"/>
  <c r="E139" i="33"/>
  <c r="E140" i="33"/>
  <c r="E141" i="33"/>
  <c r="E142" i="33"/>
  <c r="E134" i="33"/>
  <c r="E123" i="33"/>
  <c r="E124" i="33"/>
  <c r="E125" i="33"/>
  <c r="E126" i="33"/>
  <c r="E127" i="33"/>
  <c r="E128" i="33"/>
  <c r="E129" i="33"/>
  <c r="E130" i="33"/>
  <c r="E131" i="33"/>
  <c r="E122" i="33"/>
  <c r="E116" i="33"/>
  <c r="E117" i="33"/>
  <c r="E118" i="33"/>
  <c r="E119" i="33"/>
  <c r="E115" i="33"/>
  <c r="E107" i="33"/>
  <c r="E108" i="33"/>
  <c r="E109" i="33"/>
  <c r="E110" i="33"/>
  <c r="E111" i="33"/>
  <c r="E112" i="33"/>
  <c r="E106" i="33"/>
  <c r="E84" i="33"/>
  <c r="E85" i="33"/>
  <c r="E86" i="33"/>
  <c r="E87" i="33"/>
  <c r="E88" i="33"/>
  <c r="E89" i="33"/>
  <c r="E90" i="33"/>
  <c r="E91" i="33"/>
  <c r="E92" i="33"/>
  <c r="E93" i="33"/>
  <c r="E94" i="33"/>
  <c r="E95" i="33"/>
  <c r="E96" i="33"/>
  <c r="E97" i="33"/>
  <c r="E98" i="33"/>
  <c r="E99" i="33"/>
  <c r="E100" i="33"/>
  <c r="E101" i="33"/>
  <c r="E102" i="33"/>
  <c r="E103" i="33"/>
  <c r="E83" i="33"/>
  <c r="E76" i="33"/>
  <c r="E77" i="33"/>
  <c r="E78" i="33"/>
  <c r="E79" i="33"/>
  <c r="E80" i="33"/>
  <c r="E75" i="33"/>
  <c r="E72" i="33"/>
  <c r="E71" i="33"/>
  <c r="E66" i="33"/>
  <c r="E67" i="33"/>
  <c r="E68" i="33"/>
  <c r="E65" i="33"/>
  <c r="E60" i="33"/>
  <c r="E61" i="33"/>
  <c r="E62" i="33"/>
  <c r="E48" i="33"/>
  <c r="E49" i="33"/>
  <c r="E50" i="33"/>
  <c r="E51" i="33"/>
  <c r="E52" i="33"/>
  <c r="E53" i="33"/>
  <c r="E55" i="33"/>
  <c r="E56" i="33"/>
  <c r="E46" i="33"/>
  <c r="E37" i="33"/>
  <c r="E38" i="33"/>
  <c r="E39" i="33"/>
  <c r="E40" i="33"/>
  <c r="E41" i="33"/>
  <c r="E42" i="33"/>
  <c r="E43" i="33"/>
  <c r="E36" i="33"/>
  <c r="E27" i="33"/>
  <c r="E28" i="33"/>
  <c r="E29" i="33"/>
  <c r="E30" i="33"/>
  <c r="E31" i="33"/>
  <c r="E32" i="33"/>
  <c r="E33" i="33"/>
  <c r="E26" i="33"/>
  <c r="E19" i="33"/>
  <c r="F19" i="33" s="1"/>
  <c r="E20" i="33"/>
  <c r="E21" i="33"/>
  <c r="E22" i="33"/>
  <c r="E23" i="33"/>
  <c r="E18" i="33"/>
  <c r="E6" i="33"/>
  <c r="E7" i="33"/>
  <c r="E8" i="33"/>
  <c r="E9" i="33"/>
  <c r="E10" i="33"/>
  <c r="E11" i="33"/>
  <c r="E12" i="33"/>
  <c r="E13" i="33"/>
  <c r="E14" i="33"/>
  <c r="E15" i="33"/>
  <c r="E5" i="33"/>
  <c r="E4" i="33"/>
  <c r="F179" i="37" l="1"/>
  <c r="J180" i="37"/>
  <c r="B179" i="37" s="1"/>
  <c r="F14" i="33"/>
  <c r="F10" i="33"/>
  <c r="F51" i="33"/>
  <c r="F46" i="33"/>
  <c r="F167" i="33"/>
  <c r="F181" i="33"/>
  <c r="F122" i="33"/>
  <c r="F153" i="33"/>
  <c r="F190" i="33"/>
  <c r="F131" i="33"/>
  <c r="F125" i="33"/>
  <c r="F142" i="33"/>
  <c r="F138" i="33"/>
  <c r="F151" i="33"/>
  <c r="F137" i="33"/>
  <c r="F13" i="33"/>
  <c r="F7" i="33"/>
  <c r="F33" i="33"/>
  <c r="F99" i="33"/>
  <c r="F141" i="33"/>
  <c r="F9" i="33"/>
  <c r="F5" i="33"/>
  <c r="F136" i="33"/>
  <c r="F127" i="33"/>
  <c r="F123" i="33"/>
  <c r="F77" i="33"/>
  <c r="F53" i="33"/>
  <c r="F38" i="33"/>
  <c r="F12" i="33"/>
  <c r="F101" i="33"/>
  <c r="F179" i="33"/>
  <c r="F185" i="33"/>
  <c r="F184" i="33"/>
  <c r="F62" i="33"/>
  <c r="F29" i="33"/>
  <c r="F139" i="33"/>
  <c r="F52" i="33"/>
  <c r="F48" i="33"/>
  <c r="F21" i="33"/>
  <c r="F49" i="33"/>
  <c r="F152" i="33"/>
  <c r="F79" i="33"/>
  <c r="F75" i="33"/>
  <c r="F172" i="33"/>
  <c r="F4" i="33"/>
  <c r="F178" i="33"/>
  <c r="F20" i="33"/>
  <c r="F15" i="33"/>
  <c r="F11" i="33"/>
  <c r="F8" i="33"/>
  <c r="F168" i="33"/>
  <c r="F78" i="33"/>
  <c r="F61" i="33"/>
  <c r="F180" i="33"/>
  <c r="F50" i="33"/>
  <c r="F28" i="33"/>
  <c r="F23" i="33"/>
  <c r="F6" i="33"/>
  <c r="F100" i="33"/>
  <c r="F109" i="33"/>
  <c r="F60" i="33"/>
  <c r="F130" i="33"/>
  <c r="F126" i="33"/>
  <c r="F183" i="33"/>
  <c r="F150" i="33"/>
  <c r="F119" i="33"/>
  <c r="F80" i="33"/>
  <c r="F76" i="33"/>
  <c r="F36" i="33"/>
  <c r="F18" i="33"/>
  <c r="F140" i="33"/>
  <c r="F189" i="33"/>
  <c r="F95" i="33"/>
  <c r="F124" i="33"/>
  <c r="F171" i="33"/>
  <c r="F98" i="33"/>
  <c r="F186" i="33"/>
  <c r="F182" i="33"/>
  <c r="I6" i="1"/>
  <c r="H6" i="1"/>
  <c r="G6" i="1"/>
  <c r="E6" i="1"/>
  <c r="F191" i="33" l="1"/>
  <c r="F187" i="33"/>
  <c r="F16" i="33"/>
  <c r="F81" i="33"/>
  <c r="I4" i="23"/>
  <c r="I5" i="23"/>
  <c r="I6" i="23"/>
  <c r="I7" i="23"/>
  <c r="I8" i="23"/>
  <c r="I9" i="23"/>
  <c r="I10" i="23"/>
  <c r="I11" i="23"/>
  <c r="I12" i="23"/>
  <c r="I13" i="23"/>
  <c r="I14" i="23"/>
  <c r="I15" i="23"/>
  <c r="I16" i="23"/>
  <c r="I17" i="23"/>
  <c r="I18" i="23"/>
  <c r="I19" i="23"/>
  <c r="I20" i="23"/>
  <c r="I21" i="23"/>
  <c r="I22" i="23"/>
  <c r="I3" i="23"/>
  <c r="I2" i="23"/>
  <c r="D3" i="23"/>
  <c r="K3" i="23" s="1"/>
  <c r="D4" i="23"/>
  <c r="K4" i="23" s="1"/>
  <c r="D5" i="23"/>
  <c r="J5" i="23" s="1"/>
  <c r="D6" i="23"/>
  <c r="K6" i="23" s="1"/>
  <c r="D7" i="23"/>
  <c r="D8" i="23"/>
  <c r="J8" i="23" s="1"/>
  <c r="D9" i="23"/>
  <c r="K9" i="23" s="1"/>
  <c r="D10" i="23"/>
  <c r="K10" i="23" s="1"/>
  <c r="D11" i="23"/>
  <c r="K11" i="23" s="1"/>
  <c r="D12" i="23"/>
  <c r="K12" i="23" s="1"/>
  <c r="D13" i="23"/>
  <c r="J13" i="23" s="1"/>
  <c r="D14" i="23"/>
  <c r="J14" i="23" s="1"/>
  <c r="D15" i="23"/>
  <c r="K15" i="23" s="1"/>
  <c r="D16" i="23"/>
  <c r="J16" i="23" s="1"/>
  <c r="D17" i="23"/>
  <c r="D18" i="23"/>
  <c r="J18" i="23" s="1"/>
  <c r="D19" i="23"/>
  <c r="J19" i="23" s="1"/>
  <c r="D20" i="23"/>
  <c r="K20" i="23" s="1"/>
  <c r="D21" i="23"/>
  <c r="K21" i="23" s="1"/>
  <c r="D22" i="23"/>
  <c r="J22" i="23" s="1"/>
  <c r="E3" i="23"/>
  <c r="G3" i="23" s="1"/>
  <c r="E4" i="23"/>
  <c r="G4" i="23" s="1"/>
  <c r="E5" i="23"/>
  <c r="G5" i="23" s="1"/>
  <c r="E6" i="23"/>
  <c r="G6" i="23" s="1"/>
  <c r="E7" i="23"/>
  <c r="G7" i="23" s="1"/>
  <c r="E8" i="23"/>
  <c r="E9" i="23"/>
  <c r="G9" i="23" s="1"/>
  <c r="E10" i="23"/>
  <c r="G10" i="23" s="1"/>
  <c r="E11" i="23"/>
  <c r="E12" i="23"/>
  <c r="E13" i="23"/>
  <c r="E14" i="23"/>
  <c r="G14" i="23" s="1"/>
  <c r="E15" i="23"/>
  <c r="E16" i="23"/>
  <c r="E17" i="23"/>
  <c r="E18" i="23"/>
  <c r="G18" i="23" s="1"/>
  <c r="E19" i="23"/>
  <c r="E20" i="23"/>
  <c r="G20" i="23" s="1"/>
  <c r="E21" i="23"/>
  <c r="G21" i="23" s="1"/>
  <c r="E22" i="23"/>
  <c r="G22" i="23" s="1"/>
  <c r="G8" i="23"/>
  <c r="G11" i="23"/>
  <c r="G12" i="23"/>
  <c r="G13" i="23"/>
  <c r="L13" i="23" s="1"/>
  <c r="G15" i="23"/>
  <c r="G16" i="23"/>
  <c r="G17" i="23"/>
  <c r="G19" i="23"/>
  <c r="J7" i="23"/>
  <c r="J11" i="23"/>
  <c r="J17" i="23"/>
  <c r="L17" i="23" s="1"/>
  <c r="J21" i="23"/>
  <c r="K7" i="23"/>
  <c r="K8" i="23"/>
  <c r="K17" i="23"/>
  <c r="K19" i="23"/>
  <c r="B4" i="10"/>
  <c r="L21" i="23" l="1"/>
  <c r="B5" i="1"/>
  <c r="D1" i="10"/>
  <c r="L5" i="23"/>
  <c r="L22" i="23"/>
  <c r="J3" i="23"/>
  <c r="L3" i="23"/>
  <c r="J10" i="23"/>
  <c r="J6" i="23"/>
  <c r="K13" i="23"/>
  <c r="K5" i="23"/>
  <c r="J9" i="23"/>
  <c r="L9" i="23" s="1"/>
  <c r="J12" i="23"/>
  <c r="J4" i="23"/>
  <c r="L4" i="23" s="1"/>
  <c r="L8" i="23"/>
  <c r="L16" i="23"/>
  <c r="L12" i="23"/>
  <c r="L11" i="23"/>
  <c r="L7" i="23"/>
  <c r="L19" i="23"/>
  <c r="K16" i="23"/>
  <c r="J20" i="23"/>
  <c r="L20" i="23" s="1"/>
  <c r="J15" i="23"/>
  <c r="L15" i="23" s="1"/>
  <c r="L10" i="23"/>
  <c r="L6" i="23"/>
  <c r="L18" i="23"/>
  <c r="L14" i="23"/>
  <c r="K22" i="23"/>
  <c r="K18" i="23"/>
  <c r="K14" i="23"/>
  <c r="D129" i="28"/>
  <c r="D135" i="33" s="1"/>
  <c r="F135" i="33" s="1"/>
  <c r="H6" i="11"/>
  <c r="D32" i="33" l="1"/>
  <c r="F32" i="33" s="1"/>
  <c r="D31" i="33"/>
  <c r="F31" i="33" s="1"/>
  <c r="D30" i="33"/>
  <c r="F30" i="33" s="1"/>
  <c r="D26" i="33"/>
  <c r="F26" i="33" s="1"/>
  <c r="D163" i="28"/>
  <c r="D170" i="33" s="1"/>
  <c r="F170" i="33" s="1"/>
  <c r="D162" i="28"/>
  <c r="D169" i="33" s="1"/>
  <c r="F169" i="33" s="1"/>
  <c r="D152" i="28"/>
  <c r="D161" i="33" s="1"/>
  <c r="F161" i="33" s="1"/>
  <c r="D160" i="33"/>
  <c r="F160" i="33" s="1"/>
  <c r="D157" i="33"/>
  <c r="F157" i="33" s="1"/>
  <c r="D156" i="33"/>
  <c r="F156" i="33" s="1"/>
  <c r="D128" i="28"/>
  <c r="D134" i="33" s="1"/>
  <c r="F134" i="33" s="1"/>
  <c r="F143" i="33" s="1"/>
  <c r="D6" i="10"/>
  <c r="B5" i="12" s="1"/>
  <c r="D20" i="10"/>
  <c r="B30" i="10"/>
  <c r="B29" i="10"/>
  <c r="D28" i="10"/>
  <c r="F6" i="1"/>
  <c r="D54" i="33" s="1"/>
  <c r="D46" i="28"/>
  <c r="D42" i="33" s="1"/>
  <c r="F42" i="33" s="1"/>
  <c r="D44" i="28"/>
  <c r="D40" i="33" s="1"/>
  <c r="F40" i="33" s="1"/>
  <c r="D43" i="28"/>
  <c r="D39" i="33" s="1"/>
  <c r="F39" i="33" s="1"/>
  <c r="C9" i="11"/>
  <c r="D8" i="11"/>
  <c r="D5" i="11"/>
  <c r="D4" i="11"/>
  <c r="H2" i="11"/>
  <c r="F162" i="33" l="1"/>
  <c r="F158" i="33"/>
  <c r="F173" i="33"/>
  <c r="D104" i="28"/>
  <c r="D107" i="33" s="1"/>
  <c r="F107" i="33" s="1"/>
  <c r="D103" i="28"/>
  <c r="D106" i="33" s="1"/>
  <c r="F106" i="33" s="1"/>
  <c r="D111" i="28"/>
  <c r="D115" i="33" s="1"/>
  <c r="F115" i="33" s="1"/>
  <c r="B8" i="10"/>
  <c r="D59" i="28"/>
  <c r="D56" i="33" s="1"/>
  <c r="D27" i="10"/>
  <c r="D25" i="10"/>
  <c r="D19" i="10"/>
  <c r="D17" i="10"/>
  <c r="B19" i="10"/>
  <c r="B27" i="10"/>
  <c r="B25" i="2"/>
  <c r="F25" i="2" s="1"/>
  <c r="G25" i="2" s="1"/>
  <c r="D66" i="28" l="1"/>
  <c r="D65" i="33" s="1"/>
  <c r="F65" i="33" s="1"/>
  <c r="D71" i="33"/>
  <c r="F71" i="33" s="1"/>
  <c r="D72" i="33"/>
  <c r="F72" i="33" s="1"/>
  <c r="D45" i="28"/>
  <c r="D41" i="33" s="1"/>
  <c r="F41" i="33" s="1"/>
  <c r="C5" i="1"/>
  <c r="B3" i="11"/>
  <c r="D47" i="33"/>
  <c r="D2" i="10"/>
  <c r="D7" i="10"/>
  <c r="D8" i="10"/>
  <c r="D55" i="33" s="1"/>
  <c r="F55" i="33" s="1"/>
  <c r="D94" i="33"/>
  <c r="F94" i="33" s="1"/>
  <c r="D86" i="28"/>
  <c r="D87" i="33" s="1"/>
  <c r="F87" i="33" s="1"/>
  <c r="C21" i="29"/>
  <c r="E11" i="29"/>
  <c r="E10" i="29"/>
  <c r="E9" i="29"/>
  <c r="E8" i="29"/>
  <c r="E7" i="29"/>
  <c r="E6" i="29"/>
  <c r="B4" i="29"/>
  <c r="F73" i="33" l="1"/>
  <c r="B1" i="12"/>
  <c r="D112" i="28"/>
  <c r="D116" i="33" s="1"/>
  <c r="F116" i="33" s="1"/>
  <c r="D105" i="28"/>
  <c r="D108" i="33" s="1"/>
  <c r="F108" i="33" s="1"/>
  <c r="E12" i="29"/>
  <c r="C22" i="29" s="1"/>
  <c r="C23" i="29" s="1"/>
  <c r="C24" i="29" s="1"/>
  <c r="D66" i="33" l="1"/>
  <c r="F66" i="33" s="1"/>
  <c r="D141" i="28" l="1"/>
  <c r="D148" i="33" s="1"/>
  <c r="F148" i="33" s="1"/>
  <c r="D142" i="28"/>
  <c r="D149" i="33" s="1"/>
  <c r="F149" i="33" s="1"/>
  <c r="G44" i="4" l="1"/>
  <c r="G40" i="4"/>
  <c r="G36" i="4"/>
  <c r="G31" i="4"/>
  <c r="G27" i="4"/>
  <c r="G23" i="4"/>
  <c r="G7" i="4"/>
  <c r="G11" i="4"/>
  <c r="G15" i="4"/>
  <c r="G19" i="4"/>
  <c r="F44" i="4"/>
  <c r="F40" i="4"/>
  <c r="D19" i="2"/>
  <c r="E19" i="2" s="1"/>
  <c r="B19" i="2" l="1"/>
  <c r="F19" i="2" s="1"/>
  <c r="G19" i="2" s="1"/>
  <c r="B19" i="34"/>
  <c r="B21" i="2"/>
  <c r="B21" i="34"/>
  <c r="D22" i="2"/>
  <c r="E22" i="2" s="1"/>
  <c r="D10" i="2"/>
  <c r="E10" i="2" s="1"/>
  <c r="D21" i="2"/>
  <c r="E21" i="2" s="1"/>
  <c r="D23" i="2"/>
  <c r="E23" i="2" s="1"/>
  <c r="B22" i="2" l="1"/>
  <c r="F22" i="2" s="1"/>
  <c r="G22" i="2" s="1"/>
  <c r="B22" i="34"/>
  <c r="B10" i="2"/>
  <c r="F10" i="2" s="1"/>
  <c r="G10" i="2" s="1"/>
  <c r="B10" i="34"/>
  <c r="B23" i="2"/>
  <c r="F23" i="2" s="1"/>
  <c r="G23" i="2" s="1"/>
  <c r="B23" i="34"/>
  <c r="F21" i="2"/>
  <c r="G21" i="2" s="1"/>
  <c r="K20" i="1"/>
  <c r="B26" i="10"/>
  <c r="B18" i="10"/>
  <c r="D5" i="10" l="1"/>
  <c r="D114" i="28" s="1"/>
  <c r="D118" i="33" s="1"/>
  <c r="F118" i="33" s="1"/>
  <c r="D108" i="28"/>
  <c r="D111" i="33" s="1"/>
  <c r="F111" i="33" s="1"/>
  <c r="K4" i="1"/>
  <c r="K19" i="1"/>
  <c r="K21" i="1" s="1"/>
  <c r="M10" i="1"/>
  <c r="M4" i="1"/>
  <c r="M5" i="1" s="1"/>
  <c r="M6" i="1" s="1"/>
  <c r="K25" i="1"/>
  <c r="K26" i="1" s="1"/>
  <c r="K27" i="1" s="1"/>
  <c r="L20" i="1"/>
  <c r="K10" i="1"/>
  <c r="K11" i="1" s="1"/>
  <c r="K12" i="1" s="1"/>
  <c r="B16" i="10"/>
  <c r="L4" i="1"/>
  <c r="L5" i="1" s="1"/>
  <c r="L6" i="1" s="1"/>
  <c r="L19" i="1"/>
  <c r="L10" i="1"/>
  <c r="L11" i="1" s="1"/>
  <c r="L12" i="1" s="1"/>
  <c r="L25" i="1"/>
  <c r="L26" i="1" s="1"/>
  <c r="L27" i="1" s="1"/>
  <c r="K5" i="1"/>
  <c r="K6" i="1" s="1"/>
  <c r="L21" i="1" l="1"/>
  <c r="D109" i="28"/>
  <c r="D138" i="28"/>
  <c r="D145" i="33" s="1"/>
  <c r="F145" i="33" s="1"/>
  <c r="L13" i="1"/>
  <c r="M7" i="1"/>
  <c r="K13" i="1"/>
  <c r="M27" i="1"/>
  <c r="M12" i="1"/>
  <c r="M13" i="1" s="1"/>
  <c r="D112" i="33" l="1"/>
  <c r="F112" i="33" s="1"/>
  <c r="D28" i="28"/>
  <c r="M14" i="1"/>
  <c r="D22" i="33" l="1"/>
  <c r="F22" i="33" s="1"/>
  <c r="F24" i="33" s="1"/>
  <c r="C16" i="1"/>
  <c r="C13" i="24"/>
  <c r="E13" i="24" s="1"/>
  <c r="C16" i="24"/>
  <c r="E16" i="24" s="1"/>
  <c r="B5" i="24"/>
  <c r="E22" i="24"/>
  <c r="E23" i="24"/>
  <c r="E24" i="24"/>
  <c r="E25" i="24"/>
  <c r="E26" i="24"/>
  <c r="E27" i="24"/>
  <c r="E28" i="24"/>
  <c r="E31" i="24"/>
  <c r="E32" i="24"/>
  <c r="E14" i="24"/>
  <c r="E15" i="24"/>
  <c r="B6" i="24"/>
  <c r="C12" i="24"/>
  <c r="E12" i="24" s="1"/>
  <c r="C11" i="24"/>
  <c r="E11" i="24" s="1"/>
  <c r="C10" i="24"/>
  <c r="E10" i="24" s="1"/>
  <c r="C9" i="24"/>
  <c r="E9" i="24" s="1"/>
  <c r="C20" i="24"/>
  <c r="E20" i="24" s="1"/>
  <c r="C21" i="24"/>
  <c r="E21" i="24" s="1"/>
  <c r="D3" i="2" l="1"/>
  <c r="E3" i="2" s="1"/>
  <c r="B3" i="2"/>
  <c r="B3" i="34"/>
  <c r="C22" i="1"/>
  <c r="F3" i="2" l="1"/>
  <c r="G3" i="2" s="1"/>
  <c r="C10" i="11"/>
  <c r="H10" i="11"/>
  <c r="E29" i="24"/>
  <c r="E18" i="24"/>
  <c r="D18" i="2" l="1"/>
  <c r="E18" i="2" s="1"/>
  <c r="B18" i="2"/>
  <c r="B18" i="34"/>
  <c r="D17" i="2"/>
  <c r="E17" i="2" s="1"/>
  <c r="D9" i="25"/>
  <c r="B6" i="25"/>
  <c r="B5" i="25"/>
  <c r="B4" i="25"/>
  <c r="B3" i="25"/>
  <c r="B2" i="25"/>
  <c r="J10" i="11"/>
  <c r="K10" i="11" s="1"/>
  <c r="E30" i="24"/>
  <c r="E33" i="24" s="1"/>
  <c r="D6" i="24"/>
  <c r="F18" i="2" l="1"/>
  <c r="G18" i="2" s="1"/>
  <c r="B17" i="2"/>
  <c r="F17" i="2" s="1"/>
  <c r="G17" i="2" s="1"/>
  <c r="B17" i="34"/>
  <c r="D25" i="23"/>
  <c r="D26" i="23"/>
  <c r="D27" i="23"/>
  <c r="D28" i="23"/>
  <c r="D29" i="23"/>
  <c r="D30" i="23"/>
  <c r="I23" i="23"/>
  <c r="E2" i="23"/>
  <c r="G2" i="23" s="1"/>
  <c r="D2" i="23"/>
  <c r="J2" i="23" s="1"/>
  <c r="J23" i="23" s="1"/>
  <c r="K2" i="23" l="1"/>
  <c r="L2" i="23"/>
  <c r="B7" i="24"/>
  <c r="D5" i="24"/>
  <c r="D7" i="24" s="1"/>
  <c r="G23" i="23"/>
  <c r="B24" i="23" s="1"/>
  <c r="D24" i="23" s="1"/>
  <c r="D31" i="23" s="1"/>
  <c r="L23" i="23"/>
  <c r="K3" i="9"/>
  <c r="M3" i="9" s="1"/>
  <c r="N3" i="9" s="1"/>
  <c r="K4" i="9"/>
  <c r="M4" i="9" s="1"/>
  <c r="N4" i="9" s="1"/>
  <c r="K5" i="9"/>
  <c r="M5" i="9" s="1"/>
  <c r="N5" i="9" s="1"/>
  <c r="K6" i="9"/>
  <c r="M6" i="9" s="1"/>
  <c r="N6" i="9" s="1"/>
  <c r="K7" i="9"/>
  <c r="M7" i="9" s="1"/>
  <c r="N7" i="9" s="1"/>
  <c r="K8" i="9"/>
  <c r="M8" i="9" s="1"/>
  <c r="N8" i="9" s="1"/>
  <c r="K9" i="9"/>
  <c r="M9" i="9" s="1"/>
  <c r="N9" i="9" s="1"/>
  <c r="K10" i="9"/>
  <c r="M10" i="9" s="1"/>
  <c r="N10" i="9" s="1"/>
  <c r="K11" i="9"/>
  <c r="M11" i="9" s="1"/>
  <c r="N11" i="9" s="1"/>
  <c r="K12" i="9"/>
  <c r="M12" i="9" s="1"/>
  <c r="N12" i="9" s="1"/>
  <c r="K13" i="9"/>
  <c r="M13" i="9" s="1"/>
  <c r="N13" i="9" s="1"/>
  <c r="K14" i="9"/>
  <c r="M14" i="9" s="1"/>
  <c r="N14" i="9" s="1"/>
  <c r="K15" i="9"/>
  <c r="M15" i="9" s="1"/>
  <c r="N15" i="9" s="1"/>
  <c r="K2" i="9"/>
  <c r="M2" i="9" s="1"/>
  <c r="N2" i="9" s="1"/>
  <c r="K18" i="9"/>
  <c r="C16" i="9"/>
  <c r="D16" i="9"/>
  <c r="E16" i="9"/>
  <c r="F16" i="9"/>
  <c r="G16" i="9"/>
  <c r="H16" i="9"/>
  <c r="I16" i="9"/>
  <c r="J16" i="9"/>
  <c r="B16" i="9"/>
  <c r="L19" i="18"/>
  <c r="D18" i="13"/>
  <c r="D19" i="13"/>
  <c r="D20" i="13"/>
  <c r="D10" i="13"/>
  <c r="D11" i="13"/>
  <c r="D12" i="13"/>
  <c r="D13" i="13"/>
  <c r="D5" i="13"/>
  <c r="J3" i="18"/>
  <c r="I4" i="18"/>
  <c r="J4" i="18" s="1"/>
  <c r="I5" i="18"/>
  <c r="J5" i="18" s="1"/>
  <c r="I6" i="18"/>
  <c r="I9" i="18"/>
  <c r="J9" i="18" s="1"/>
  <c r="I10" i="18"/>
  <c r="J10" i="18" s="1"/>
  <c r="I14" i="18"/>
  <c r="J14" i="18" s="1"/>
  <c r="I3" i="18"/>
  <c r="G8" i="18"/>
  <c r="I8" i="18" s="1"/>
  <c r="J8" i="18" s="1"/>
  <c r="G7" i="18"/>
  <c r="I7" i="18" s="1"/>
  <c r="J7" i="18" s="1"/>
  <c r="J6" i="18" l="1"/>
  <c r="K16" i="9"/>
  <c r="B19" i="9" s="1"/>
  <c r="M19" i="18"/>
  <c r="M16" i="9" l="1"/>
  <c r="N16" i="9" s="1"/>
  <c r="D123" i="28"/>
  <c r="D128" i="33" s="1"/>
  <c r="F128" i="33" s="1"/>
  <c r="D124" i="28"/>
  <c r="D129" i="33" s="1"/>
  <c r="F129" i="33" s="1"/>
  <c r="C9" i="21"/>
  <c r="C2" i="21"/>
  <c r="C8" i="21"/>
  <c r="C4" i="21"/>
  <c r="C10" i="21"/>
  <c r="C3" i="21"/>
  <c r="F7" i="1"/>
  <c r="K27" i="6"/>
  <c r="L27" i="6"/>
  <c r="M27" i="6"/>
  <c r="N27" i="6"/>
  <c r="D91" i="28" s="1"/>
  <c r="D92" i="33" s="1"/>
  <c r="F92" i="33" s="1"/>
  <c r="D3" i="14"/>
  <c r="D4" i="14"/>
  <c r="D5" i="14"/>
  <c r="D6" i="14"/>
  <c r="D7" i="14"/>
  <c r="D9" i="14"/>
  <c r="D10" i="14"/>
  <c r="D11" i="14"/>
  <c r="D12" i="14"/>
  <c r="D13" i="14"/>
  <c r="D14" i="14"/>
  <c r="D15" i="14"/>
  <c r="D16" i="14"/>
  <c r="D17" i="14"/>
  <c r="D2" i="14"/>
  <c r="B8" i="14"/>
  <c r="D8" i="14" s="1"/>
  <c r="B20" i="22"/>
  <c r="B11" i="22"/>
  <c r="D89" i="28" l="1"/>
  <c r="D37" i="4"/>
  <c r="D35" i="4"/>
  <c r="D34" i="4"/>
  <c r="O3" i="4" s="1"/>
  <c r="D36" i="4"/>
  <c r="E36" i="4" s="1"/>
  <c r="D43" i="4"/>
  <c r="D42" i="4"/>
  <c r="Q3" i="4" s="1"/>
  <c r="D41" i="4"/>
  <c r="D44" i="4"/>
  <c r="F132" i="33"/>
  <c r="D15" i="2"/>
  <c r="E15" i="2" s="1"/>
  <c r="D87" i="28"/>
  <c r="D88" i="33" s="1"/>
  <c r="F88" i="33" s="1"/>
  <c r="D92" i="28"/>
  <c r="D93" i="33" s="1"/>
  <c r="F93" i="33" s="1"/>
  <c r="D33" i="4"/>
  <c r="D18" i="14"/>
  <c r="B24" i="10"/>
  <c r="C3" i="1"/>
  <c r="C7" i="1" s="1"/>
  <c r="D113" i="28" l="1"/>
  <c r="D117" i="33" s="1"/>
  <c r="F117" i="33" s="1"/>
  <c r="F120" i="33" s="1"/>
  <c r="D4" i="10"/>
  <c r="D90" i="33"/>
  <c r="F90" i="33" s="1"/>
  <c r="B15" i="2"/>
  <c r="F15" i="2" s="1"/>
  <c r="G15" i="2" s="1"/>
  <c r="B15" i="34"/>
  <c r="B4" i="12"/>
  <c r="D110" i="33"/>
  <c r="F110" i="33" s="1"/>
  <c r="F113" i="33" s="1"/>
  <c r="D14" i="2"/>
  <c r="E14" i="2" s="1"/>
  <c r="D19" i="14"/>
  <c r="R39" i="6"/>
  <c r="S39" i="6" s="1"/>
  <c r="R40" i="6"/>
  <c r="S40" i="6" s="1"/>
  <c r="R41" i="6"/>
  <c r="S41" i="6" s="1"/>
  <c r="R38" i="6"/>
  <c r="N29" i="6"/>
  <c r="N30" i="6" s="1"/>
  <c r="K29" i="6"/>
  <c r="L29" i="6"/>
  <c r="L30" i="6" s="1"/>
  <c r="M29" i="6"/>
  <c r="D9" i="21"/>
  <c r="E9" i="21" s="1"/>
  <c r="D10" i="21"/>
  <c r="E10" i="21" s="1"/>
  <c r="D11" i="21"/>
  <c r="E11" i="21" s="1"/>
  <c r="D12" i="21"/>
  <c r="E12" i="21" s="1"/>
  <c r="D8" i="21"/>
  <c r="E8" i="21" s="1"/>
  <c r="D3" i="21"/>
  <c r="E3" i="21" s="1"/>
  <c r="D4" i="21"/>
  <c r="E4" i="21" s="1"/>
  <c r="D5" i="21"/>
  <c r="E5" i="21" s="1"/>
  <c r="D2" i="21"/>
  <c r="B14" i="2" l="1"/>
  <c r="F14" i="2" s="1"/>
  <c r="G14" i="2" s="1"/>
  <c r="B14" i="34"/>
  <c r="B20" i="2"/>
  <c r="B20" i="34"/>
  <c r="M30" i="6"/>
  <c r="K30" i="6"/>
  <c r="F36" i="4" s="1"/>
  <c r="R42" i="6"/>
  <c r="S42" i="6" s="1"/>
  <c r="S38" i="6"/>
  <c r="E13" i="21"/>
  <c r="D6" i="21"/>
  <c r="E2" i="21"/>
  <c r="E6" i="21" s="1"/>
  <c r="H19" i="18"/>
  <c r="B19" i="16" l="1"/>
  <c r="G4" i="16"/>
  <c r="B12" i="16" s="1"/>
  <c r="G5" i="16"/>
  <c r="B18" i="16" s="1"/>
  <c r="B14" i="16" l="1"/>
  <c r="D14" i="16" s="1"/>
  <c r="E14" i="16" s="1"/>
  <c r="B13" i="16"/>
  <c r="D13" i="16" s="1"/>
  <c r="E13" i="16" s="1"/>
  <c r="E25" i="16"/>
  <c r="E24" i="16"/>
  <c r="E23" i="16"/>
  <c r="D22" i="16"/>
  <c r="E22" i="16" s="1"/>
  <c r="D21" i="16"/>
  <c r="E21" i="16" s="1"/>
  <c r="D20" i="16"/>
  <c r="E20" i="16" s="1"/>
  <c r="D19" i="16"/>
  <c r="E19" i="16" s="1"/>
  <c r="D18" i="16"/>
  <c r="E18" i="16" s="1"/>
  <c r="D16" i="16"/>
  <c r="E16" i="16" s="1"/>
  <c r="D15" i="16"/>
  <c r="E15" i="16" s="1"/>
  <c r="D12" i="16"/>
  <c r="E12" i="16" s="1"/>
  <c r="D4" i="17"/>
  <c r="D5" i="17"/>
  <c r="D6" i="17"/>
  <c r="D8" i="17"/>
  <c r="D9" i="17"/>
  <c r="D10" i="17"/>
  <c r="D11" i="17"/>
  <c r="D12" i="17"/>
  <c r="K17" i="13" l="1"/>
  <c r="K19" i="13" s="1"/>
  <c r="E10" i="13"/>
  <c r="G10" i="13" s="1"/>
  <c r="G5" i="13"/>
  <c r="G6" i="13"/>
  <c r="J17" i="13"/>
  <c r="I17" i="13"/>
  <c r="K12" i="12"/>
  <c r="E17" i="12"/>
  <c r="D13" i="12"/>
  <c r="E13" i="12" s="1"/>
  <c r="D18" i="12"/>
  <c r="E18" i="12" s="1"/>
  <c r="D19" i="12"/>
  <c r="E19" i="12" s="1"/>
  <c r="H9" i="11"/>
  <c r="J9" i="11" s="1"/>
  <c r="K9" i="11" s="1"/>
  <c r="H8" i="11"/>
  <c r="H7" i="11"/>
  <c r="J7" i="11" s="1"/>
  <c r="K7" i="11" s="1"/>
  <c r="J6" i="11"/>
  <c r="K6" i="11" s="1"/>
  <c r="C10" i="2"/>
  <c r="C15" i="2"/>
  <c r="C20" i="2"/>
  <c r="C21" i="2"/>
  <c r="C22" i="2"/>
  <c r="C23" i="2"/>
  <c r="D41" i="28"/>
  <c r="D37" i="33" s="1"/>
  <c r="F37" i="33" s="1"/>
  <c r="D27" i="33" l="1"/>
  <c r="F27" i="33" s="1"/>
  <c r="F34" i="33" s="1"/>
  <c r="H4" i="11"/>
  <c r="B17" i="13"/>
  <c r="D17" i="13" s="1"/>
  <c r="J19" i="13"/>
  <c r="B9" i="13"/>
  <c r="D9" i="13" s="1"/>
  <c r="E9" i="13" s="1"/>
  <c r="I19" i="13"/>
  <c r="J2" i="11"/>
  <c r="F14" i="13"/>
  <c r="B16" i="13"/>
  <c r="D16" i="13" s="1"/>
  <c r="H3" i="11"/>
  <c r="J8" i="11"/>
  <c r="K8" i="11" s="1"/>
  <c r="B2" i="16"/>
  <c r="G2" i="16"/>
  <c r="B11" i="16" s="1"/>
  <c r="D11" i="16" s="1"/>
  <c r="E11" i="16" s="1"/>
  <c r="D140" i="28"/>
  <c r="D147" i="33" s="1"/>
  <c r="F147" i="33" s="1"/>
  <c r="B5" i="16"/>
  <c r="E17" i="13"/>
  <c r="G11" i="18"/>
  <c r="I11" i="18" s="1"/>
  <c r="C3" i="2"/>
  <c r="H5" i="11" l="1"/>
  <c r="J5" i="11" s="1"/>
  <c r="K5" i="11" s="1"/>
  <c r="B31" i="10"/>
  <c r="D4" i="2"/>
  <c r="E4" i="2" s="1"/>
  <c r="J4" i="11"/>
  <c r="K4" i="11" s="1"/>
  <c r="K2" i="11"/>
  <c r="J11" i="18"/>
  <c r="E16" i="13"/>
  <c r="E21" i="13" s="1"/>
  <c r="C19" i="2" s="1"/>
  <c r="F21" i="13"/>
  <c r="G9" i="13"/>
  <c r="G14" i="13" s="1"/>
  <c r="E14" i="13"/>
  <c r="C18" i="2" s="1"/>
  <c r="J3" i="11"/>
  <c r="K3" i="11" s="1"/>
  <c r="B8" i="12"/>
  <c r="D139" i="28"/>
  <c r="D146" i="33" s="1"/>
  <c r="F146" i="33" s="1"/>
  <c r="F154" i="33" s="1"/>
  <c r="B16" i="12"/>
  <c r="D16" i="12" s="1"/>
  <c r="E16" i="12" s="1"/>
  <c r="B3" i="13"/>
  <c r="D3" i="13" s="1"/>
  <c r="B15" i="12"/>
  <c r="D15" i="12" s="1"/>
  <c r="E15" i="12" s="1"/>
  <c r="B14" i="12"/>
  <c r="D14" i="12" s="1"/>
  <c r="E14" i="12" s="1"/>
  <c r="G3" i="16"/>
  <c r="B3" i="16"/>
  <c r="D5" i="16"/>
  <c r="G17" i="13"/>
  <c r="H6" i="7"/>
  <c r="H4" i="7"/>
  <c r="H3" i="7"/>
  <c r="H2" i="7"/>
  <c r="H11" i="11" l="1"/>
  <c r="D47" i="28"/>
  <c r="B4" i="2"/>
  <c r="F4" i="2" s="1"/>
  <c r="G4" i="2" s="1"/>
  <c r="B4" i="34"/>
  <c r="D67" i="33"/>
  <c r="F67" i="33" s="1"/>
  <c r="F69" i="33" s="1"/>
  <c r="D16" i="2"/>
  <c r="E16" i="2" s="1"/>
  <c r="L4" i="11"/>
  <c r="B4" i="13"/>
  <c r="D4" i="13" s="1"/>
  <c r="E4" i="13" s="1"/>
  <c r="G4" i="13" s="1"/>
  <c r="J11" i="11"/>
  <c r="K11" i="11"/>
  <c r="G16" i="18"/>
  <c r="I16" i="18" s="1"/>
  <c r="J16" i="18" s="1"/>
  <c r="G12" i="18"/>
  <c r="I12" i="18" s="1"/>
  <c r="G15" i="18"/>
  <c r="I15" i="18" s="1"/>
  <c r="J15" i="18" s="1"/>
  <c r="G18" i="18"/>
  <c r="I18" i="18" s="1"/>
  <c r="J18" i="18" s="1"/>
  <c r="G17" i="18"/>
  <c r="I17" i="18" s="1"/>
  <c r="J17" i="18" s="1"/>
  <c r="G13" i="18"/>
  <c r="I13" i="18" s="1"/>
  <c r="J13" i="18" s="1"/>
  <c r="G16" i="13"/>
  <c r="G21" i="13" s="1"/>
  <c r="B10" i="12"/>
  <c r="D10" i="12" s="1"/>
  <c r="E10" i="12" s="1"/>
  <c r="B2" i="13"/>
  <c r="B9" i="12"/>
  <c r="D9" i="12" s="1"/>
  <c r="E9" i="12" s="1"/>
  <c r="B11" i="12"/>
  <c r="D11" i="12" s="1"/>
  <c r="E11" i="12" s="1"/>
  <c r="B7" i="17"/>
  <c r="D7" i="17" s="1"/>
  <c r="B3" i="17"/>
  <c r="D3" i="17" s="1"/>
  <c r="D2" i="17"/>
  <c r="B21" i="12"/>
  <c r="D21" i="12" s="1"/>
  <c r="E21" i="12" s="1"/>
  <c r="B8" i="16"/>
  <c r="D8" i="16" s="1"/>
  <c r="E8" i="16" s="1"/>
  <c r="B10" i="16"/>
  <c r="D10" i="16" s="1"/>
  <c r="E10" i="16" s="1"/>
  <c r="B9" i="16"/>
  <c r="D9" i="16" s="1"/>
  <c r="E9" i="16" s="1"/>
  <c r="B7" i="16"/>
  <c r="D7" i="16" s="1"/>
  <c r="E7" i="16" s="1"/>
  <c r="B6" i="16"/>
  <c r="D6" i="16" s="1"/>
  <c r="E6" i="16" s="1"/>
  <c r="D8" i="12"/>
  <c r="E8" i="12" s="1"/>
  <c r="G8" i="12"/>
  <c r="I8" i="12" s="1"/>
  <c r="E5" i="16"/>
  <c r="S22" i="3"/>
  <c r="S26" i="3" s="1"/>
  <c r="S27" i="3" s="1"/>
  <c r="R22" i="3"/>
  <c r="R26" i="3" s="1"/>
  <c r="R27" i="3" s="1"/>
  <c r="Q22" i="3"/>
  <c r="Q26" i="3" s="1"/>
  <c r="Q27" i="3" s="1"/>
  <c r="P22" i="3"/>
  <c r="P26" i="3" s="1"/>
  <c r="P27" i="3" s="1"/>
  <c r="O22" i="3"/>
  <c r="O26" i="3" s="1"/>
  <c r="O27" i="3" s="1"/>
  <c r="N22" i="3"/>
  <c r="N26" i="3" s="1"/>
  <c r="N27" i="3" s="1"/>
  <c r="M22" i="3"/>
  <c r="M26" i="3" s="1"/>
  <c r="M27" i="3" s="1"/>
  <c r="L22" i="3"/>
  <c r="L26" i="3" s="1"/>
  <c r="L27" i="3" s="1"/>
  <c r="K22" i="3"/>
  <c r="K26" i="3" s="1"/>
  <c r="K27" i="3" s="1"/>
  <c r="J22" i="3"/>
  <c r="J26" i="3" s="1"/>
  <c r="J27" i="3" s="1"/>
  <c r="I22" i="3"/>
  <c r="I26" i="3" s="1"/>
  <c r="I27" i="3" s="1"/>
  <c r="H22" i="3"/>
  <c r="H26" i="3" s="1"/>
  <c r="H27" i="3" s="1"/>
  <c r="G22" i="3"/>
  <c r="G26" i="3" s="1"/>
  <c r="G27" i="3" s="1"/>
  <c r="F22" i="3"/>
  <c r="F26" i="3" s="1"/>
  <c r="F27" i="3" s="1"/>
  <c r="E22" i="3"/>
  <c r="E26" i="3" s="1"/>
  <c r="E27" i="3" s="1"/>
  <c r="D22" i="3"/>
  <c r="D26" i="3" s="1"/>
  <c r="D27" i="3" s="1"/>
  <c r="C22" i="3"/>
  <c r="C26" i="3" s="1"/>
  <c r="C27" i="3" s="1"/>
  <c r="B22" i="3"/>
  <c r="B26" i="3" s="1"/>
  <c r="D43" i="33" l="1"/>
  <c r="F43" i="33" s="1"/>
  <c r="F44" i="33" s="1"/>
  <c r="C4" i="2"/>
  <c r="B16" i="2"/>
  <c r="F16" i="2" s="1"/>
  <c r="G16" i="2" s="1"/>
  <c r="B16" i="34"/>
  <c r="B20" i="12"/>
  <c r="D20" i="12" s="1"/>
  <c r="E20" i="12" s="1"/>
  <c r="D12" i="2"/>
  <c r="E12" i="2" s="1"/>
  <c r="B27" i="3"/>
  <c r="S28" i="3"/>
  <c r="D2" i="13"/>
  <c r="E2" i="13" s="1"/>
  <c r="G2" i="13" s="1"/>
  <c r="J12" i="18"/>
  <c r="J19" i="18" s="1"/>
  <c r="I19" i="18"/>
  <c r="F7" i="13"/>
  <c r="D13" i="17"/>
  <c r="D14" i="17" s="1"/>
  <c r="E3" i="13"/>
  <c r="G10" i="12"/>
  <c r="I10" i="12" s="1"/>
  <c r="J8" i="12"/>
  <c r="E26" i="16"/>
  <c r="D26" i="16"/>
  <c r="B27" i="6"/>
  <c r="J27" i="6"/>
  <c r="J29" i="6" s="1"/>
  <c r="J30" i="6" s="1"/>
  <c r="I27" i="6"/>
  <c r="H27" i="6"/>
  <c r="H29" i="6" s="1"/>
  <c r="H30" i="6" s="1"/>
  <c r="G27" i="6"/>
  <c r="D85" i="28" s="1"/>
  <c r="F27" i="6"/>
  <c r="E27" i="6"/>
  <c r="D17" i="4" s="1"/>
  <c r="E17" i="4" s="1"/>
  <c r="F17" i="4" s="1"/>
  <c r="D27" i="6"/>
  <c r="D82" i="28" s="1"/>
  <c r="C27" i="6"/>
  <c r="D90" i="28" s="1"/>
  <c r="D39" i="4"/>
  <c r="D32" i="4"/>
  <c r="E32" i="4" s="1"/>
  <c r="F32" i="4" s="1"/>
  <c r="E3" i="4"/>
  <c r="D13" i="2" l="1"/>
  <c r="E13" i="2" s="1"/>
  <c r="D8" i="2"/>
  <c r="E8" i="2" s="1"/>
  <c r="D91" i="33"/>
  <c r="F91" i="33" s="1"/>
  <c r="D83" i="33"/>
  <c r="F83" i="33" s="1"/>
  <c r="D86" i="33"/>
  <c r="F86" i="33" s="1"/>
  <c r="S27" i="6"/>
  <c r="U27" i="6" s="1"/>
  <c r="D84" i="28"/>
  <c r="D88" i="28"/>
  <c r="D28" i="4"/>
  <c r="D29" i="4" s="1"/>
  <c r="D30" i="4" s="1"/>
  <c r="C16" i="2"/>
  <c r="B8" i="34"/>
  <c r="B12" i="2"/>
  <c r="F12" i="2" s="1"/>
  <c r="G12" i="2" s="1"/>
  <c r="B13" i="34"/>
  <c r="B13" i="2"/>
  <c r="B12" i="34"/>
  <c r="B5" i="2"/>
  <c r="B5" i="34"/>
  <c r="D23" i="4"/>
  <c r="D22" i="4"/>
  <c r="D21" i="4"/>
  <c r="E21" i="4" s="1"/>
  <c r="F21" i="4" s="1"/>
  <c r="G9" i="12"/>
  <c r="I9" i="12" s="1"/>
  <c r="J9" i="12" s="1"/>
  <c r="D9" i="2"/>
  <c r="E9" i="2" s="1"/>
  <c r="F32" i="6"/>
  <c r="P32" i="6" s="1"/>
  <c r="R32" i="6" s="1"/>
  <c r="S32" i="6" s="1"/>
  <c r="D20" i="4"/>
  <c r="E20" i="4" s="1"/>
  <c r="F20" i="4" s="1"/>
  <c r="E33" i="6"/>
  <c r="P33" i="6" s="1"/>
  <c r="R33" i="6" s="1"/>
  <c r="S33" i="6" s="1"/>
  <c r="D16" i="4"/>
  <c r="D18" i="4" s="1"/>
  <c r="D83" i="28"/>
  <c r="D84" i="33" s="1"/>
  <c r="F84" i="33" s="1"/>
  <c r="G35" i="6"/>
  <c r="P35" i="6" s="1"/>
  <c r="R35" i="6" s="1"/>
  <c r="S35" i="6" s="1"/>
  <c r="D24" i="4"/>
  <c r="D26" i="4" s="1"/>
  <c r="D31" i="6"/>
  <c r="D12" i="4"/>
  <c r="D14" i="4" s="1"/>
  <c r="E14" i="4" s="1"/>
  <c r="F14" i="4" s="1"/>
  <c r="D31" i="4"/>
  <c r="N3" i="4" s="1"/>
  <c r="E30" i="4"/>
  <c r="F30" i="4" s="1"/>
  <c r="I29" i="6"/>
  <c r="I30" i="6" s="1"/>
  <c r="C34" i="6"/>
  <c r="P34" i="6" s="1"/>
  <c r="R34" i="6" s="1"/>
  <c r="S34" i="6" s="1"/>
  <c r="D8" i="4"/>
  <c r="D9" i="4" s="1"/>
  <c r="D11" i="4" s="1"/>
  <c r="E11" i="4" s="1"/>
  <c r="F11" i="4" s="1"/>
  <c r="B29" i="6"/>
  <c r="B30" i="6" s="1"/>
  <c r="D4" i="4"/>
  <c r="D7" i="13"/>
  <c r="L19" i="13" s="1"/>
  <c r="M19" i="13" s="1"/>
  <c r="N19" i="13" s="1"/>
  <c r="D15" i="17"/>
  <c r="S29" i="3"/>
  <c r="D28" i="16"/>
  <c r="C14" i="2"/>
  <c r="J11" i="12"/>
  <c r="J10" i="12"/>
  <c r="G3" i="13"/>
  <c r="G7" i="13" s="1"/>
  <c r="G22" i="13" s="1"/>
  <c r="E7" i="13"/>
  <c r="C17" i="2" s="1"/>
  <c r="G29" i="6"/>
  <c r="G30" i="6" s="1"/>
  <c r="C29" i="6"/>
  <c r="E31" i="6"/>
  <c r="D27" i="16"/>
  <c r="D13" i="4"/>
  <c r="D15" i="4" s="1"/>
  <c r="E15" i="4" s="1"/>
  <c r="F15" i="4" s="1"/>
  <c r="E37" i="4"/>
  <c r="F37" i="4" s="1"/>
  <c r="D38" i="4"/>
  <c r="D29" i="6"/>
  <c r="D30" i="6" s="1"/>
  <c r="E29" i="6"/>
  <c r="E30" i="6" s="1"/>
  <c r="B31" i="6"/>
  <c r="F29" i="6"/>
  <c r="E29" i="4"/>
  <c r="F29" i="4" s="1"/>
  <c r="E34" i="4"/>
  <c r="F34" i="4" s="1"/>
  <c r="E42" i="4"/>
  <c r="F42" i="4" s="1"/>
  <c r="E18" i="4"/>
  <c r="F18" i="4" s="1"/>
  <c r="E39" i="4"/>
  <c r="F39" i="4" s="1"/>
  <c r="F3" i="4"/>
  <c r="E12" i="4"/>
  <c r="F12" i="4" s="1"/>
  <c r="E28" i="4"/>
  <c r="F28" i="4" s="1"/>
  <c r="D19" i="4"/>
  <c r="E41" i="4"/>
  <c r="F41" i="4" s="1"/>
  <c r="E16" i="4"/>
  <c r="F16" i="4" s="1"/>
  <c r="E33" i="4"/>
  <c r="F33" i="4" s="1"/>
  <c r="D5" i="2" l="1"/>
  <c r="E5" i="2" s="1"/>
  <c r="F13" i="2"/>
  <c r="G13" i="2" s="1"/>
  <c r="D85" i="33"/>
  <c r="F85" i="33" s="1"/>
  <c r="E8" i="4"/>
  <c r="F8" i="4" s="1"/>
  <c r="D25" i="4"/>
  <c r="E24" i="4"/>
  <c r="F24" i="4" s="1"/>
  <c r="D89" i="33"/>
  <c r="F89" i="33" s="1"/>
  <c r="B8" i="2"/>
  <c r="F8" i="2" s="1"/>
  <c r="G8" i="2" s="1"/>
  <c r="C13" i="2"/>
  <c r="B9" i="2"/>
  <c r="F9" i="2" s="1"/>
  <c r="G9" i="2" s="1"/>
  <c r="B9" i="34"/>
  <c r="I11" i="12"/>
  <c r="I14" i="12" s="1"/>
  <c r="F30" i="6"/>
  <c r="E23" i="4" s="1"/>
  <c r="F23" i="4" s="1"/>
  <c r="E22" i="4"/>
  <c r="F22" i="4" s="1"/>
  <c r="D40" i="4"/>
  <c r="P3" i="4"/>
  <c r="D6" i="4"/>
  <c r="D27" i="4"/>
  <c r="E27" i="4" s="1"/>
  <c r="F27" i="4" s="1"/>
  <c r="M3" i="4"/>
  <c r="E25" i="4"/>
  <c r="F25" i="4" s="1"/>
  <c r="E9" i="4"/>
  <c r="F9" i="4" s="1"/>
  <c r="E4" i="4"/>
  <c r="F4" i="4" s="1"/>
  <c r="D10" i="4"/>
  <c r="E10" i="4" s="1"/>
  <c r="F10" i="4" s="1"/>
  <c r="D5" i="4"/>
  <c r="E38" i="4"/>
  <c r="F38" i="4" s="1"/>
  <c r="C30" i="6"/>
  <c r="O29" i="6"/>
  <c r="P31" i="6"/>
  <c r="R31" i="6" s="1"/>
  <c r="E13" i="4"/>
  <c r="F13" i="4" s="1"/>
  <c r="E35" i="4"/>
  <c r="F35" i="4" s="1"/>
  <c r="E26" i="4"/>
  <c r="F26" i="4" s="1"/>
  <c r="E19" i="4"/>
  <c r="F19" i="4" s="1"/>
  <c r="E43" i="4"/>
  <c r="F43" i="4" s="1"/>
  <c r="D11" i="2" l="1"/>
  <c r="E11" i="2" s="1"/>
  <c r="F5" i="2"/>
  <c r="G5" i="2" s="1"/>
  <c r="F104" i="33"/>
  <c r="C9" i="2"/>
  <c r="O30" i="6"/>
  <c r="L3" i="4"/>
  <c r="D7" i="4"/>
  <c r="D46" i="4" s="1"/>
  <c r="I3" i="4"/>
  <c r="E6" i="4"/>
  <c r="F6" i="4" s="1"/>
  <c r="E5" i="4"/>
  <c r="F5" i="4" s="1"/>
  <c r="S31" i="6"/>
  <c r="S36" i="6" s="1"/>
  <c r="R36" i="6"/>
  <c r="R43" i="6" s="1"/>
  <c r="B11" i="2" l="1"/>
  <c r="C11" i="2" s="1"/>
  <c r="B11" i="34"/>
  <c r="E7" i="4"/>
  <c r="K3" i="4"/>
  <c r="C12" i="2"/>
  <c r="S43" i="6"/>
  <c r="F11" i="2" l="1"/>
  <c r="G11" i="2" s="1"/>
  <c r="F7" i="4"/>
  <c r="J8" i="4" s="1"/>
  <c r="E46" i="4"/>
  <c r="F46" i="4" s="1"/>
  <c r="E9" i="1"/>
  <c r="F9" i="1" l="1"/>
  <c r="F17" i="1" s="1"/>
  <c r="F19" i="1" s="1"/>
  <c r="E10" i="1"/>
  <c r="E17" i="1"/>
  <c r="E19" i="1" l="1"/>
  <c r="E20" i="1" s="1"/>
  <c r="E18" i="1"/>
  <c r="G7" i="1"/>
  <c r="G9" i="1" s="1"/>
  <c r="B7" i="1"/>
  <c r="B9" i="1" s="1"/>
  <c r="C8" i="2"/>
  <c r="F10" i="1"/>
  <c r="H7" i="1" l="1"/>
  <c r="H9" i="1" s="1"/>
  <c r="I7" i="1"/>
  <c r="I9" i="1" s="1"/>
  <c r="F20" i="1"/>
  <c r="F18" i="1"/>
  <c r="G17" i="1"/>
  <c r="G10" i="1"/>
  <c r="D5" i="1"/>
  <c r="D6" i="1" s="1"/>
  <c r="C9" i="1"/>
  <c r="B17" i="1"/>
  <c r="B10" i="1"/>
  <c r="E54" i="33" l="1"/>
  <c r="F54" i="33" s="1"/>
  <c r="D16" i="1"/>
  <c r="D7" i="1"/>
  <c r="D59" i="33"/>
  <c r="D9" i="1"/>
  <c r="C10" i="1"/>
  <c r="I17" i="1"/>
  <c r="I10" i="1"/>
  <c r="B19" i="1"/>
  <c r="B20" i="1" s="1"/>
  <c r="B18" i="1"/>
  <c r="G19" i="1"/>
  <c r="G20" i="1" s="1"/>
  <c r="G18" i="1"/>
  <c r="H17" i="1"/>
  <c r="H10" i="1"/>
  <c r="D17" i="1" l="1"/>
  <c r="D18" i="1" s="1"/>
  <c r="D10" i="1"/>
  <c r="H18" i="1"/>
  <c r="H19" i="1"/>
  <c r="H20" i="1" s="1"/>
  <c r="I19" i="1"/>
  <c r="I20" i="1" s="1"/>
  <c r="I18" i="1"/>
  <c r="D19" i="1" l="1"/>
  <c r="D20" i="1" l="1"/>
  <c r="C17" i="1"/>
  <c r="L22" i="1" l="1"/>
  <c r="C18" i="1"/>
  <c r="C19" i="1"/>
  <c r="E47" i="33" l="1"/>
  <c r="F47" i="33" s="1"/>
  <c r="F57" i="33" s="1"/>
  <c r="E59" i="33"/>
  <c r="F59" i="33" s="1"/>
  <c r="F63" i="33" s="1"/>
  <c r="C20" i="1"/>
  <c r="C5" i="2"/>
  <c r="K22" i="1"/>
  <c r="F192" i="33" l="1"/>
  <c r="F194" i="33" s="1"/>
  <c r="F195" i="33" s="1"/>
  <c r="B7" i="2"/>
  <c r="B7" i="34"/>
  <c r="M22" i="1"/>
  <c r="M28" i="1" s="1"/>
  <c r="K28" i="1"/>
  <c r="F196" i="33" l="1"/>
  <c r="B200" i="33" s="1"/>
  <c r="F180" i="28"/>
  <c r="F179" i="28" s="1"/>
  <c r="B6" i="2"/>
  <c r="B6" i="34"/>
  <c r="C6" i="2" l="1"/>
  <c r="D20" i="2" l="1"/>
  <c r="F20" i="2" l="1"/>
  <c r="E20" i="2"/>
  <c r="G20" i="2" l="1"/>
  <c r="B2" i="34" l="1"/>
  <c r="B24" i="34" s="1"/>
  <c r="B2" i="2"/>
  <c r="B24" i="2" s="1"/>
  <c r="B26" i="2" s="1"/>
  <c r="C26" i="2" s="1"/>
  <c r="C2" i="2" l="1"/>
  <c r="C24" i="2" s="1"/>
  <c r="B26" i="34"/>
  <c r="B25" i="34"/>
  <c r="D2" i="2"/>
  <c r="F2" i="2" l="1"/>
  <c r="E2" i="2"/>
  <c r="G2" i="2" l="1"/>
  <c r="D6" i="2"/>
  <c r="E6" i="2" s="1"/>
  <c r="D7" i="2"/>
  <c r="D24" i="2" l="1"/>
  <c r="E7" i="2"/>
  <c r="E24" i="2" s="1"/>
  <c r="F6" i="2"/>
  <c r="G6" i="2" s="1"/>
  <c r="F7" i="2"/>
  <c r="F24" i="2" l="1"/>
  <c r="G24" i="2" s="1"/>
  <c r="G26" i="2" s="1"/>
  <c r="G7" i="2"/>
  <c r="F26" i="2" l="1"/>
</calcChain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Lex</author>
  </authors>
  <commentList>
    <comment ref="D1" authorId="0" shapeId="0" xr:uid="{00000000-0006-0000-0900-000001000000}">
      <text>
        <r>
          <rPr>
            <b/>
            <sz val="9"/>
            <color indexed="81"/>
            <rFont val="Tahoma"/>
            <family val="2"/>
          </rPr>
          <t>Lex:</t>
        </r>
        <r>
          <rPr>
            <sz val="9"/>
            <color indexed="81"/>
            <rFont val="Tahoma"/>
            <family val="2"/>
          </rPr>
          <t xml:space="preserve">
Pour murs de soubassement : 80cm de hauteur
</t>
        </r>
      </text>
    </comment>
    <comment ref="A19" authorId="0" shapeId="0" xr:uid="{00000000-0006-0000-0900-000002000000}">
      <text>
        <r>
          <rPr>
            <b/>
            <sz val="9"/>
            <color indexed="81"/>
            <rFont val="Tahoma"/>
            <family val="2"/>
          </rPr>
          <t>Lex:</t>
        </r>
        <r>
          <rPr>
            <sz val="9"/>
            <color indexed="81"/>
            <rFont val="Tahoma"/>
            <family val="2"/>
          </rPr>
          <t xml:space="preserve">
Dans cette ligne, on Divise le Total Budget HT par la valeur de la dimension dans laquelle se calcul le prix: Ml ou M²</t>
        </r>
      </text>
    </comment>
  </commentList>
</comments>
</file>

<file path=xl/comments2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HERVE QUALI</author>
  </authors>
  <commentList>
    <comment ref="B1" authorId="0" shapeId="0" xr:uid="{00000000-0006-0000-0B00-000001000000}">
      <text>
        <r>
          <rPr>
            <b/>
            <sz val="9"/>
            <color indexed="81"/>
            <rFont val="Tahoma"/>
            <family val="2"/>
          </rPr>
          <t>HERVE QUALI:</t>
        </r>
        <r>
          <rPr>
            <sz val="9"/>
            <color indexed="81"/>
            <rFont val="Tahoma"/>
            <family val="2"/>
          </rPr>
          <t xml:space="preserve">
RACCORD
</t>
        </r>
      </text>
    </comment>
    <comment ref="F1" authorId="0" shapeId="0" xr:uid="{00000000-0006-0000-0B00-000002000000}">
      <text>
        <r>
          <rPr>
            <b/>
            <sz val="9"/>
            <color indexed="81"/>
            <rFont val="Tahoma"/>
            <family val="2"/>
          </rPr>
          <t>HERVE QUALI:</t>
        </r>
        <r>
          <rPr>
            <sz val="9"/>
            <color indexed="81"/>
            <rFont val="Tahoma"/>
            <family val="2"/>
          </rPr>
          <t xml:space="preserve">
GAINE ISOLE ( pour réseau eau chaude mais pas pour eau froide )
</t>
        </r>
      </text>
    </comment>
  </commentList>
</comments>
</file>

<file path=xl/sharedStrings.xml><?xml version="1.0" encoding="utf-8"?>
<sst xmlns="http://schemas.openxmlformats.org/spreadsheetml/2006/main" count="2299" uniqueCount="965">
  <si>
    <t>Matière Première</t>
  </si>
  <si>
    <t>Beton de Propreté</t>
  </si>
  <si>
    <t>Semelle</t>
  </si>
  <si>
    <t>Parpaings</t>
  </si>
  <si>
    <t>Poutrelle-hourdis</t>
  </si>
  <si>
    <t>Dalle Compression</t>
  </si>
  <si>
    <t>Beton Fibre Dalle</t>
  </si>
  <si>
    <t>Radier</t>
  </si>
  <si>
    <t>Chappe</t>
  </si>
  <si>
    <t>Longueur</t>
  </si>
  <si>
    <t>Largeur</t>
  </si>
  <si>
    <t>Epaisseur/Hauteur</t>
  </si>
  <si>
    <t>Surface m²</t>
  </si>
  <si>
    <t>Volume m3</t>
  </si>
  <si>
    <t>Prix m3/m²(ht)</t>
  </si>
  <si>
    <t>Total HT</t>
  </si>
  <si>
    <t>Total TTC</t>
  </si>
  <si>
    <t>Transport</t>
  </si>
  <si>
    <t>Prix Main D'œuvre</t>
  </si>
  <si>
    <t>Total Budget HT</t>
  </si>
  <si>
    <t>Total Budget TTC</t>
  </si>
  <si>
    <t xml:space="preserve">PRIX DE VENTE </t>
  </si>
  <si>
    <t>OBJET</t>
  </si>
  <si>
    <t>POSE</t>
  </si>
  <si>
    <t>TOTAL</t>
  </si>
  <si>
    <t>DALLE</t>
  </si>
  <si>
    <t>RESEAU SANITAIRE</t>
  </si>
  <si>
    <t>DOUBLAGE</t>
  </si>
  <si>
    <t>PEINTURE</t>
  </si>
  <si>
    <t>PARQUET</t>
  </si>
  <si>
    <t>CARRELAGE</t>
  </si>
  <si>
    <t>REF PRO</t>
  </si>
  <si>
    <t xml:space="preserve"> R16</t>
  </si>
  <si>
    <t>R20</t>
  </si>
  <si>
    <t>G16</t>
  </si>
  <si>
    <t>GI16</t>
  </si>
  <si>
    <t>G20</t>
  </si>
  <si>
    <t>GI20</t>
  </si>
  <si>
    <t>G32</t>
  </si>
  <si>
    <t>GI32</t>
  </si>
  <si>
    <t>PIECES</t>
  </si>
  <si>
    <t>EVIER</t>
  </si>
  <si>
    <t>LL</t>
  </si>
  <si>
    <t>LV</t>
  </si>
  <si>
    <t>LAVABO SDB</t>
  </si>
  <si>
    <t>LMAIN</t>
  </si>
  <si>
    <t>BAIGNOIRE</t>
  </si>
  <si>
    <t>WC1</t>
  </si>
  <si>
    <t>WC2</t>
  </si>
  <si>
    <t>DOUCHE1</t>
  </si>
  <si>
    <t>RBT EXT</t>
  </si>
  <si>
    <t>DOUCHE 2</t>
  </si>
  <si>
    <t>ARRIV GEN</t>
  </si>
  <si>
    <t>P.U</t>
  </si>
  <si>
    <t>TOTAL HT</t>
  </si>
  <si>
    <t>TOTAL TTC</t>
  </si>
  <si>
    <t>QTE</t>
  </si>
  <si>
    <t>PANNEAU A CARRELER SUR OSSATURE</t>
  </si>
  <si>
    <t>BATI SUPPORT WC A CARRELER</t>
  </si>
  <si>
    <t>ACCESSOIRES ETANCHEITE</t>
  </si>
  <si>
    <t>NICHES</t>
  </si>
  <si>
    <t>ELEMENTS DE SUPPORT DOUCHE</t>
  </si>
  <si>
    <t>RECEVEUR AVEC PENTE</t>
  </si>
  <si>
    <t>BONDE</t>
  </si>
  <si>
    <t>SIPHON</t>
  </si>
  <si>
    <t>Gamme Celliane</t>
  </si>
  <si>
    <t xml:space="preserve">Objet </t>
  </si>
  <si>
    <t>Prix U</t>
  </si>
  <si>
    <t>Quantité</t>
  </si>
  <si>
    <t>MT HT</t>
  </si>
  <si>
    <t>MT TTC</t>
  </si>
  <si>
    <t>MARGE</t>
  </si>
  <si>
    <t>Boitier de Cloison</t>
  </si>
  <si>
    <t>Bouton Poussoire</t>
  </si>
  <si>
    <t>Enjoliveur</t>
  </si>
  <si>
    <t>Plaque de finition</t>
  </si>
  <si>
    <t>Commande Volet roulant</t>
  </si>
  <si>
    <t>Interrupteur</t>
  </si>
  <si>
    <t>Interrupteur va et viens</t>
  </si>
  <si>
    <t>Point Lumineux</t>
  </si>
  <si>
    <t>Prise de courant</t>
  </si>
  <si>
    <t>Prise Rj45</t>
  </si>
  <si>
    <t>Spot</t>
  </si>
  <si>
    <t>Thermostat</t>
  </si>
  <si>
    <t>USB</t>
  </si>
  <si>
    <t>Variateur</t>
  </si>
  <si>
    <t xml:space="preserve">Total </t>
  </si>
  <si>
    <t>Total</t>
  </si>
  <si>
    <t>Objet</t>
  </si>
  <si>
    <t>PC EXT</t>
  </si>
  <si>
    <t xml:space="preserve">Rj 45 </t>
  </si>
  <si>
    <t>CUISINE</t>
  </si>
  <si>
    <t>CH1</t>
  </si>
  <si>
    <t>CH2</t>
  </si>
  <si>
    <t>CH3</t>
  </si>
  <si>
    <t>CH4</t>
  </si>
  <si>
    <t>ENTREE</t>
  </si>
  <si>
    <t>SDB1</t>
  </si>
  <si>
    <t>SDB2</t>
  </si>
  <si>
    <t>COMBLE</t>
  </si>
  <si>
    <t>GARAGE</t>
  </si>
  <si>
    <t>JARDIN</t>
  </si>
  <si>
    <t>SALON</t>
  </si>
  <si>
    <t>GAINE 1,5</t>
  </si>
  <si>
    <t>GAINE 2,5</t>
  </si>
  <si>
    <t>CABLE RJ</t>
  </si>
  <si>
    <t>CABLE VV</t>
  </si>
  <si>
    <t>CABLE USB</t>
  </si>
  <si>
    <t>Platine</t>
  </si>
  <si>
    <t>G alim nourrice</t>
  </si>
  <si>
    <t>Collecteur</t>
  </si>
  <si>
    <t>Pvc 32</t>
  </si>
  <si>
    <t>Culotte 32</t>
  </si>
  <si>
    <t>Coude 32</t>
  </si>
  <si>
    <t>Pvc 100</t>
  </si>
  <si>
    <t>Culotte 100</t>
  </si>
  <si>
    <t>Coude 100</t>
  </si>
  <si>
    <t>Lave Linge</t>
  </si>
  <si>
    <t>Lave vaissel</t>
  </si>
  <si>
    <t>Arrivé sur C-e</t>
  </si>
  <si>
    <t>QTE Total</t>
  </si>
  <si>
    <t>Prix Unitaire</t>
  </si>
  <si>
    <t>Maison ossature bois</t>
  </si>
  <si>
    <t>Prix</t>
  </si>
  <si>
    <t>QUANTITE</t>
  </si>
  <si>
    <t>MONTANT</t>
  </si>
  <si>
    <t>montant traverse et lisses 45/145</t>
  </si>
  <si>
    <t>m²</t>
  </si>
  <si>
    <t>MURS</t>
  </si>
  <si>
    <t>pare pluie</t>
  </si>
  <si>
    <t>LISSE</t>
  </si>
  <si>
    <t>liteaux 25/38</t>
  </si>
  <si>
    <t>OPTION BARDAGE</t>
  </si>
  <si>
    <t>Isolant MB rock en 145 laine de roche</t>
  </si>
  <si>
    <t>OPTION CREPIS</t>
  </si>
  <si>
    <t>pare vapeur</t>
  </si>
  <si>
    <t>PLANCHER</t>
  </si>
  <si>
    <t>OSB3 en 12 mm</t>
  </si>
  <si>
    <t>TOIT TERASSE</t>
  </si>
  <si>
    <t>lisse d'implantation Cl4 + bande d'arase</t>
  </si>
  <si>
    <t>ml</t>
  </si>
  <si>
    <t>VEGETALISATION</t>
  </si>
  <si>
    <t>Bardage lasuré gris ou peint</t>
  </si>
  <si>
    <t>grille antirongeur</t>
  </si>
  <si>
    <t>Mur d'ossature avec isolant exterieur prêt à enduire</t>
  </si>
  <si>
    <t>Isolant ecorock en 120 pose visée</t>
  </si>
  <si>
    <t>profil de départ</t>
  </si>
  <si>
    <t>Mur d'ossature pour garage</t>
  </si>
  <si>
    <t>Plancher y compris refend</t>
  </si>
  <si>
    <t>laméllé collé 140/280</t>
  </si>
  <si>
    <t>par tranche de 30 m²--première journée de chantier = à 3 compagnons 8h de tracompter 1242€les journée suivantes 1642€</t>
  </si>
  <si>
    <t>OSB3 18 mm</t>
  </si>
  <si>
    <t>Isolant phonique phaltex 10 mm</t>
  </si>
  <si>
    <t>bande résiliente sur solives</t>
  </si>
  <si>
    <t>OSB3 12 mm</t>
  </si>
  <si>
    <t>Steico flex 0,36 220 mm entre solive</t>
  </si>
  <si>
    <t xml:space="preserve"> solives 80/240</t>
  </si>
  <si>
    <t>poteaux 140/140 laméllé collé</t>
  </si>
  <si>
    <t>Toiture Terrasse</t>
  </si>
  <si>
    <t>laméllé collé 140/360</t>
  </si>
  <si>
    <t>solives 80/240</t>
  </si>
  <si>
    <t>poteaux 140/140</t>
  </si>
  <si>
    <t>isolant laine de roche en 240 mm R 6,75</t>
  </si>
  <si>
    <t>sur toiture Steico etanche en 80 mm R 2,05</t>
  </si>
  <si>
    <t>OSB3 en 18 mm</t>
  </si>
  <si>
    <t>Total HT de la structure bois ainsi composée</t>
  </si>
  <si>
    <t>Vegetalisation</t>
  </si>
  <si>
    <t>fragment de sedum</t>
  </si>
  <si>
    <t>Substrat</t>
  </si>
  <si>
    <t>feutre filtrant</t>
  </si>
  <si>
    <t>Plaque de drain 20mm</t>
  </si>
  <si>
    <t>Géotextile 300 g/m²</t>
  </si>
  <si>
    <t>Boite pare gravier</t>
  </si>
  <si>
    <t>bande pare gravier</t>
  </si>
  <si>
    <t>végetalisation</t>
  </si>
  <si>
    <t>gruttage</t>
  </si>
  <si>
    <t>Total HT de l'ensemble</t>
  </si>
  <si>
    <t>PERIMETRE</t>
  </si>
  <si>
    <t>HTR BATIMENTS</t>
  </si>
  <si>
    <t>DISTANCE LIMITE DE PROPRIETE</t>
  </si>
  <si>
    <t>LINEAIRE EU</t>
  </si>
  <si>
    <t>LINEAIRE EP</t>
  </si>
  <si>
    <t>LONG BATIMENT</t>
  </si>
  <si>
    <t>LARGEUR BATIMENT</t>
  </si>
  <si>
    <t>DESIGNATION</t>
  </si>
  <si>
    <t>DECAPAGE TERRE VEGETALE</t>
  </si>
  <si>
    <t>SURFACE</t>
  </si>
  <si>
    <t>EP</t>
  </si>
  <si>
    <t>COEFF 1,8</t>
  </si>
  <si>
    <t>VOLUME</t>
  </si>
  <si>
    <t>PRIX AU M3</t>
  </si>
  <si>
    <t>TRANCHEES EU</t>
  </si>
  <si>
    <t>TRANCHEE EP</t>
  </si>
  <si>
    <t>TRANCHEES FONDATIONS SEMELLE</t>
  </si>
  <si>
    <t>LONG</t>
  </si>
  <si>
    <t>PU</t>
  </si>
  <si>
    <t xml:space="preserve">PU </t>
  </si>
  <si>
    <t>BOITE DE BRANCHEMENT</t>
  </si>
  <si>
    <t>larg</t>
  </si>
  <si>
    <t>long</t>
  </si>
  <si>
    <t>perimetre</t>
  </si>
  <si>
    <t>TOTAL TERASSEMENT</t>
  </si>
  <si>
    <t xml:space="preserve">TOTAL TUBE  </t>
  </si>
  <si>
    <t>TRANCHEE CITERNE</t>
  </si>
  <si>
    <t>CUVELAGE</t>
  </si>
  <si>
    <t>TRANCHEE GAINE TECHNIQUE</t>
  </si>
  <si>
    <t>DECAPAGE ALLEE EXT</t>
  </si>
  <si>
    <t>FERMACELL</t>
  </si>
  <si>
    <t>DESIGNATION DOUBLAGE</t>
  </si>
  <si>
    <t>BA 13</t>
  </si>
  <si>
    <t>PHONIQUE</t>
  </si>
  <si>
    <t>OSSATURE SECONDAIRE</t>
  </si>
  <si>
    <t>DESIGNATION CLOISONS</t>
  </si>
  <si>
    <t>COFFRAGE</t>
  </si>
  <si>
    <t>PLAFOND</t>
  </si>
  <si>
    <t>LINEAIRE CLOISONS 1</t>
  </si>
  <si>
    <t>LINEAIRE CLOISONS 2</t>
  </si>
  <si>
    <t>TOTAL CLOISONS</t>
  </si>
  <si>
    <t>TOTAL QUANTITE</t>
  </si>
  <si>
    <t>BA13</t>
  </si>
  <si>
    <t>TOTAL POSE</t>
  </si>
  <si>
    <t>PEINTURE MURS</t>
  </si>
  <si>
    <t>PEINTURE CLOISONS</t>
  </si>
  <si>
    <t>PENTURE PLAFONDS</t>
  </si>
  <si>
    <t>MO</t>
  </si>
  <si>
    <t>PORTES</t>
  </si>
  <si>
    <t>SURF</t>
  </si>
  <si>
    <t>TOTAL PEINTURE</t>
  </si>
  <si>
    <t>TOT TTC</t>
  </si>
  <si>
    <t>STRATIFIE</t>
  </si>
  <si>
    <t>CONTRECOLLE</t>
  </si>
  <si>
    <t>FAIENCE MURAL</t>
  </si>
  <si>
    <t>CARRELAGE SOLS</t>
  </si>
  <si>
    <t>PLINTHES</t>
  </si>
  <si>
    <t>TOTAL FINITIONS</t>
  </si>
  <si>
    <t>TOTAL CARRELAGE</t>
  </si>
  <si>
    <t>TOTAL PARQUET</t>
  </si>
  <si>
    <t>PRIX AU M2</t>
  </si>
  <si>
    <t>FAIENCE</t>
  </si>
  <si>
    <t>P.U ML/M2</t>
  </si>
  <si>
    <t>BARDAGE BOIS TON NATUREL CLASSIC SILVERWOOD</t>
  </si>
  <si>
    <t>BARDAGE BOIS PEINT</t>
  </si>
  <si>
    <t>CREPIS TALOCHE</t>
  </si>
  <si>
    <t xml:space="preserve">TVA </t>
  </si>
  <si>
    <t>MONTANT TTC</t>
  </si>
  <si>
    <t>IMPLANTATION LISSES</t>
  </si>
  <si>
    <t>MURS OPTION BARDAGE INCLUANT
Montant 45/145
iso laine de bois STEICO
Panneau de contreventement
Ossature secondaire (tasseaux)
Pare pluie
tasseau support de bardage</t>
  </si>
  <si>
    <t xml:space="preserve">MURS OPTION CREPIS INCLUANT
Montant 45/145
iso laine de bois STEICO
Panneau de contreventement
Ossature secondaire (tasseaux)
Iso support d'enduit laine de bois visses sur montant ep
</t>
  </si>
  <si>
    <t>Mise en place d'un pare vapeur</t>
  </si>
  <si>
    <t xml:space="preserve">POSE DE BARDAGE INCLUANT:
Cornieres d'angles
grille anti rongeur
</t>
  </si>
  <si>
    <t>Realisation d'un crepis taloche</t>
  </si>
  <si>
    <t xml:space="preserve">PLANCHERS INTERMEDIAIRE INCLUANT
</t>
  </si>
  <si>
    <t xml:space="preserve">DALLE BOIS INCLUANT
Fond de dalle osb
Isolant laine de bois ep
Poutre en I Suivant portée
Pare vapeur
</t>
  </si>
  <si>
    <t>TOITURE TERASSE INCLUANT 
Dalle osb en fond de caisson
Dalle osb support exterieur
Isolant Laine de bois ep 
pare vapeur
poutre en I suivant portée</t>
  </si>
  <si>
    <t xml:space="preserve">ETANCHEITE TOITURE TERASSE INCLUANT:
Pose d'une membranne EPDM avec ses relevés d'acroteres
</t>
  </si>
  <si>
    <t xml:space="preserve">POSE DE SORTIE DE TOIT POUR :
Ventilation primaire colonne d'évacuation
Hotte
</t>
  </si>
  <si>
    <t>POSE DES BOITES A EAU RACCORDES AUX DESCENTES EP</t>
  </si>
  <si>
    <t xml:space="preserve">VEGETALISATION DE TOITURE INCLUANT:
Fourniture de Sedum
</t>
  </si>
  <si>
    <t xml:space="preserve">TOITURE RAMPANTS INCLUANT:
Panne faitiere avec encoche queue d'arond pour reception chevrons
Pignons de murs
</t>
  </si>
  <si>
    <t xml:space="preserve">POSE DE FENETRES </t>
  </si>
  <si>
    <t>POSE DES HABILLAGES DE FENETRES EN ALU</t>
  </si>
  <si>
    <t>MAIN D'œuvre pour 5 JOURS D'intervention</t>
  </si>
  <si>
    <t>TRANSPORTS</t>
  </si>
  <si>
    <t>LEVAGE</t>
  </si>
  <si>
    <t>MONTANT TVA</t>
  </si>
  <si>
    <t>FOURNITURE ET POSE DE COUVERTINES</t>
  </si>
  <si>
    <t>HTR MURS</t>
  </si>
  <si>
    <t>SURFACE MURS</t>
  </si>
  <si>
    <t>PLANCHER 1</t>
  </si>
  <si>
    <t>PLANCHER 2</t>
  </si>
  <si>
    <t>TOIT TERRASSE</t>
  </si>
  <si>
    <t>RAMPANTS</t>
  </si>
  <si>
    <t>EMPRISE AU SOL</t>
  </si>
  <si>
    <t>COMPLEXE D'ISOLATION</t>
  </si>
  <si>
    <t>LAMBDA</t>
  </si>
  <si>
    <t>ISO ENTRE EP</t>
  </si>
  <si>
    <t>ISO INTERIEURE</t>
  </si>
  <si>
    <t>TOITURE RAMPANTS</t>
  </si>
  <si>
    <t>ISO ENTRE CHEVRONS mb rock</t>
  </si>
  <si>
    <t>200 MM</t>
  </si>
  <si>
    <t>ISO INTERIEURE rock plus</t>
  </si>
  <si>
    <t>TOITURE TERASSE</t>
  </si>
  <si>
    <t>1ERE COUCHE ROCK ACIER</t>
  </si>
  <si>
    <t>2EME COUCHE</t>
  </si>
  <si>
    <t>ISO MURS BARDAGE</t>
  </si>
  <si>
    <t>ISO EXT LAINE DE BOIS</t>
  </si>
  <si>
    <t>ISO ENTRE MONTANT MB ROCK</t>
  </si>
  <si>
    <t>ISO MURS ENDUITS</t>
  </si>
  <si>
    <t>ISO EXT 50MM ECO ROCK</t>
  </si>
  <si>
    <t>ENTRE MONTANT MB ROCK</t>
  </si>
  <si>
    <t>ISO INT  rock plus</t>
  </si>
  <si>
    <t>POUTRELLE KP1</t>
  </si>
  <si>
    <t>DALLE BOIS</t>
  </si>
  <si>
    <t>ISO PLU POUR PLANCHER CHAUFFANT</t>
  </si>
  <si>
    <t>SOLIVAGE + OSB</t>
  </si>
  <si>
    <t>ISO LAINE DE BOIS</t>
  </si>
  <si>
    <t>PARE VAPEUR</t>
  </si>
  <si>
    <t>beton auto nivellant</t>
  </si>
  <si>
    <t>chappe fluide auto lissant</t>
  </si>
  <si>
    <t>CHAPPE FLUIDE CIMENT</t>
  </si>
  <si>
    <t>TT HT</t>
  </si>
  <si>
    <t>T TTC</t>
  </si>
  <si>
    <t>BP</t>
  </si>
  <si>
    <t>VR</t>
  </si>
  <si>
    <t>INT</t>
  </si>
  <si>
    <t>VV</t>
  </si>
  <si>
    <t>PC</t>
  </si>
  <si>
    <t>TH</t>
  </si>
  <si>
    <t>PCO</t>
  </si>
  <si>
    <t>TABLEAU</t>
  </si>
  <si>
    <t>COFFRET DE CHANTIER</t>
  </si>
  <si>
    <t>DISJONCTEUR</t>
  </si>
  <si>
    <t>CO COM</t>
  </si>
  <si>
    <t>ACCESSOIRES</t>
  </si>
  <si>
    <t>TOTAL PLATRERIE</t>
  </si>
  <si>
    <t>TOTAL COMPLET</t>
  </si>
  <si>
    <t>Périmètre ML</t>
  </si>
  <si>
    <r>
      <t>Prix m²/m3</t>
    </r>
    <r>
      <rPr>
        <b/>
        <sz val="17"/>
        <color rgb="FFCCCC00"/>
        <rFont val="Yu Mincho"/>
        <family val="1"/>
      </rPr>
      <t xml:space="preserve"> </t>
    </r>
    <r>
      <rPr>
        <b/>
        <sz val="17"/>
        <color theme="7" tint="0.39997558519241921"/>
        <rFont val="Yu Mincho"/>
        <family val="1"/>
      </rPr>
      <t xml:space="preserve"> </t>
    </r>
    <r>
      <rPr>
        <b/>
        <sz val="17"/>
        <color theme="1"/>
        <rFont val="Yu Mincho"/>
        <family val="1"/>
      </rPr>
      <t xml:space="preserve">                </t>
    </r>
  </si>
  <si>
    <t>TOTAL ht</t>
  </si>
  <si>
    <t>BARDAGE</t>
  </si>
  <si>
    <t>TASSEAUX</t>
  </si>
  <si>
    <t>SURISOLATION EXT SUP END</t>
  </si>
  <si>
    <t>OSSATURE SEC</t>
  </si>
  <si>
    <t>ESCALIER 2 QUART TOURNANT</t>
  </si>
  <si>
    <t>MONTANT HT</t>
  </si>
  <si>
    <t>PORTES ISOPLANE POST FORME 63</t>
  </si>
  <si>
    <t>PORTES ISOPLANE POST FORME 73</t>
  </si>
  <si>
    <t>PORTES ISOPLANE POST FORME 83</t>
  </si>
  <si>
    <t>PORTES ISOPLANE POST FORME 93</t>
  </si>
  <si>
    <t>PEINTURES PORTES</t>
  </si>
  <si>
    <t>RT 2012</t>
  </si>
  <si>
    <t>PASSIF</t>
  </si>
  <si>
    <t>MENU DEROULANT</t>
  </si>
  <si>
    <t>CHOIX</t>
  </si>
  <si>
    <t>JOSE</t>
  </si>
  <si>
    <t>X</t>
  </si>
  <si>
    <t>P UNITAIRE</t>
  </si>
  <si>
    <t>TOTAUX</t>
  </si>
  <si>
    <t>BUANDERIE</t>
  </si>
  <si>
    <t>LAVE MAINS</t>
  </si>
  <si>
    <t>RECEVEUR DOUCHE</t>
  </si>
  <si>
    <t>DOUCHE ITALIENNE</t>
  </si>
  <si>
    <t>WC + BATI</t>
  </si>
  <si>
    <t>Lave vaisselle</t>
  </si>
  <si>
    <t>WC 1</t>
  </si>
  <si>
    <t>SDB3</t>
  </si>
  <si>
    <t>POSE DES SANITAIRES</t>
  </si>
  <si>
    <t>MEUBLES VASQUES</t>
  </si>
  <si>
    <t>ESCALIER 1 QUART TOURNANT</t>
  </si>
  <si>
    <t>Dalle Comp</t>
  </si>
  <si>
    <t xml:space="preserve">POUTRELLE </t>
  </si>
  <si>
    <t>LARG</t>
  </si>
  <si>
    <t>TOT SOL</t>
  </si>
  <si>
    <t>HSP</t>
  </si>
  <si>
    <t>CLOISONS</t>
  </si>
  <si>
    <t>PLAF</t>
  </si>
  <si>
    <t>SOLS</t>
  </si>
  <si>
    <t>RESEAUX SECS</t>
  </si>
  <si>
    <t>REF</t>
  </si>
  <si>
    <t xml:space="preserve">QTE </t>
  </si>
  <si>
    <t xml:space="preserve">GAINE BLEU DIAM EAU </t>
  </si>
  <si>
    <t>EVACUATION</t>
  </si>
  <si>
    <t>MANCHON</t>
  </si>
  <si>
    <t>COUDE</t>
  </si>
  <si>
    <t>DISTANCE</t>
  </si>
  <si>
    <t>TRANCHEE RESEAUX SECS</t>
  </si>
  <si>
    <t>MANO</t>
  </si>
  <si>
    <t>VANNE D ARRET</t>
  </si>
  <si>
    <t>REDUCTEUR DE PRESSION</t>
  </si>
  <si>
    <t>VANNE D'ARRET</t>
  </si>
  <si>
    <t>TOTAL SABLE</t>
  </si>
  <si>
    <t>TUBE PVC 110/125 HD ASSAINISEMENT EU</t>
  </si>
  <si>
    <t>regard en pied de chute</t>
  </si>
  <si>
    <t>REVOIR RACCORD EN SORTIE</t>
  </si>
  <si>
    <t>PVC EVAC 40MM</t>
  </si>
  <si>
    <t>PVC EVAC 80MM</t>
  </si>
  <si>
    <t>PVC EVAC 100M</t>
  </si>
  <si>
    <t>PAR APPAREILS</t>
  </si>
  <si>
    <t>ALLEE</t>
  </si>
  <si>
    <t>ALLEE GRAVIER</t>
  </si>
  <si>
    <t>FEUTRE GEO TEXTILE</t>
  </si>
  <si>
    <t>GRAVIER DE FONDATION</t>
  </si>
  <si>
    <t>STABILISATEUR</t>
  </si>
  <si>
    <t>GRAVIER DE SURFACE</t>
  </si>
  <si>
    <t>MOEUVRE</t>
  </si>
  <si>
    <t>SABLE STABILISE</t>
  </si>
  <si>
    <t>EVERGREEN</t>
  </si>
  <si>
    <t>Terassement reseaux</t>
  </si>
  <si>
    <t>Tranchées EVACUATION</t>
  </si>
  <si>
    <t>GAINE ELEC ROUGE AVEC TIRE FIL DIAM 90mm</t>
  </si>
  <si>
    <t>2 GAINE ROUGE RESERVE</t>
  </si>
  <si>
    <t>GAINE MULTIMEDIA VERT DIAM 40mm</t>
  </si>
  <si>
    <t>TUBE PVC 110/125 HD ASSAINISEMENT EP</t>
  </si>
  <si>
    <t>CHAPEAU DE VENTILATION</t>
  </si>
  <si>
    <t>ZACHARIE</t>
  </si>
  <si>
    <t>POMPPE/4H</t>
  </si>
  <si>
    <t>ROULEAU</t>
  </si>
  <si>
    <t>CLAPET</t>
  </si>
  <si>
    <t>GRILLAGE ref 55354</t>
  </si>
  <si>
    <t>TRANSPORT TOUPIE</t>
  </si>
  <si>
    <t>BETON</t>
  </si>
  <si>
    <t>QUANTITE/PRIX</t>
  </si>
  <si>
    <t>LV1</t>
  </si>
  <si>
    <t>LV2</t>
  </si>
  <si>
    <t>pompe</t>
  </si>
  <si>
    <t>netoyage</t>
  </si>
  <si>
    <t>MONTANT TOTAL TTC</t>
  </si>
  <si>
    <t>MIXO POMPE</t>
  </si>
  <si>
    <t>TOUPIE/TRANSP</t>
  </si>
  <si>
    <t>QUANTIT2</t>
  </si>
  <si>
    <t>pompage</t>
  </si>
  <si>
    <t xml:space="preserve">pompe </t>
  </si>
  <si>
    <t>MIXO BRAS</t>
  </si>
  <si>
    <t>POMPE TUYAU</t>
  </si>
  <si>
    <t>LIV3</t>
  </si>
  <si>
    <t>TOT MT TTC</t>
  </si>
  <si>
    <t>SURFACE DOUBLAGE</t>
  </si>
  <si>
    <t>SURF CLOISON MARINE</t>
  </si>
  <si>
    <t>SURFACE PLAFONDS</t>
  </si>
  <si>
    <t>LINEAIRE SEMELLE</t>
  </si>
  <si>
    <t>SUR MURET SOUS</t>
  </si>
  <si>
    <t>SURFACE DALLE</t>
  </si>
  <si>
    <t>Ligne</t>
  </si>
  <si>
    <t>Désignation</t>
  </si>
  <si>
    <t>unité</t>
  </si>
  <si>
    <t>Qté</t>
  </si>
  <si>
    <t>Pv ht</t>
  </si>
  <si>
    <t>Total ht</t>
  </si>
  <si>
    <t>Etude de Faisabilité Et Postes a Provisionner</t>
  </si>
  <si>
    <t>Avant Projet Sommaire</t>
  </si>
  <si>
    <t>Etude Thermique</t>
  </si>
  <si>
    <t>Etude Structure</t>
  </si>
  <si>
    <t>Etude De Sol</t>
  </si>
  <si>
    <t>Etude de Parcelle Géomètre</t>
  </si>
  <si>
    <t>Attestation B.bio</t>
  </si>
  <si>
    <t>Dossier Permis de Construire</t>
  </si>
  <si>
    <t>Assurances Dommage-ouvrage</t>
  </si>
  <si>
    <t>ENEDIS Raccordement et Mise en place Compteur definitif</t>
  </si>
  <si>
    <t>Compagnie des Eaux pose du compteur en limite de propriété</t>
  </si>
  <si>
    <t>Orange Raccordement de la Fibre</t>
  </si>
  <si>
    <t>Consuel pour validation de l'installation electrique</t>
  </si>
  <si>
    <t>Necessite Primaire De Mise En Place du Chantier</t>
  </si>
  <si>
    <t xml:space="preserve">Installation De Chantier </t>
  </si>
  <si>
    <t xml:space="preserve">Clôture De Chantier </t>
  </si>
  <si>
    <t>Sanitaire De Chantier</t>
  </si>
  <si>
    <t>Coffret Et Compteur De Chantier</t>
  </si>
  <si>
    <t>Pose Et Dépose D'un Echaffaudage Sécurisé</t>
  </si>
  <si>
    <t>Nettoyage De Chantier Interieur Et Exterieur Aux Abords De La Construction</t>
  </si>
  <si>
    <t>Voirie Et Réseaux Divers</t>
  </si>
  <si>
    <t>Fourniture et pose Gaine pour électricité</t>
  </si>
  <si>
    <t>Fourniture et pose Gaine pour arrivée  generale d'eau pe 25</t>
  </si>
  <si>
    <t>Fourniture et pose Regard pied de chute EP en béton 400*400 avec tampon</t>
  </si>
  <si>
    <t>Fourniture et pose boite de Branchement canalisations eaux usées, vannes et pluviales sur regard existant</t>
  </si>
  <si>
    <t xml:space="preserve">Fourniture et pose d'une descente EP en pvc </t>
  </si>
  <si>
    <t>Fourniture et pose d'une gouttiere en pvc</t>
  </si>
  <si>
    <t>Fourniture et pose d'une boite a eau sur toit terasse</t>
  </si>
  <si>
    <t>Terrasement</t>
  </si>
  <si>
    <t>Fourniture et Pose Massif de fondation pour poteaux</t>
  </si>
  <si>
    <t>Fourniture et Pose Semelles de fondation filantes</t>
  </si>
  <si>
    <t>Mise en place de pieux pour fondations</t>
  </si>
  <si>
    <t>Réalisation Chaînage horizontal sur murs de soubassement (compris coffrages et aciers)</t>
  </si>
  <si>
    <t>Réalisation Dallage de sous sol et terre plein epaisseur 10 cms</t>
  </si>
  <si>
    <t>Réalisation Radier de 20 cm</t>
  </si>
  <si>
    <t>Réalisation Béton de propreté (ep=5 cm)</t>
  </si>
  <si>
    <t>Realisation d'une dalle beton sur hourdis polystirene ep 5 cm</t>
  </si>
  <si>
    <t>Fourniture et pose Enduit d'imperméabilisation pour partie enterrée</t>
  </si>
  <si>
    <t>Maçonnerie</t>
  </si>
  <si>
    <t>Mur en béton banché de 20 cms incluant le coulage d'un beton fluide autoplacant</t>
  </si>
  <si>
    <t>Seuil en béton lissé devant porte d'entrée, de garage et de service</t>
  </si>
  <si>
    <t>Chaînage horizontal sur murs de soubassement (compris coffrages et aciers)</t>
  </si>
  <si>
    <t>Marche escalier droite béton largeur 90 cm</t>
  </si>
  <si>
    <t>STRUCTURE  BOIS</t>
  </si>
  <si>
    <t>PLANCHER INTERMEDIARE : un solivage bois incluant son isolant ainsi que son panneau osb ep 18mm</t>
  </si>
  <si>
    <t>MURS :Complexe de murs inclunat la structure de murs montant 45*145 ,un isolant en laine de roche  ep 145 mm r sup a un pare vapeur sd sup à 90 un tasseau de 22mm , un écran pare pluie agraffé, un panneau de contreventement ep 12mm</t>
  </si>
  <si>
    <t>Menuiseries Interieures</t>
  </si>
  <si>
    <t>Fourniture et pose Escalier droit volée compléte avec marches et contremarches</t>
  </si>
  <si>
    <t>Fourniture et pose Escalier 1/4 tournant volée complète avec marches et contremarches</t>
  </si>
  <si>
    <t>Pose Bloc porte bois, porte postformée prépeinte de 63*204</t>
  </si>
  <si>
    <t>Pose Bloc porte bois, porte postformée prépeinte de 73*204</t>
  </si>
  <si>
    <t xml:space="preserve">Pose Porte a galandage </t>
  </si>
  <si>
    <t>Electricité</t>
  </si>
  <si>
    <t>Fourniture &amp; pose d'un interrupteur Celiane</t>
  </si>
  <si>
    <t>Fourniture et pose d'un va et vient Celiane</t>
  </si>
  <si>
    <t>Fourniture &amp; Pose d'un Bouton poussoire Celiane</t>
  </si>
  <si>
    <t>Fourniture et pose d'une prise de courant Celiane</t>
  </si>
  <si>
    <t>Fourniture &amp; Pose d'un variateur Celiane</t>
  </si>
  <si>
    <t>Fourniture &amp; Pose d'une prise R45J Celiane</t>
  </si>
  <si>
    <t>Fourniture &amp; Pose d'une Prise usb Celiane</t>
  </si>
  <si>
    <t>Branchement Volet Roulant Celiane</t>
  </si>
  <si>
    <t>Fourniture et pose Radiateur séche serviettes 1500 W</t>
  </si>
  <si>
    <t>Fourniture et pose d'un spot encastré pour pieces humides SDB PARENTS</t>
  </si>
  <si>
    <t>Alimentation plaque de cuisson</t>
  </si>
  <si>
    <t>Alimentation VMC</t>
  </si>
  <si>
    <t>Fourniture et pose d'un coffret DTI pour gestion des prises RJ 45</t>
  </si>
  <si>
    <t>PLATERIE</t>
  </si>
  <si>
    <t>Fourniture et Pose BA 13 type placophonique vissé sur ossature metalique</t>
  </si>
  <si>
    <t>Fourniture et Pose Plafond horizontal BA 13 sur rail</t>
  </si>
  <si>
    <t>Fourniture et Pose Plafond rampant BA 13 sur rail</t>
  </si>
  <si>
    <t>Fourniture et Pose Doublage des murs en plaques de ba13 vissés sur ossature metallique</t>
  </si>
  <si>
    <t>Mise en place d'un coffrage en ba13</t>
  </si>
  <si>
    <t>Fourniture et Pose PLACOMARINE Cloison placostyl de 72 mm (2 BA 13)</t>
  </si>
  <si>
    <t xml:space="preserve">Plafonds plaque de plâtre Réalisation d'un poncage de bandes depoussierage 2 couches d'enduit 2 couches de peintures </t>
  </si>
  <si>
    <t xml:space="preserve">Murs plaques de plâtre Réalisation d'un poncage de bandes depoussierage 2 couches d'enduit 2 couches de peintures </t>
  </si>
  <si>
    <t>Portes intérieures peintes</t>
  </si>
  <si>
    <t>Sanitaire</t>
  </si>
  <si>
    <t>Installation générale eau froide incluant vanne d'arret reducteur de pression collecteur eau chaude eau froide avec raccordement à l'arrivée d'eau generale</t>
  </si>
  <si>
    <t>Branchement lave linge</t>
  </si>
  <si>
    <t>Branchement lave vaisselle</t>
  </si>
  <si>
    <t>Pose Robinet de puisage intérieur</t>
  </si>
  <si>
    <t>Pose Attente pour chaudière eau chaude et eau froide</t>
  </si>
  <si>
    <t>Réalisation d'un point sanitaire avec arrivée eau chaude eau froide avec son evacuation</t>
  </si>
  <si>
    <t>Forafait pour raccordement d'un élément sanitaire a son attente</t>
  </si>
  <si>
    <t>Pose d'un receveur de douche incluant son etanchéité</t>
  </si>
  <si>
    <t>Réalisation d'une douche à l'italienne</t>
  </si>
  <si>
    <t>Revetement de sols</t>
  </si>
  <si>
    <t>Pose Chape fluide autolissante de 40 mm pour plancher chauffant</t>
  </si>
  <si>
    <t>Pose Plinthe 70 mm pour parquet stratifié</t>
  </si>
  <si>
    <t>Pose Parquet stratifié hors matériaux</t>
  </si>
  <si>
    <t>Forfait de pose pour carrelage salle de bains</t>
  </si>
  <si>
    <t>Forfait de pose pour carrelage wc</t>
  </si>
  <si>
    <t>Foorfait de pose pour faience mural SDB hors materiaux et colle</t>
  </si>
  <si>
    <t>Foorfait de pose pour faience mural WC hors materiaux et colle</t>
  </si>
  <si>
    <t>Isolation</t>
  </si>
  <si>
    <t>Sur-isolation par l'intérieur en laine de verre</t>
  </si>
  <si>
    <t xml:space="preserve">Sur-isolation par l'intérieur en laine de roche </t>
  </si>
  <si>
    <t>Sur-isolation par l'intérieur en fibre de bois</t>
  </si>
  <si>
    <t xml:space="preserve">Sur-isolation par l'extérieur en laine de roche </t>
  </si>
  <si>
    <t xml:space="preserve">Founiture et Pose d'un isolant pour plancher intermédiaire en fibre de bois </t>
  </si>
  <si>
    <t>Sur-isolation par l'extérieur en laine de bois</t>
  </si>
  <si>
    <t>Isolation des plafonds et rampants de combles laine de verre nue de 220 mm semi-rigide, lamda 0,035. Fourni posé</t>
  </si>
  <si>
    <t>Isolation en panneaux laine de bois ep r sup  pour toit-terasse</t>
  </si>
  <si>
    <t>Isolation en panneaux laine de roche ep r sup  pour toit-terasse</t>
  </si>
  <si>
    <t>Vegetalisations des toitures-terasses</t>
  </si>
  <si>
    <t>Fourniture et pose Realisation d'une toiture vegetalisee hydropack</t>
  </si>
  <si>
    <t>Fourniture et pose d'un sedum pour végétalisation d'un toit-terasse</t>
  </si>
  <si>
    <t>Fourniture et pose d'un epdm assurant l'étanchéité du toit -terasse incluant les relevés d'acroteres</t>
  </si>
  <si>
    <t>Fourniture et pose d'une couvertine sur acroteres</t>
  </si>
  <si>
    <t>Couverture Toiture</t>
  </si>
  <si>
    <t>Fourniture et pose d'une couveture en tuiles mecanique</t>
  </si>
  <si>
    <t>Systemes de chauffage</t>
  </si>
  <si>
    <t>Fourniture et pose Plancher chauffant électrique sur dalle béton avec chape</t>
  </si>
  <si>
    <t>Fourniture et pose d'un plancher chauffant hydraulique sur plancher porté poutrelles hourdis</t>
  </si>
  <si>
    <t>Raccordement de convecteur électriques</t>
  </si>
  <si>
    <t>Systèmes de ventilation</t>
  </si>
  <si>
    <t>Fourniture et pose d'un CE Thermodynamique</t>
  </si>
  <si>
    <t>Fourniture et pose dune PAC DE TYPE DAIKIN</t>
  </si>
  <si>
    <t>PAREMENTS EXTERIEURS</t>
  </si>
  <si>
    <t>Fourniture et pose d'un bardage a griser de type douglas</t>
  </si>
  <si>
    <t>Réalisation d'un crepis taloché sur support d'enduit de type laine de roche</t>
  </si>
  <si>
    <t>Menuiserie Extérieur  TYPE BOIS/ALU MC FRANCE</t>
  </si>
  <si>
    <t>Fourniture et Pose d'un ouvrant a la francaise dim 120*140</t>
  </si>
  <si>
    <t>Fourniture et pose d'un ouvrant a la francaise 1 vantail</t>
  </si>
  <si>
    <t>Fourniture et pose d'un ouvrant a la francaise 1 vantail + ob</t>
  </si>
  <si>
    <t>Fourniture et Pose d'un ouvrant a la francaise dim 120*140+VR</t>
  </si>
  <si>
    <t>fourniture et pose d'une porte fenetre dim 2010*1200 2 vantaux</t>
  </si>
  <si>
    <t>Fourniture et Pose d'une baie coulissante 3 vantaux 3 rails dim 2010*3000</t>
  </si>
  <si>
    <t>Fourniture et Pose d'une baie coulissante 3 vantaux 3 rails dim 2010*3000+VR</t>
  </si>
  <si>
    <t>Fourniture et Pose d'une porte d'entrée avec barillet</t>
  </si>
  <si>
    <t xml:space="preserve">Transport et Grutage </t>
  </si>
  <si>
    <t xml:space="preserve">Transport par convoi spéciale </t>
  </si>
  <si>
    <t xml:space="preserve">Grutage de la structure bois sur site </t>
  </si>
  <si>
    <t>TX</t>
  </si>
  <si>
    <t>FONDATIONS</t>
  </si>
  <si>
    <t>Implantation avant terrassement</t>
  </si>
  <si>
    <t>Décapage de la terre végétale pour création de la plateforme</t>
  </si>
  <si>
    <t>Terrassement pour plot beton permettant la réalisation d'une cloture</t>
  </si>
  <si>
    <t>Réalisation d'une tranchée à l'engin mecanique prof hors gel pour arrivée eau</t>
  </si>
  <si>
    <t>Réalisation d'une tranchée pour réseaux secs(Fibre,ptt,electricité)</t>
  </si>
  <si>
    <t>Réalisation d'une tranchée à l'engin mécanique pour fouilles des semelles filantes</t>
  </si>
  <si>
    <t>Fourniture et pose d'un plancher poutrelle hourdis polystirene rup à</t>
  </si>
  <si>
    <t>Peintures Intérieures</t>
  </si>
  <si>
    <t>MONTANT TOTAL HT</t>
  </si>
  <si>
    <t>TVA 20%</t>
  </si>
  <si>
    <t>Remise commerciale</t>
  </si>
  <si>
    <t>HSP RDCH</t>
  </si>
  <si>
    <t>HSP ETAGE 1</t>
  </si>
  <si>
    <t>PACH</t>
  </si>
  <si>
    <t>Réalisation Fouilles en tranchées à l'engin mécanique largeur 0,40 m, profondeur 0,60 m pour réalisation évacuation  EU</t>
  </si>
  <si>
    <t xml:space="preserve">Réalisation Fouilles en tranchées à l'engin mécanique largeur 0,40 m, profondeur 0,60 m pour réalisation évacuation EP </t>
  </si>
  <si>
    <t>arrivee eau</t>
  </si>
  <si>
    <t>Fourniture et pose d'une évacuation EU  de type assainissement en partie enterré</t>
  </si>
  <si>
    <t>SURF MURS BOIS</t>
  </si>
  <si>
    <t>lineaire hydro</t>
  </si>
  <si>
    <t>surface hydro</t>
  </si>
  <si>
    <t>surf hydro</t>
  </si>
  <si>
    <t xml:space="preserve">Cloisons ba13 plaques de plâtre Réalisation d'un poncage de bandes depoussierage 2 couches d'enduit 2 couches de peintures </t>
  </si>
  <si>
    <t xml:space="preserve">Cloisons  placomarine plaques de plâtre Réalisation d'un poncage de bandes depoussierage 2 couches d'enduit 2 couches de peintures </t>
  </si>
  <si>
    <t>ACIER SEMELLE</t>
  </si>
  <si>
    <t>TREILLIS DALLE</t>
  </si>
  <si>
    <t>ACIERS BANCHE</t>
  </si>
  <si>
    <t>PAR BAN</t>
  </si>
  <si>
    <t>M3</t>
  </si>
  <si>
    <t>m2</t>
  </si>
  <si>
    <t xml:space="preserve">Fourniture et Pose Cloison placostyl de 72 mm (2 BA 13) </t>
  </si>
  <si>
    <t>Pose de parquet contrecollé</t>
  </si>
  <si>
    <t>Pose de carrelage hors materiaux</t>
  </si>
  <si>
    <t>U</t>
  </si>
  <si>
    <t>M2</t>
  </si>
  <si>
    <t>ML</t>
  </si>
  <si>
    <t>Etanchéité toit-terasse</t>
  </si>
  <si>
    <t>u</t>
  </si>
  <si>
    <t>support batibox</t>
  </si>
  <si>
    <t>ENJ</t>
  </si>
  <si>
    <t>PLAQ</t>
  </si>
  <si>
    <t>SUPPORT</t>
  </si>
  <si>
    <t>?</t>
  </si>
  <si>
    <t>PLAQUE</t>
  </si>
  <si>
    <t>enj</t>
  </si>
  <si>
    <t>BETON BANCHE</t>
  </si>
  <si>
    <t>Fourniture et pose d'une prise commandée</t>
  </si>
  <si>
    <t>Fourniture et pose d'un thermostat</t>
  </si>
  <si>
    <t>Fourniture et pose d'un point lumineux en applique exterieure</t>
  </si>
  <si>
    <t>MONTANT SOUS- TOTAL HT</t>
  </si>
  <si>
    <t>DEVIS DEPART</t>
  </si>
  <si>
    <t>SUIVI REGLEMENTS</t>
  </si>
  <si>
    <t>C</t>
  </si>
  <si>
    <t>date</t>
  </si>
  <si>
    <t>DATE</t>
  </si>
  <si>
    <t>NATURE</t>
  </si>
  <si>
    <t>TOTAL VERSE</t>
  </si>
  <si>
    <t>c provisionné</t>
  </si>
  <si>
    <t>SOLDE</t>
  </si>
  <si>
    <t>TS 1</t>
  </si>
  <si>
    <t>TS 2</t>
  </si>
  <si>
    <t>PL APP</t>
  </si>
  <si>
    <t>Pose WC blanc suspendu 36*65 incluant sa cuvette posée sur un bati-support geberit duofix pack</t>
  </si>
  <si>
    <t>Fourniture et pose d'une vmc hygroreglable type B Réf 80136355</t>
  </si>
  <si>
    <t>SOUS TOTAL Etude</t>
  </si>
  <si>
    <t>SOUS TOTAL Mise en place</t>
  </si>
  <si>
    <t>SOUS TOTAL VRD</t>
  </si>
  <si>
    <t>SOUS TOTAL Terassement</t>
  </si>
  <si>
    <t>SOUS TOTAL Maconnerie</t>
  </si>
  <si>
    <t>SOUS TOTAL Structure bois</t>
  </si>
  <si>
    <t>SOUS TOTAL Parements Ext</t>
  </si>
  <si>
    <t>SOUS TOTAL Menuiseries Ext</t>
  </si>
  <si>
    <t>SOUS TOTAL Electricité</t>
  </si>
  <si>
    <t>SOUS TOTAL Platrerie</t>
  </si>
  <si>
    <t>SOUS TOTAL Peintures</t>
  </si>
  <si>
    <t>SOUS TOTAL Sanitaires</t>
  </si>
  <si>
    <t>SOUS TOTAL Revetements sols</t>
  </si>
  <si>
    <t>SOUS TOTAL Isolation</t>
  </si>
  <si>
    <t>SOUS TOTAL Etanchéité Toit</t>
  </si>
  <si>
    <t>SOUS TOTAL Vegetalisation</t>
  </si>
  <si>
    <t>SOUS TOTAL Couverture</t>
  </si>
  <si>
    <t>SOUS TOTAL Chauffage</t>
  </si>
  <si>
    <t>SOUS TOTAL VMC</t>
  </si>
  <si>
    <t>SOUS TOTAL Fondations</t>
  </si>
  <si>
    <t>ACHAT HT</t>
  </si>
  <si>
    <t>ACHAT TTC</t>
  </si>
  <si>
    <t>MARGE TTC</t>
  </si>
  <si>
    <t>VENTE HT</t>
  </si>
  <si>
    <t>SOUS TOTAL Menuiseries Interieures</t>
  </si>
  <si>
    <t>SOUS TOTAL Transport</t>
  </si>
  <si>
    <t>MARGE HT</t>
  </si>
  <si>
    <t>REMISE</t>
  </si>
  <si>
    <t>MOTANT TOTAL</t>
  </si>
  <si>
    <t>VENTE TTC</t>
  </si>
  <si>
    <t>RDCH</t>
  </si>
  <si>
    <t>1ER ETAGE</t>
  </si>
  <si>
    <t>epaisseur plancher</t>
  </si>
  <si>
    <t>SURFACE PLAFOND/sols</t>
  </si>
  <si>
    <t>SURFACE PLAFONDS/sols</t>
  </si>
  <si>
    <t>HTR POUR DOUBLAGE</t>
  </si>
  <si>
    <t>SURF PLANCHER INTER</t>
  </si>
  <si>
    <t>2EME ETAGE</t>
  </si>
  <si>
    <t>NBRE DE NIVEAUX</t>
  </si>
  <si>
    <t>Fourniture et Pose d'une ventilation double cflux couplé à une pac reversible</t>
  </si>
  <si>
    <t>Fourniture et Pose d'un drain peripherique avec son feutre geotextile pour évacuation des eaux de ruisselement</t>
  </si>
  <si>
    <t>Ml</t>
  </si>
  <si>
    <t>Pose par Equipe qualifiée de l'ensemble de la structure Bois</t>
  </si>
  <si>
    <t>A RENSEIGNER</t>
  </si>
  <si>
    <t>LONG LARG</t>
  </si>
  <si>
    <t>EPAISSEUR PLANCHER POUR DEFINIR HTR BATIMENT</t>
  </si>
  <si>
    <t>NBR DE NIVEAUX</t>
  </si>
  <si>
    <t>LINEAIRE DE CLOISONS PAR NIVEAUX</t>
  </si>
  <si>
    <t>3EME ETAGE</t>
  </si>
  <si>
    <t>TOT MUR ML</t>
  </si>
  <si>
    <t>Date</t>
  </si>
  <si>
    <t>Fourniture et pose d'un tableau suivant dimensionnement incluant les interrupteurs differentiels raccordés ainsi que son dijoncteur generale</t>
  </si>
  <si>
    <t>Fourniture et Pose d'un Parafoudre</t>
  </si>
  <si>
    <t>87b</t>
  </si>
  <si>
    <t>Mise en Place de liaisons équiponentielles</t>
  </si>
  <si>
    <t>82b</t>
  </si>
  <si>
    <t>Fourniture et Pose de spots encastrés incluant son interrupteur</t>
  </si>
  <si>
    <t>SOLUTION RADIER</t>
  </si>
  <si>
    <t>DALLE BETON</t>
  </si>
  <si>
    <t>TMS</t>
  </si>
  <si>
    <t>TRANCHEE DRAINANTE</t>
  </si>
  <si>
    <t>DESCENTE EP PVC</t>
  </si>
  <si>
    <t>hauteur</t>
  </si>
  <si>
    <t>QTE m3</t>
  </si>
  <si>
    <t>TOTAL RACCORD DEPART NOURI</t>
  </si>
  <si>
    <t>PAT</t>
  </si>
  <si>
    <t>COND</t>
  </si>
  <si>
    <t>CFOUR</t>
  </si>
  <si>
    <t>DRAINAGE ruisselement</t>
  </si>
  <si>
    <t>PEHD 25 100M</t>
  </si>
  <si>
    <t>PS</t>
  </si>
  <si>
    <t>GOUTTIERE ZINC D33 ACHAT ML</t>
  </si>
  <si>
    <t>DECSCENTE D100 ZINC ML</t>
  </si>
  <si>
    <t>VENTE</t>
  </si>
  <si>
    <t xml:space="preserve">VENTE </t>
  </si>
  <si>
    <t>Fourniture et pose d une descente pluviale en zinc</t>
  </si>
  <si>
    <t>Fourniture et pose d une gouttiere zinc</t>
  </si>
  <si>
    <t>Fourniture et Pose d une boite a eau avec sa membranne</t>
  </si>
  <si>
    <t>Fourniture et pose d une sortie de toit pour ventilation</t>
  </si>
  <si>
    <t>LAMDA</t>
  </si>
  <si>
    <t>R</t>
  </si>
  <si>
    <t>LDB</t>
  </si>
  <si>
    <t>SURISOLATION INTER LDR</t>
  </si>
  <si>
    <t>SURISOLATION INTER LDB</t>
  </si>
  <si>
    <t>EP ISO</t>
  </si>
  <si>
    <t xml:space="preserve">EP MURS </t>
  </si>
  <si>
    <t>ISO LDB</t>
  </si>
  <si>
    <t>SURISOLATION INT ldb</t>
  </si>
  <si>
    <t>TOIT</t>
  </si>
  <si>
    <t>ISO LDB INT</t>
  </si>
  <si>
    <t>ISO LDB EXT</t>
  </si>
  <si>
    <t>LAMBA</t>
  </si>
  <si>
    <t>GRAVILLONS</t>
  </si>
  <si>
    <t>sacs 25</t>
  </si>
  <si>
    <t>NBRE DE SACS POUR 1T</t>
  </si>
  <si>
    <t xml:space="preserve">TOIT  TERASSE : un solivage bois incluant sa dalle OSB 18 MM
un isolant steico 180mm entre solives +100mm laine de bois sur menbranne EPDM POUR UN R TOTAL DE  </t>
  </si>
  <si>
    <t xml:space="preserve">MURS :Complexe de murs inclunat la structure de murs montant 45*145 ,un isolant en laine de roche  ep 145 mm r sup a un pare vapeur sd sup à 90 un tasseau de 22mm , un écran pare pluie agraffé, un panneau de contreventement ep 12mm+une surisolation 80mm r sup a  POUR UN R TOTAL DE </t>
  </si>
  <si>
    <t xml:space="preserve">TOIT  TERASSE : un solivage bois par caisson de toiture incluant sa dalle OSB 18 MM un pare vapeur sd
un isolant steico 180mm entre solives +100mm laine de bois sur menbranne EPDM POUR UN R TOTAL DE  </t>
  </si>
  <si>
    <t>Une dalle bois par caisson isolé incluant son pare vapeur ep 240mm ,isolant steico laine de bois r sup a</t>
  </si>
  <si>
    <t>PLANCHER INTERMEDIARE : un solivage bois AVEC QUEUE D ARRONDE OU SABOTS METALLIQUES POSE SUR MURAILLIERES incluant son isolant phonique en laine de roche</t>
  </si>
  <si>
    <t>PAREMENTS EXTERIEUR</t>
  </si>
  <si>
    <t>ETANCHEITE TOIT</t>
  </si>
  <si>
    <t>COUVERTURE</t>
  </si>
  <si>
    <t>SYSTÈME DE CHAUFFAGE</t>
  </si>
  <si>
    <t>TVA</t>
  </si>
  <si>
    <t>SURF TOIT TERASSE</t>
  </si>
  <si>
    <t>Fourniture et pose d'une gouttiere en zinc</t>
  </si>
  <si>
    <t>Fourniture et pose d'une descente EP en zinc</t>
  </si>
  <si>
    <t>Réalisation d'une tranchée à l'engin mecanique prof hors gel pour Evacuation EU EP et arrivées Eau</t>
  </si>
  <si>
    <t>cuisine</t>
  </si>
  <si>
    <t>SURFACE CLOISON  A PEINDRE</t>
  </si>
  <si>
    <t>SURF CLOIS PLATR</t>
  </si>
  <si>
    <t>SURF CLOISON BA 13 PLATR</t>
  </si>
  <si>
    <t>SURF CLOISON A PEINDRE</t>
  </si>
  <si>
    <t>POSTES A VALIDER</t>
  </si>
  <si>
    <t>REVOIR AHMED PRIX</t>
  </si>
  <si>
    <t>GOUTTIERE ZINC</t>
  </si>
  <si>
    <t>BATI SUPPORT</t>
  </si>
  <si>
    <t>REVOIR DETAIL KIT ELEC</t>
  </si>
  <si>
    <t>REVOIR DETAIL KIT PROFIL</t>
  </si>
  <si>
    <t>FORFAIT CARRELAGE SOLS ET MURS</t>
  </si>
  <si>
    <t>LAPEYRE ESCALIER</t>
  </si>
  <si>
    <t>PORTE</t>
  </si>
  <si>
    <t>FENETRE STANDARDISE</t>
  </si>
  <si>
    <t>GRAVILLONS LESTE</t>
  </si>
  <si>
    <t>C VR</t>
  </si>
  <si>
    <t>I VV</t>
  </si>
  <si>
    <t>PL</t>
  </si>
  <si>
    <t>RJ</t>
  </si>
  <si>
    <t>VAR</t>
  </si>
  <si>
    <t>PX ML</t>
  </si>
  <si>
    <t>total pts</t>
  </si>
  <si>
    <t>pu</t>
  </si>
  <si>
    <t>total</t>
  </si>
  <si>
    <t>1 VANTAIL</t>
  </si>
  <si>
    <t>2 VANTAUX</t>
  </si>
  <si>
    <t>FENETRES OF DOUBLES VITRAGE</t>
  </si>
  <si>
    <t>FENETRES OF PHONIQUE</t>
  </si>
  <si>
    <t>PORTES FENTRES 1 VANTAIL</t>
  </si>
  <si>
    <t>PORTES FENTRES 2 VANTAUX</t>
  </si>
  <si>
    <t>FENETRE OF+VR</t>
  </si>
  <si>
    <t>FENETRES VITRAGE SECURIT SP10</t>
  </si>
  <si>
    <t>BAIES COULISSANTE</t>
  </si>
  <si>
    <t>BAIES COULISSANTE DIM</t>
  </si>
  <si>
    <t>BAIES COULISSANTE DIM+VR</t>
  </si>
  <si>
    <t>BAIE COULISSANTE DIM SECURIT</t>
  </si>
  <si>
    <t>REPERE</t>
  </si>
  <si>
    <t>SEJOUR</t>
  </si>
  <si>
    <t>ESCALIER</t>
  </si>
  <si>
    <t>FACADE ARRIERE</t>
  </si>
  <si>
    <t>SDB</t>
  </si>
  <si>
    <t>WC</t>
  </si>
  <si>
    <t>CH 4</t>
  </si>
  <si>
    <t>CH 3</t>
  </si>
  <si>
    <t>SDB 2</t>
  </si>
  <si>
    <t>A</t>
  </si>
  <si>
    <t>N</t>
  </si>
  <si>
    <t>D</t>
  </si>
  <si>
    <t>B</t>
  </si>
  <si>
    <t>E</t>
  </si>
  <si>
    <t>F</t>
  </si>
  <si>
    <t>G</t>
  </si>
  <si>
    <t>H</t>
  </si>
  <si>
    <t>I</t>
  </si>
  <si>
    <t>J</t>
  </si>
  <si>
    <t>K</t>
  </si>
  <si>
    <t>L</t>
  </si>
  <si>
    <t>M</t>
  </si>
  <si>
    <t>CODE</t>
  </si>
  <si>
    <t>designation</t>
  </si>
  <si>
    <t>pv</t>
  </si>
  <si>
    <t>TTC</t>
  </si>
  <si>
    <t>1 Vantail OF dim dvitrage</t>
  </si>
  <si>
    <t>2 Vantaux OF dim dvitrage</t>
  </si>
  <si>
    <t>PORTES FENTRES 1 VANTA</t>
  </si>
  <si>
    <t>1 Vantail OF phonique</t>
  </si>
  <si>
    <t>2 VANTAUX OF phonique</t>
  </si>
  <si>
    <t>PF 1 Vantail OF phonique</t>
  </si>
  <si>
    <t>PF 2 vantaux  OF phonique</t>
  </si>
  <si>
    <t>PA</t>
  </si>
  <si>
    <t>A VERIFIER</t>
  </si>
  <si>
    <t>SECHE SERVIETTE</t>
  </si>
  <si>
    <t>MENUISERIES EXTERIEURES</t>
  </si>
  <si>
    <t>Tva</t>
  </si>
  <si>
    <t xml:space="preserve">PV Total HT </t>
  </si>
  <si>
    <t>Nettoyage De Fin De Chantier</t>
  </si>
  <si>
    <t xml:space="preserve">Démontage de l'échafaudage et rangement des éléments pour l'enlèvement. Rebouchage des trous de fixation, nettoyage et retouche de finition. </t>
  </si>
  <si>
    <t>Enlèvement des gravois en déchetterie pour recyclage.</t>
  </si>
  <si>
    <t>Montant Total HT</t>
  </si>
  <si>
    <t>Montant Total TTC</t>
  </si>
  <si>
    <t>ETU01</t>
  </si>
  <si>
    <t>ETU02</t>
  </si>
  <si>
    <t>ETU03</t>
  </si>
  <si>
    <t>ETU04</t>
  </si>
  <si>
    <t>ETU05</t>
  </si>
  <si>
    <t>ETU06</t>
  </si>
  <si>
    <t>ETU07</t>
  </si>
  <si>
    <t>ETU08</t>
  </si>
  <si>
    <t>ETU09</t>
  </si>
  <si>
    <t>ETU10</t>
  </si>
  <si>
    <t>ETU11</t>
  </si>
  <si>
    <t>ETU12</t>
  </si>
  <si>
    <t>MEP01</t>
  </si>
  <si>
    <t>MEP02</t>
  </si>
  <si>
    <t>MEP03</t>
  </si>
  <si>
    <t>MEP04</t>
  </si>
  <si>
    <t>MEP05</t>
  </si>
  <si>
    <t>MEP06</t>
  </si>
  <si>
    <t>VRD01</t>
  </si>
  <si>
    <t>VRD02</t>
  </si>
  <si>
    <t>VRD03</t>
  </si>
  <si>
    <t>VRD04</t>
  </si>
  <si>
    <t>VRD05</t>
  </si>
  <si>
    <t>VRD06</t>
  </si>
  <si>
    <t>VRD07</t>
  </si>
  <si>
    <t>VRD08</t>
  </si>
  <si>
    <t>TRS01</t>
  </si>
  <si>
    <t>TRS02</t>
  </si>
  <si>
    <t>TRS03</t>
  </si>
  <si>
    <t>TRS04</t>
  </si>
  <si>
    <t>TRS05</t>
  </si>
  <si>
    <t>TRS06</t>
  </si>
  <si>
    <t>TRS07</t>
  </si>
  <si>
    <t>TRS08</t>
  </si>
  <si>
    <t>FDN01</t>
  </si>
  <si>
    <t>FDN02</t>
  </si>
  <si>
    <t>FDN03</t>
  </si>
  <si>
    <t>FDN04</t>
  </si>
  <si>
    <t>FDN05</t>
  </si>
  <si>
    <t>FDN06</t>
  </si>
  <si>
    <t>FDN07</t>
  </si>
  <si>
    <t>FDN08</t>
  </si>
  <si>
    <t>FDN09</t>
  </si>
  <si>
    <t>FDN10</t>
  </si>
  <si>
    <t>FDN11</t>
  </si>
  <si>
    <t>MCR01</t>
  </si>
  <si>
    <t>MCR02</t>
  </si>
  <si>
    <t>MCR03</t>
  </si>
  <si>
    <t>MCR04</t>
  </si>
  <si>
    <t>STR01</t>
  </si>
  <si>
    <t>STR02</t>
  </si>
  <si>
    <t>STR03</t>
  </si>
  <si>
    <t>STR04</t>
  </si>
  <si>
    <t>STR05</t>
  </si>
  <si>
    <t>PME01</t>
  </si>
  <si>
    <t>PME02</t>
  </si>
  <si>
    <t>MEI01</t>
  </si>
  <si>
    <t>MEI02</t>
  </si>
  <si>
    <t>MEI03</t>
  </si>
  <si>
    <t>MEI04</t>
  </si>
  <si>
    <t>MEI05</t>
  </si>
  <si>
    <t>MEI06</t>
  </si>
  <si>
    <t>ELEC01</t>
  </si>
  <si>
    <t>ELEC02</t>
  </si>
  <si>
    <t>ELEC03</t>
  </si>
  <si>
    <t>ELEC04</t>
  </si>
  <si>
    <t>ELEC05</t>
  </si>
  <si>
    <t>ELEC06</t>
  </si>
  <si>
    <t>ELEC07</t>
  </si>
  <si>
    <t>ELEC08</t>
  </si>
  <si>
    <t>ELEC09</t>
  </si>
  <si>
    <t>ELEC10</t>
  </si>
  <si>
    <t>ELEC11</t>
  </si>
  <si>
    <t>ELEC12</t>
  </si>
  <si>
    <t>ELEC13</t>
  </si>
  <si>
    <t>ELEC14</t>
  </si>
  <si>
    <t>ELEC15</t>
  </si>
  <si>
    <t>ELEC16</t>
  </si>
  <si>
    <t>ELEC17</t>
  </si>
  <si>
    <t>ELEC18</t>
  </si>
  <si>
    <t>ELEC19</t>
  </si>
  <si>
    <t>ELEC20</t>
  </si>
  <si>
    <t>PLT01</t>
  </si>
  <si>
    <t>PLT02</t>
  </si>
  <si>
    <t>PLT03</t>
  </si>
  <si>
    <t>PLT04</t>
  </si>
  <si>
    <t>PLT05</t>
  </si>
  <si>
    <t>PLT06</t>
  </si>
  <si>
    <t>PLT07</t>
  </si>
  <si>
    <t>PEI01</t>
  </si>
  <si>
    <t>PEI02</t>
  </si>
  <si>
    <t>PEI03</t>
  </si>
  <si>
    <t>PEI04</t>
  </si>
  <si>
    <t>PEI05</t>
  </si>
  <si>
    <t>SNT01</t>
  </si>
  <si>
    <t>SNT02</t>
  </si>
  <si>
    <t>SNT03</t>
  </si>
  <si>
    <t>SNT04</t>
  </si>
  <si>
    <t>SNT05</t>
  </si>
  <si>
    <t>SNT06</t>
  </si>
  <si>
    <t>SNT07</t>
  </si>
  <si>
    <t>SNT08</t>
  </si>
  <si>
    <t>SNT09</t>
  </si>
  <si>
    <t>SNT10</t>
  </si>
  <si>
    <t>RVS01</t>
  </si>
  <si>
    <t>RVS02</t>
  </si>
  <si>
    <t>RVS03</t>
  </si>
  <si>
    <t>RVS04</t>
  </si>
  <si>
    <t>RVS05</t>
  </si>
  <si>
    <t>RVS06</t>
  </si>
  <si>
    <t>RVS07</t>
  </si>
  <si>
    <t>RVS08</t>
  </si>
  <si>
    <t>RVS09</t>
  </si>
  <si>
    <t>ISO01</t>
  </si>
  <si>
    <t>ISO02</t>
  </si>
  <si>
    <t>ISO03</t>
  </si>
  <si>
    <t>ISO04</t>
  </si>
  <si>
    <t>ISO05</t>
  </si>
  <si>
    <t>ISO06</t>
  </si>
  <si>
    <t>ISO07</t>
  </si>
  <si>
    <t>ISO08</t>
  </si>
  <si>
    <t>ISO09</t>
  </si>
  <si>
    <t>VGT01</t>
  </si>
  <si>
    <t>VGT02</t>
  </si>
  <si>
    <t>ETT01</t>
  </si>
  <si>
    <t>ETT02</t>
  </si>
  <si>
    <t>ETT03</t>
  </si>
  <si>
    <t>ETT04</t>
  </si>
  <si>
    <t>ETT05</t>
  </si>
  <si>
    <t>ETT06</t>
  </si>
  <si>
    <t>ETT07</t>
  </si>
  <si>
    <t>ETT08</t>
  </si>
  <si>
    <t>STC01</t>
  </si>
  <si>
    <t>STC02</t>
  </si>
  <si>
    <t>STC03</t>
  </si>
  <si>
    <t>STC04</t>
  </si>
  <si>
    <t>STC05</t>
  </si>
  <si>
    <t>STC06</t>
  </si>
  <si>
    <t>STV01</t>
  </si>
  <si>
    <t>TRG01</t>
  </si>
  <si>
    <t>TRG02</t>
  </si>
  <si>
    <t>NET01</t>
  </si>
  <si>
    <t>NET02</t>
  </si>
  <si>
    <t>garder</t>
  </si>
  <si>
    <t>sup</t>
  </si>
  <si>
    <t>delete</t>
  </si>
  <si>
    <t xml:space="preserve">MARGE ttc </t>
  </si>
  <si>
    <t>Pu ht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</si>
</sst>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2">
    <numFmt numFmtId="44" formatCode="_-* #,##0.00\ &quot;€&quot;_-;\-* #,##0.00\ &quot;€&quot;_-;_-* &quot;-&quot;??\ &quot;€&quot;_-;_-@_-"/>
    <numFmt numFmtId="164" formatCode="_-* #,##0.00\ _€_-;\-* #,##0.00\ _€_-;_-* &quot;-&quot;??\ _€_-;_-@_-"/>
    <numFmt numFmtId="165" formatCode="General\ &quot;m²&quot;"/>
    <numFmt numFmtId="166" formatCode="General&quot;m3&quot;"/>
    <numFmt numFmtId="167" formatCode="#,##0.00\ &quot;€&quot;"/>
    <numFmt numFmtId="168" formatCode="#,##0.00\ &quot;€&quot;&quot;/ml&quot;"/>
    <numFmt numFmtId="169" formatCode="#,##0.00\ &quot;€&quot;&quot;/m²&quot;"/>
    <numFmt numFmtId="170" formatCode="_-* #,##0.00\ [$€-40C]_-;\-* #,##0.00\ [$€-40C]_-;_-* &quot;-&quot;??\ [$€-40C]_-;_-@_-"/>
    <numFmt numFmtId="171" formatCode="0.00&quot;ml&quot;"/>
    <numFmt numFmtId="172" formatCode="[$-40C]General"/>
    <numFmt numFmtId="173" formatCode="0.0"/>
    <numFmt numFmtId="174" formatCode="#,##0.00&quot; €&quot;"/>
  </numFmts>
  <fonts count="69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rgb="FF9C5700"/>
      <name val="Calibri"/>
      <family val="2"/>
      <scheme val="minor"/>
    </font>
    <font>
      <b/>
      <sz val="18"/>
      <color theme="1"/>
      <name val="Yu Mincho"/>
      <family val="1"/>
    </font>
    <font>
      <b/>
      <sz val="20"/>
      <color theme="1"/>
      <name val="Calibri"/>
      <family val="2"/>
      <scheme val="minor"/>
    </font>
    <font>
      <b/>
      <sz val="22"/>
      <color theme="1"/>
      <name val="Yu Mincho"/>
      <family val="1"/>
    </font>
    <font>
      <b/>
      <sz val="16"/>
      <color theme="1"/>
      <name val="Yu Mincho"/>
      <family val="1"/>
    </font>
    <font>
      <sz val="16"/>
      <color theme="1"/>
      <name val="Yu Mincho"/>
      <family val="1"/>
    </font>
    <font>
      <b/>
      <sz val="9"/>
      <color indexed="81"/>
      <name val="Tahoma"/>
      <family val="2"/>
    </font>
    <font>
      <sz val="9"/>
      <color indexed="81"/>
      <name val="Tahoma"/>
      <family val="2"/>
    </font>
    <font>
      <b/>
      <sz val="18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8"/>
      <color theme="1"/>
      <name val="Calibri"/>
      <family val="2"/>
      <scheme val="minor"/>
    </font>
    <font>
      <b/>
      <sz val="14"/>
      <color theme="1"/>
      <name val="Yu Mincho"/>
      <family val="1"/>
    </font>
    <font>
      <b/>
      <sz val="16"/>
      <color theme="1"/>
      <name val="Calibri"/>
      <family val="2"/>
      <scheme val="minor"/>
    </font>
    <font>
      <b/>
      <sz val="16"/>
      <color theme="1"/>
      <name val="Verdana Pro"/>
      <family val="2"/>
    </font>
    <font>
      <b/>
      <sz val="16"/>
      <color theme="1"/>
      <name val="Monogolian"/>
    </font>
    <font>
      <b/>
      <sz val="18"/>
      <color theme="1"/>
      <name val="Mongolian Baiti"/>
      <family val="4"/>
    </font>
    <font>
      <sz val="16"/>
      <color theme="1"/>
      <name val="Calibri"/>
      <family val="2"/>
      <scheme val="minor"/>
    </font>
    <font>
      <b/>
      <sz val="16"/>
      <color theme="1"/>
      <name val="Yu Mincho"/>
      <family val="1"/>
      <charset val="128"/>
    </font>
    <font>
      <sz val="14"/>
      <color theme="1"/>
      <name val="Yu Mincho"/>
      <family val="1"/>
      <charset val="128"/>
    </font>
    <font>
      <sz val="20"/>
      <color theme="1"/>
      <name val="Calibri"/>
      <family val="2"/>
      <scheme val="minor"/>
    </font>
    <font>
      <b/>
      <sz val="22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28"/>
      <color theme="1"/>
      <name val="Calibri"/>
      <family val="2"/>
      <scheme val="minor"/>
    </font>
    <font>
      <b/>
      <sz val="20"/>
      <color theme="1"/>
      <name val="Yu Mincho"/>
      <family val="1"/>
    </font>
    <font>
      <b/>
      <sz val="12"/>
      <color theme="1"/>
      <name val="Yu Mincho"/>
      <family val="1"/>
    </font>
    <font>
      <sz val="22"/>
      <color theme="1"/>
      <name val="Calibri"/>
      <family val="2"/>
      <scheme val="minor"/>
    </font>
    <font>
      <b/>
      <sz val="17"/>
      <color theme="1"/>
      <name val="Yu Mincho"/>
      <family val="1"/>
    </font>
    <font>
      <b/>
      <sz val="17"/>
      <color theme="1"/>
      <name val="Calibri"/>
      <family val="2"/>
      <scheme val="minor"/>
    </font>
    <font>
      <b/>
      <sz val="17"/>
      <name val="Yu Mincho"/>
      <family val="1"/>
    </font>
    <font>
      <b/>
      <sz val="17"/>
      <color rgb="FFCCCC00"/>
      <name val="Yu Mincho"/>
      <family val="1"/>
    </font>
    <font>
      <b/>
      <sz val="17"/>
      <color theme="7" tint="0.39997558519241921"/>
      <name val="Yu Mincho"/>
      <family val="1"/>
    </font>
    <font>
      <b/>
      <sz val="14"/>
      <color theme="1"/>
      <name val="Calibri"/>
      <family val="2"/>
      <scheme val="minor"/>
    </font>
    <font>
      <b/>
      <sz val="11"/>
      <color theme="1"/>
      <name val="Yu Mincho"/>
      <family val="1"/>
    </font>
    <font>
      <b/>
      <sz val="18"/>
      <color rgb="FFFF0000"/>
      <name val="Calibri"/>
      <family val="2"/>
      <scheme val="minor"/>
    </font>
    <font>
      <sz val="14"/>
      <color theme="1"/>
      <name val="Calibri"/>
      <family val="2"/>
      <scheme val="minor"/>
    </font>
    <font>
      <b/>
      <sz val="14"/>
      <color rgb="FFFF0000"/>
      <name val="Calibri"/>
      <family val="2"/>
      <scheme val="minor"/>
    </font>
    <font>
      <b/>
      <sz val="14"/>
      <name val="Calibri"/>
      <family val="2"/>
      <scheme val="minor"/>
    </font>
    <font>
      <sz val="8"/>
      <name val="Calibri"/>
      <family val="2"/>
      <scheme val="minor"/>
    </font>
    <font>
      <b/>
      <sz val="11"/>
      <color rgb="FFFF0000"/>
      <name val="Calibri"/>
      <family val="2"/>
      <scheme val="minor"/>
    </font>
    <font>
      <b/>
      <sz val="20"/>
      <color rgb="FFFF0000"/>
      <name val="Calibri"/>
      <family val="2"/>
      <scheme val="minor"/>
    </font>
    <font>
      <b/>
      <sz val="24"/>
      <color theme="1"/>
      <name val="Calibri"/>
      <family val="2"/>
      <scheme val="minor"/>
    </font>
    <font>
      <b/>
      <sz val="26"/>
      <color theme="1"/>
      <name val="Arial"/>
      <family val="2"/>
    </font>
    <font>
      <b/>
      <sz val="30"/>
      <color theme="1"/>
      <name val="Arial"/>
      <family val="2"/>
    </font>
    <font>
      <sz val="10"/>
      <color theme="2" tint="-0.34998626667073579"/>
      <name val="Calibri"/>
      <family val="2"/>
      <scheme val="minor"/>
    </font>
    <font>
      <b/>
      <sz val="14"/>
      <color rgb="FF000000"/>
      <name val="Calibri Light"/>
      <family val="2"/>
      <scheme val="major"/>
    </font>
    <font>
      <sz val="11"/>
      <color rgb="FF000000"/>
      <name val="Arial"/>
      <family val="2"/>
    </font>
    <font>
      <sz val="11"/>
      <color rgb="FF000000"/>
      <name val="Calibri Light"/>
      <family val="2"/>
      <scheme val="major"/>
    </font>
    <font>
      <b/>
      <sz val="10"/>
      <color rgb="FF000000"/>
      <name val="Calibri"/>
      <family val="2"/>
      <scheme val="minor"/>
    </font>
    <font>
      <sz val="10"/>
      <color rgb="FF000000"/>
      <name val="Calibri"/>
      <family val="2"/>
      <scheme val="minor"/>
    </font>
    <font>
      <b/>
      <sz val="14"/>
      <color theme="2"/>
      <name val="Arial"/>
      <family val="2"/>
    </font>
    <font>
      <b/>
      <sz val="14"/>
      <color theme="1" tint="0.14999847407452621"/>
      <name val="Arial"/>
      <family val="2"/>
    </font>
    <font>
      <sz val="11"/>
      <color rgb="FF000000"/>
      <name val="Calibri"/>
      <family val="2"/>
    </font>
    <font>
      <sz val="12"/>
      <color rgb="FF000000"/>
      <name val="Calibri Light"/>
      <family val="2"/>
      <scheme val="major"/>
    </font>
    <font>
      <sz val="12"/>
      <color rgb="FF000000"/>
      <name val="Calibri"/>
      <family val="2"/>
      <scheme val="minor"/>
    </font>
    <font>
      <b/>
      <sz val="12"/>
      <name val="Arial"/>
      <family val="2"/>
    </font>
    <font>
      <sz val="12"/>
      <color theme="3" tint="0.14999847407452621"/>
      <name val="Arial"/>
      <family val="2"/>
    </font>
    <font>
      <b/>
      <sz val="12"/>
      <color rgb="FF00B050"/>
      <name val="Arial"/>
      <family val="2"/>
    </font>
    <font>
      <b/>
      <sz val="12"/>
      <color theme="0"/>
      <name val="Arial"/>
      <family val="2"/>
    </font>
    <font>
      <sz val="11"/>
      <color rgb="FFFF0000"/>
      <name val="Calibri"/>
      <family val="2"/>
    </font>
    <font>
      <sz val="11"/>
      <color theme="1" tint="0.14999847407452621"/>
      <name val="Calibri "/>
    </font>
    <font>
      <sz val="11"/>
      <color theme="1" tint="0.14999847407452621"/>
      <name val="Calibri"/>
      <family val="2"/>
      <scheme val="minor"/>
    </font>
    <font>
      <b/>
      <sz val="14"/>
      <color theme="1"/>
      <name val="Arial"/>
      <family val="2"/>
    </font>
    <font>
      <b/>
      <sz val="12"/>
      <color rgb="FF000000"/>
      <name val="Arial"/>
      <family val="2"/>
    </font>
    <font>
      <u/>
      <sz val="11"/>
      <color theme="10"/>
      <name val="Calibri"/>
      <family val="2"/>
      <scheme val="minor"/>
    </font>
    <font>
      <sz val="11"/>
      <color theme="1"/>
      <name val="Calibri Light"/>
      <family val="2"/>
      <scheme val="major"/>
    </font>
    <font>
      <u/>
      <sz val="11"/>
      <color theme="10"/>
      <name val="Calibri Light"/>
      <family val="2"/>
      <scheme val="major"/>
    </font>
    <font>
      <sz val="10"/>
      <color theme="1"/>
      <name val="Calibri Light"/>
      <family val="2"/>
      <scheme val="major"/>
    </font>
  </fonts>
  <fills count="57">
    <fill>
      <patternFill patternType="none"/>
    </fill>
    <fill>
      <patternFill patternType="gray125"/>
    </fill>
    <fill>
      <patternFill patternType="solid">
        <fgColor rgb="FFFFEB9C"/>
      </patternFill>
    </fill>
    <fill>
      <patternFill patternType="solid">
        <fgColor theme="7" tint="0.59999389629810485"/>
        <bgColor indexed="64"/>
      </patternFill>
    </fill>
    <fill>
      <patternFill patternType="solid">
        <fgColor rgb="FF33CC33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indexed="65"/>
        <bgColor theme="0"/>
      </patternFill>
    </fill>
    <fill>
      <patternFill patternType="solid">
        <fgColor theme="0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rgb="FF00FF0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8" tint="0.39997558519241921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theme="8" tint="0.59999389629810485"/>
        <bgColor indexed="64"/>
      </patternFill>
    </fill>
    <fill>
      <patternFill patternType="solid">
        <fgColor rgb="FF8FF3D2"/>
        <bgColor indexed="64"/>
      </patternFill>
    </fill>
    <fill>
      <patternFill patternType="solid">
        <fgColor rgb="FFFF5050"/>
        <bgColor indexed="64"/>
      </patternFill>
    </fill>
    <fill>
      <patternFill patternType="solid">
        <fgColor theme="3" tint="0.59999389629810485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6" tint="0.79998168889431442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theme="7" tint="0.39997558519241921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rgb="FFFF99FF"/>
        <bgColor indexed="64"/>
      </patternFill>
    </fill>
    <fill>
      <patternFill patternType="solid">
        <fgColor rgb="FF00FFFF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rgb="FF0099FF"/>
        <bgColor indexed="64"/>
      </patternFill>
    </fill>
    <fill>
      <patternFill patternType="solid">
        <fgColor rgb="FFFF66CC"/>
        <bgColor indexed="64"/>
      </patternFill>
    </fill>
    <fill>
      <patternFill patternType="solid">
        <fgColor rgb="FF73EB98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rgb="FF00B050"/>
        <bgColor indexed="64"/>
      </patternFill>
    </fill>
    <fill>
      <patternFill patternType="solid">
        <fgColor rgb="FFFFFF00"/>
        <bgColor auto="1"/>
      </patternFill>
    </fill>
    <fill>
      <patternFill patternType="solid">
        <fgColor rgb="FFD3A77B"/>
        <bgColor auto="1"/>
      </patternFill>
    </fill>
    <fill>
      <patternFill patternType="solid">
        <fgColor rgb="FFFFC000"/>
        <bgColor auto="1"/>
      </patternFill>
    </fill>
    <fill>
      <patternFill patternType="solid">
        <fgColor theme="0"/>
        <bgColor auto="1"/>
      </patternFill>
    </fill>
    <fill>
      <patternFill patternType="solid">
        <fgColor rgb="FF00FFFF"/>
        <bgColor auto="1"/>
      </patternFill>
    </fill>
    <fill>
      <patternFill patternType="solid">
        <fgColor rgb="FFFF0000"/>
        <bgColor rgb="FFFF0000"/>
      </patternFill>
    </fill>
    <fill>
      <patternFill patternType="solid">
        <fgColor theme="0"/>
        <bgColor rgb="FFFF0000"/>
      </patternFill>
    </fill>
    <fill>
      <patternFill patternType="solid">
        <fgColor theme="0"/>
        <bgColor rgb="FFFF3300"/>
      </patternFill>
    </fill>
    <fill>
      <patternFill patternType="solid">
        <fgColor theme="5" tint="0.39997558519241921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rgb="FF6BF395"/>
        <bgColor indexed="64"/>
      </patternFill>
    </fill>
    <fill>
      <patternFill patternType="solid">
        <fgColor rgb="FF66FF99"/>
        <bgColor indexed="64"/>
      </patternFill>
    </fill>
    <fill>
      <patternFill patternType="solid">
        <fgColor theme="4" tint="0.39997558519241921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4" tint="-0.249977111117893"/>
        <bgColor rgb="FF95B3D7"/>
      </patternFill>
    </fill>
    <fill>
      <patternFill patternType="solid">
        <fgColor theme="4" tint="0.59999389629810485"/>
        <bgColor rgb="FFB8CCE4"/>
      </patternFill>
    </fill>
    <fill>
      <patternFill patternType="solid">
        <fgColor rgb="FFB8CCE4"/>
        <bgColor rgb="FFB8CCE4"/>
      </patternFill>
    </fill>
    <fill>
      <patternFill patternType="solid">
        <fgColor theme="0"/>
        <bgColor theme="0"/>
      </patternFill>
    </fill>
    <fill>
      <patternFill patternType="solid">
        <fgColor theme="4" tint="0.59999389629810485"/>
        <bgColor theme="0"/>
      </patternFill>
    </fill>
    <fill>
      <patternFill patternType="solid">
        <fgColor theme="0"/>
        <bgColor rgb="FFB8CCE4"/>
      </patternFill>
    </fill>
    <fill>
      <patternFill patternType="solid">
        <fgColor theme="4" tint="-0.249977111117893"/>
        <bgColor indexed="64"/>
      </patternFill>
    </fill>
    <fill>
      <patternFill patternType="solid">
        <fgColor theme="0"/>
        <bgColor rgb="FF95B3D7"/>
      </patternFill>
    </fill>
    <fill>
      <patternFill patternType="solid">
        <fgColor rgb="FFB8CCE4"/>
        <bgColor indexed="64"/>
      </patternFill>
    </fill>
  </fills>
  <borders count="1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auto="1"/>
      </left>
      <right style="double">
        <color auto="1"/>
      </right>
      <top style="double">
        <color auto="1"/>
      </top>
      <bottom style="double">
        <color auto="1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theme="1"/>
      </left>
      <right/>
      <top style="thin">
        <color theme="1"/>
      </top>
      <bottom style="thin">
        <color theme="1"/>
      </bottom>
      <diagonal/>
    </border>
    <border>
      <left style="thin">
        <color theme="1" tint="0.499984740745262"/>
      </left>
      <right/>
      <top/>
      <bottom style="thin">
        <color theme="1" tint="0.499984740745262"/>
      </bottom>
      <diagonal/>
    </border>
    <border>
      <left style="thin">
        <color theme="1" tint="0.499984740745262"/>
      </left>
      <right/>
      <top/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theme="1"/>
      </left>
      <right/>
      <top/>
      <bottom/>
      <diagonal/>
    </border>
    <border>
      <left style="thin">
        <color theme="1" tint="0.499984740745262"/>
      </left>
      <right/>
      <top style="thin">
        <color theme="1" tint="0.499984740745262"/>
      </top>
      <bottom style="thin">
        <color theme="1" tint="0.499984740745262"/>
      </bottom>
      <diagonal/>
    </border>
  </borders>
  <cellStyleXfs count="6">
    <xf numFmtId="0" fontId="0" fillId="0" borderId="0"/>
    <xf numFmtId="164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2" fillId="2" borderId="0" applyNumberFormat="0" applyBorder="0" applyAlignment="0" applyProtection="0"/>
    <xf numFmtId="44" fontId="1" fillId="0" borderId="0" applyFont="0" applyFill="0" applyBorder="0" applyAlignment="0" applyProtection="0"/>
    <xf numFmtId="0" fontId="65" fillId="0" borderId="0" applyNumberFormat="0" applyFill="0" applyBorder="0" applyAlignment="0" applyProtection="0"/>
  </cellStyleXfs>
  <cellXfs count="491">
    <xf numFmtId="0" fontId="0" fillId="0" borderId="0" xfId="0"/>
    <xf numFmtId="2" fontId="0" fillId="0" borderId="0" xfId="1" applyNumberFormat="1" applyFont="1" applyBorder="1"/>
    <xf numFmtId="0" fontId="4" fillId="11" borderId="1" xfId="0" applyFont="1" applyFill="1" applyBorder="1"/>
    <xf numFmtId="0" fontId="10" fillId="7" borderId="1" xfId="0" applyFont="1" applyFill="1" applyBorder="1"/>
    <xf numFmtId="0" fontId="11" fillId="0" borderId="1" xfId="0" applyFont="1" applyBorder="1"/>
    <xf numFmtId="0" fontId="0" fillId="0" borderId="1" xfId="0" applyBorder="1"/>
    <xf numFmtId="0" fontId="12" fillId="7" borderId="0" xfId="0" applyFont="1" applyFill="1"/>
    <xf numFmtId="0" fontId="6" fillId="12" borderId="1" xfId="0" applyFont="1" applyFill="1" applyBorder="1"/>
    <xf numFmtId="0" fontId="6" fillId="0" borderId="0" xfId="0" applyFont="1"/>
    <xf numFmtId="0" fontId="13" fillId="0" borderId="1" xfId="0" applyFont="1" applyBorder="1"/>
    <xf numFmtId="0" fontId="6" fillId="0" borderId="1" xfId="0" applyFont="1" applyBorder="1"/>
    <xf numFmtId="0" fontId="6" fillId="7" borderId="1" xfId="0" applyFont="1" applyFill="1" applyBorder="1"/>
    <xf numFmtId="0" fontId="6" fillId="11" borderId="1" xfId="0" applyFont="1" applyFill="1" applyBorder="1"/>
    <xf numFmtId="0" fontId="6" fillId="8" borderId="1" xfId="0" applyFont="1" applyFill="1" applyBorder="1"/>
    <xf numFmtId="0" fontId="14" fillId="11" borderId="1" xfId="0" applyFont="1" applyFill="1" applyBorder="1"/>
    <xf numFmtId="0" fontId="14" fillId="0" borderId="1" xfId="0" applyFont="1" applyBorder="1"/>
    <xf numFmtId="0" fontId="6" fillId="0" borderId="1" xfId="4" applyNumberFormat="1" applyFont="1" applyBorder="1"/>
    <xf numFmtId="0" fontId="6" fillId="0" borderId="1" xfId="0" applyNumberFormat="1" applyFont="1" applyBorder="1"/>
    <xf numFmtId="0" fontId="7" fillId="0" borderId="1" xfId="0" applyFont="1" applyBorder="1"/>
    <xf numFmtId="0" fontId="6" fillId="11" borderId="1" xfId="0" applyNumberFormat="1" applyFont="1" applyFill="1" applyBorder="1"/>
    <xf numFmtId="0" fontId="6" fillId="11" borderId="1" xfId="4" applyNumberFormat="1" applyFont="1" applyFill="1" applyBorder="1"/>
    <xf numFmtId="0" fontId="15" fillId="0" borderId="0" xfId="0" applyFont="1"/>
    <xf numFmtId="0" fontId="16" fillId="3" borderId="0" xfId="0" applyFont="1" applyFill="1"/>
    <xf numFmtId="0" fontId="17" fillId="14" borderId="1" xfId="0" applyFont="1" applyFill="1" applyBorder="1"/>
    <xf numFmtId="0" fontId="6" fillId="7" borderId="5" xfId="0" applyFont="1" applyFill="1" applyBorder="1"/>
    <xf numFmtId="0" fontId="6" fillId="14" borderId="1" xfId="0" applyFont="1" applyFill="1" applyBorder="1"/>
    <xf numFmtId="0" fontId="6" fillId="7" borderId="4" xfId="0" applyFont="1" applyFill="1" applyBorder="1"/>
    <xf numFmtId="0" fontId="6" fillId="9" borderId="1" xfId="0" applyFont="1" applyFill="1" applyBorder="1"/>
    <xf numFmtId="0" fontId="7" fillId="15" borderId="0" xfId="0" applyFont="1" applyFill="1"/>
    <xf numFmtId="0" fontId="6" fillId="12" borderId="4" xfId="0" applyFont="1" applyFill="1" applyBorder="1"/>
    <xf numFmtId="0" fontId="6" fillId="12" borderId="6" xfId="0" applyFont="1" applyFill="1" applyBorder="1"/>
    <xf numFmtId="0" fontId="6" fillId="12" borderId="6" xfId="0" applyFont="1" applyFill="1" applyBorder="1" applyAlignment="1">
      <alignment horizontal="center" vertical="center"/>
    </xf>
    <xf numFmtId="0" fontId="6" fillId="16" borderId="0" xfId="0" applyFont="1" applyFill="1" applyAlignment="1">
      <alignment horizontal="centerContinuous" vertical="center" readingOrder="1"/>
    </xf>
    <xf numFmtId="0" fontId="6" fillId="16" borderId="7" xfId="0" applyFont="1" applyFill="1" applyBorder="1"/>
    <xf numFmtId="0" fontId="7" fillId="14" borderId="1" xfId="0" applyFont="1" applyFill="1" applyBorder="1"/>
    <xf numFmtId="0" fontId="7" fillId="0" borderId="1" xfId="0" applyFont="1" applyFill="1" applyBorder="1"/>
    <xf numFmtId="0" fontId="7" fillId="7" borderId="1" xfId="0" applyFont="1" applyFill="1" applyBorder="1"/>
    <xf numFmtId="0" fontId="7" fillId="17" borderId="1" xfId="0" applyFont="1" applyFill="1" applyBorder="1"/>
    <xf numFmtId="0" fontId="18" fillId="0" borderId="1" xfId="0" applyFont="1" applyBorder="1"/>
    <xf numFmtId="0" fontId="6" fillId="4" borderId="1" xfId="0" applyFont="1" applyFill="1" applyBorder="1"/>
    <xf numFmtId="0" fontId="18" fillId="17" borderId="1" xfId="0" applyFont="1" applyFill="1" applyBorder="1"/>
    <xf numFmtId="0" fontId="18" fillId="0" borderId="4" xfId="0" applyFont="1" applyBorder="1"/>
    <xf numFmtId="0" fontId="18" fillId="17" borderId="4" xfId="0" applyFont="1" applyFill="1" applyBorder="1"/>
    <xf numFmtId="0" fontId="6" fillId="0" borderId="4" xfId="0" applyFont="1" applyBorder="1"/>
    <xf numFmtId="0" fontId="19" fillId="8" borderId="1" xfId="0" applyFont="1" applyFill="1" applyBorder="1"/>
    <xf numFmtId="0" fontId="13" fillId="21" borderId="1" xfId="0" applyFont="1" applyFill="1" applyBorder="1" applyAlignment="1">
      <alignment horizontal="center" wrapText="1"/>
    </xf>
    <xf numFmtId="0" fontId="13" fillId="21" borderId="1" xfId="0" applyFont="1" applyFill="1" applyBorder="1"/>
    <xf numFmtId="0" fontId="20" fillId="0" borderId="0" xfId="0" applyFont="1"/>
    <xf numFmtId="0" fontId="19" fillId="0" borderId="1" xfId="0" applyFont="1" applyBorder="1" applyAlignment="1">
      <alignment wrapText="1"/>
    </xf>
    <xf numFmtId="0" fontId="19" fillId="0" borderId="1" xfId="0" applyFont="1" applyBorder="1"/>
    <xf numFmtId="0" fontId="19" fillId="8" borderId="1" xfId="0" applyFont="1" applyFill="1" applyBorder="1" applyAlignment="1">
      <alignment horizontal="left" vertical="center" wrapText="1"/>
    </xf>
    <xf numFmtId="0" fontId="19" fillId="8" borderId="1" xfId="0" applyFont="1" applyFill="1" applyBorder="1" applyAlignment="1">
      <alignment wrapText="1"/>
    </xf>
    <xf numFmtId="0" fontId="19" fillId="9" borderId="1" xfId="0" applyFont="1" applyFill="1" applyBorder="1" applyAlignment="1">
      <alignment wrapText="1"/>
    </xf>
    <xf numFmtId="0" fontId="3" fillId="18" borderId="1" xfId="0" applyFont="1" applyFill="1" applyBorder="1"/>
    <xf numFmtId="0" fontId="3" fillId="19" borderId="1" xfId="0" applyFont="1" applyFill="1" applyBorder="1"/>
    <xf numFmtId="0" fontId="3" fillId="20" borderId="1" xfId="0" applyFont="1" applyFill="1" applyBorder="1"/>
    <xf numFmtId="0" fontId="3" fillId="9" borderId="1" xfId="0" applyFont="1" applyFill="1" applyBorder="1"/>
    <xf numFmtId="0" fontId="21" fillId="0" borderId="1" xfId="0" applyFont="1" applyBorder="1"/>
    <xf numFmtId="0" fontId="4" fillId="0" borderId="1" xfId="0" applyFont="1" applyBorder="1"/>
    <xf numFmtId="0" fontId="4" fillId="7" borderId="1" xfId="0" applyFont="1" applyFill="1" applyBorder="1"/>
    <xf numFmtId="0" fontId="10" fillId="11" borderId="1" xfId="0" applyFont="1" applyFill="1" applyBorder="1"/>
    <xf numFmtId="0" fontId="10" fillId="0" borderId="1" xfId="0" applyFont="1" applyBorder="1"/>
    <xf numFmtId="0" fontId="10" fillId="23" borderId="1" xfId="0" applyFont="1" applyFill="1" applyBorder="1"/>
    <xf numFmtId="0" fontId="10" fillId="10" borderId="1" xfId="0" applyFont="1" applyFill="1" applyBorder="1"/>
    <xf numFmtId="0" fontId="10" fillId="8" borderId="1" xfId="0" applyFont="1" applyFill="1" applyBorder="1"/>
    <xf numFmtId="0" fontId="22" fillId="11" borderId="1" xfId="0" applyFont="1" applyFill="1" applyBorder="1"/>
    <xf numFmtId="0" fontId="4" fillId="23" borderId="1" xfId="0" applyFont="1" applyFill="1" applyBorder="1"/>
    <xf numFmtId="0" fontId="4" fillId="10" borderId="1" xfId="0" applyFont="1" applyFill="1" applyBorder="1"/>
    <xf numFmtId="0" fontId="10" fillId="24" borderId="1" xfId="0" applyFont="1" applyFill="1" applyBorder="1"/>
    <xf numFmtId="0" fontId="10" fillId="25" borderId="1" xfId="0" applyFont="1" applyFill="1" applyBorder="1"/>
    <xf numFmtId="0" fontId="4" fillId="3" borderId="1" xfId="0" applyFont="1" applyFill="1" applyBorder="1"/>
    <xf numFmtId="0" fontId="0" fillId="7" borderId="0" xfId="0" applyFill="1"/>
    <xf numFmtId="0" fontId="4" fillId="27" borderId="6" xfId="0" applyFont="1" applyFill="1" applyBorder="1"/>
    <xf numFmtId="0" fontId="4" fillId="27" borderId="4" xfId="0" applyFont="1" applyFill="1" applyBorder="1"/>
    <xf numFmtId="0" fontId="14" fillId="10" borderId="1" xfId="0" applyFont="1" applyFill="1" applyBorder="1"/>
    <xf numFmtId="0" fontId="14" fillId="25" borderId="1" xfId="0" applyFont="1" applyFill="1" applyBorder="1"/>
    <xf numFmtId="0" fontId="14" fillId="7" borderId="7" xfId="0" applyFont="1" applyFill="1" applyBorder="1"/>
    <xf numFmtId="0" fontId="14" fillId="0" borderId="5" xfId="0" applyFont="1" applyBorder="1"/>
    <xf numFmtId="0" fontId="14" fillId="28" borderId="1" xfId="0" applyFont="1" applyFill="1" applyBorder="1"/>
    <xf numFmtId="0" fontId="24" fillId="23" borderId="1" xfId="0" applyFont="1" applyFill="1" applyBorder="1"/>
    <xf numFmtId="0" fontId="22" fillId="10" borderId="1" xfId="0" applyFont="1" applyFill="1" applyBorder="1"/>
    <xf numFmtId="0" fontId="22" fillId="25" borderId="1" xfId="0" applyFont="1" applyFill="1" applyBorder="1"/>
    <xf numFmtId="0" fontId="17" fillId="3" borderId="1" xfId="0" applyFont="1" applyFill="1" applyBorder="1"/>
    <xf numFmtId="0" fontId="6" fillId="29" borderId="1" xfId="0" applyFont="1" applyFill="1" applyBorder="1"/>
    <xf numFmtId="0" fontId="23" fillId="0" borderId="1" xfId="0" applyFont="1" applyBorder="1"/>
    <xf numFmtId="0" fontId="4" fillId="0" borderId="1" xfId="0" applyFont="1" applyBorder="1" applyAlignment="1">
      <alignment wrapText="1"/>
    </xf>
    <xf numFmtId="0" fontId="6" fillId="30" borderId="1" xfId="0" applyFont="1" applyFill="1" applyBorder="1" applyAlignment="1">
      <alignment wrapText="1"/>
    </xf>
    <xf numFmtId="0" fontId="6" fillId="30" borderId="1" xfId="0" applyFont="1" applyFill="1" applyBorder="1"/>
    <xf numFmtId="0" fontId="6" fillId="26" borderId="1" xfId="0" applyFont="1" applyFill="1" applyBorder="1" applyAlignment="1">
      <alignment wrapText="1"/>
    </xf>
    <xf numFmtId="0" fontId="6" fillId="26" borderId="1" xfId="0" applyFont="1" applyFill="1" applyBorder="1"/>
    <xf numFmtId="0" fontId="6" fillId="0" borderId="1" xfId="0" applyFont="1" applyBorder="1" applyAlignment="1">
      <alignment horizontal="left" wrapText="1"/>
    </xf>
    <xf numFmtId="0" fontId="6" fillId="0" borderId="1" xfId="0" applyFont="1" applyBorder="1" applyAlignment="1">
      <alignment wrapText="1"/>
    </xf>
    <xf numFmtId="0" fontId="6" fillId="10" borderId="1" xfId="0" applyFont="1" applyFill="1" applyBorder="1"/>
    <xf numFmtId="0" fontId="6" fillId="25" borderId="1" xfId="0" applyFont="1" applyFill="1" applyBorder="1"/>
    <xf numFmtId="0" fontId="6" fillId="21" borderId="1" xfId="0" applyFont="1" applyFill="1" applyBorder="1"/>
    <xf numFmtId="0" fontId="25" fillId="25" borderId="1" xfId="0" applyFont="1" applyFill="1" applyBorder="1"/>
    <xf numFmtId="0" fontId="6" fillId="0" borderId="0" xfId="0" applyFont="1" applyBorder="1"/>
    <xf numFmtId="0" fontId="6" fillId="23" borderId="1" xfId="0" applyFont="1" applyFill="1" applyBorder="1"/>
    <xf numFmtId="0" fontId="4" fillId="13" borderId="1" xfId="0" applyFont="1" applyFill="1" applyBorder="1"/>
    <xf numFmtId="0" fontId="6" fillId="11" borderId="5" xfId="0" applyFont="1" applyFill="1" applyBorder="1"/>
    <xf numFmtId="0" fontId="6" fillId="0" borderId="5" xfId="0" applyFont="1" applyBorder="1"/>
    <xf numFmtId="0" fontId="3" fillId="25" borderId="1" xfId="0" applyFont="1" applyFill="1" applyBorder="1"/>
    <xf numFmtId="0" fontId="21" fillId="0" borderId="4" xfId="0" applyFont="1" applyBorder="1"/>
    <xf numFmtId="0" fontId="21" fillId="0" borderId="0" xfId="0" applyFont="1" applyBorder="1"/>
    <xf numFmtId="0" fontId="0" fillId="0" borderId="0" xfId="0" applyBorder="1"/>
    <xf numFmtId="0" fontId="10" fillId="9" borderId="1" xfId="0" applyFont="1" applyFill="1" applyBorder="1"/>
    <xf numFmtId="0" fontId="10" fillId="31" borderId="1" xfId="0" applyFont="1" applyFill="1" applyBorder="1"/>
    <xf numFmtId="0" fontId="26" fillId="3" borderId="1" xfId="0" applyFont="1" applyFill="1" applyBorder="1"/>
    <xf numFmtId="0" fontId="6" fillId="10" borderId="0" xfId="0" applyFont="1" applyFill="1"/>
    <xf numFmtId="0" fontId="26" fillId="0" borderId="1" xfId="0" applyFont="1" applyBorder="1" applyAlignment="1">
      <alignment wrapText="1"/>
    </xf>
    <xf numFmtId="0" fontId="26" fillId="10" borderId="1" xfId="0" applyFont="1" applyFill="1" applyBorder="1" applyAlignment="1">
      <alignment wrapText="1"/>
    </xf>
    <xf numFmtId="0" fontId="25" fillId="10" borderId="1" xfId="0" applyFont="1" applyFill="1" applyBorder="1"/>
    <xf numFmtId="0" fontId="6" fillId="11" borderId="0" xfId="0" applyFont="1" applyFill="1"/>
    <xf numFmtId="0" fontId="6" fillId="23" borderId="0" xfId="0" applyFont="1" applyFill="1"/>
    <xf numFmtId="0" fontId="27" fillId="11" borderId="1" xfId="0" applyFont="1" applyFill="1" applyBorder="1"/>
    <xf numFmtId="0" fontId="4" fillId="27" borderId="1" xfId="0" applyFont="1" applyFill="1" applyBorder="1"/>
    <xf numFmtId="0" fontId="0" fillId="27" borderId="1" xfId="0" applyFill="1" applyBorder="1"/>
    <xf numFmtId="0" fontId="22" fillId="7" borderId="1" xfId="0" applyFont="1" applyFill="1" applyBorder="1"/>
    <xf numFmtId="2" fontId="28" fillId="7" borderId="1" xfId="1" applyNumberFormat="1" applyFont="1" applyFill="1" applyBorder="1"/>
    <xf numFmtId="2" fontId="28" fillId="32" borderId="1" xfId="1" applyNumberFormat="1" applyFont="1" applyFill="1" applyBorder="1"/>
    <xf numFmtId="2" fontId="28" fillId="0" borderId="1" xfId="1" applyNumberFormat="1" applyFont="1" applyBorder="1"/>
    <xf numFmtId="171" fontId="28" fillId="33" borderId="1" xfId="1" applyNumberFormat="1" applyFont="1" applyFill="1" applyBorder="1"/>
    <xf numFmtId="2" fontId="28" fillId="25" borderId="1" xfId="1" applyNumberFormat="1" applyFont="1" applyFill="1" applyBorder="1"/>
    <xf numFmtId="2" fontId="25" fillId="34" borderId="1" xfId="1" applyNumberFormat="1" applyFont="1" applyFill="1" applyBorder="1"/>
    <xf numFmtId="166" fontId="25" fillId="34" borderId="1" xfId="1" applyNumberFormat="1" applyFont="1" applyFill="1" applyBorder="1"/>
    <xf numFmtId="167" fontId="28" fillId="7" borderId="1" xfId="1" applyNumberFormat="1" applyFont="1" applyFill="1" applyBorder="1"/>
    <xf numFmtId="2" fontId="28" fillId="8" borderId="1" xfId="1" applyNumberFormat="1" applyFont="1" applyFill="1" applyBorder="1"/>
    <xf numFmtId="167" fontId="28" fillId="35" borderId="1" xfId="1" applyNumberFormat="1" applyFont="1" applyFill="1" applyBorder="1"/>
    <xf numFmtId="2" fontId="28" fillId="9" borderId="1" xfId="1" applyNumberFormat="1" applyFont="1" applyFill="1" applyBorder="1"/>
    <xf numFmtId="167" fontId="28" fillId="9" borderId="1" xfId="1" applyNumberFormat="1" applyFont="1" applyFill="1" applyBorder="1"/>
    <xf numFmtId="0" fontId="28" fillId="9" borderId="1" xfId="1" applyNumberFormat="1" applyFont="1" applyFill="1" applyBorder="1"/>
    <xf numFmtId="2" fontId="28" fillId="7" borderId="2" xfId="1" applyNumberFormat="1" applyFont="1" applyFill="1" applyBorder="1" applyAlignment="1">
      <alignment horizontal="center" vertical="top" wrapText="1"/>
    </xf>
    <xf numFmtId="2" fontId="28" fillId="0" borderId="3" xfId="1" applyNumberFormat="1" applyFont="1" applyFill="1" applyBorder="1"/>
    <xf numFmtId="0" fontId="5" fillId="11" borderId="1" xfId="1" applyNumberFormat="1" applyFont="1" applyFill="1" applyBorder="1"/>
    <xf numFmtId="0" fontId="4" fillId="8" borderId="1" xfId="0" applyFont="1" applyFill="1" applyBorder="1"/>
    <xf numFmtId="0" fontId="12" fillId="11" borderId="1" xfId="0" applyFont="1" applyFill="1" applyBorder="1"/>
    <xf numFmtId="0" fontId="33" fillId="11" borderId="1" xfId="0" applyFont="1" applyFill="1" applyBorder="1"/>
    <xf numFmtId="0" fontId="33" fillId="0" borderId="1" xfId="0" applyFont="1" applyBorder="1"/>
    <xf numFmtId="0" fontId="10" fillId="0" borderId="6" xfId="0" applyFont="1" applyFill="1" applyBorder="1"/>
    <xf numFmtId="0" fontId="25" fillId="23" borderId="1" xfId="0" applyFont="1" applyFill="1" applyBorder="1"/>
    <xf numFmtId="2" fontId="4" fillId="11" borderId="0" xfId="1" applyNumberFormat="1" applyFont="1" applyFill="1" applyBorder="1"/>
    <xf numFmtId="165" fontId="30" fillId="23" borderId="1" xfId="3" applyNumberFormat="1" applyFont="1" applyFill="1" applyBorder="1"/>
    <xf numFmtId="171" fontId="28" fillId="23" borderId="1" xfId="1" applyNumberFormat="1" applyFont="1" applyFill="1" applyBorder="1"/>
    <xf numFmtId="165" fontId="30" fillId="38" borderId="1" xfId="3" applyNumberFormat="1" applyFont="1" applyFill="1" applyBorder="1"/>
    <xf numFmtId="2" fontId="28" fillId="39" borderId="1" xfId="1" applyNumberFormat="1" applyFont="1" applyFill="1" applyBorder="1" applyAlignment="1">
      <alignment horizontal="center"/>
    </xf>
    <xf numFmtId="2" fontId="28" fillId="40" borderId="1" xfId="1" applyNumberFormat="1" applyFont="1" applyFill="1" applyBorder="1" applyAlignment="1">
      <alignment horizontal="center"/>
    </xf>
    <xf numFmtId="171" fontId="28" fillId="39" borderId="1" xfId="1" applyNumberFormat="1" applyFont="1" applyFill="1" applyBorder="1" applyAlignment="1">
      <alignment horizontal="center"/>
    </xf>
    <xf numFmtId="171" fontId="29" fillId="39" borderId="1" xfId="1" applyNumberFormat="1" applyFont="1" applyFill="1" applyBorder="1" applyAlignment="1">
      <alignment horizontal="center"/>
    </xf>
    <xf numFmtId="0" fontId="10" fillId="7" borderId="1" xfId="0" applyFont="1" applyFill="1" applyBorder="1" applyAlignment="1">
      <alignment horizontal="center"/>
    </xf>
    <xf numFmtId="0" fontId="10" fillId="0" borderId="1" xfId="0" applyFont="1" applyBorder="1" applyAlignment="1">
      <alignment horizontal="center"/>
    </xf>
    <xf numFmtId="2" fontId="25" fillId="10" borderId="1" xfId="1" applyNumberFormat="1" applyFont="1" applyFill="1" applyBorder="1"/>
    <xf numFmtId="2" fontId="25" fillId="39" borderId="1" xfId="1" applyNumberFormat="1" applyFont="1" applyFill="1" applyBorder="1" applyAlignment="1">
      <alignment horizontal="center"/>
    </xf>
    <xf numFmtId="2" fontId="28" fillId="5" borderId="1" xfId="1" applyNumberFormat="1" applyFont="1" applyFill="1" applyBorder="1"/>
    <xf numFmtId="2" fontId="28" fillId="0" borderId="1" xfId="1" applyNumberFormat="1" applyFont="1" applyBorder="1" applyAlignment="1">
      <alignment horizontal="center"/>
    </xf>
    <xf numFmtId="2" fontId="28" fillId="6" borderId="1" xfId="1" applyNumberFormat="1" applyFont="1" applyFill="1" applyBorder="1" applyAlignment="1">
      <alignment horizontal="center"/>
    </xf>
    <xf numFmtId="2" fontId="28" fillId="7" borderId="1" xfId="1" applyNumberFormat="1" applyFont="1" applyFill="1" applyBorder="1" applyAlignment="1">
      <alignment horizontal="center"/>
    </xf>
    <xf numFmtId="2" fontId="28" fillId="36" borderId="1" xfId="1" applyNumberFormat="1" applyFont="1" applyFill="1" applyBorder="1" applyAlignment="1">
      <alignment horizontal="center"/>
    </xf>
    <xf numFmtId="0" fontId="14" fillId="10" borderId="1" xfId="0" applyFont="1" applyFill="1" applyBorder="1" applyAlignment="1">
      <alignment horizontal="center"/>
    </xf>
    <xf numFmtId="0" fontId="0" fillId="0" borderId="5" xfId="0" applyBorder="1"/>
    <xf numFmtId="0" fontId="33" fillId="3" borderId="5" xfId="0" applyFont="1" applyFill="1" applyBorder="1"/>
    <xf numFmtId="0" fontId="0" fillId="3" borderId="1" xfId="0" applyFill="1" applyBorder="1"/>
    <xf numFmtId="0" fontId="33" fillId="3" borderId="1" xfId="0" applyFont="1" applyFill="1" applyBorder="1"/>
    <xf numFmtId="0" fontId="6" fillId="3" borderId="4" xfId="0" applyFont="1" applyFill="1" applyBorder="1"/>
    <xf numFmtId="0" fontId="10" fillId="3" borderId="4" xfId="0" applyFont="1" applyFill="1" applyBorder="1"/>
    <xf numFmtId="0" fontId="10" fillId="3" borderId="6" xfId="0" applyFont="1" applyFill="1" applyBorder="1"/>
    <xf numFmtId="0" fontId="25" fillId="3" borderId="1" xfId="0" applyFont="1" applyFill="1" applyBorder="1"/>
    <xf numFmtId="0" fontId="14" fillId="15" borderId="1" xfId="0" applyFont="1" applyFill="1" applyBorder="1"/>
    <xf numFmtId="0" fontId="4" fillId="15" borderId="5" xfId="0" applyFont="1" applyFill="1" applyBorder="1"/>
    <xf numFmtId="0" fontId="10" fillId="7" borderId="7" xfId="0" applyFont="1" applyFill="1" applyBorder="1" applyAlignment="1">
      <alignment horizontal="center"/>
    </xf>
    <xf numFmtId="0" fontId="33" fillId="7" borderId="1" xfId="0" applyFont="1" applyFill="1" applyBorder="1"/>
    <xf numFmtId="0" fontId="33" fillId="0" borderId="1" xfId="0" applyFont="1" applyBorder="1" applyAlignment="1">
      <alignment horizontal="center"/>
    </xf>
    <xf numFmtId="0" fontId="6" fillId="4" borderId="4" xfId="0" applyFont="1" applyFill="1" applyBorder="1"/>
    <xf numFmtId="0" fontId="33" fillId="0" borderId="4" xfId="0" applyFont="1" applyBorder="1" applyAlignment="1">
      <alignment horizontal="center"/>
    </xf>
    <xf numFmtId="0" fontId="14" fillId="11" borderId="1" xfId="0" applyFont="1" applyFill="1" applyBorder="1" applyAlignment="1">
      <alignment horizontal="center"/>
    </xf>
    <xf numFmtId="0" fontId="33" fillId="25" borderId="1" xfId="0" applyFont="1" applyFill="1" applyBorder="1"/>
    <xf numFmtId="0" fontId="10" fillId="10" borderId="1" xfId="0" applyFont="1" applyFill="1" applyBorder="1" applyAlignment="1">
      <alignment horizontal="center"/>
    </xf>
    <xf numFmtId="167" fontId="6" fillId="10" borderId="1" xfId="1" applyNumberFormat="1" applyFont="1" applyFill="1" applyBorder="1"/>
    <xf numFmtId="0" fontId="6" fillId="11" borderId="1" xfId="1" applyNumberFormat="1" applyFont="1" applyFill="1" applyBorder="1" applyAlignment="1">
      <alignment horizontal="center"/>
    </xf>
    <xf numFmtId="167" fontId="6" fillId="11" borderId="1" xfId="1" applyNumberFormat="1" applyFont="1" applyFill="1" applyBorder="1" applyAlignment="1">
      <alignment horizontal="center"/>
    </xf>
    <xf numFmtId="167" fontId="6" fillId="9" borderId="1" xfId="1" applyNumberFormat="1" applyFont="1" applyFill="1" applyBorder="1"/>
    <xf numFmtId="168" fontId="6" fillId="34" borderId="1" xfId="1" applyNumberFormat="1" applyFont="1" applyFill="1" applyBorder="1" applyAlignment="1"/>
    <xf numFmtId="169" fontId="6" fillId="37" borderId="1" xfId="1" applyNumberFormat="1" applyFont="1" applyFill="1" applyBorder="1" applyAlignment="1"/>
    <xf numFmtId="169" fontId="6" fillId="34" borderId="1" xfId="1" applyNumberFormat="1" applyFont="1" applyFill="1" applyBorder="1" applyAlignment="1"/>
    <xf numFmtId="170" fontId="6" fillId="0" borderId="1" xfId="2" applyNumberFormat="1" applyFont="1" applyFill="1" applyBorder="1" applyAlignment="1">
      <alignment horizontal="right" readingOrder="2"/>
    </xf>
    <xf numFmtId="0" fontId="6" fillId="0" borderId="0" xfId="0" applyFont="1" applyFill="1" applyBorder="1"/>
    <xf numFmtId="0" fontId="10" fillId="0" borderId="0" xfId="0" applyFont="1"/>
    <xf numFmtId="0" fontId="34" fillId="11" borderId="1" xfId="0" applyFont="1" applyFill="1" applyBorder="1"/>
    <xf numFmtId="0" fontId="34" fillId="0" borderId="1" xfId="0" applyFont="1" applyBorder="1"/>
    <xf numFmtId="0" fontId="34" fillId="23" borderId="1" xfId="0" applyFont="1" applyFill="1" applyBorder="1"/>
    <xf numFmtId="0" fontId="34" fillId="21" borderId="1" xfId="0" applyFont="1" applyFill="1" applyBorder="1"/>
    <xf numFmtId="0" fontId="34" fillId="9" borderId="1" xfId="0" applyFont="1" applyFill="1" applyBorder="1"/>
    <xf numFmtId="0" fontId="35" fillId="0" borderId="1" xfId="0" applyFont="1" applyBorder="1"/>
    <xf numFmtId="0" fontId="23" fillId="11" borderId="1" xfId="0" applyFont="1" applyFill="1" applyBorder="1"/>
    <xf numFmtId="0" fontId="23" fillId="25" borderId="1" xfId="0" applyFont="1" applyFill="1" applyBorder="1"/>
    <xf numFmtId="0" fontId="23" fillId="10" borderId="1" xfId="0" applyFont="1" applyFill="1" applyBorder="1"/>
    <xf numFmtId="0" fontId="33" fillId="23" borderId="1" xfId="0" applyFont="1" applyFill="1" applyBorder="1"/>
    <xf numFmtId="0" fontId="33" fillId="10" borderId="1" xfId="0" applyFont="1" applyFill="1" applyBorder="1"/>
    <xf numFmtId="0" fontId="36" fillId="0" borderId="0" xfId="0" applyFont="1"/>
    <xf numFmtId="0" fontId="33" fillId="22" borderId="1" xfId="0" applyFont="1" applyFill="1" applyBorder="1"/>
    <xf numFmtId="0" fontId="33" fillId="0" borderId="1" xfId="0" applyFont="1" applyBorder="1" applyAlignment="1">
      <alignment wrapText="1"/>
    </xf>
    <xf numFmtId="0" fontId="37" fillId="0" borderId="1" xfId="0" applyFont="1" applyBorder="1"/>
    <xf numFmtId="0" fontId="0" fillId="0" borderId="0" xfId="0" applyAlignment="1"/>
    <xf numFmtId="0" fontId="38" fillId="25" borderId="1" xfId="0" applyFont="1" applyFill="1" applyBorder="1"/>
    <xf numFmtId="0" fontId="33" fillId="11" borderId="6" xfId="0" applyFont="1" applyFill="1" applyBorder="1"/>
    <xf numFmtId="0" fontId="33" fillId="41" borderId="1" xfId="0" applyFont="1" applyFill="1" applyBorder="1"/>
    <xf numFmtId="2" fontId="10" fillId="0" borderId="1" xfId="1" applyNumberFormat="1" applyFont="1" applyBorder="1"/>
    <xf numFmtId="2" fontId="10" fillId="3" borderId="1" xfId="1" applyNumberFormat="1" applyFont="1" applyFill="1" applyBorder="1"/>
    <xf numFmtId="2" fontId="10" fillId="11" borderId="1" xfId="1" applyNumberFormat="1" applyFont="1" applyFill="1" applyBorder="1"/>
    <xf numFmtId="2" fontId="10" fillId="22" borderId="1" xfId="1" applyNumberFormat="1" applyFont="1" applyFill="1" applyBorder="1"/>
    <xf numFmtId="2" fontId="10" fillId="10" borderId="1" xfId="1" applyNumberFormat="1" applyFont="1" applyFill="1" applyBorder="1"/>
    <xf numFmtId="2" fontId="10" fillId="25" borderId="1" xfId="1" applyNumberFormat="1" applyFont="1" applyFill="1" applyBorder="1"/>
    <xf numFmtId="2" fontId="10" fillId="27" borderId="1" xfId="1" applyNumberFormat="1" applyFont="1" applyFill="1" applyBorder="1"/>
    <xf numFmtId="2" fontId="4" fillId="27" borderId="0" xfId="1" applyNumberFormat="1" applyFont="1" applyFill="1" applyBorder="1"/>
    <xf numFmtId="0" fontId="0" fillId="0" borderId="0" xfId="0" applyAlignment="1">
      <alignment wrapText="1"/>
    </xf>
    <xf numFmtId="0" fontId="23" fillId="30" borderId="1" xfId="0" applyFont="1" applyFill="1" applyBorder="1"/>
    <xf numFmtId="0" fontId="23" fillId="0" borderId="1" xfId="0" applyFont="1" applyBorder="1" applyAlignment="1">
      <alignment wrapText="1"/>
    </xf>
    <xf numFmtId="0" fontId="33" fillId="42" borderId="1" xfId="0" applyFont="1" applyFill="1" applyBorder="1"/>
    <xf numFmtId="0" fontId="33" fillId="42" borderId="1" xfId="0" applyFont="1" applyFill="1" applyBorder="1" applyAlignment="1">
      <alignment wrapText="1"/>
    </xf>
    <xf numFmtId="0" fontId="33" fillId="11" borderId="1" xfId="0" applyFont="1" applyFill="1" applyBorder="1" applyAlignment="1">
      <alignment wrapText="1"/>
    </xf>
    <xf numFmtId="0" fontId="33" fillId="31" borderId="1" xfId="0" applyFont="1" applyFill="1" applyBorder="1" applyAlignment="1">
      <alignment wrapText="1"/>
    </xf>
    <xf numFmtId="0" fontId="33" fillId="43" borderId="1" xfId="0" applyFont="1" applyFill="1" applyBorder="1" applyAlignment="1">
      <alignment wrapText="1"/>
    </xf>
    <xf numFmtId="0" fontId="33" fillId="15" borderId="1" xfId="0" applyFont="1" applyFill="1" applyBorder="1" applyAlignment="1">
      <alignment wrapText="1"/>
    </xf>
    <xf numFmtId="0" fontId="33" fillId="9" borderId="1" xfId="0" applyFont="1" applyFill="1" applyBorder="1" applyAlignment="1">
      <alignment wrapText="1"/>
    </xf>
    <xf numFmtId="0" fontId="23" fillId="0" borderId="4" xfId="0" applyFont="1" applyBorder="1" applyAlignment="1">
      <alignment wrapText="1"/>
    </xf>
    <xf numFmtId="0" fontId="23" fillId="0" borderId="4" xfId="0" applyFont="1" applyBorder="1"/>
    <xf numFmtId="0" fontId="14" fillId="7" borderId="1" xfId="0" applyFont="1" applyFill="1" applyBorder="1"/>
    <xf numFmtId="0" fontId="23" fillId="7" borderId="1" xfId="0" applyFont="1" applyFill="1" applyBorder="1"/>
    <xf numFmtId="0" fontId="14" fillId="11" borderId="1" xfId="0" applyFont="1" applyFill="1" applyBorder="1" applyAlignment="1">
      <alignment wrapText="1"/>
    </xf>
    <xf numFmtId="0" fontId="22" fillId="10" borderId="0" xfId="0" applyFont="1" applyFill="1" applyAlignment="1">
      <alignment horizontal="center" wrapText="1"/>
    </xf>
    <xf numFmtId="0" fontId="23" fillId="7" borderId="0" xfId="0" applyFont="1" applyFill="1"/>
    <xf numFmtId="0" fontId="10" fillId="10" borderId="0" xfId="0" applyFont="1" applyFill="1" applyAlignment="1">
      <alignment horizontal="center" wrapText="1"/>
    </xf>
    <xf numFmtId="0" fontId="14" fillId="15" borderId="1" xfId="0" applyFont="1" applyFill="1" applyBorder="1" applyAlignment="1">
      <alignment wrapText="1"/>
    </xf>
    <xf numFmtId="0" fontId="14" fillId="0" borderId="0" xfId="0" applyFont="1"/>
    <xf numFmtId="2" fontId="35" fillId="0" borderId="0" xfId="1" applyNumberFormat="1" applyFont="1" applyBorder="1"/>
    <xf numFmtId="2" fontId="40" fillId="0" borderId="0" xfId="1" applyNumberFormat="1" applyFont="1" applyBorder="1"/>
    <xf numFmtId="2" fontId="41" fillId="0" borderId="0" xfId="1" applyNumberFormat="1" applyFont="1" applyBorder="1"/>
    <xf numFmtId="0" fontId="4" fillId="0" borderId="0" xfId="0" applyFont="1"/>
    <xf numFmtId="0" fontId="4" fillId="23" borderId="0" xfId="0" applyFont="1" applyFill="1"/>
    <xf numFmtId="0" fontId="0" fillId="44" borderId="0" xfId="0" applyFill="1"/>
    <xf numFmtId="0" fontId="23" fillId="7" borderId="0" xfId="0" applyFont="1" applyFill="1" applyBorder="1" applyAlignment="1">
      <alignment horizontal="right"/>
    </xf>
    <xf numFmtId="0" fontId="23" fillId="7" borderId="0" xfId="0" applyFont="1" applyFill="1" applyBorder="1"/>
    <xf numFmtId="0" fontId="33" fillId="7" borderId="7" xfId="0" applyFont="1" applyFill="1" applyBorder="1" applyAlignment="1">
      <alignment horizontal="right"/>
    </xf>
    <xf numFmtId="0" fontId="33" fillId="7" borderId="0" xfId="0" applyFont="1" applyFill="1" applyBorder="1" applyAlignment="1">
      <alignment horizontal="right"/>
    </xf>
    <xf numFmtId="0" fontId="33" fillId="7" borderId="1" xfId="0" applyFont="1" applyFill="1" applyBorder="1" applyAlignment="1">
      <alignment horizontal="right" wrapText="1"/>
    </xf>
    <xf numFmtId="0" fontId="33" fillId="7" borderId="1" xfId="0" applyFont="1" applyFill="1" applyBorder="1" applyAlignment="1">
      <alignment horizontal="right"/>
    </xf>
    <xf numFmtId="0" fontId="0" fillId="14" borderId="1" xfId="0" applyFill="1" applyBorder="1"/>
    <xf numFmtId="0" fontId="6" fillId="3" borderId="1" xfId="0" applyFont="1" applyFill="1" applyBorder="1"/>
    <xf numFmtId="14" fontId="5" fillId="0" borderId="0" xfId="0" applyNumberFormat="1" applyFont="1" applyAlignment="1">
      <alignment horizontal="center"/>
    </xf>
    <xf numFmtId="0" fontId="6" fillId="7" borderId="0" xfId="0" applyFont="1" applyFill="1"/>
    <xf numFmtId="0" fontId="6" fillId="45" borderId="0" xfId="0" applyFont="1" applyFill="1"/>
    <xf numFmtId="0" fontId="6" fillId="43" borderId="1" xfId="0" applyFont="1" applyFill="1" applyBorder="1" applyAlignment="1">
      <alignment horizontal="center" vertical="center"/>
    </xf>
    <xf numFmtId="0" fontId="6" fillId="43" borderId="1" xfId="0" applyFont="1" applyFill="1" applyBorder="1" applyAlignment="1">
      <alignment horizontal="center"/>
    </xf>
    <xf numFmtId="0" fontId="6" fillId="0" borderId="1" xfId="0" applyFont="1" applyBorder="1" applyAlignment="1">
      <alignment horizontal="center"/>
    </xf>
    <xf numFmtId="16" fontId="6" fillId="0" borderId="1" xfId="0" applyNumberFormat="1" applyFont="1" applyBorder="1"/>
    <xf numFmtId="16" fontId="0" fillId="0" borderId="1" xfId="0" applyNumberFormat="1" applyBorder="1"/>
    <xf numFmtId="0" fontId="6" fillId="7" borderId="0" xfId="0" applyFont="1" applyFill="1" applyAlignment="1">
      <alignment wrapText="1"/>
    </xf>
    <xf numFmtId="9" fontId="6" fillId="7" borderId="0" xfId="0" applyNumberFormat="1" applyFont="1" applyFill="1"/>
    <xf numFmtId="0" fontId="34" fillId="7" borderId="0" xfId="0" applyFont="1" applyFill="1" applyAlignment="1">
      <alignment wrapText="1"/>
    </xf>
    <xf numFmtId="16" fontId="6" fillId="11" borderId="1" xfId="0" applyNumberFormat="1" applyFont="1" applyFill="1" applyBorder="1"/>
    <xf numFmtId="0" fontId="6" fillId="45" borderId="1" xfId="0" applyFont="1" applyFill="1" applyBorder="1"/>
    <xf numFmtId="16" fontId="6" fillId="7" borderId="1" xfId="0" applyNumberFormat="1" applyFont="1" applyFill="1" applyBorder="1"/>
    <xf numFmtId="0" fontId="0" fillId="13" borderId="0" xfId="0" applyFill="1"/>
    <xf numFmtId="0" fontId="23" fillId="13" borderId="1" xfId="0" applyFont="1" applyFill="1" applyBorder="1"/>
    <xf numFmtId="0" fontId="33" fillId="13" borderId="1" xfId="0" applyFont="1" applyFill="1" applyBorder="1"/>
    <xf numFmtId="0" fontId="14" fillId="13" borderId="1" xfId="0" applyFont="1" applyFill="1" applyBorder="1"/>
    <xf numFmtId="0" fontId="4" fillId="13" borderId="1" xfId="0" applyFont="1" applyFill="1" applyBorder="1" applyAlignment="1">
      <alignment wrapText="1"/>
    </xf>
    <xf numFmtId="0" fontId="33" fillId="46" borderId="1" xfId="0" applyFont="1" applyFill="1" applyBorder="1"/>
    <xf numFmtId="0" fontId="33" fillId="0" borderId="4" xfId="0" applyFont="1" applyBorder="1"/>
    <xf numFmtId="0" fontId="33" fillId="7" borderId="1" xfId="0" applyFont="1" applyFill="1" applyBorder="1" applyAlignment="1">
      <alignment wrapText="1"/>
    </xf>
    <xf numFmtId="0" fontId="4" fillId="25" borderId="1" xfId="0" applyFont="1" applyFill="1" applyBorder="1"/>
    <xf numFmtId="0" fontId="42" fillId="10" borderId="1" xfId="0" applyFont="1" applyFill="1" applyBorder="1"/>
    <xf numFmtId="0" fontId="10" fillId="43" borderId="1" xfId="0" applyFont="1" applyFill="1" applyBorder="1"/>
    <xf numFmtId="0" fontId="33" fillId="47" borderId="1" xfId="0" applyFont="1" applyFill="1" applyBorder="1" applyAlignment="1">
      <alignment wrapText="1"/>
    </xf>
    <xf numFmtId="0" fontId="10" fillId="47" borderId="1" xfId="0" applyFont="1" applyFill="1" applyBorder="1"/>
    <xf numFmtId="0" fontId="33" fillId="25" borderId="1" xfId="0" applyFont="1" applyFill="1" applyBorder="1" applyAlignment="1">
      <alignment wrapText="1"/>
    </xf>
    <xf numFmtId="0" fontId="33" fillId="23" borderId="1" xfId="0" applyFont="1" applyFill="1" applyBorder="1" applyAlignment="1">
      <alignment wrapText="1"/>
    </xf>
    <xf numFmtId="0" fontId="42" fillId="0" borderId="0" xfId="0" applyFont="1"/>
    <xf numFmtId="0" fontId="10" fillId="27" borderId="0" xfId="0" applyFont="1" applyFill="1"/>
    <xf numFmtId="0" fontId="4" fillId="43" borderId="1" xfId="0" applyFont="1" applyFill="1" applyBorder="1"/>
    <xf numFmtId="0" fontId="4" fillId="10" borderId="0" xfId="0" applyFont="1" applyFill="1"/>
    <xf numFmtId="0" fontId="4" fillId="3" borderId="1" xfId="0" applyFont="1" applyFill="1" applyBorder="1" applyAlignment="1">
      <alignment horizontal="center"/>
    </xf>
    <xf numFmtId="0" fontId="4" fillId="15" borderId="1" xfId="0" applyFont="1" applyFill="1" applyBorder="1" applyAlignment="1">
      <alignment horizontal="center"/>
    </xf>
    <xf numFmtId="0" fontId="4" fillId="14" borderId="1" xfId="0" applyFont="1" applyFill="1" applyBorder="1" applyAlignment="1">
      <alignment horizontal="center"/>
    </xf>
    <xf numFmtId="0" fontId="4" fillId="25" borderId="1" xfId="0" applyFont="1" applyFill="1" applyBorder="1" applyAlignment="1">
      <alignment horizontal="center"/>
    </xf>
    <xf numFmtId="0" fontId="33" fillId="10" borderId="1" xfId="0" applyFont="1" applyFill="1" applyBorder="1" applyAlignment="1">
      <alignment wrapText="1"/>
    </xf>
    <xf numFmtId="0" fontId="4" fillId="30" borderId="1" xfId="0" applyFont="1" applyFill="1" applyBorder="1" applyAlignment="1">
      <alignment horizontal="right" wrapText="1"/>
    </xf>
    <xf numFmtId="0" fontId="10" fillId="30" borderId="3" xfId="0" applyFont="1" applyFill="1" applyBorder="1" applyAlignment="1">
      <alignment horizontal="right" wrapText="1"/>
    </xf>
    <xf numFmtId="0" fontId="10" fillId="30" borderId="1" xfId="0" applyFont="1" applyFill="1" applyBorder="1" applyAlignment="1">
      <alignment horizontal="right" wrapText="1"/>
    </xf>
    <xf numFmtId="0" fontId="33" fillId="30" borderId="3" xfId="0" applyFont="1" applyFill="1" applyBorder="1" applyAlignment="1">
      <alignment horizontal="right"/>
    </xf>
    <xf numFmtId="0" fontId="33" fillId="30" borderId="1" xfId="0" applyFont="1" applyFill="1" applyBorder="1" applyAlignment="1">
      <alignment horizontal="right"/>
    </xf>
    <xf numFmtId="0" fontId="33" fillId="19" borderId="1" xfId="0" applyFont="1" applyFill="1" applyBorder="1" applyAlignment="1">
      <alignment horizontal="right" wrapText="1"/>
    </xf>
    <xf numFmtId="0" fontId="33" fillId="19" borderId="1" xfId="0" applyFont="1" applyFill="1" applyBorder="1" applyAlignment="1">
      <alignment horizontal="right"/>
    </xf>
    <xf numFmtId="0" fontId="10" fillId="30" borderId="1" xfId="0" applyFont="1" applyFill="1" applyBorder="1" applyAlignment="1">
      <alignment horizontal="right"/>
    </xf>
    <xf numFmtId="0" fontId="0" fillId="23" borderId="0" xfId="0" applyFill="1"/>
    <xf numFmtId="0" fontId="41" fillId="22" borderId="1" xfId="0" applyFont="1" applyFill="1" applyBorder="1" applyAlignment="1">
      <alignment horizontal="center"/>
    </xf>
    <xf numFmtId="0" fontId="10" fillId="27" borderId="1" xfId="0" applyFont="1" applyFill="1" applyBorder="1" applyAlignment="1">
      <alignment horizontal="center"/>
    </xf>
    <xf numFmtId="0" fontId="6" fillId="0" borderId="8" xfId="0" applyFont="1" applyBorder="1" applyAlignment="1">
      <alignment horizontal="center"/>
    </xf>
    <xf numFmtId="0" fontId="6" fillId="0" borderId="9" xfId="0" applyFont="1" applyBorder="1" applyAlignment="1">
      <alignment horizontal="center"/>
    </xf>
    <xf numFmtId="0" fontId="33" fillId="7" borderId="0" xfId="0" applyFont="1" applyFill="1" applyBorder="1"/>
    <xf numFmtId="0" fontId="4" fillId="0" borderId="0" xfId="0" applyFont="1" applyBorder="1"/>
    <xf numFmtId="0" fontId="4" fillId="8" borderId="0" xfId="0" applyFont="1" applyFill="1" applyBorder="1"/>
    <xf numFmtId="0" fontId="4" fillId="11" borderId="0" xfId="0" applyFont="1" applyFill="1" applyBorder="1"/>
    <xf numFmtId="0" fontId="22" fillId="8" borderId="0" xfId="0" applyFont="1" applyFill="1"/>
    <xf numFmtId="0" fontId="10" fillId="11" borderId="0" xfId="0" applyFont="1" applyFill="1"/>
    <xf numFmtId="0" fontId="21" fillId="0" borderId="0" xfId="0" applyFont="1"/>
    <xf numFmtId="0" fontId="23" fillId="27" borderId="1" xfId="0" applyFont="1" applyFill="1" applyBorder="1"/>
    <xf numFmtId="0" fontId="42" fillId="27" borderId="1" xfId="0" applyFont="1" applyFill="1" applyBorder="1"/>
    <xf numFmtId="0" fontId="4" fillId="14" borderId="0" xfId="0" applyFont="1" applyFill="1"/>
    <xf numFmtId="0" fontId="33" fillId="7" borderId="8" xfId="0" applyFont="1" applyFill="1" applyBorder="1" applyAlignment="1">
      <alignment wrapText="1"/>
    </xf>
    <xf numFmtId="0" fontId="10" fillId="13" borderId="1" xfId="0" applyFont="1" applyFill="1" applyBorder="1"/>
    <xf numFmtId="0" fontId="10" fillId="7" borderId="1" xfId="0" applyFont="1" applyFill="1" applyBorder="1" applyAlignment="1">
      <alignment wrapText="1"/>
    </xf>
    <xf numFmtId="0" fontId="10" fillId="41" borderId="1" xfId="0" applyFont="1" applyFill="1" applyBorder="1" applyAlignment="1">
      <alignment horizontal="center"/>
    </xf>
    <xf numFmtId="0" fontId="10" fillId="41" borderId="3" xfId="0" applyFont="1" applyFill="1" applyBorder="1"/>
    <xf numFmtId="0" fontId="4" fillId="0" borderId="1" xfId="0" applyFont="1" applyFill="1" applyBorder="1"/>
    <xf numFmtId="0" fontId="6" fillId="19" borderId="0" xfId="0" applyFont="1" applyFill="1"/>
    <xf numFmtId="0" fontId="33" fillId="46" borderId="1" xfId="0" applyFont="1" applyFill="1" applyBorder="1" applyAlignment="1">
      <alignment wrapText="1"/>
    </xf>
    <xf numFmtId="0" fontId="33" fillId="14" borderId="1" xfId="0" applyFont="1" applyFill="1" applyBorder="1" applyAlignment="1">
      <alignment wrapText="1"/>
    </xf>
    <xf numFmtId="0" fontId="33" fillId="32" borderId="1" xfId="0" applyFont="1" applyFill="1" applyBorder="1" applyAlignment="1">
      <alignment wrapText="1"/>
    </xf>
    <xf numFmtId="0" fontId="33" fillId="11" borderId="6" xfId="0" applyFont="1" applyFill="1" applyBorder="1" applyAlignment="1">
      <alignment vertical="center" wrapText="1"/>
    </xf>
    <xf numFmtId="0" fontId="33" fillId="11" borderId="1" xfId="0" applyFont="1" applyFill="1" applyBorder="1" applyAlignment="1">
      <alignment vertical="center" wrapText="1"/>
    </xf>
    <xf numFmtId="0" fontId="23" fillId="0" borderId="0" xfId="0" applyFont="1"/>
    <xf numFmtId="0" fontId="23" fillId="11" borderId="0" xfId="0" applyFont="1" applyFill="1"/>
    <xf numFmtId="0" fontId="11" fillId="11" borderId="1" xfId="0" applyFont="1" applyFill="1" applyBorder="1"/>
    <xf numFmtId="172" fontId="53" fillId="0" borderId="1" xfId="0" applyNumberFormat="1" applyFont="1" applyBorder="1" applyAlignment="1">
      <alignment horizontal="left" vertical="center"/>
    </xf>
    <xf numFmtId="172" fontId="54" fillId="0" borderId="1" xfId="0" applyNumberFormat="1" applyFont="1" applyBorder="1" applyAlignment="1">
      <alignment horizontal="left" vertical="center"/>
    </xf>
    <xf numFmtId="172" fontId="53" fillId="0" borderId="1" xfId="0" applyNumberFormat="1" applyFont="1" applyBorder="1" applyAlignment="1">
      <alignment horizontal="center" vertical="center"/>
    </xf>
    <xf numFmtId="173" fontId="53" fillId="0" borderId="1" xfId="0" applyNumberFormat="1" applyFont="1" applyBorder="1" applyAlignment="1">
      <alignment horizontal="center" vertical="center"/>
    </xf>
    <xf numFmtId="0" fontId="0" fillId="7" borderId="0" xfId="0" applyFill="1" applyBorder="1" applyAlignment="1">
      <alignment horizontal="left"/>
    </xf>
    <xf numFmtId="0" fontId="0" fillId="7" borderId="0" xfId="0" applyFill="1" applyBorder="1"/>
    <xf numFmtId="0" fontId="48" fillId="7" borderId="0" xfId="0" applyFont="1" applyFill="1" applyBorder="1" applyAlignment="1">
      <alignment horizontal="right"/>
    </xf>
    <xf numFmtId="0" fontId="45" fillId="7" borderId="0" xfId="0" applyFont="1" applyFill="1" applyBorder="1" applyAlignment="1">
      <alignment horizontal="left"/>
    </xf>
    <xf numFmtId="44" fontId="0" fillId="7" borderId="0" xfId="4" applyFont="1" applyFill="1" applyBorder="1"/>
    <xf numFmtId="44" fontId="53" fillId="0" borderId="1" xfId="4" applyFont="1" applyBorder="1" applyAlignment="1">
      <alignment horizontal="center" vertical="center"/>
    </xf>
    <xf numFmtId="44" fontId="0" fillId="0" borderId="0" xfId="4" applyFont="1"/>
    <xf numFmtId="14" fontId="44" fillId="7" borderId="0" xfId="0" applyNumberFormat="1" applyFont="1" applyFill="1" applyBorder="1" applyAlignment="1">
      <alignment horizontal="right"/>
    </xf>
    <xf numFmtId="9" fontId="0" fillId="0" borderId="0" xfId="2" applyFont="1"/>
    <xf numFmtId="44" fontId="0" fillId="7" borderId="0" xfId="4" applyFont="1" applyFill="1" applyBorder="1" applyAlignment="1">
      <alignment horizontal="right" vertical="center"/>
    </xf>
    <xf numFmtId="44" fontId="0" fillId="0" borderId="0" xfId="4" applyFont="1" applyBorder="1"/>
    <xf numFmtId="174" fontId="53" fillId="0" borderId="1" xfId="0" applyNumberFormat="1" applyFont="1" applyBorder="1" applyAlignment="1">
      <alignment horizontal="center" vertical="center"/>
    </xf>
    <xf numFmtId="174" fontId="56" fillId="7" borderId="8" xfId="0" applyNumberFormat="1" applyFont="1" applyFill="1" applyBorder="1" applyAlignment="1">
      <alignment vertical="center"/>
    </xf>
    <xf numFmtId="167" fontId="58" fillId="7" borderId="0" xfId="0" applyNumberFormat="1" applyFont="1" applyFill="1" applyAlignment="1">
      <alignment vertical="center"/>
    </xf>
    <xf numFmtId="174" fontId="57" fillId="53" borderId="0" xfId="0" applyNumberFormat="1" applyFont="1" applyFill="1" applyAlignment="1">
      <alignment vertical="center"/>
    </xf>
    <xf numFmtId="174" fontId="57" fillId="7" borderId="0" xfId="0" applyNumberFormat="1" applyFont="1" applyFill="1" applyAlignment="1">
      <alignment vertical="center"/>
    </xf>
    <xf numFmtId="174" fontId="59" fillId="54" borderId="0" xfId="0" applyNumberFormat="1" applyFont="1" applyFill="1" applyAlignment="1">
      <alignment vertical="center"/>
    </xf>
    <xf numFmtId="0" fontId="0" fillId="7" borderId="0" xfId="0" applyFill="1" applyAlignment="1">
      <alignment wrapText="1"/>
    </xf>
    <xf numFmtId="44" fontId="0" fillId="7" borderId="0" xfId="4" applyFont="1" applyFill="1"/>
    <xf numFmtId="172" fontId="55" fillId="0" borderId="1" xfId="0" applyNumberFormat="1" applyFont="1" applyBorder="1" applyAlignment="1">
      <alignment vertical="center" wrapText="1"/>
    </xf>
    <xf numFmtId="172" fontId="53" fillId="51" borderId="1" xfId="0" applyNumberFormat="1" applyFont="1" applyFill="1" applyBorder="1" applyAlignment="1">
      <alignment horizontal="center" vertical="center"/>
    </xf>
    <xf numFmtId="172" fontId="52" fillId="52" borderId="1" xfId="0" applyNumberFormat="1" applyFont="1" applyFill="1" applyBorder="1" applyAlignment="1">
      <alignment horizontal="left" vertical="center"/>
    </xf>
    <xf numFmtId="172" fontId="52" fillId="50" borderId="1" xfId="0" applyNumberFormat="1" applyFont="1" applyFill="1" applyBorder="1" applyAlignment="1">
      <alignment horizontal="left" vertical="center" wrapText="1"/>
    </xf>
    <xf numFmtId="172" fontId="52" fillId="50" borderId="1" xfId="0" applyNumberFormat="1" applyFont="1" applyFill="1" applyBorder="1" applyAlignment="1">
      <alignment horizontal="center" vertical="center" wrapText="1"/>
    </xf>
    <xf numFmtId="173" fontId="52" fillId="50" borderId="1" xfId="0" applyNumberFormat="1" applyFont="1" applyFill="1" applyBorder="1" applyAlignment="1">
      <alignment horizontal="center" vertical="center"/>
    </xf>
    <xf numFmtId="172" fontId="54" fillId="0" borderId="1" xfId="0" applyNumberFormat="1" applyFont="1" applyBorder="1" applyAlignment="1">
      <alignment vertical="center" wrapText="1"/>
    </xf>
    <xf numFmtId="172" fontId="52" fillId="49" borderId="1" xfId="0" applyNumberFormat="1" applyFont="1" applyFill="1" applyBorder="1" applyAlignment="1">
      <alignment horizontal="left" vertical="center" wrapText="1"/>
    </xf>
    <xf numFmtId="172" fontId="52" fillId="49" borderId="1" xfId="0" applyNumberFormat="1" applyFont="1" applyFill="1" applyBorder="1" applyAlignment="1">
      <alignment horizontal="center" vertical="center"/>
    </xf>
    <xf numFmtId="173" fontId="52" fillId="49" borderId="1" xfId="0" applyNumberFormat="1" applyFont="1" applyFill="1" applyBorder="1" applyAlignment="1">
      <alignment horizontal="center" vertical="center"/>
    </xf>
    <xf numFmtId="172" fontId="54" fillId="0" borderId="1" xfId="0" applyNumberFormat="1" applyFont="1" applyBorder="1" applyAlignment="1">
      <alignment horizontal="left" vertical="center" wrapText="1"/>
    </xf>
    <xf numFmtId="172" fontId="53" fillId="51" borderId="0" xfId="0" applyNumberFormat="1" applyFont="1" applyFill="1" applyBorder="1" applyAlignment="1">
      <alignment horizontal="center" vertical="center" wrapText="1"/>
    </xf>
    <xf numFmtId="172" fontId="53" fillId="51" borderId="0" xfId="0" applyNumberFormat="1" applyFont="1" applyFill="1" applyBorder="1" applyAlignment="1">
      <alignment horizontal="center" vertical="center"/>
    </xf>
    <xf numFmtId="172" fontId="53" fillId="51" borderId="0" xfId="0" applyNumberFormat="1" applyFont="1" applyFill="1" applyBorder="1" applyAlignment="1">
      <alignment vertical="center"/>
    </xf>
    <xf numFmtId="172" fontId="51" fillId="55" borderId="0" xfId="0" applyNumberFormat="1" applyFont="1" applyFill="1" applyBorder="1" applyAlignment="1">
      <alignment horizontal="left" vertical="center"/>
    </xf>
    <xf numFmtId="44" fontId="51" fillId="55" borderId="0" xfId="4" applyFont="1" applyFill="1" applyBorder="1" applyAlignment="1">
      <alignment horizontal="center" vertical="center"/>
    </xf>
    <xf numFmtId="172" fontId="51" fillId="55" borderId="0" xfId="0" applyNumberFormat="1" applyFont="1" applyFill="1" applyBorder="1" applyAlignment="1">
      <alignment horizontal="center" vertical="center"/>
    </xf>
    <xf numFmtId="172" fontId="52" fillId="53" borderId="0" xfId="0" applyNumberFormat="1" applyFont="1" applyFill="1" applyBorder="1" applyAlignment="1">
      <alignment horizontal="left" vertical="center"/>
    </xf>
    <xf numFmtId="44" fontId="52" fillId="53" borderId="0" xfId="4" applyFont="1" applyFill="1" applyBorder="1" applyAlignment="1">
      <alignment horizontal="center" vertical="center"/>
    </xf>
    <xf numFmtId="172" fontId="52" fillId="53" borderId="0" xfId="0" applyNumberFormat="1" applyFont="1" applyFill="1" applyBorder="1" applyAlignment="1">
      <alignment horizontal="center" vertical="center"/>
    </xf>
    <xf numFmtId="172" fontId="54" fillId="7" borderId="0" xfId="0" applyNumberFormat="1" applyFont="1" applyFill="1" applyBorder="1" applyAlignment="1">
      <alignment vertical="center" wrapText="1"/>
    </xf>
    <xf numFmtId="44" fontId="53" fillId="7" borderId="0" xfId="4" applyFont="1" applyFill="1" applyBorder="1" applyAlignment="1">
      <alignment horizontal="center" vertical="center" wrapText="1"/>
    </xf>
    <xf numFmtId="172" fontId="48" fillId="7" borderId="0" xfId="0" applyNumberFormat="1" applyFont="1" applyFill="1" applyBorder="1" applyAlignment="1">
      <alignment vertical="center" wrapText="1"/>
    </xf>
    <xf numFmtId="172" fontId="55" fillId="7" borderId="0" xfId="0" applyNumberFormat="1" applyFont="1" applyFill="1" applyBorder="1" applyAlignment="1">
      <alignment vertical="center" wrapText="1"/>
    </xf>
    <xf numFmtId="44" fontId="53" fillId="7" borderId="0" xfId="4" applyFont="1" applyFill="1" applyBorder="1" applyAlignment="1">
      <alignment horizontal="center" vertical="center"/>
    </xf>
    <xf numFmtId="172" fontId="55" fillId="7" borderId="0" xfId="0" applyNumberFormat="1" applyFont="1" applyFill="1" applyBorder="1" applyAlignment="1">
      <alignment vertical="top" wrapText="1"/>
    </xf>
    <xf numFmtId="44" fontId="53" fillId="7" borderId="0" xfId="4" applyFont="1" applyFill="1" applyBorder="1" applyAlignment="1">
      <alignment vertical="center"/>
    </xf>
    <xf numFmtId="0" fontId="55" fillId="7" borderId="0" xfId="0" applyFont="1" applyFill="1" applyBorder="1" applyAlignment="1">
      <alignment vertical="top" wrapText="1"/>
    </xf>
    <xf numFmtId="172" fontId="53" fillId="7" borderId="0" xfId="0" applyNumberFormat="1" applyFont="1" applyFill="1" applyBorder="1" applyAlignment="1">
      <alignment horizontal="center" vertical="center"/>
    </xf>
    <xf numFmtId="172" fontId="52" fillId="53" borderId="0" xfId="0" applyNumberFormat="1" applyFont="1" applyFill="1" applyBorder="1" applyAlignment="1">
      <alignment horizontal="left" vertical="center" wrapText="1"/>
    </xf>
    <xf numFmtId="44" fontId="52" fillId="53" borderId="0" xfId="4" applyFont="1" applyFill="1" applyBorder="1" applyAlignment="1">
      <alignment horizontal="center" vertical="center" wrapText="1"/>
    </xf>
    <xf numFmtId="172" fontId="52" fillId="53" borderId="0" xfId="0" applyNumberFormat="1" applyFont="1" applyFill="1" applyBorder="1" applyAlignment="1">
      <alignment horizontal="center" vertical="center" wrapText="1"/>
    </xf>
    <xf numFmtId="172" fontId="54" fillId="7" borderId="0" xfId="0" applyNumberFormat="1" applyFont="1" applyFill="1" applyBorder="1" applyAlignment="1">
      <alignment horizontal="left" vertical="center" wrapText="1"/>
    </xf>
    <xf numFmtId="172" fontId="54" fillId="7" borderId="0" xfId="0" applyNumberFormat="1" applyFont="1" applyFill="1" applyBorder="1" applyAlignment="1">
      <alignment horizontal="left" vertical="center"/>
    </xf>
    <xf numFmtId="172" fontId="51" fillId="48" borderId="1" xfId="0" applyNumberFormat="1" applyFont="1" applyFill="1" applyBorder="1" applyAlignment="1">
      <alignment horizontal="left" vertical="center"/>
    </xf>
    <xf numFmtId="172" fontId="51" fillId="48" borderId="1" xfId="0" applyNumberFormat="1" applyFont="1" applyFill="1" applyBorder="1" applyAlignment="1">
      <alignment horizontal="center" vertical="center"/>
    </xf>
    <xf numFmtId="173" fontId="51" fillId="48" borderId="1" xfId="0" applyNumberFormat="1" applyFont="1" applyFill="1" applyBorder="1" applyAlignment="1">
      <alignment horizontal="center" vertical="center"/>
    </xf>
    <xf numFmtId="44" fontId="51" fillId="48" borderId="1" xfId="4" applyFont="1" applyFill="1" applyBorder="1" applyAlignment="1">
      <alignment horizontal="center" vertical="center"/>
    </xf>
    <xf numFmtId="172" fontId="52" fillId="49" borderId="1" xfId="0" applyNumberFormat="1" applyFont="1" applyFill="1" applyBorder="1" applyAlignment="1">
      <alignment horizontal="left" vertical="center"/>
    </xf>
    <xf numFmtId="172" fontId="52" fillId="50" borderId="1" xfId="0" applyNumberFormat="1" applyFont="1" applyFill="1" applyBorder="1" applyAlignment="1">
      <alignment horizontal="left" vertical="center"/>
    </xf>
    <xf numFmtId="172" fontId="53" fillId="0" borderId="1" xfId="0" applyNumberFormat="1" applyFont="1" applyBorder="1" applyAlignment="1">
      <alignment horizontal="center" vertical="center" wrapText="1"/>
    </xf>
    <xf numFmtId="172" fontId="53" fillId="51" borderId="1" xfId="0" applyNumberFormat="1" applyFont="1" applyFill="1" applyBorder="1" applyAlignment="1">
      <alignment horizontal="center" vertical="center" wrapText="1"/>
    </xf>
    <xf numFmtId="172" fontId="48" fillId="0" borderId="1" xfId="0" applyNumberFormat="1" applyFont="1" applyBorder="1" applyAlignment="1">
      <alignment vertical="center" wrapText="1"/>
    </xf>
    <xf numFmtId="172" fontId="55" fillId="0" borderId="1" xfId="0" applyNumberFormat="1" applyFont="1" applyBorder="1" applyAlignment="1">
      <alignment vertical="top" wrapText="1"/>
    </xf>
    <xf numFmtId="172" fontId="53" fillId="0" borderId="1" xfId="0" applyNumberFormat="1" applyFont="1" applyBorder="1" applyAlignment="1">
      <alignment vertical="center"/>
    </xf>
    <xf numFmtId="172" fontId="53" fillId="51" borderId="1" xfId="0" applyNumberFormat="1" applyFont="1" applyFill="1" applyBorder="1" applyAlignment="1">
      <alignment vertical="center"/>
    </xf>
    <xf numFmtId="0" fontId="55" fillId="0" borderId="1" xfId="0" applyFont="1" applyBorder="1" applyAlignment="1">
      <alignment vertical="top" wrapText="1"/>
    </xf>
    <xf numFmtId="172" fontId="52" fillId="50" borderId="1" xfId="0" applyNumberFormat="1" applyFont="1" applyFill="1" applyBorder="1" applyAlignment="1">
      <alignment horizontal="center" vertical="center"/>
    </xf>
    <xf numFmtId="44" fontId="0" fillId="56" borderId="0" xfId="4" applyFont="1" applyFill="1"/>
    <xf numFmtId="0" fontId="0" fillId="56" borderId="0" xfId="0" applyFill="1"/>
    <xf numFmtId="172" fontId="51" fillId="48" borderId="14" xfId="0" applyNumberFormat="1" applyFont="1" applyFill="1" applyBorder="1" applyAlignment="1">
      <alignment horizontal="left" vertical="center"/>
    </xf>
    <xf numFmtId="172" fontId="52" fillId="49" borderId="10" xfId="0" applyNumberFormat="1" applyFont="1" applyFill="1" applyBorder="1" applyAlignment="1">
      <alignment horizontal="left" vertical="center"/>
    </xf>
    <xf numFmtId="172" fontId="53" fillId="0" borderId="11" xfId="0" applyNumberFormat="1" applyFont="1" applyBorder="1" applyAlignment="1">
      <alignment horizontal="left" vertical="center"/>
    </xf>
    <xf numFmtId="172" fontId="53" fillId="0" borderId="15" xfId="0" applyNumberFormat="1" applyFont="1" applyBorder="1" applyAlignment="1">
      <alignment horizontal="left" vertical="center"/>
    </xf>
    <xf numFmtId="172" fontId="52" fillId="52" borderId="10" xfId="0" applyNumberFormat="1" applyFont="1" applyFill="1" applyBorder="1" applyAlignment="1">
      <alignment horizontal="left" vertical="center"/>
    </xf>
    <xf numFmtId="172" fontId="53" fillId="0" borderId="12" xfId="0" applyNumberFormat="1" applyFont="1" applyBorder="1" applyAlignment="1">
      <alignment horizontal="left" vertical="center"/>
    </xf>
    <xf numFmtId="172" fontId="52" fillId="52" borderId="5" xfId="0" applyNumberFormat="1" applyFont="1" applyFill="1" applyBorder="1" applyAlignment="1">
      <alignment horizontal="left" vertical="center"/>
    </xf>
    <xf numFmtId="172" fontId="53" fillId="0" borderId="5" xfId="0" applyNumberFormat="1" applyFont="1" applyBorder="1" applyAlignment="1">
      <alignment horizontal="left" vertical="center"/>
    </xf>
    <xf numFmtId="44" fontId="0" fillId="56" borderId="1" xfId="4" applyFont="1" applyFill="1" applyBorder="1"/>
    <xf numFmtId="44" fontId="53" fillId="0" borderId="1" xfId="4" applyFont="1" applyBorder="1" applyAlignment="1">
      <alignment horizontal="center" vertical="center" wrapText="1"/>
    </xf>
    <xf numFmtId="173" fontId="53" fillId="0" borderId="1" xfId="0" applyNumberFormat="1" applyFont="1" applyBorder="1" applyAlignment="1">
      <alignment vertical="center"/>
    </xf>
    <xf numFmtId="44" fontId="53" fillId="0" borderId="1" xfId="4" applyFont="1" applyBorder="1" applyAlignment="1">
      <alignment vertical="center"/>
    </xf>
    <xf numFmtId="172" fontId="56" fillId="7" borderId="5" xfId="0" applyNumberFormat="1" applyFont="1" applyFill="1" applyBorder="1" applyAlignment="1">
      <alignment vertical="center" wrapText="1"/>
    </xf>
    <xf numFmtId="172" fontId="57" fillId="7" borderId="0" xfId="0" applyNumberFormat="1" applyFont="1" applyFill="1" applyAlignment="1">
      <alignment vertical="center" wrapText="1"/>
    </xf>
    <xf numFmtId="172" fontId="57" fillId="53" borderId="0" xfId="0" applyNumberFormat="1" applyFont="1" applyFill="1" applyAlignment="1">
      <alignment vertical="center"/>
    </xf>
    <xf numFmtId="172" fontId="57" fillId="7" borderId="0" xfId="0" applyNumberFormat="1" applyFont="1" applyFill="1" applyAlignment="1">
      <alignment vertical="center"/>
    </xf>
    <xf numFmtId="172" fontId="59" fillId="54" borderId="0" xfId="0" applyNumberFormat="1" applyFont="1" applyFill="1" applyAlignment="1">
      <alignment vertical="center"/>
    </xf>
    <xf numFmtId="172" fontId="56" fillId="7" borderId="0" xfId="0" applyNumberFormat="1" applyFont="1" applyFill="1" applyBorder="1" applyAlignment="1">
      <alignment vertical="center" wrapText="1"/>
    </xf>
    <xf numFmtId="44" fontId="53" fillId="56" borderId="1" xfId="4" applyFont="1" applyFill="1" applyBorder="1" applyAlignment="1">
      <alignment horizontal="center" vertical="center"/>
    </xf>
    <xf numFmtId="172" fontId="57" fillId="7" borderId="0" xfId="0" applyNumberFormat="1" applyFont="1" applyFill="1" applyBorder="1" applyAlignment="1">
      <alignment vertical="center"/>
    </xf>
    <xf numFmtId="167" fontId="58" fillId="7" borderId="0" xfId="0" applyNumberFormat="1" applyFont="1" applyFill="1" applyBorder="1" applyAlignment="1">
      <alignment vertical="center"/>
    </xf>
    <xf numFmtId="172" fontId="57" fillId="53" borderId="0" xfId="0" applyNumberFormat="1" applyFont="1" applyFill="1" applyBorder="1" applyAlignment="1">
      <alignment vertical="center"/>
    </xf>
    <xf numFmtId="174" fontId="57" fillId="53" borderId="0" xfId="0" applyNumberFormat="1" applyFont="1" applyFill="1" applyBorder="1" applyAlignment="1">
      <alignment vertical="center"/>
    </xf>
    <xf numFmtId="174" fontId="57" fillId="7" borderId="0" xfId="0" applyNumberFormat="1" applyFont="1" applyFill="1" applyBorder="1" applyAlignment="1">
      <alignment vertical="center"/>
    </xf>
    <xf numFmtId="4" fontId="0" fillId="0" borderId="0" xfId="0" applyNumberFormat="1"/>
    <xf numFmtId="0" fontId="63" fillId="0" borderId="0" xfId="0" applyFont="1" applyAlignment="1">
      <alignment wrapText="1"/>
    </xf>
    <xf numFmtId="4" fontId="63" fillId="7" borderId="0" xfId="0" applyNumberFormat="1" applyFont="1" applyFill="1" applyAlignment="1">
      <alignment horizontal="left" wrapText="1"/>
    </xf>
    <xf numFmtId="0" fontId="63" fillId="7" borderId="0" xfId="0" applyFont="1" applyFill="1" applyAlignment="1">
      <alignment wrapText="1"/>
    </xf>
    <xf numFmtId="172" fontId="56" fillId="7" borderId="5" xfId="0" applyNumberFormat="1" applyFont="1" applyFill="1" applyBorder="1" applyAlignment="1">
      <alignment vertical="center"/>
    </xf>
    <xf numFmtId="172" fontId="56" fillId="7" borderId="13" xfId="0" applyNumberFormat="1" applyFont="1" applyFill="1" applyBorder="1" applyAlignment="1">
      <alignment vertical="center"/>
    </xf>
    <xf numFmtId="174" fontId="56" fillId="7" borderId="8" xfId="0" applyNumberFormat="1" applyFont="1" applyFill="1" applyBorder="1" applyAlignment="1">
      <alignment horizontal="right" vertical="center"/>
    </xf>
    <xf numFmtId="172" fontId="58" fillId="7" borderId="0" xfId="0" applyNumberFormat="1" applyFont="1" applyFill="1" applyAlignment="1">
      <alignment vertical="center"/>
    </xf>
    <xf numFmtId="44" fontId="0" fillId="7" borderId="0" xfId="4" applyFont="1" applyFill="1" applyBorder="1" applyAlignment="1">
      <alignment horizontal="right"/>
    </xf>
    <xf numFmtId="44" fontId="23" fillId="7" borderId="0" xfId="4" applyFont="1" applyFill="1" applyBorder="1" applyAlignment="1">
      <alignment horizontal="right"/>
    </xf>
    <xf numFmtId="44" fontId="43" fillId="7" borderId="0" xfId="4" applyFont="1" applyFill="1" applyBorder="1" applyAlignment="1">
      <alignment horizontal="center" vertical="top"/>
    </xf>
    <xf numFmtId="0" fontId="0" fillId="7" borderId="0" xfId="0" applyFill="1" applyBorder="1" applyAlignment="1"/>
    <xf numFmtId="0" fontId="43" fillId="7" borderId="0" xfId="0" applyFont="1" applyFill="1" applyBorder="1" applyAlignment="1">
      <alignment horizontal="right"/>
    </xf>
    <xf numFmtId="0" fontId="48" fillId="7" borderId="0" xfId="0" applyFont="1" applyFill="1" applyBorder="1" applyAlignment="1">
      <alignment vertical="center"/>
    </xf>
    <xf numFmtId="0" fontId="48" fillId="7" borderId="0" xfId="0" applyFont="1" applyFill="1" applyBorder="1" applyAlignment="1">
      <alignment horizontal="right" vertical="center"/>
    </xf>
    <xf numFmtId="0" fontId="66" fillId="0" borderId="0" xfId="0" applyFont="1"/>
    <xf numFmtId="0" fontId="66" fillId="7" borderId="0" xfId="0" applyFont="1" applyFill="1" applyBorder="1" applyAlignment="1">
      <alignment horizontal="right"/>
    </xf>
    <xf numFmtId="172" fontId="55" fillId="7" borderId="8" xfId="0" applyNumberFormat="1" applyFont="1" applyFill="1" applyBorder="1" applyAlignment="1">
      <alignment vertical="center" wrapText="1"/>
    </xf>
    <xf numFmtId="172" fontId="51" fillId="48" borderId="0" xfId="0" applyNumberFormat="1" applyFont="1" applyFill="1" applyBorder="1" applyAlignment="1">
      <alignment horizontal="left" vertical="center"/>
    </xf>
    <xf numFmtId="172" fontId="51" fillId="48" borderId="0" xfId="0" applyNumberFormat="1" applyFont="1" applyFill="1" applyBorder="1" applyAlignment="1">
      <alignment horizontal="center" vertical="center"/>
    </xf>
    <xf numFmtId="173" fontId="51" fillId="48" borderId="0" xfId="0" applyNumberFormat="1" applyFont="1" applyFill="1" applyBorder="1" applyAlignment="1">
      <alignment horizontal="center" vertical="center"/>
    </xf>
    <xf numFmtId="44" fontId="51" fillId="48" borderId="0" xfId="4" applyFont="1" applyFill="1" applyBorder="1" applyAlignment="1">
      <alignment horizontal="center" vertical="center"/>
    </xf>
    <xf numFmtId="172" fontId="52" fillId="49" borderId="0" xfId="0" applyNumberFormat="1" applyFont="1" applyFill="1" applyBorder="1" applyAlignment="1">
      <alignment horizontal="left" vertical="center"/>
    </xf>
    <xf numFmtId="172" fontId="52" fillId="50" borderId="0" xfId="0" applyNumberFormat="1" applyFont="1" applyFill="1" applyBorder="1" applyAlignment="1">
      <alignment horizontal="left" vertical="center"/>
    </xf>
    <xf numFmtId="172" fontId="52" fillId="50" borderId="0" xfId="0" applyNumberFormat="1" applyFont="1" applyFill="1" applyBorder="1" applyAlignment="1">
      <alignment vertical="center"/>
    </xf>
    <xf numFmtId="44" fontId="52" fillId="50" borderId="0" xfId="4" applyFont="1" applyFill="1" applyBorder="1" applyAlignment="1">
      <alignment horizontal="center" vertical="center"/>
    </xf>
    <xf numFmtId="172" fontId="53" fillId="0" borderId="0" xfId="0" applyNumberFormat="1" applyFont="1" applyBorder="1" applyAlignment="1">
      <alignment horizontal="left" vertical="center"/>
    </xf>
    <xf numFmtId="172" fontId="54" fillId="0" borderId="0" xfId="0" applyNumberFormat="1" applyFont="1" applyBorder="1" applyAlignment="1">
      <alignment vertical="center" wrapText="1"/>
    </xf>
    <xf numFmtId="172" fontId="53" fillId="0" borderId="0" xfId="0" applyNumberFormat="1" applyFont="1" applyBorder="1" applyAlignment="1">
      <alignment horizontal="center" vertical="center" wrapText="1"/>
    </xf>
    <xf numFmtId="173" fontId="53" fillId="0" borderId="0" xfId="0" applyNumberFormat="1" applyFont="1" applyBorder="1" applyAlignment="1">
      <alignment horizontal="center" vertical="center"/>
    </xf>
    <xf numFmtId="44" fontId="62" fillId="53" borderId="0" xfId="4" applyFont="1" applyFill="1" applyBorder="1" applyAlignment="1">
      <alignment horizontal="center" vertical="center"/>
    </xf>
    <xf numFmtId="172" fontId="48" fillId="0" borderId="0" xfId="0" applyNumberFormat="1" applyFont="1" applyBorder="1" applyAlignment="1">
      <alignment vertical="center" wrapText="1"/>
    </xf>
    <xf numFmtId="172" fontId="55" fillId="0" borderId="0" xfId="0" applyNumberFormat="1" applyFont="1" applyBorder="1" applyAlignment="1">
      <alignment vertical="center" wrapText="1"/>
    </xf>
    <xf numFmtId="172" fontId="53" fillId="0" borderId="0" xfId="0" applyNumberFormat="1" applyFont="1" applyBorder="1" applyAlignment="1">
      <alignment horizontal="center" vertical="center"/>
    </xf>
    <xf numFmtId="173" fontId="53" fillId="56" borderId="0" xfId="0" applyNumberFormat="1" applyFont="1" applyFill="1" applyBorder="1" applyAlignment="1">
      <alignment horizontal="center" vertical="center"/>
    </xf>
    <xf numFmtId="172" fontId="55" fillId="0" borderId="0" xfId="0" applyNumberFormat="1" applyFont="1" applyBorder="1" applyAlignment="1">
      <alignment vertical="top" wrapText="1"/>
    </xf>
    <xf numFmtId="172" fontId="53" fillId="0" borderId="0" xfId="0" applyNumberFormat="1" applyFont="1" applyBorder="1" applyAlignment="1">
      <alignment vertical="center"/>
    </xf>
    <xf numFmtId="0" fontId="55" fillId="0" borderId="0" xfId="0" applyFont="1" applyBorder="1" applyAlignment="1">
      <alignment vertical="top" wrapText="1"/>
    </xf>
    <xf numFmtId="172" fontId="52" fillId="50" borderId="0" xfId="0" applyNumberFormat="1" applyFont="1" applyFill="1" applyBorder="1" applyAlignment="1">
      <alignment horizontal="center" vertical="center"/>
    </xf>
    <xf numFmtId="172" fontId="52" fillId="52" borderId="0" xfId="0" applyNumberFormat="1" applyFont="1" applyFill="1" applyBorder="1" applyAlignment="1">
      <alignment horizontal="left" vertical="center"/>
    </xf>
    <xf numFmtId="172" fontId="52" fillId="50" borderId="0" xfId="0" applyNumberFormat="1" applyFont="1" applyFill="1" applyBorder="1" applyAlignment="1">
      <alignment horizontal="left" vertical="center" wrapText="1"/>
    </xf>
    <xf numFmtId="172" fontId="52" fillId="50" borderId="0" xfId="0" applyNumberFormat="1" applyFont="1" applyFill="1" applyBorder="1" applyAlignment="1">
      <alignment horizontal="center" vertical="center" wrapText="1"/>
    </xf>
    <xf numFmtId="172" fontId="52" fillId="49" borderId="0" xfId="0" applyNumberFormat="1" applyFont="1" applyFill="1" applyBorder="1" applyAlignment="1">
      <alignment horizontal="left" vertical="center" wrapText="1"/>
    </xf>
    <xf numFmtId="172" fontId="52" fillId="49" borderId="0" xfId="0" applyNumberFormat="1" applyFont="1" applyFill="1" applyBorder="1" applyAlignment="1">
      <alignment horizontal="center" vertical="center"/>
    </xf>
    <xf numFmtId="172" fontId="54" fillId="0" borderId="0" xfId="0" applyNumberFormat="1" applyFont="1" applyBorder="1" applyAlignment="1">
      <alignment horizontal="left" vertical="center" wrapText="1"/>
    </xf>
    <xf numFmtId="172" fontId="54" fillId="0" borderId="0" xfId="0" applyNumberFormat="1" applyFont="1" applyBorder="1" applyAlignment="1">
      <alignment horizontal="left" vertical="center"/>
    </xf>
    <xf numFmtId="44" fontId="61" fillId="53" borderId="0" xfId="4" applyFont="1" applyFill="1" applyBorder="1" applyAlignment="1">
      <alignment horizontal="center" vertical="center"/>
    </xf>
    <xf numFmtId="173" fontId="60" fillId="56" borderId="0" xfId="0" applyNumberFormat="1" applyFont="1" applyFill="1" applyBorder="1" applyAlignment="1">
      <alignment horizontal="center" vertical="center"/>
    </xf>
    <xf numFmtId="172" fontId="53" fillId="7" borderId="0" xfId="0" applyNumberFormat="1" applyFont="1" applyFill="1" applyBorder="1" applyAlignment="1">
      <alignment horizontal="left" vertical="center"/>
    </xf>
    <xf numFmtId="172" fontId="53" fillId="7" borderId="0" xfId="0" applyNumberFormat="1" applyFont="1" applyFill="1" applyBorder="1" applyAlignment="1">
      <alignment horizontal="center" vertical="center" wrapText="1"/>
    </xf>
    <xf numFmtId="173" fontId="53" fillId="7" borderId="0" xfId="0" applyNumberFormat="1" applyFont="1" applyFill="1" applyBorder="1" applyAlignment="1">
      <alignment horizontal="center" vertical="center"/>
    </xf>
    <xf numFmtId="172" fontId="63" fillId="50" borderId="0" xfId="0" applyNumberFormat="1" applyFont="1" applyFill="1" applyBorder="1" applyAlignment="1">
      <alignment horizontal="left" vertical="center"/>
    </xf>
    <xf numFmtId="0" fontId="50" fillId="7" borderId="0" xfId="0" applyFont="1" applyFill="1" applyBorder="1" applyAlignment="1">
      <alignment horizontal="left" vertical="center"/>
    </xf>
    <xf numFmtId="0" fontId="47" fillId="7" borderId="0" xfId="0" applyFont="1" applyFill="1" applyBorder="1" applyAlignment="1">
      <alignment horizontal="center" vertical="center"/>
    </xf>
    <xf numFmtId="172" fontId="52" fillId="50" borderId="5" xfId="0" applyNumberFormat="1" applyFont="1" applyFill="1" applyBorder="1" applyAlignment="1">
      <alignment horizontal="center" vertical="center"/>
    </xf>
    <xf numFmtId="172" fontId="52" fillId="50" borderId="13" xfId="0" applyNumberFormat="1" applyFont="1" applyFill="1" applyBorder="1" applyAlignment="1">
      <alignment horizontal="center" vertical="center"/>
    </xf>
    <xf numFmtId="172" fontId="52" fillId="50" borderId="8" xfId="0" applyNumberFormat="1" applyFont="1" applyFill="1" applyBorder="1" applyAlignment="1">
      <alignment horizontal="center" vertical="center"/>
    </xf>
    <xf numFmtId="172" fontId="56" fillId="7" borderId="5" xfId="0" applyNumberFormat="1" applyFont="1" applyFill="1" applyBorder="1" applyAlignment="1">
      <alignment horizontal="left" vertical="center" wrapText="1"/>
    </xf>
    <xf numFmtId="172" fontId="56" fillId="7" borderId="13" xfId="0" applyNumberFormat="1" applyFont="1" applyFill="1" applyBorder="1" applyAlignment="1">
      <alignment horizontal="left" vertical="center" wrapText="1"/>
    </xf>
    <xf numFmtId="14" fontId="43" fillId="7" borderId="0" xfId="0" applyNumberFormat="1" applyFont="1" applyFill="1" applyBorder="1" applyAlignment="1">
      <alignment horizontal="right"/>
    </xf>
    <xf numFmtId="14" fontId="44" fillId="7" borderId="0" xfId="0" applyNumberFormat="1" applyFont="1" applyFill="1" applyBorder="1" applyAlignment="1">
      <alignment horizontal="right"/>
    </xf>
    <xf numFmtId="0" fontId="0" fillId="7" borderId="0" xfId="0" applyFill="1" applyBorder="1" applyAlignment="1">
      <alignment horizontal="right"/>
    </xf>
    <xf numFmtId="0" fontId="49" fillId="7" borderId="0" xfId="0" applyFont="1" applyFill="1" applyBorder="1" applyAlignment="1">
      <alignment horizontal="left" vertical="center"/>
    </xf>
    <xf numFmtId="0" fontId="46" fillId="7" borderId="0" xfId="0" applyFont="1" applyFill="1" applyBorder="1" applyAlignment="1">
      <alignment horizontal="center" vertical="center"/>
    </xf>
    <xf numFmtId="0" fontId="0" fillId="7" borderId="0" xfId="0" applyFill="1" applyBorder="1" applyAlignment="1">
      <alignment horizontal="center" vertical="center"/>
    </xf>
    <xf numFmtId="0" fontId="48" fillId="7" borderId="0" xfId="0" applyFont="1" applyFill="1" applyBorder="1" applyAlignment="1">
      <alignment horizontal="center" vertical="center"/>
    </xf>
    <xf numFmtId="0" fontId="0" fillId="7" borderId="0" xfId="0" applyFill="1" applyBorder="1" applyAlignment="1">
      <alignment horizontal="center"/>
    </xf>
    <xf numFmtId="172" fontId="52" fillId="50" borderId="1" xfId="0" applyNumberFormat="1" applyFont="1" applyFill="1" applyBorder="1" applyAlignment="1">
      <alignment horizontal="center" vertical="center"/>
    </xf>
    <xf numFmtId="0" fontId="64" fillId="7" borderId="0" xfId="0" applyFont="1" applyFill="1" applyBorder="1" applyAlignment="1">
      <alignment horizontal="left" vertical="center"/>
    </xf>
    <xf numFmtId="0" fontId="68" fillId="7" borderId="0" xfId="0" applyFont="1" applyFill="1" applyBorder="1" applyAlignment="1">
      <alignment horizontal="left" vertical="center"/>
    </xf>
    <xf numFmtId="0" fontId="67" fillId="7" borderId="0" xfId="5" applyFont="1" applyFill="1" applyBorder="1" applyAlignment="1">
      <alignment horizontal="left" vertical="center"/>
    </xf>
  </cellXfs>
  <cellStyles count="6">
    <cellStyle name="Lien hypertexte" xfId="5" builtinId="8"/>
    <cellStyle name="Milliers" xfId="1" builtinId="3"/>
    <cellStyle name="Monétaire" xfId="4" builtinId="4"/>
    <cellStyle name="Neutre" xfId="3" builtinId="28"/>
    <cellStyle name="Normal" xfId="0" builtinId="0"/>
    <cellStyle name="Pourcentage" xfId="2" builtinId="5"/>
  </cellStyles>
  <dxfs count="0"/>
  <tableStyles count="0" defaultTableStyle="TableStyleMedium2" defaultPivotStyle="PivotStyleLight16"/>
  <colors>
    <mruColors>
      <color rgb="FF6BF395"/>
      <color rgb="FFB8CCE4"/>
      <color rgb="FF00FFFF"/>
      <color rgb="FF00FF00"/>
      <color rgb="FF0099FF"/>
      <color rgb="FFFF0000"/>
      <color rgb="FFFF66CC"/>
      <color rgb="FF73EB98"/>
      <color rgb="FFFF99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" Type="http://schemas.openxmlformats.org/officeDocument/2006/relationships/worksheet" Target="worksheets/sheet3.xml"/><Relationship Id="rId21" Type="http://schemas.openxmlformats.org/officeDocument/2006/relationships/worksheet" Target="worksheets/sheet21.xml"/><Relationship Id="rId34" Type="http://schemas.openxmlformats.org/officeDocument/2006/relationships/sharedStrings" Target="sharedStrings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styles" Target="styles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29" Type="http://schemas.openxmlformats.org/officeDocument/2006/relationships/worksheet" Target="worksheets/sheet29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theme" Target="theme/theme1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openxmlformats.org/officeDocument/2006/relationships/externalLink" Target="externalLinks/externalLink2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externalLink" Target="externalLinks/externalLink1.xml"/><Relationship Id="rId35" Type="http://schemas.openxmlformats.org/officeDocument/2006/relationships/calcChain" Target="calcChain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9</xdr:col>
      <xdr:colOff>0</xdr:colOff>
      <xdr:row>7</xdr:row>
      <xdr:rowOff>0</xdr:rowOff>
    </xdr:from>
    <xdr:to>
      <xdr:col>9</xdr:col>
      <xdr:colOff>0</xdr:colOff>
      <xdr:row>7</xdr:row>
      <xdr:rowOff>2057400</xdr:rowOff>
    </xdr:to>
    <xdr:sp macro="" textlink="">
      <xdr:nvSpPr>
        <xdr:cNvPr id="3" name="ZoneTexte 2">
          <a:extLst>
            <a:ext uri="{FF2B5EF4-FFF2-40B4-BE49-F238E27FC236}">
              <a16:creationId xmlns:a16="http://schemas.microsoft.com/office/drawing/2014/main" id="{410DAF37-E0CE-444E-BFF5-63D1606CB1FC}"/>
            </a:ext>
          </a:extLst>
        </xdr:cNvPr>
        <xdr:cNvSpPr txBox="1"/>
      </xdr:nvSpPr>
      <xdr:spPr>
        <a:xfrm>
          <a:off x="13803958" y="1905000"/>
          <a:ext cx="93196" cy="190500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endParaRPr lang="fr-FR" sz="1100"/>
        </a:p>
        <a:p>
          <a:endParaRPr lang="fr-FR" sz="1100"/>
        </a:p>
        <a:p>
          <a:endParaRPr lang="fr-FR" sz="1600" b="1"/>
        </a:p>
        <a:p>
          <a:endParaRPr lang="fr-FR" sz="1600" b="1"/>
        </a:p>
        <a:p>
          <a:r>
            <a:rPr lang="fr-FR" sz="1600" b="1"/>
            <a:t>Ste NEGOBOIS</a:t>
          </a:r>
        </a:p>
        <a:p>
          <a:r>
            <a:rPr lang="fr-FR" sz="1100"/>
            <a:t>13</a:t>
          </a:r>
          <a:r>
            <a:rPr lang="fr-FR" sz="1100" baseline="0"/>
            <a:t> RUE GUSTAVE COURBET</a:t>
          </a:r>
        </a:p>
        <a:p>
          <a:r>
            <a:rPr lang="fr-FR" sz="1100" baseline="0"/>
            <a:t>75116 PARIS</a:t>
          </a:r>
        </a:p>
        <a:p>
          <a:r>
            <a:rPr lang="fr-FR" sz="1100" baseline="0"/>
            <a:t>TEL 01</a:t>
          </a:r>
        </a:p>
        <a:p>
          <a:r>
            <a:rPr lang="fr-FR" sz="1100" baseline="0"/>
            <a:t>PORT 06,1,92,70,34</a:t>
          </a:r>
        </a:p>
        <a:p>
          <a:r>
            <a:rPr lang="fr-FR" sz="1100" baseline="0"/>
            <a:t>SIRET 824928457 RCS PARIS</a:t>
          </a:r>
          <a:endParaRPr lang="fr-FR" sz="1100"/>
        </a:p>
      </xdr:txBody>
    </xdr:sp>
    <xdr:clientData/>
  </xdr:twoCellAnchor>
  <xdr:twoCellAnchor editAs="oneCell">
    <xdr:from>
      <xdr:col>0</xdr:col>
      <xdr:colOff>102054</xdr:colOff>
      <xdr:row>0</xdr:row>
      <xdr:rowOff>63954</xdr:rowOff>
    </xdr:from>
    <xdr:to>
      <xdr:col>1</xdr:col>
      <xdr:colOff>72118</xdr:colOff>
      <xdr:row>1</xdr:row>
      <xdr:rowOff>178254</xdr:rowOff>
    </xdr:to>
    <xdr:pic>
      <xdr:nvPicPr>
        <xdr:cNvPr id="4" name="Image 3">
          <a:extLst>
            <a:ext uri="{FF2B5EF4-FFF2-40B4-BE49-F238E27FC236}">
              <a16:creationId xmlns:a16="http://schemas.microsoft.com/office/drawing/2014/main" id="{04F52856-2F65-4377-9661-062FD80F2792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02054" y="63954"/>
          <a:ext cx="551089" cy="590550"/>
        </a:xfrm>
        <a:prstGeom prst="rect">
          <a:avLst/>
        </a:prstGeom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9</xdr:col>
      <xdr:colOff>1586592</xdr:colOff>
      <xdr:row>22</xdr:row>
      <xdr:rowOff>274865</xdr:rowOff>
    </xdr:from>
    <xdr:to>
      <xdr:col>12</xdr:col>
      <xdr:colOff>269420</xdr:colOff>
      <xdr:row>25</xdr:row>
      <xdr:rowOff>50347</xdr:rowOff>
    </xdr:to>
    <xdr:sp macro="" textlink="">
      <xdr:nvSpPr>
        <xdr:cNvPr id="2" name="ZoneTexte 1">
          <a:extLst>
            <a:ext uri="{FF2B5EF4-FFF2-40B4-BE49-F238E27FC236}">
              <a16:creationId xmlns:a16="http://schemas.microsoft.com/office/drawing/2014/main" id="{00000000-0008-0000-0200-000002000000}"/>
            </a:ext>
          </a:extLst>
        </xdr:cNvPr>
        <xdr:cNvSpPr txBox="1"/>
      </xdr:nvSpPr>
      <xdr:spPr>
        <a:xfrm>
          <a:off x="10798628" y="6683829"/>
          <a:ext cx="3173185" cy="809625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endParaRPr lang="fr-FR" sz="1100"/>
        </a:p>
      </xdr:txBody>
    </xdr:sp>
    <xdr:clientData/>
  </xdr:twoCellAnchor>
  <xdr:twoCellAnchor>
    <xdr:from>
      <xdr:col>9</xdr:col>
      <xdr:colOff>507058</xdr:colOff>
      <xdr:row>7</xdr:row>
      <xdr:rowOff>0</xdr:rowOff>
    </xdr:from>
    <xdr:to>
      <xdr:col>9</xdr:col>
      <xdr:colOff>2791004</xdr:colOff>
      <xdr:row>7</xdr:row>
      <xdr:rowOff>2057400</xdr:rowOff>
    </xdr:to>
    <xdr:sp macro="" textlink="">
      <xdr:nvSpPr>
        <xdr:cNvPr id="7" name="ZoneTexte 6">
          <a:extLst>
            <a:ext uri="{FF2B5EF4-FFF2-40B4-BE49-F238E27FC236}">
              <a16:creationId xmlns:a16="http://schemas.microsoft.com/office/drawing/2014/main" id="{00000000-0008-0000-0200-000007000000}"/>
            </a:ext>
          </a:extLst>
        </xdr:cNvPr>
        <xdr:cNvSpPr txBox="1"/>
      </xdr:nvSpPr>
      <xdr:spPr>
        <a:xfrm>
          <a:off x="9719094" y="0"/>
          <a:ext cx="2283946" cy="2057400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endParaRPr lang="fr-FR" sz="1100"/>
        </a:p>
        <a:p>
          <a:endParaRPr lang="fr-FR" sz="1100"/>
        </a:p>
        <a:p>
          <a:endParaRPr lang="fr-FR" sz="1600" b="1"/>
        </a:p>
        <a:p>
          <a:endParaRPr lang="fr-FR" sz="1600" b="1"/>
        </a:p>
        <a:p>
          <a:r>
            <a:rPr lang="fr-FR" sz="1600" b="1"/>
            <a:t>Ste NEGOBOIS</a:t>
          </a:r>
        </a:p>
        <a:p>
          <a:r>
            <a:rPr lang="fr-FR" sz="1100"/>
            <a:t>13</a:t>
          </a:r>
          <a:r>
            <a:rPr lang="fr-FR" sz="1100" baseline="0"/>
            <a:t> RUE GUSTAVE COURBET</a:t>
          </a:r>
        </a:p>
        <a:p>
          <a:r>
            <a:rPr lang="fr-FR" sz="1100" baseline="0"/>
            <a:t>75116 PARIS</a:t>
          </a:r>
        </a:p>
        <a:p>
          <a:r>
            <a:rPr lang="fr-FR" sz="1100" baseline="0"/>
            <a:t>TEL 01</a:t>
          </a:r>
        </a:p>
        <a:p>
          <a:r>
            <a:rPr lang="fr-FR" sz="1100" baseline="0"/>
            <a:t>PORT 06,1,92,70,34</a:t>
          </a:r>
        </a:p>
        <a:p>
          <a:r>
            <a:rPr lang="fr-FR" sz="1100" baseline="0"/>
            <a:t>SIRET 824928457 RCS PARIS</a:t>
          </a:r>
          <a:endParaRPr lang="fr-FR" sz="1100"/>
        </a:p>
      </xdr:txBody>
    </xdr:sp>
    <xdr:clientData/>
  </xdr:twoCellAnchor>
  <xdr:twoCellAnchor editAs="oneCell">
    <xdr:from>
      <xdr:col>1</xdr:col>
      <xdr:colOff>847725</xdr:colOff>
      <xdr:row>0</xdr:row>
      <xdr:rowOff>66676</xdr:rowOff>
    </xdr:from>
    <xdr:to>
      <xdr:col>1</xdr:col>
      <xdr:colOff>1304925</xdr:colOff>
      <xdr:row>2</xdr:row>
      <xdr:rowOff>9526</xdr:rowOff>
    </xdr:to>
    <xdr:pic>
      <xdr:nvPicPr>
        <xdr:cNvPr id="8" name="Image 7">
          <a:extLst>
            <a:ext uri="{FF2B5EF4-FFF2-40B4-BE49-F238E27FC236}">
              <a16:creationId xmlns:a16="http://schemas.microsoft.com/office/drawing/2014/main" id="{00000000-0008-0000-0200-000008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428750" y="66676"/>
          <a:ext cx="457200" cy="495300"/>
        </a:xfrm>
        <a:prstGeom prst="rect">
          <a:avLst/>
        </a:prstGeom>
      </xdr:spPr>
    </xdr:pic>
    <xdr:clientData/>
  </xdr:twoCellAnchor>
  <xdr:twoCellAnchor>
    <xdr:from>
      <xdr:col>1</xdr:col>
      <xdr:colOff>4448175</xdr:colOff>
      <xdr:row>2</xdr:row>
      <xdr:rowOff>190500</xdr:rowOff>
    </xdr:from>
    <xdr:to>
      <xdr:col>2</xdr:col>
      <xdr:colOff>219075</xdr:colOff>
      <xdr:row>6</xdr:row>
      <xdr:rowOff>47625</xdr:rowOff>
    </xdr:to>
    <xdr:sp macro="" textlink="">
      <xdr:nvSpPr>
        <xdr:cNvPr id="3" name="ZoneTexte 2">
          <a:extLst>
            <a:ext uri="{FF2B5EF4-FFF2-40B4-BE49-F238E27FC236}">
              <a16:creationId xmlns:a16="http://schemas.microsoft.com/office/drawing/2014/main" id="{5D702326-BCCC-47A8-BC7F-608631BADEFA}"/>
            </a:ext>
          </a:extLst>
        </xdr:cNvPr>
        <xdr:cNvSpPr txBox="1"/>
      </xdr:nvSpPr>
      <xdr:spPr>
        <a:xfrm>
          <a:off x="5029200" y="742950"/>
          <a:ext cx="2628900" cy="666750"/>
        </a:xfrm>
        <a:prstGeom prst="rect">
          <a:avLst/>
        </a:prstGeom>
        <a:solidFill>
          <a:sysClr val="window" lastClr="FFFFFF"/>
        </a:solidFill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100"/>
            <a:t>Nom Client</a:t>
          </a:r>
        </a:p>
        <a:p>
          <a:r>
            <a:rPr lang="fr-FR" sz="1100"/>
            <a:t>Adresse </a:t>
          </a:r>
        </a:p>
        <a:p>
          <a:r>
            <a:rPr lang="fr-FR" sz="1100"/>
            <a:t>Code Postal</a:t>
          </a:r>
        </a:p>
      </xdr:txBody>
    </xdr:sp>
    <xdr:clientData/>
  </xdr:twoCellAnchor>
  <xdr:twoCellAnchor>
    <xdr:from>
      <xdr:col>7</xdr:col>
      <xdr:colOff>95250</xdr:colOff>
      <xdr:row>2</xdr:row>
      <xdr:rowOff>180975</xdr:rowOff>
    </xdr:from>
    <xdr:to>
      <xdr:col>8</xdr:col>
      <xdr:colOff>485775</xdr:colOff>
      <xdr:row>9</xdr:row>
      <xdr:rowOff>0</xdr:rowOff>
    </xdr:to>
    <xdr:sp macro="" textlink="">
      <xdr:nvSpPr>
        <xdr:cNvPr id="4" name="ZoneTexte 3">
          <a:extLst>
            <a:ext uri="{FF2B5EF4-FFF2-40B4-BE49-F238E27FC236}">
              <a16:creationId xmlns:a16="http://schemas.microsoft.com/office/drawing/2014/main" id="{880C7CD9-6F01-4BC2-93C5-B7B16237F77F}"/>
            </a:ext>
          </a:extLst>
        </xdr:cNvPr>
        <xdr:cNvSpPr txBox="1"/>
      </xdr:nvSpPr>
      <xdr:spPr>
        <a:xfrm>
          <a:off x="13125450" y="733425"/>
          <a:ext cx="2124075" cy="1238250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endParaRPr lang="fr-FR" sz="1100"/>
        </a:p>
      </xdr:txBody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3028950</xdr:colOff>
      <xdr:row>0</xdr:row>
      <xdr:rowOff>1390650</xdr:rowOff>
    </xdr:from>
    <xdr:to>
      <xdr:col>6</xdr:col>
      <xdr:colOff>323850</xdr:colOff>
      <xdr:row>0</xdr:row>
      <xdr:rowOff>2200275</xdr:rowOff>
    </xdr:to>
    <xdr:sp macro="" textlink="">
      <xdr:nvSpPr>
        <xdr:cNvPr id="2" name="ZoneTexte 1">
          <a:extLst>
            <a:ext uri="{FF2B5EF4-FFF2-40B4-BE49-F238E27FC236}">
              <a16:creationId xmlns:a16="http://schemas.microsoft.com/office/drawing/2014/main" id="{00000000-0008-0000-1200-000002000000}"/>
            </a:ext>
          </a:extLst>
        </xdr:cNvPr>
        <xdr:cNvSpPr txBox="1"/>
      </xdr:nvSpPr>
      <xdr:spPr>
        <a:xfrm>
          <a:off x="3381375" y="1390650"/>
          <a:ext cx="3181350" cy="809625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endParaRPr lang="fr-FR" sz="1100"/>
        </a:p>
      </xdr:txBody>
    </xdr:sp>
    <xdr:clientData/>
  </xdr:twoCellAnchor>
  <xdr:twoCellAnchor>
    <xdr:from>
      <xdr:col>1</xdr:col>
      <xdr:colOff>0</xdr:colOff>
      <xdr:row>0</xdr:row>
      <xdr:rowOff>19050</xdr:rowOff>
    </xdr:from>
    <xdr:to>
      <xdr:col>1</xdr:col>
      <xdr:colOff>2286000</xdr:colOff>
      <xdr:row>0</xdr:row>
      <xdr:rowOff>2076450</xdr:rowOff>
    </xdr:to>
    <xdr:sp macro="" textlink="">
      <xdr:nvSpPr>
        <xdr:cNvPr id="3" name="ZoneTexte 2">
          <a:extLst>
            <a:ext uri="{FF2B5EF4-FFF2-40B4-BE49-F238E27FC236}">
              <a16:creationId xmlns:a16="http://schemas.microsoft.com/office/drawing/2014/main" id="{00000000-0008-0000-1200-000003000000}"/>
            </a:ext>
          </a:extLst>
        </xdr:cNvPr>
        <xdr:cNvSpPr txBox="1"/>
      </xdr:nvSpPr>
      <xdr:spPr>
        <a:xfrm>
          <a:off x="352425" y="19050"/>
          <a:ext cx="2286000" cy="2057400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endParaRPr lang="fr-FR" sz="1100"/>
        </a:p>
        <a:p>
          <a:endParaRPr lang="fr-FR" sz="1100"/>
        </a:p>
        <a:p>
          <a:endParaRPr lang="fr-FR" sz="1600" b="1"/>
        </a:p>
        <a:p>
          <a:endParaRPr lang="fr-FR" sz="1600" b="1"/>
        </a:p>
        <a:p>
          <a:r>
            <a:rPr lang="fr-FR" sz="1600" b="1"/>
            <a:t>Ste NEGOBOIS</a:t>
          </a:r>
        </a:p>
        <a:p>
          <a:r>
            <a:rPr lang="fr-FR" sz="1100"/>
            <a:t>13</a:t>
          </a:r>
          <a:r>
            <a:rPr lang="fr-FR" sz="1100" baseline="0"/>
            <a:t> RUE GUSTAVE COURBET</a:t>
          </a:r>
        </a:p>
        <a:p>
          <a:r>
            <a:rPr lang="fr-FR" sz="1100" baseline="0"/>
            <a:t>75116 PARIS</a:t>
          </a:r>
        </a:p>
        <a:p>
          <a:r>
            <a:rPr lang="fr-FR" sz="1100" baseline="0"/>
            <a:t>TEL 01</a:t>
          </a:r>
        </a:p>
        <a:p>
          <a:r>
            <a:rPr lang="fr-FR" sz="1100" baseline="0"/>
            <a:t>PORT 06,1,92,70,34</a:t>
          </a:r>
        </a:p>
        <a:p>
          <a:r>
            <a:rPr lang="fr-FR" sz="1100" baseline="0"/>
            <a:t>SIRET 824928457 RCS PARIS</a:t>
          </a:r>
          <a:endParaRPr lang="fr-FR" sz="1100"/>
        </a:p>
      </xdr:txBody>
    </xdr:sp>
    <xdr:clientData/>
  </xdr:twoCellAnchor>
  <xdr:twoCellAnchor editAs="oneCell">
    <xdr:from>
      <xdr:col>1</xdr:col>
      <xdr:colOff>47625</xdr:colOff>
      <xdr:row>0</xdr:row>
      <xdr:rowOff>104775</xdr:rowOff>
    </xdr:from>
    <xdr:to>
      <xdr:col>1</xdr:col>
      <xdr:colOff>600075</xdr:colOff>
      <xdr:row>0</xdr:row>
      <xdr:rowOff>695325</xdr:rowOff>
    </xdr:to>
    <xdr:pic>
      <xdr:nvPicPr>
        <xdr:cNvPr id="4" name="Image 3">
          <a:extLst>
            <a:ext uri="{FF2B5EF4-FFF2-40B4-BE49-F238E27FC236}">
              <a16:creationId xmlns:a16="http://schemas.microsoft.com/office/drawing/2014/main" id="{00000000-0008-0000-1200-000004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400050" y="104775"/>
          <a:ext cx="552450" cy="590550"/>
        </a:xfrm>
        <a:prstGeom prst="rect">
          <a:avLst/>
        </a:prstGeom>
      </xdr:spPr>
    </xdr:pic>
    <xdr:clientData/>
  </xdr:twoCellAnchor>
  <xdr:twoCellAnchor>
    <xdr:from>
      <xdr:col>1</xdr:col>
      <xdr:colOff>3009900</xdr:colOff>
      <xdr:row>0</xdr:row>
      <xdr:rowOff>19050</xdr:rowOff>
    </xdr:from>
    <xdr:to>
      <xdr:col>6</xdr:col>
      <xdr:colOff>323850</xdr:colOff>
      <xdr:row>0</xdr:row>
      <xdr:rowOff>676275</xdr:rowOff>
    </xdr:to>
    <xdr:sp macro="" textlink="">
      <xdr:nvSpPr>
        <xdr:cNvPr id="5" name="ZoneTexte 4">
          <a:extLst>
            <a:ext uri="{FF2B5EF4-FFF2-40B4-BE49-F238E27FC236}">
              <a16:creationId xmlns:a16="http://schemas.microsoft.com/office/drawing/2014/main" id="{00000000-0008-0000-1200-000005000000}"/>
            </a:ext>
          </a:extLst>
        </xdr:cNvPr>
        <xdr:cNvSpPr txBox="1"/>
      </xdr:nvSpPr>
      <xdr:spPr>
        <a:xfrm>
          <a:off x="3362325" y="19050"/>
          <a:ext cx="3200400" cy="657225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400" b="1"/>
            <a:t>Devis</a:t>
          </a:r>
          <a:r>
            <a:rPr lang="fr-FR" sz="1400" b="1" baseline="0"/>
            <a:t> no: 039</a:t>
          </a:r>
        </a:p>
        <a:p>
          <a:r>
            <a:rPr lang="fr-FR" sz="1400" b="1" baseline="0"/>
            <a:t>Date: </a:t>
          </a:r>
        </a:p>
      </xdr:txBody>
    </xdr:sp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AMO%20&amp;%20CTA/Devis/devis%20original%205%20mars.xlsx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proco/Desktop/TARIFS%20CONSTRUCTION/TARIF%20ELEC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Feuil4"/>
      <sheetName val="GRILLE TARIFAIRE"/>
      <sheetName val="DEBOURS ACCESSOIRES"/>
      <sheetName val="DEBOURS SYSTEME"/>
      <sheetName val="SAISIE TECHNIQUE"/>
      <sheetName val="FICHE CLIENT"/>
      <sheetName val="CALCUL MARGE"/>
      <sheetName val="DEVIS POLY 120MM"/>
      <sheetName val="DEVIS WOOD ENDUIT (2)"/>
      <sheetName val="DEVIS WOOD BARDAGE"/>
      <sheetName val="DEVIS LDR ENDUIT"/>
      <sheetName val="DEVIS LDR BARDAGE"/>
      <sheetName val="RESSOURCE"/>
      <sheetName val="STO VENTEC"/>
      <sheetName val="DEVIS RAVELEMENT"/>
      <sheetName val="QUESTIONS"/>
      <sheetName val="A FAIRE"/>
      <sheetName val="FICHE DES POINTS SINGULIERS"/>
      <sheetName val="Feuil1"/>
    </sheetNames>
    <sheetDataSet>
      <sheetData sheetId="0"/>
      <sheetData sheetId="1"/>
      <sheetData sheetId="2"/>
      <sheetData sheetId="3"/>
      <sheetData sheetId="4"/>
      <sheetData sheetId="5">
        <row r="1">
          <cell r="B1" t="str">
            <v>Quali herve</v>
          </cell>
        </row>
      </sheetData>
      <sheetData sheetId="6">
        <row r="173">
          <cell r="G173"/>
        </row>
        <row r="174">
          <cell r="G174"/>
        </row>
      </sheetData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Apareill sans fil"/>
      <sheetName val="Feuil1"/>
      <sheetName val="Appareillage"/>
    </sheetNames>
    <sheetDataSet>
      <sheetData sheetId="0"/>
      <sheetData sheetId="1">
        <row r="27">
          <cell r="B27">
            <v>0</v>
          </cell>
          <cell r="J27">
            <v>0</v>
          </cell>
        </row>
      </sheetData>
      <sheetData sheetId="2"/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1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7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13.xml.rels><?xml version="1.0" encoding="UTF-8" standalone="yes"?>
<Relationships xmlns="http://schemas.openxmlformats.org/package/2006/relationships"><Relationship Id="rId3" Type="http://schemas.openxmlformats.org/officeDocument/2006/relationships/comments" Target="../comments2.xml"/><Relationship Id="rId2" Type="http://schemas.openxmlformats.org/officeDocument/2006/relationships/vmlDrawing" Target="../drawings/vmlDrawing2.vml"/><Relationship Id="rId1" Type="http://schemas.openxmlformats.org/officeDocument/2006/relationships/printerSettings" Target="../printerSettings/printerSettings9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20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13.bin"/></Relationships>
</file>

<file path=xl/worksheets/_rels/sheet2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2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2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2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11"/>
  <sheetViews>
    <sheetView tabSelected="1" workbookViewId="0">
      <selection activeCell="A12" sqref="A12"/>
    </sheetView>
  </sheetViews>
  <sheetFormatPr baseColWidth="10" defaultRowHeight="15"/>
  <cols>
    <col min="1" max="1" width="49.140625" customWidth="1"/>
  </cols>
  <sheetData>
    <row r="1" spans="1:1">
      <c r="A1" t="s">
        <v>741</v>
      </c>
    </row>
    <row r="2" spans="1:1">
      <c r="A2" t="s">
        <v>742</v>
      </c>
    </row>
    <row r="3" spans="1:1">
      <c r="A3" t="s">
        <v>743</v>
      </c>
    </row>
    <row r="4" spans="1:1">
      <c r="A4" t="s">
        <v>744</v>
      </c>
    </row>
    <row r="5" spans="1:1">
      <c r="A5" t="s">
        <v>745</v>
      </c>
    </row>
    <row r="6" spans="1:1">
      <c r="A6" t="s">
        <v>746</v>
      </c>
    </row>
    <row r="7" spans="1:1">
      <c r="A7" t="s">
        <v>747</v>
      </c>
    </row>
    <row r="8" spans="1:1">
      <c r="A8" t="s">
        <v>748</v>
      </c>
    </row>
    <row r="9" spans="1:1">
      <c r="A9" t="s">
        <v>749</v>
      </c>
    </row>
    <row r="10" spans="1:1">
      <c r="A10" t="s">
        <v>750</v>
      </c>
    </row>
    <row r="11" spans="1:1">
      <c r="A11" t="s">
        <v>751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D5FDB6C-A93A-4064-9863-159E46C72A07}">
  <sheetPr>
    <tabColor rgb="FF00FFFF"/>
  </sheetPr>
  <dimension ref="A1:O238"/>
  <sheetViews>
    <sheetView zoomScale="85" zoomScaleNormal="85" workbookViewId="0">
      <selection activeCell="J7" sqref="A1:J7"/>
    </sheetView>
  </sheetViews>
  <sheetFormatPr baseColWidth="10" defaultRowHeight="15"/>
  <cols>
    <col min="1" max="1" width="8.7109375" bestFit="1" customWidth="1"/>
    <col min="2" max="2" width="88" customWidth="1"/>
    <col min="3" max="3" width="7.85546875" bestFit="1" customWidth="1"/>
    <col min="4" max="4" width="6" bestFit="1" customWidth="1"/>
    <col min="5" max="5" width="8.28515625" bestFit="1" customWidth="1"/>
    <col min="6" max="6" width="16.42578125" style="333" customWidth="1"/>
    <col min="7" max="7" width="7.5703125" customWidth="1"/>
    <col min="8" max="8" width="22.140625" customWidth="1"/>
    <col min="9" max="9" width="19.42578125" style="333" customWidth="1"/>
    <col min="10" max="10" width="25.140625" bestFit="1" customWidth="1"/>
  </cols>
  <sheetData>
    <row r="1" spans="1:15" ht="37.5">
      <c r="A1" s="328"/>
      <c r="B1" s="327"/>
      <c r="C1" s="328"/>
      <c r="D1" s="328"/>
      <c r="E1" s="328"/>
      <c r="F1" s="331"/>
      <c r="G1" s="479"/>
      <c r="H1" s="480"/>
      <c r="I1" s="481"/>
    </row>
    <row r="2" spans="1:15" ht="37.5">
      <c r="A2" s="482"/>
      <c r="B2" s="482"/>
      <c r="C2" s="328"/>
      <c r="D2" s="328"/>
      <c r="E2" s="328"/>
      <c r="F2" s="331"/>
      <c r="G2" s="334"/>
      <c r="H2" s="483"/>
      <c r="I2" s="483"/>
    </row>
    <row r="3" spans="1:15">
      <c r="A3" s="472"/>
      <c r="B3" s="472"/>
      <c r="C3" s="328"/>
      <c r="D3" s="328"/>
      <c r="E3" s="328"/>
      <c r="F3" s="331"/>
      <c r="G3" s="328"/>
      <c r="H3" s="484"/>
      <c r="I3" s="484"/>
    </row>
    <row r="4" spans="1:15">
      <c r="A4" s="472"/>
      <c r="B4" s="472"/>
      <c r="C4" s="328"/>
      <c r="D4" s="328"/>
      <c r="E4" s="328"/>
      <c r="F4" s="331"/>
      <c r="G4" s="328"/>
      <c r="H4" s="473"/>
      <c r="I4" s="473"/>
    </row>
    <row r="5" spans="1:15">
      <c r="A5" s="472"/>
      <c r="B5" s="472"/>
      <c r="C5" s="328"/>
      <c r="D5" s="328"/>
      <c r="E5" s="328"/>
      <c r="F5" s="331"/>
      <c r="G5" s="328"/>
      <c r="H5" s="328"/>
      <c r="I5" s="336"/>
    </row>
    <row r="6" spans="1:15">
      <c r="A6" s="472"/>
      <c r="B6" s="472"/>
      <c r="C6" s="328"/>
      <c r="D6" s="328"/>
      <c r="E6" s="328"/>
      <c r="F6" s="331"/>
      <c r="G6" s="328"/>
      <c r="H6" s="485"/>
      <c r="I6" s="485"/>
    </row>
    <row r="7" spans="1:15">
      <c r="A7" s="472"/>
      <c r="B7" s="472"/>
      <c r="C7" s="329"/>
      <c r="D7" s="328"/>
      <c r="E7" s="328"/>
      <c r="F7" s="331"/>
      <c r="G7" s="328"/>
      <c r="H7" s="486"/>
      <c r="I7" s="486"/>
    </row>
    <row r="8" spans="1:15">
      <c r="A8" s="330"/>
      <c r="B8" s="328"/>
      <c r="C8" s="328"/>
      <c r="D8" s="328"/>
      <c r="E8" s="328"/>
      <c r="F8" s="331"/>
      <c r="G8" s="328"/>
      <c r="H8" s="328"/>
      <c r="I8" s="331"/>
      <c r="K8" t="s">
        <v>960</v>
      </c>
      <c r="O8" s="321" t="s">
        <v>807</v>
      </c>
    </row>
    <row r="9" spans="1:15" ht="18">
      <c r="A9" s="396" t="s">
        <v>422</v>
      </c>
      <c r="B9" s="380" t="s">
        <v>423</v>
      </c>
      <c r="C9" s="381" t="s">
        <v>424</v>
      </c>
      <c r="D9" s="381" t="s">
        <v>425</v>
      </c>
      <c r="E9" s="382" t="s">
        <v>426</v>
      </c>
      <c r="F9" s="383" t="s">
        <v>811</v>
      </c>
      <c r="G9" s="380" t="s">
        <v>810</v>
      </c>
      <c r="H9" s="380" t="s">
        <v>576</v>
      </c>
      <c r="I9" s="383" t="s">
        <v>15</v>
      </c>
      <c r="K9" t="s">
        <v>962</v>
      </c>
      <c r="O9" s="320" t="s">
        <v>141</v>
      </c>
    </row>
    <row r="10" spans="1:15" ht="18">
      <c r="A10" s="397">
        <v>1</v>
      </c>
      <c r="B10" s="385" t="s">
        <v>428</v>
      </c>
      <c r="C10" s="474"/>
      <c r="D10" s="475"/>
      <c r="E10" s="476"/>
      <c r="F10" s="394"/>
      <c r="G10" s="384"/>
      <c r="H10" s="385"/>
      <c r="I10" s="404"/>
      <c r="J10" t="s">
        <v>960</v>
      </c>
      <c r="O10" s="320" t="s">
        <v>562</v>
      </c>
    </row>
    <row r="11" spans="1:15" ht="15.75">
      <c r="A11" s="398" t="s">
        <v>817</v>
      </c>
      <c r="B11" s="352" t="s">
        <v>429</v>
      </c>
      <c r="C11" s="386" t="s">
        <v>596</v>
      </c>
      <c r="D11" s="387">
        <v>1</v>
      </c>
      <c r="E11" s="326">
        <v>4500</v>
      </c>
      <c r="F11" s="332">
        <f>D11*E11</f>
        <v>4500</v>
      </c>
      <c r="G11" s="323">
        <v>20</v>
      </c>
      <c r="H11" s="352">
        <v>4000</v>
      </c>
      <c r="I11" s="405">
        <f t="shared" ref="I11:I22" si="0">D11*H11</f>
        <v>4000</v>
      </c>
      <c r="J11" t="str">
        <f>J10</f>
        <v>garder</v>
      </c>
      <c r="N11" s="320" t="s">
        <v>242</v>
      </c>
    </row>
    <row r="12" spans="1:15">
      <c r="A12" s="398" t="s">
        <v>818</v>
      </c>
      <c r="B12" s="388" t="s">
        <v>430</v>
      </c>
      <c r="C12" s="386" t="s">
        <v>596</v>
      </c>
      <c r="D12" s="387">
        <v>2</v>
      </c>
      <c r="E12" s="326">
        <v>300</v>
      </c>
      <c r="F12" s="332">
        <f t="shared" ref="F12:F22" si="1">D12*E12</f>
        <v>600</v>
      </c>
      <c r="G12" s="323">
        <v>20</v>
      </c>
      <c r="H12" s="388">
        <v>300</v>
      </c>
      <c r="I12" s="405">
        <f t="shared" si="0"/>
        <v>600</v>
      </c>
      <c r="J12" t="str">
        <f t="shared" ref="J12:J22" si="2">J11</f>
        <v>garder</v>
      </c>
      <c r="N12" s="320" t="s">
        <v>808</v>
      </c>
    </row>
    <row r="13" spans="1:15">
      <c r="A13" s="398" t="s">
        <v>819</v>
      </c>
      <c r="B13" s="388" t="s">
        <v>431</v>
      </c>
      <c r="C13" s="386" t="s">
        <v>596</v>
      </c>
      <c r="D13" s="387">
        <v>1</v>
      </c>
      <c r="E13" s="326">
        <v>200</v>
      </c>
      <c r="F13" s="332">
        <f t="shared" si="1"/>
        <v>200</v>
      </c>
      <c r="G13" s="323">
        <v>20</v>
      </c>
      <c r="H13" s="388">
        <v>200</v>
      </c>
      <c r="I13" s="405">
        <f t="shared" si="0"/>
        <v>200</v>
      </c>
      <c r="J13" t="str">
        <f t="shared" si="2"/>
        <v>garder</v>
      </c>
      <c r="N13" s="320" t="s">
        <v>809</v>
      </c>
    </row>
    <row r="14" spans="1:15">
      <c r="A14" s="398" t="s">
        <v>820</v>
      </c>
      <c r="B14" s="388" t="s">
        <v>432</v>
      </c>
      <c r="C14" s="386" t="s">
        <v>596</v>
      </c>
      <c r="D14" s="387">
        <v>1</v>
      </c>
      <c r="E14" s="326"/>
      <c r="F14" s="332">
        <f t="shared" si="1"/>
        <v>0</v>
      </c>
      <c r="G14" s="323">
        <v>20</v>
      </c>
      <c r="H14" s="388"/>
      <c r="I14" s="405">
        <f t="shared" si="0"/>
        <v>0</v>
      </c>
      <c r="J14" t="str">
        <f t="shared" si="2"/>
        <v>garder</v>
      </c>
    </row>
    <row r="15" spans="1:15" ht="15.75">
      <c r="A15" s="398" t="s">
        <v>821</v>
      </c>
      <c r="B15" s="346" t="s">
        <v>433</v>
      </c>
      <c r="C15" s="325" t="s">
        <v>596</v>
      </c>
      <c r="D15" s="347">
        <v>1</v>
      </c>
      <c r="E15" s="326"/>
      <c r="F15" s="332">
        <f t="shared" si="1"/>
        <v>0</v>
      </c>
      <c r="G15" s="323">
        <v>20</v>
      </c>
      <c r="H15" s="346"/>
      <c r="I15" s="332">
        <f t="shared" si="0"/>
        <v>0</v>
      </c>
      <c r="J15" t="str">
        <f t="shared" si="2"/>
        <v>garder</v>
      </c>
    </row>
    <row r="16" spans="1:15" ht="15.75">
      <c r="A16" s="398" t="s">
        <v>822</v>
      </c>
      <c r="B16" s="346" t="s">
        <v>434</v>
      </c>
      <c r="C16" s="325" t="s">
        <v>596</v>
      </c>
      <c r="D16" s="347">
        <v>1</v>
      </c>
      <c r="E16" s="326"/>
      <c r="F16" s="332">
        <f t="shared" si="1"/>
        <v>0</v>
      </c>
      <c r="G16" s="323">
        <v>20</v>
      </c>
      <c r="H16" s="346"/>
      <c r="I16" s="332">
        <f t="shared" si="0"/>
        <v>0</v>
      </c>
      <c r="J16" t="str">
        <f t="shared" si="2"/>
        <v>garder</v>
      </c>
    </row>
    <row r="17" spans="1:10" ht="15.75">
      <c r="A17" s="398" t="s">
        <v>823</v>
      </c>
      <c r="B17" s="346" t="s">
        <v>435</v>
      </c>
      <c r="C17" s="325" t="s">
        <v>596</v>
      </c>
      <c r="D17" s="347">
        <v>1</v>
      </c>
      <c r="E17" s="326"/>
      <c r="F17" s="332">
        <f t="shared" si="1"/>
        <v>0</v>
      </c>
      <c r="G17" s="323">
        <v>20</v>
      </c>
      <c r="H17" s="346"/>
      <c r="I17" s="332">
        <f t="shared" si="0"/>
        <v>0</v>
      </c>
      <c r="J17" t="str">
        <f t="shared" si="2"/>
        <v>garder</v>
      </c>
    </row>
    <row r="18" spans="1:10" ht="15.75">
      <c r="A18" s="398" t="s">
        <v>824</v>
      </c>
      <c r="B18" s="346" t="s">
        <v>436</v>
      </c>
      <c r="C18" s="325" t="s">
        <v>596</v>
      </c>
      <c r="D18" s="347">
        <v>1</v>
      </c>
      <c r="E18" s="326"/>
      <c r="F18" s="332">
        <f t="shared" si="1"/>
        <v>0</v>
      </c>
      <c r="G18" s="323">
        <v>20</v>
      </c>
      <c r="H18" s="346"/>
      <c r="I18" s="332">
        <f t="shared" si="0"/>
        <v>0</v>
      </c>
      <c r="J18" t="str">
        <f t="shared" si="2"/>
        <v>garder</v>
      </c>
    </row>
    <row r="19" spans="1:10" ht="15.75">
      <c r="A19" s="398" t="s">
        <v>825</v>
      </c>
      <c r="B19" s="346" t="s">
        <v>437</v>
      </c>
      <c r="C19" s="325" t="s">
        <v>596</v>
      </c>
      <c r="D19" s="347">
        <v>1</v>
      </c>
      <c r="E19" s="326"/>
      <c r="F19" s="332">
        <f t="shared" si="1"/>
        <v>0</v>
      </c>
      <c r="G19" s="323">
        <v>20</v>
      </c>
      <c r="H19" s="346"/>
      <c r="I19" s="332">
        <f t="shared" si="0"/>
        <v>0</v>
      </c>
      <c r="J19" t="str">
        <f t="shared" si="2"/>
        <v>garder</v>
      </c>
    </row>
    <row r="20" spans="1:10" ht="15.75">
      <c r="A20" s="398" t="s">
        <v>826</v>
      </c>
      <c r="B20" s="346" t="s">
        <v>438</v>
      </c>
      <c r="C20" s="325" t="s">
        <v>596</v>
      </c>
      <c r="D20" s="347">
        <v>1</v>
      </c>
      <c r="E20" s="326"/>
      <c r="F20" s="332">
        <f t="shared" si="1"/>
        <v>0</v>
      </c>
      <c r="G20" s="323">
        <v>20</v>
      </c>
      <c r="H20" s="346"/>
      <c r="I20" s="332">
        <f t="shared" si="0"/>
        <v>0</v>
      </c>
      <c r="J20" t="str">
        <f t="shared" si="2"/>
        <v>garder</v>
      </c>
    </row>
    <row r="21" spans="1:10" ht="15.75">
      <c r="A21" s="398" t="s">
        <v>827</v>
      </c>
      <c r="B21" s="346" t="s">
        <v>439</v>
      </c>
      <c r="C21" s="325" t="s">
        <v>596</v>
      </c>
      <c r="D21" s="347">
        <v>1</v>
      </c>
      <c r="E21" s="326"/>
      <c r="F21" s="332">
        <f t="shared" si="1"/>
        <v>0</v>
      </c>
      <c r="G21" s="323">
        <v>20</v>
      </c>
      <c r="H21" s="346"/>
      <c r="I21" s="332">
        <f t="shared" si="0"/>
        <v>0</v>
      </c>
      <c r="J21" t="str">
        <f t="shared" si="2"/>
        <v>garder</v>
      </c>
    </row>
    <row r="22" spans="1:10" ht="15.75">
      <c r="A22" s="398" t="s">
        <v>828</v>
      </c>
      <c r="B22" s="346" t="s">
        <v>440</v>
      </c>
      <c r="C22" s="325" t="s">
        <v>596</v>
      </c>
      <c r="D22" s="347">
        <v>1</v>
      </c>
      <c r="E22" s="326"/>
      <c r="F22" s="332">
        <f t="shared" si="1"/>
        <v>0</v>
      </c>
      <c r="G22" s="323">
        <v>20</v>
      </c>
      <c r="H22" s="346"/>
      <c r="I22" s="332">
        <f t="shared" si="0"/>
        <v>0</v>
      </c>
      <c r="J22" t="str">
        <f t="shared" si="2"/>
        <v>garder</v>
      </c>
    </row>
    <row r="23" spans="1:10" ht="18">
      <c r="A23" s="397">
        <v>2</v>
      </c>
      <c r="B23" s="385" t="s">
        <v>441</v>
      </c>
      <c r="C23" s="474"/>
      <c r="D23" s="475"/>
      <c r="E23" s="476"/>
      <c r="F23" s="394"/>
      <c r="G23" s="384">
        <v>20</v>
      </c>
      <c r="H23" s="385"/>
      <c r="I23" s="404"/>
    </row>
    <row r="24" spans="1:10" ht="15.75">
      <c r="A24" s="399" t="s">
        <v>829</v>
      </c>
      <c r="B24" s="346" t="s">
        <v>442</v>
      </c>
      <c r="C24" s="325" t="s">
        <v>596</v>
      </c>
      <c r="D24" s="347">
        <v>3</v>
      </c>
      <c r="E24" s="326">
        <v>500</v>
      </c>
      <c r="F24" s="332">
        <f t="shared" ref="F24:F29" si="3">D24*E24</f>
        <v>1500</v>
      </c>
      <c r="G24" s="323">
        <v>20</v>
      </c>
      <c r="H24" s="346">
        <v>350</v>
      </c>
      <c r="I24" s="332">
        <f t="shared" ref="I24:I29" si="4">D24*H24</f>
        <v>1050</v>
      </c>
    </row>
    <row r="25" spans="1:10" ht="15.75">
      <c r="A25" s="399" t="s">
        <v>830</v>
      </c>
      <c r="B25" s="346" t="s">
        <v>443</v>
      </c>
      <c r="C25" s="325" t="s">
        <v>598</v>
      </c>
      <c r="D25" s="347">
        <v>1</v>
      </c>
      <c r="E25" s="326">
        <v>200</v>
      </c>
      <c r="F25" s="332">
        <f t="shared" si="3"/>
        <v>200</v>
      </c>
      <c r="G25" s="323">
        <v>20</v>
      </c>
      <c r="H25" s="346">
        <v>150</v>
      </c>
      <c r="I25" s="332">
        <f t="shared" si="4"/>
        <v>150</v>
      </c>
    </row>
    <row r="26" spans="1:10" ht="15.75">
      <c r="A26" s="399" t="s">
        <v>831</v>
      </c>
      <c r="B26" s="346" t="s">
        <v>444</v>
      </c>
      <c r="C26" s="325" t="s">
        <v>596</v>
      </c>
      <c r="D26" s="347">
        <v>1</v>
      </c>
      <c r="E26" s="326"/>
      <c r="F26" s="332">
        <f t="shared" si="3"/>
        <v>0</v>
      </c>
      <c r="G26" s="323">
        <v>20</v>
      </c>
      <c r="H26" s="346"/>
      <c r="I26" s="332">
        <f t="shared" si="4"/>
        <v>0</v>
      </c>
    </row>
    <row r="27" spans="1:10" ht="15.75">
      <c r="A27" s="399" t="s">
        <v>832</v>
      </c>
      <c r="B27" s="346" t="s">
        <v>445</v>
      </c>
      <c r="C27" s="325" t="s">
        <v>596</v>
      </c>
      <c r="D27" s="347">
        <v>1</v>
      </c>
      <c r="E27" s="326"/>
      <c r="F27" s="332">
        <f t="shared" si="3"/>
        <v>0</v>
      </c>
      <c r="G27" s="323">
        <v>20</v>
      </c>
      <c r="H27" s="346"/>
      <c r="I27" s="332">
        <f t="shared" si="4"/>
        <v>0</v>
      </c>
    </row>
    <row r="28" spans="1:10" ht="15.75">
      <c r="A28" s="399" t="s">
        <v>833</v>
      </c>
      <c r="B28" s="346" t="s">
        <v>446</v>
      </c>
      <c r="C28" s="325" t="s">
        <v>597</v>
      </c>
      <c r="D28" s="347">
        <f>'SAISIE TECHNIQUE'!D14</f>
        <v>2.5</v>
      </c>
      <c r="E28" s="326">
        <v>12</v>
      </c>
      <c r="F28" s="332">
        <f t="shared" si="3"/>
        <v>30</v>
      </c>
      <c r="G28" s="323">
        <v>20</v>
      </c>
      <c r="H28" s="346">
        <v>12</v>
      </c>
      <c r="I28" s="332">
        <f t="shared" si="4"/>
        <v>30</v>
      </c>
    </row>
    <row r="29" spans="1:10" ht="15.75">
      <c r="A29" s="399" t="s">
        <v>834</v>
      </c>
      <c r="B29" s="346" t="s">
        <v>447</v>
      </c>
      <c r="C29" s="325" t="s">
        <v>596</v>
      </c>
      <c r="D29" s="347">
        <v>1</v>
      </c>
      <c r="E29" s="326">
        <v>500</v>
      </c>
      <c r="F29" s="332">
        <f t="shared" si="3"/>
        <v>500</v>
      </c>
      <c r="G29" s="323">
        <v>20</v>
      </c>
      <c r="H29" s="346">
        <v>500</v>
      </c>
      <c r="I29" s="332">
        <f t="shared" si="4"/>
        <v>500</v>
      </c>
    </row>
    <row r="30" spans="1:10" ht="18">
      <c r="A30" s="397">
        <v>3</v>
      </c>
      <c r="B30" s="385" t="s">
        <v>448</v>
      </c>
      <c r="C30" s="487"/>
      <c r="D30" s="487"/>
      <c r="E30" s="487"/>
      <c r="F30" s="394"/>
      <c r="G30" s="384">
        <v>20</v>
      </c>
      <c r="H30" s="385"/>
      <c r="I30" s="404"/>
    </row>
    <row r="31" spans="1:10" ht="15.75">
      <c r="A31" s="398" t="s">
        <v>835</v>
      </c>
      <c r="B31" s="352" t="s">
        <v>449</v>
      </c>
      <c r="C31" s="325" t="s">
        <v>598</v>
      </c>
      <c r="D31" s="347">
        <f>'SAISIE TECHNIQUE'!B6</f>
        <v>20</v>
      </c>
      <c r="E31" s="326"/>
      <c r="F31" s="332">
        <f t="shared" ref="F31:F38" si="5">D31*E31</f>
        <v>0</v>
      </c>
      <c r="G31" s="323">
        <v>20</v>
      </c>
      <c r="H31" s="352"/>
      <c r="I31" s="332">
        <f t="shared" ref="I31:I38" si="6">D31*H31</f>
        <v>0</v>
      </c>
    </row>
    <row r="32" spans="1:10" ht="15.75">
      <c r="A32" s="398" t="s">
        <v>836</v>
      </c>
      <c r="B32" s="389" t="s">
        <v>450</v>
      </c>
      <c r="C32" s="390" t="s">
        <v>598</v>
      </c>
      <c r="D32" s="391">
        <f>'SAISIE TECHNIQUE'!B29</f>
        <v>20</v>
      </c>
      <c r="E32" s="406">
        <v>60</v>
      </c>
      <c r="F32" s="407">
        <f t="shared" si="5"/>
        <v>1200</v>
      </c>
      <c r="G32" s="390">
        <v>20</v>
      </c>
      <c r="H32" s="389">
        <v>40</v>
      </c>
      <c r="I32" s="407">
        <f t="shared" si="6"/>
        <v>800</v>
      </c>
    </row>
    <row r="33" spans="1:11" ht="15.75">
      <c r="A33" s="398" t="s">
        <v>837</v>
      </c>
      <c r="B33" s="392" t="s">
        <v>451</v>
      </c>
      <c r="C33" s="325" t="s">
        <v>596</v>
      </c>
      <c r="D33" s="347">
        <v>2</v>
      </c>
      <c r="E33" s="326"/>
      <c r="F33" s="407">
        <f t="shared" si="5"/>
        <v>0</v>
      </c>
      <c r="G33" s="323">
        <v>20</v>
      </c>
      <c r="H33" s="392"/>
      <c r="I33" s="332">
        <f t="shared" si="6"/>
        <v>0</v>
      </c>
    </row>
    <row r="34" spans="1:11" ht="31.5">
      <c r="A34" s="398" t="s">
        <v>838</v>
      </c>
      <c r="B34" s="352" t="s">
        <v>452</v>
      </c>
      <c r="C34" s="325" t="s">
        <v>596</v>
      </c>
      <c r="D34" s="347">
        <v>2</v>
      </c>
      <c r="E34" s="326">
        <v>150</v>
      </c>
      <c r="F34" s="332">
        <f t="shared" si="5"/>
        <v>300</v>
      </c>
      <c r="G34" s="323">
        <v>20</v>
      </c>
      <c r="H34" s="352">
        <v>110</v>
      </c>
      <c r="I34" s="332">
        <f t="shared" si="6"/>
        <v>220</v>
      </c>
    </row>
    <row r="35" spans="1:11" ht="15.75">
      <c r="A35" s="398" t="s">
        <v>839</v>
      </c>
      <c r="B35" s="352" t="s">
        <v>580</v>
      </c>
      <c r="C35" s="325" t="s">
        <v>598</v>
      </c>
      <c r="D35" s="347">
        <f>'SAISIE TECHNIQUE'!B6</f>
        <v>20</v>
      </c>
      <c r="E35" s="326">
        <v>120</v>
      </c>
      <c r="F35" s="332">
        <f t="shared" si="5"/>
        <v>2400</v>
      </c>
      <c r="G35" s="323">
        <v>20</v>
      </c>
      <c r="H35" s="352">
        <v>80</v>
      </c>
      <c r="I35" s="332">
        <f t="shared" si="6"/>
        <v>1600</v>
      </c>
    </row>
    <row r="36" spans="1:11" ht="15.75">
      <c r="A36" s="398" t="s">
        <v>840</v>
      </c>
      <c r="B36" s="352" t="s">
        <v>734</v>
      </c>
      <c r="C36" s="325" t="s">
        <v>598</v>
      </c>
      <c r="D36" s="347">
        <f>'SAISIE TECHNIQUE'!B1</f>
        <v>6.5</v>
      </c>
      <c r="E36" s="326">
        <v>110</v>
      </c>
      <c r="F36" s="332">
        <f t="shared" si="5"/>
        <v>715</v>
      </c>
      <c r="G36" s="323">
        <v>20</v>
      </c>
      <c r="H36" s="352">
        <v>50</v>
      </c>
      <c r="I36" s="332">
        <f t="shared" si="6"/>
        <v>325</v>
      </c>
    </row>
    <row r="37" spans="1:11" ht="15.75">
      <c r="A37" s="398" t="s">
        <v>841</v>
      </c>
      <c r="B37" s="352" t="s">
        <v>733</v>
      </c>
      <c r="C37" s="325" t="s">
        <v>598</v>
      </c>
      <c r="D37" s="347">
        <f>'SAISIE TECHNIQUE'!B2</f>
        <v>16</v>
      </c>
      <c r="E37" s="326">
        <v>110</v>
      </c>
      <c r="F37" s="332">
        <f t="shared" si="5"/>
        <v>1760</v>
      </c>
      <c r="G37" s="323">
        <v>20</v>
      </c>
      <c r="H37" s="352">
        <v>50</v>
      </c>
      <c r="I37" s="332">
        <f t="shared" si="6"/>
        <v>800</v>
      </c>
    </row>
    <row r="38" spans="1:11" ht="15.75">
      <c r="A38" s="398" t="s">
        <v>842</v>
      </c>
      <c r="B38" s="352" t="s">
        <v>455</v>
      </c>
      <c r="C38" s="325" t="s">
        <v>596</v>
      </c>
      <c r="D38" s="347">
        <v>1</v>
      </c>
      <c r="E38" s="326">
        <v>250</v>
      </c>
      <c r="F38" s="332">
        <f t="shared" si="5"/>
        <v>250</v>
      </c>
      <c r="G38" s="323">
        <v>20</v>
      </c>
      <c r="H38" s="352">
        <v>200</v>
      </c>
      <c r="I38" s="332">
        <f t="shared" si="6"/>
        <v>200</v>
      </c>
    </row>
    <row r="39" spans="1:11" ht="18">
      <c r="A39" s="397">
        <v>4</v>
      </c>
      <c r="B39" s="385" t="s">
        <v>456</v>
      </c>
      <c r="C39" s="487"/>
      <c r="D39" s="487"/>
      <c r="E39" s="487"/>
      <c r="F39" s="394"/>
      <c r="G39" s="384">
        <v>20</v>
      </c>
      <c r="H39" s="385"/>
      <c r="I39" s="404"/>
    </row>
    <row r="40" spans="1:11" ht="15.75">
      <c r="A40" s="399" t="s">
        <v>843</v>
      </c>
      <c r="B40" s="352" t="s">
        <v>563</v>
      </c>
      <c r="C40" s="325" t="s">
        <v>596</v>
      </c>
      <c r="D40" s="347">
        <v>1</v>
      </c>
      <c r="E40" s="326">
        <v>550</v>
      </c>
      <c r="F40" s="332">
        <f t="shared" ref="F40:F47" si="7">D40*E40</f>
        <v>550</v>
      </c>
      <c r="G40" s="323">
        <v>20</v>
      </c>
      <c r="H40" s="352"/>
      <c r="I40" s="332">
        <f t="shared" ref="I40:I47" si="8">D40*H40</f>
        <v>0</v>
      </c>
    </row>
    <row r="41" spans="1:11" ht="15.75">
      <c r="A41" s="399" t="s">
        <v>844</v>
      </c>
      <c r="B41" s="352" t="s">
        <v>564</v>
      </c>
      <c r="C41" s="325" t="s">
        <v>591</v>
      </c>
      <c r="D41" s="347">
        <f>TERASSEMENT!H2</f>
        <v>75.600000000000009</v>
      </c>
      <c r="E41" s="326">
        <v>45</v>
      </c>
      <c r="F41" s="332">
        <f t="shared" si="7"/>
        <v>3402.0000000000005</v>
      </c>
      <c r="G41" s="323">
        <v>20</v>
      </c>
      <c r="H41" s="352">
        <v>35</v>
      </c>
      <c r="I41" s="332">
        <f t="shared" si="8"/>
        <v>2646.0000000000005</v>
      </c>
    </row>
    <row r="42" spans="1:11" ht="15.75">
      <c r="A42" s="399" t="s">
        <v>845</v>
      </c>
      <c r="B42" s="352" t="s">
        <v>565</v>
      </c>
      <c r="C42" s="325" t="s">
        <v>591</v>
      </c>
      <c r="D42" s="347"/>
      <c r="E42" s="326"/>
      <c r="F42" s="332">
        <f t="shared" si="7"/>
        <v>0</v>
      </c>
      <c r="G42" s="323">
        <v>20</v>
      </c>
      <c r="H42" s="352"/>
      <c r="I42" s="332">
        <f t="shared" si="8"/>
        <v>0</v>
      </c>
      <c r="K42" s="395"/>
    </row>
    <row r="43" spans="1:11" ht="31.5">
      <c r="A43" s="399" t="s">
        <v>846</v>
      </c>
      <c r="B43" s="352" t="s">
        <v>735</v>
      </c>
      <c r="C43" s="325" t="s">
        <v>591</v>
      </c>
      <c r="D43" s="347">
        <f>'SAISIE TECHNIQUE'!B6</f>
        <v>20</v>
      </c>
      <c r="E43" s="326">
        <v>45</v>
      </c>
      <c r="F43" s="332">
        <f t="shared" si="7"/>
        <v>900</v>
      </c>
      <c r="G43" s="323">
        <v>20</v>
      </c>
      <c r="H43" s="352">
        <v>30</v>
      </c>
      <c r="I43" s="332">
        <f t="shared" si="8"/>
        <v>600</v>
      </c>
      <c r="K43" s="395"/>
    </row>
    <row r="44" spans="1:11" ht="15.75">
      <c r="A44" s="399" t="s">
        <v>847</v>
      </c>
      <c r="B44" s="352" t="s">
        <v>567</v>
      </c>
      <c r="C44" s="325" t="s">
        <v>591</v>
      </c>
      <c r="D44" s="347">
        <f>'SAISIE TECHNIQUE'!B6</f>
        <v>20</v>
      </c>
      <c r="E44" s="326">
        <v>45</v>
      </c>
      <c r="F44" s="332">
        <f t="shared" si="7"/>
        <v>900</v>
      </c>
      <c r="G44" s="323">
        <v>20</v>
      </c>
      <c r="H44" s="352">
        <v>30</v>
      </c>
      <c r="I44" s="332">
        <f t="shared" si="8"/>
        <v>600</v>
      </c>
    </row>
    <row r="45" spans="1:11" ht="15.75">
      <c r="A45" s="399" t="s">
        <v>848</v>
      </c>
      <c r="B45" s="352" t="s">
        <v>568</v>
      </c>
      <c r="C45" s="325" t="s">
        <v>591</v>
      </c>
      <c r="D45" s="347">
        <f>'SAISIE TECHNIQUE'!B4</f>
        <v>41</v>
      </c>
      <c r="E45" s="326">
        <v>45</v>
      </c>
      <c r="F45" s="332">
        <f t="shared" si="7"/>
        <v>1845</v>
      </c>
      <c r="G45" s="323">
        <v>20</v>
      </c>
      <c r="H45" s="352"/>
      <c r="I45" s="332">
        <f t="shared" si="8"/>
        <v>0</v>
      </c>
    </row>
    <row r="46" spans="1:11" ht="31.5">
      <c r="A46" s="399" t="s">
        <v>849</v>
      </c>
      <c r="B46" s="352" t="s">
        <v>577</v>
      </c>
      <c r="C46" s="325" t="s">
        <v>591</v>
      </c>
      <c r="D46" s="347">
        <f>'SAISIE TECHNIQUE'!B6</f>
        <v>20</v>
      </c>
      <c r="E46" s="326">
        <v>45</v>
      </c>
      <c r="F46" s="332">
        <f t="shared" si="7"/>
        <v>900</v>
      </c>
      <c r="G46" s="323">
        <v>20</v>
      </c>
      <c r="H46" s="352">
        <v>30</v>
      </c>
      <c r="I46" s="332">
        <f t="shared" si="8"/>
        <v>600</v>
      </c>
    </row>
    <row r="47" spans="1:11" ht="31.5">
      <c r="A47" s="399" t="s">
        <v>850</v>
      </c>
      <c r="B47" s="352" t="s">
        <v>578</v>
      </c>
      <c r="C47" s="325" t="s">
        <v>591</v>
      </c>
      <c r="D47" s="347">
        <f>TERASSEMENT!H5</f>
        <v>6.4799999999999995</v>
      </c>
      <c r="E47" s="326">
        <v>45</v>
      </c>
      <c r="F47" s="332">
        <f t="shared" si="7"/>
        <v>291.59999999999997</v>
      </c>
      <c r="G47" s="323">
        <v>20</v>
      </c>
      <c r="H47" s="352">
        <v>30</v>
      </c>
      <c r="I47" s="332">
        <f t="shared" si="8"/>
        <v>194.39999999999998</v>
      </c>
    </row>
    <row r="48" spans="1:11" ht="18">
      <c r="A48" s="397">
        <v>5</v>
      </c>
      <c r="B48" s="385" t="s">
        <v>562</v>
      </c>
      <c r="C48" s="487"/>
      <c r="D48" s="487"/>
      <c r="E48" s="487"/>
      <c r="F48" s="394"/>
      <c r="G48" s="384">
        <v>20</v>
      </c>
      <c r="H48" s="385"/>
      <c r="I48" s="404"/>
    </row>
    <row r="49" spans="1:9" ht="15.75">
      <c r="A49" s="399" t="s">
        <v>851</v>
      </c>
      <c r="B49" s="352" t="s">
        <v>457</v>
      </c>
      <c r="C49" s="325" t="s">
        <v>591</v>
      </c>
      <c r="D49" s="347"/>
      <c r="E49" s="326"/>
      <c r="F49" s="332">
        <f>D49*E49</f>
        <v>0</v>
      </c>
      <c r="G49" s="323">
        <v>20</v>
      </c>
      <c r="H49" s="352"/>
      <c r="I49" s="332">
        <f t="shared" ref="I49:I58" si="9">D49*H49</f>
        <v>0</v>
      </c>
    </row>
    <row r="50" spans="1:9" ht="15.75">
      <c r="A50" s="399" t="s">
        <v>852</v>
      </c>
      <c r="B50" s="352" t="s">
        <v>458</v>
      </c>
      <c r="C50" s="325" t="s">
        <v>591</v>
      </c>
      <c r="D50" s="347">
        <v>0</v>
      </c>
      <c r="E50" s="326">
        <f>FONDATIONS!C19</f>
        <v>66.2</v>
      </c>
      <c r="F50" s="332">
        <f>D50*E50</f>
        <v>0</v>
      </c>
      <c r="G50" s="323">
        <v>20</v>
      </c>
      <c r="H50" s="352">
        <f>FONDATIONS!C20</f>
        <v>99.300000000000011</v>
      </c>
      <c r="I50" s="332">
        <f t="shared" si="9"/>
        <v>0</v>
      </c>
    </row>
    <row r="51" spans="1:9" ht="15.75">
      <c r="A51" s="399" t="s">
        <v>853</v>
      </c>
      <c r="B51" s="352" t="s">
        <v>459</v>
      </c>
      <c r="C51" s="325" t="s">
        <v>596</v>
      </c>
      <c r="D51" s="347"/>
      <c r="E51" s="326"/>
      <c r="F51" s="332">
        <v>8500</v>
      </c>
      <c r="G51" s="323">
        <v>20</v>
      </c>
      <c r="H51" s="352"/>
      <c r="I51" s="332">
        <f t="shared" si="9"/>
        <v>0</v>
      </c>
    </row>
    <row r="52" spans="1:9" ht="15.75">
      <c r="A52" s="399" t="s">
        <v>854</v>
      </c>
      <c r="B52" s="352" t="s">
        <v>460</v>
      </c>
      <c r="C52" s="325" t="s">
        <v>598</v>
      </c>
      <c r="D52" s="347"/>
      <c r="E52" s="326"/>
      <c r="F52" s="332">
        <f t="shared" ref="F52:F58" si="10">D52*E52</f>
        <v>0</v>
      </c>
      <c r="G52" s="323">
        <v>20</v>
      </c>
      <c r="H52" s="352"/>
      <c r="I52" s="332">
        <f t="shared" si="9"/>
        <v>0</v>
      </c>
    </row>
    <row r="53" spans="1:9" ht="15.75">
      <c r="A53" s="399" t="s">
        <v>855</v>
      </c>
      <c r="B53" s="352" t="s">
        <v>461</v>
      </c>
      <c r="C53" s="325" t="s">
        <v>591</v>
      </c>
      <c r="D53" s="347"/>
      <c r="E53" s="326"/>
      <c r="F53" s="332">
        <f t="shared" si="10"/>
        <v>0</v>
      </c>
      <c r="G53" s="323">
        <v>20</v>
      </c>
      <c r="H53" s="352"/>
      <c r="I53" s="332">
        <f t="shared" si="9"/>
        <v>0</v>
      </c>
    </row>
    <row r="54" spans="1:9" ht="15.75">
      <c r="A54" s="399" t="s">
        <v>856</v>
      </c>
      <c r="B54" s="352" t="s">
        <v>462</v>
      </c>
      <c r="C54" s="325" t="s">
        <v>591</v>
      </c>
      <c r="D54" s="347"/>
      <c r="E54" s="326"/>
      <c r="F54" s="332">
        <f t="shared" si="10"/>
        <v>0</v>
      </c>
      <c r="G54" s="323">
        <v>20</v>
      </c>
      <c r="H54" s="352"/>
      <c r="I54" s="332">
        <f t="shared" si="9"/>
        <v>0</v>
      </c>
    </row>
    <row r="55" spans="1:9" ht="15.75">
      <c r="A55" s="399" t="s">
        <v>857</v>
      </c>
      <c r="B55" s="352" t="s">
        <v>463</v>
      </c>
      <c r="C55" s="325" t="s">
        <v>591</v>
      </c>
      <c r="D55" s="347"/>
      <c r="E55" s="326"/>
      <c r="F55" s="332">
        <f t="shared" si="10"/>
        <v>0</v>
      </c>
      <c r="G55" s="323">
        <v>20</v>
      </c>
      <c r="H55" s="352"/>
      <c r="I55" s="332">
        <f t="shared" si="9"/>
        <v>0</v>
      </c>
    </row>
    <row r="56" spans="1:9" ht="15.75">
      <c r="A56" s="399" t="s">
        <v>858</v>
      </c>
      <c r="B56" s="352" t="s">
        <v>569</v>
      </c>
      <c r="C56" s="325" t="s">
        <v>597</v>
      </c>
      <c r="D56" s="347"/>
      <c r="E56" s="326"/>
      <c r="F56" s="332">
        <f t="shared" si="10"/>
        <v>0</v>
      </c>
      <c r="G56" s="323">
        <v>20</v>
      </c>
      <c r="H56" s="352"/>
      <c r="I56" s="332">
        <f t="shared" si="9"/>
        <v>0</v>
      </c>
    </row>
    <row r="57" spans="1:9" ht="15.75">
      <c r="A57" s="399" t="s">
        <v>859</v>
      </c>
      <c r="B57" s="352" t="s">
        <v>464</v>
      </c>
      <c r="C57" s="325" t="s">
        <v>591</v>
      </c>
      <c r="D57" s="347">
        <v>0</v>
      </c>
      <c r="E57" s="326">
        <f>FONDATIONS!F20</f>
        <v>34.478571428571428</v>
      </c>
      <c r="F57" s="332">
        <f t="shared" si="10"/>
        <v>0</v>
      </c>
      <c r="G57" s="323">
        <v>20</v>
      </c>
      <c r="H57" s="352">
        <f>FONDATIONS!F19</f>
        <v>22.985714285714284</v>
      </c>
      <c r="I57" s="332">
        <f t="shared" si="9"/>
        <v>0</v>
      </c>
    </row>
    <row r="58" spans="1:9" ht="15.75">
      <c r="A58" s="399" t="s">
        <v>860</v>
      </c>
      <c r="B58" s="352" t="s">
        <v>465</v>
      </c>
      <c r="C58" s="325" t="s">
        <v>597</v>
      </c>
      <c r="D58" s="347"/>
      <c r="E58" s="326">
        <v>35</v>
      </c>
      <c r="F58" s="332">
        <f t="shared" si="10"/>
        <v>0</v>
      </c>
      <c r="G58" s="323">
        <v>20</v>
      </c>
      <c r="H58" s="352">
        <v>25</v>
      </c>
      <c r="I58" s="332">
        <f t="shared" si="9"/>
        <v>0</v>
      </c>
    </row>
    <row r="59" spans="1:9" ht="31.5">
      <c r="A59" s="399" t="s">
        <v>861</v>
      </c>
      <c r="B59" s="352" t="s">
        <v>667</v>
      </c>
      <c r="C59" s="325" t="s">
        <v>668</v>
      </c>
      <c r="D59" s="347">
        <f>'SAISIE TECHNIQUE'!B4</f>
        <v>41</v>
      </c>
      <c r="E59" s="326"/>
      <c r="F59" s="332"/>
      <c r="G59" s="323">
        <v>20</v>
      </c>
      <c r="H59" s="352"/>
      <c r="I59" s="332"/>
    </row>
    <row r="60" spans="1:9" ht="18">
      <c r="A60" s="397">
        <v>6</v>
      </c>
      <c r="B60" s="385" t="s">
        <v>466</v>
      </c>
      <c r="C60" s="487"/>
      <c r="D60" s="487"/>
      <c r="E60" s="487"/>
      <c r="F60" s="394"/>
      <c r="G60" s="384">
        <v>20</v>
      </c>
      <c r="H60" s="385"/>
      <c r="I60" s="404"/>
    </row>
    <row r="61" spans="1:9" ht="15.75">
      <c r="A61" s="399" t="s">
        <v>862</v>
      </c>
      <c r="B61" s="352" t="s">
        <v>467</v>
      </c>
      <c r="C61" s="325" t="s">
        <v>597</v>
      </c>
      <c r="D61" s="347">
        <v>0</v>
      </c>
      <c r="E61" s="326">
        <f>FONDATIONS!D20</f>
        <v>109.50000000000003</v>
      </c>
      <c r="F61" s="332">
        <f>D61*E61</f>
        <v>0</v>
      </c>
      <c r="G61" s="323">
        <v>20</v>
      </c>
      <c r="H61" s="352">
        <f>FONDATIONS!D19</f>
        <v>73.000000000000014</v>
      </c>
      <c r="I61" s="332">
        <f>D61*H61</f>
        <v>0</v>
      </c>
    </row>
    <row r="62" spans="1:9" ht="15.75">
      <c r="A62" s="399" t="s">
        <v>863</v>
      </c>
      <c r="B62" s="352" t="s">
        <v>468</v>
      </c>
      <c r="C62" s="325" t="s">
        <v>596</v>
      </c>
      <c r="D62" s="347"/>
      <c r="E62" s="326"/>
      <c r="F62" s="332">
        <f>D62*E62</f>
        <v>0</v>
      </c>
      <c r="G62" s="323">
        <v>20</v>
      </c>
      <c r="H62" s="352"/>
      <c r="I62" s="332">
        <f>D62*H62</f>
        <v>0</v>
      </c>
    </row>
    <row r="63" spans="1:9" ht="15.75">
      <c r="A63" s="399" t="s">
        <v>864</v>
      </c>
      <c r="B63" s="352" t="s">
        <v>469</v>
      </c>
      <c r="C63" s="325" t="s">
        <v>598</v>
      </c>
      <c r="D63" s="325"/>
      <c r="E63" s="326"/>
      <c r="F63" s="332">
        <f>D63*E63</f>
        <v>0</v>
      </c>
      <c r="G63" s="323">
        <v>20</v>
      </c>
      <c r="H63" s="352"/>
      <c r="I63" s="332">
        <f>D63*H63</f>
        <v>0</v>
      </c>
    </row>
    <row r="64" spans="1:9" ht="15.75">
      <c r="A64" s="399" t="s">
        <v>865</v>
      </c>
      <c r="B64" s="352" t="s">
        <v>470</v>
      </c>
      <c r="C64" s="325" t="s">
        <v>596</v>
      </c>
      <c r="D64" s="325"/>
      <c r="E64" s="326"/>
      <c r="F64" s="332">
        <f>D64*E64</f>
        <v>0</v>
      </c>
      <c r="G64" s="323">
        <v>20</v>
      </c>
      <c r="H64" s="352"/>
      <c r="I64" s="332">
        <f>D64*H64</f>
        <v>0</v>
      </c>
    </row>
    <row r="65" spans="1:10" ht="18">
      <c r="A65" s="397">
        <v>7</v>
      </c>
      <c r="B65" s="385" t="s">
        <v>471</v>
      </c>
      <c r="C65" s="487"/>
      <c r="D65" s="487"/>
      <c r="E65" s="487"/>
      <c r="F65" s="394"/>
      <c r="G65" s="384">
        <v>20</v>
      </c>
      <c r="H65" s="385"/>
      <c r="I65" s="404"/>
    </row>
    <row r="66" spans="1:10" ht="47.25">
      <c r="A66" s="399" t="s">
        <v>866</v>
      </c>
      <c r="B66" s="352" t="s">
        <v>473</v>
      </c>
      <c r="C66" s="325" t="s">
        <v>597</v>
      </c>
      <c r="D66" s="325">
        <f>'SAISIE TECHNIQUE'!D1</f>
        <v>266.5</v>
      </c>
      <c r="E66" s="326">
        <v>125</v>
      </c>
      <c r="F66" s="332">
        <f>D66*E66</f>
        <v>33312.5</v>
      </c>
      <c r="G66" s="323">
        <v>20</v>
      </c>
      <c r="H66" s="352">
        <v>125</v>
      </c>
      <c r="I66" s="332">
        <f>D66*H66</f>
        <v>33312.5</v>
      </c>
    </row>
    <row r="67" spans="1:10" ht="31.5">
      <c r="A67" s="399" t="s">
        <v>867</v>
      </c>
      <c r="B67" s="352" t="s">
        <v>726</v>
      </c>
      <c r="C67" s="325" t="s">
        <v>597</v>
      </c>
      <c r="D67" s="325">
        <f>'SAISIE TECHNIQUE'!D10</f>
        <v>70</v>
      </c>
      <c r="E67" s="326">
        <v>90</v>
      </c>
      <c r="F67" s="332">
        <f>D67*E67</f>
        <v>6300</v>
      </c>
      <c r="G67" s="323">
        <v>20</v>
      </c>
      <c r="H67" s="352">
        <v>60</v>
      </c>
      <c r="I67" s="332">
        <f>D67*H67</f>
        <v>4200</v>
      </c>
      <c r="J67" s="395"/>
    </row>
    <row r="68" spans="1:10" ht="63">
      <c r="A68" s="399" t="s">
        <v>868</v>
      </c>
      <c r="B68" s="352" t="s">
        <v>724</v>
      </c>
      <c r="C68" s="325" t="s">
        <v>597</v>
      </c>
      <c r="D68" s="325">
        <f>'SAISIE TECHNIQUE'!D11</f>
        <v>70</v>
      </c>
      <c r="E68" s="326">
        <v>120</v>
      </c>
      <c r="F68" s="332">
        <f>D68*E68</f>
        <v>8400</v>
      </c>
      <c r="G68" s="323">
        <v>20</v>
      </c>
      <c r="H68" s="352">
        <v>80</v>
      </c>
      <c r="I68" s="332">
        <f>D68*H68</f>
        <v>5600</v>
      </c>
      <c r="J68" s="395"/>
    </row>
    <row r="69" spans="1:10" ht="15.75">
      <c r="A69" s="399" t="s">
        <v>869</v>
      </c>
      <c r="B69" s="352" t="s">
        <v>669</v>
      </c>
      <c r="C69" s="325"/>
      <c r="D69" s="325"/>
      <c r="E69" s="326"/>
      <c r="F69" s="332">
        <f>10000</f>
        <v>10000</v>
      </c>
      <c r="G69" s="323">
        <v>20</v>
      </c>
      <c r="H69" s="352"/>
      <c r="I69" s="332"/>
    </row>
    <row r="70" spans="1:10" ht="31.5">
      <c r="A70" s="399" t="s">
        <v>870</v>
      </c>
      <c r="B70" s="352" t="s">
        <v>725</v>
      </c>
      <c r="C70" s="325">
        <v>70</v>
      </c>
      <c r="D70" s="325">
        <f>'SAISIE TECHNIQUE'!D9</f>
        <v>70</v>
      </c>
      <c r="E70" s="326">
        <v>180</v>
      </c>
      <c r="F70" s="332">
        <f>D70*E70</f>
        <v>12600</v>
      </c>
      <c r="G70" s="323"/>
      <c r="H70" s="352">
        <v>145</v>
      </c>
      <c r="I70" s="332"/>
    </row>
    <row r="71" spans="1:10" ht="18">
      <c r="A71" s="397">
        <v>8</v>
      </c>
      <c r="B71" s="385" t="s">
        <v>546</v>
      </c>
      <c r="C71" s="487"/>
      <c r="D71" s="487"/>
      <c r="E71" s="487"/>
      <c r="F71" s="394"/>
      <c r="G71" s="384">
        <v>20</v>
      </c>
      <c r="H71" s="385"/>
      <c r="I71" s="404"/>
    </row>
    <row r="72" spans="1:10" ht="15.75">
      <c r="A72" s="399" t="s">
        <v>871</v>
      </c>
      <c r="B72" s="352" t="s">
        <v>547</v>
      </c>
      <c r="C72" s="325" t="s">
        <v>597</v>
      </c>
      <c r="D72" s="325"/>
      <c r="E72" s="326">
        <v>90</v>
      </c>
      <c r="F72" s="332">
        <f>D72*E72</f>
        <v>0</v>
      </c>
      <c r="G72" s="323">
        <v>20</v>
      </c>
      <c r="H72" s="352">
        <v>45</v>
      </c>
      <c r="I72" s="332">
        <f>D72*H72</f>
        <v>0</v>
      </c>
    </row>
    <row r="73" spans="1:10" ht="15.75">
      <c r="A73" s="399" t="s">
        <v>872</v>
      </c>
      <c r="B73" s="352" t="s">
        <v>548</v>
      </c>
      <c r="C73" s="325" t="s">
        <v>597</v>
      </c>
      <c r="D73" s="325"/>
      <c r="E73" s="326">
        <v>90</v>
      </c>
      <c r="F73" s="332">
        <f>D73*E73</f>
        <v>0</v>
      </c>
      <c r="G73" s="323">
        <v>20</v>
      </c>
      <c r="H73" s="352">
        <v>45</v>
      </c>
      <c r="I73" s="332">
        <f>D73*H73</f>
        <v>0</v>
      </c>
    </row>
    <row r="74" spans="1:10" ht="18">
      <c r="A74" s="397">
        <v>9</v>
      </c>
      <c r="B74" s="385" t="s">
        <v>474</v>
      </c>
      <c r="C74" s="487"/>
      <c r="D74" s="487"/>
      <c r="E74" s="487"/>
      <c r="F74" s="394"/>
      <c r="G74" s="384">
        <v>20</v>
      </c>
      <c r="H74" s="385"/>
      <c r="I74" s="404"/>
    </row>
    <row r="75" spans="1:10" ht="15.75">
      <c r="A75" s="399" t="s">
        <v>873</v>
      </c>
      <c r="B75" s="352" t="s">
        <v>475</v>
      </c>
      <c r="C75" s="325" t="s">
        <v>596</v>
      </c>
      <c r="D75" s="325"/>
      <c r="E75" s="326"/>
      <c r="F75" s="332">
        <f t="shared" ref="F75:F80" si="11">D75*E75</f>
        <v>0</v>
      </c>
      <c r="G75" s="323">
        <v>20</v>
      </c>
      <c r="H75" s="352"/>
      <c r="I75" s="332">
        <f t="shared" ref="I75:I80" si="12">D75*H75</f>
        <v>0</v>
      </c>
    </row>
    <row r="76" spans="1:10" ht="15.75">
      <c r="A76" s="399" t="s">
        <v>874</v>
      </c>
      <c r="B76" s="352" t="s">
        <v>476</v>
      </c>
      <c r="C76" s="325" t="s">
        <v>596</v>
      </c>
      <c r="D76" s="325"/>
      <c r="E76" s="326"/>
      <c r="F76" s="332">
        <f t="shared" si="11"/>
        <v>0</v>
      </c>
      <c r="G76" s="323">
        <v>20</v>
      </c>
      <c r="H76" s="352"/>
      <c r="I76" s="332">
        <f t="shared" si="12"/>
        <v>0</v>
      </c>
    </row>
    <row r="77" spans="1:10" ht="15.75">
      <c r="A77" s="399" t="s">
        <v>875</v>
      </c>
      <c r="B77" s="352" t="s">
        <v>477</v>
      </c>
      <c r="C77" s="325" t="s">
        <v>596</v>
      </c>
      <c r="D77" s="325">
        <v>1</v>
      </c>
      <c r="E77" s="326">
        <v>230</v>
      </c>
      <c r="F77" s="332">
        <f t="shared" si="11"/>
        <v>230</v>
      </c>
      <c r="G77" s="323">
        <v>20</v>
      </c>
      <c r="H77" s="352">
        <v>130</v>
      </c>
      <c r="I77" s="332">
        <f t="shared" si="12"/>
        <v>130</v>
      </c>
    </row>
    <row r="78" spans="1:10" ht="15.75">
      <c r="A78" s="399" t="s">
        <v>876</v>
      </c>
      <c r="B78" s="352" t="s">
        <v>478</v>
      </c>
      <c r="C78" s="325" t="s">
        <v>596</v>
      </c>
      <c r="D78" s="325">
        <v>1</v>
      </c>
      <c r="E78" s="326">
        <v>230</v>
      </c>
      <c r="F78" s="332">
        <f t="shared" si="11"/>
        <v>230</v>
      </c>
      <c r="G78" s="323">
        <v>20</v>
      </c>
      <c r="H78" s="352">
        <v>130</v>
      </c>
      <c r="I78" s="332">
        <f t="shared" si="12"/>
        <v>130</v>
      </c>
    </row>
    <row r="79" spans="1:10" ht="15.75">
      <c r="A79" s="399" t="s">
        <v>877</v>
      </c>
      <c r="B79" s="352" t="s">
        <v>478</v>
      </c>
      <c r="C79" s="325" t="s">
        <v>596</v>
      </c>
      <c r="D79" s="325">
        <v>1</v>
      </c>
      <c r="E79" s="326">
        <v>230</v>
      </c>
      <c r="F79" s="332">
        <f t="shared" si="11"/>
        <v>230</v>
      </c>
      <c r="G79" s="323">
        <v>20</v>
      </c>
      <c r="H79" s="352">
        <v>130</v>
      </c>
      <c r="I79" s="332">
        <f t="shared" si="12"/>
        <v>130</v>
      </c>
    </row>
    <row r="80" spans="1:10" ht="15.75">
      <c r="A80" s="399" t="s">
        <v>878</v>
      </c>
      <c r="B80" s="352" t="s">
        <v>479</v>
      </c>
      <c r="C80" s="325" t="s">
        <v>596</v>
      </c>
      <c r="D80" s="325"/>
      <c r="E80" s="326"/>
      <c r="F80" s="332">
        <f t="shared" si="11"/>
        <v>0</v>
      </c>
      <c r="G80" s="323">
        <v>20</v>
      </c>
      <c r="H80" s="352"/>
      <c r="I80" s="332">
        <f t="shared" si="12"/>
        <v>0</v>
      </c>
    </row>
    <row r="81" spans="1:9" ht="18">
      <c r="A81" s="397">
        <v>10</v>
      </c>
      <c r="B81" s="385" t="s">
        <v>480</v>
      </c>
      <c r="C81" s="393"/>
      <c r="D81" s="393"/>
      <c r="E81" s="351"/>
      <c r="F81" s="394"/>
      <c r="G81" s="384">
        <v>20</v>
      </c>
      <c r="H81" s="385"/>
      <c r="I81" s="404"/>
    </row>
    <row r="82" spans="1:9" ht="15.75">
      <c r="A82" s="398" t="s">
        <v>879</v>
      </c>
      <c r="B82" s="352" t="s">
        <v>481</v>
      </c>
      <c r="C82" s="386" t="s">
        <v>596</v>
      </c>
      <c r="D82" s="387">
        <f>'SAISIE CLIENT ELEC'!D27</f>
        <v>3</v>
      </c>
      <c r="E82" s="326">
        <v>90</v>
      </c>
      <c r="F82" s="332">
        <f t="shared" ref="F82:F94" si="13">D82*E82</f>
        <v>270</v>
      </c>
      <c r="G82" s="323">
        <v>20</v>
      </c>
      <c r="H82" s="352">
        <v>60</v>
      </c>
      <c r="I82" s="405">
        <f t="shared" ref="I82:I94" si="14">D82*H82</f>
        <v>180</v>
      </c>
    </row>
    <row r="83" spans="1:9">
      <c r="A83" s="398" t="s">
        <v>880</v>
      </c>
      <c r="B83" s="388" t="s">
        <v>482</v>
      </c>
      <c r="C83" s="386" t="s">
        <v>596</v>
      </c>
      <c r="D83" s="387">
        <f>'SAISIE CLIENT ELEC'!E27</f>
        <v>2</v>
      </c>
      <c r="E83" s="326">
        <v>90</v>
      </c>
      <c r="F83" s="332">
        <f t="shared" si="13"/>
        <v>180</v>
      </c>
      <c r="G83" s="323">
        <v>20</v>
      </c>
      <c r="H83" s="388">
        <v>60</v>
      </c>
      <c r="I83" s="405">
        <f t="shared" si="14"/>
        <v>120</v>
      </c>
    </row>
    <row r="84" spans="1:9">
      <c r="A84" s="398" t="s">
        <v>881</v>
      </c>
      <c r="B84" s="388" t="s">
        <v>483</v>
      </c>
      <c r="C84" s="386" t="s">
        <v>596</v>
      </c>
      <c r="D84" s="387">
        <f>'SAISIE CLIENT ELEC'!B27</f>
        <v>3</v>
      </c>
      <c r="E84" s="326">
        <v>90</v>
      </c>
      <c r="F84" s="332">
        <f t="shared" si="13"/>
        <v>270</v>
      </c>
      <c r="G84" s="323">
        <v>20</v>
      </c>
      <c r="H84" s="388">
        <v>60</v>
      </c>
      <c r="I84" s="405">
        <f t="shared" si="14"/>
        <v>180</v>
      </c>
    </row>
    <row r="85" spans="1:9">
      <c r="A85" s="398" t="s">
        <v>882</v>
      </c>
      <c r="B85" s="388" t="s">
        <v>484</v>
      </c>
      <c r="C85" s="386" t="s">
        <v>596</v>
      </c>
      <c r="D85" s="387">
        <f>'SAISIE CLIENT ELEC'!G27</f>
        <v>9</v>
      </c>
      <c r="E85" s="326">
        <v>90</v>
      </c>
      <c r="F85" s="332">
        <f t="shared" si="13"/>
        <v>810</v>
      </c>
      <c r="G85" s="323">
        <v>20</v>
      </c>
      <c r="H85" s="388">
        <v>60</v>
      </c>
      <c r="I85" s="405">
        <f t="shared" si="14"/>
        <v>540</v>
      </c>
    </row>
    <row r="86" spans="1:9" ht="15.75">
      <c r="A86" s="398" t="s">
        <v>883</v>
      </c>
      <c r="B86" s="346" t="s">
        <v>611</v>
      </c>
      <c r="C86" s="325" t="s">
        <v>596</v>
      </c>
      <c r="D86" s="347">
        <f>'SAISIE CLIENT ELEC'!O25</f>
        <v>0</v>
      </c>
      <c r="E86" s="326">
        <v>90</v>
      </c>
      <c r="F86" s="332">
        <f t="shared" si="13"/>
        <v>0</v>
      </c>
      <c r="G86" s="323">
        <v>20</v>
      </c>
      <c r="H86" s="346">
        <v>60</v>
      </c>
      <c r="I86" s="332">
        <f t="shared" si="14"/>
        <v>0</v>
      </c>
    </row>
    <row r="87" spans="1:9" ht="15.75">
      <c r="A87" s="398" t="s">
        <v>884</v>
      </c>
      <c r="B87" s="346" t="s">
        <v>485</v>
      </c>
      <c r="C87" s="325" t="s">
        <v>596</v>
      </c>
      <c r="D87" s="347">
        <f>'SAISIE CLIENT ELEC'!M27</f>
        <v>4</v>
      </c>
      <c r="E87" s="326">
        <v>140</v>
      </c>
      <c r="F87" s="332">
        <f t="shared" si="13"/>
        <v>560</v>
      </c>
      <c r="G87" s="323">
        <v>20</v>
      </c>
      <c r="H87" s="346">
        <v>60</v>
      </c>
      <c r="I87" s="332">
        <f t="shared" si="14"/>
        <v>240</v>
      </c>
    </row>
    <row r="88" spans="1:9" ht="15.75">
      <c r="A88" s="398" t="s">
        <v>885</v>
      </c>
      <c r="B88" s="346" t="s">
        <v>486</v>
      </c>
      <c r="C88" s="325" t="s">
        <v>596</v>
      </c>
      <c r="D88" s="347">
        <f>'SAISIE CLIENT ELEC'!I27</f>
        <v>5</v>
      </c>
      <c r="E88" s="326">
        <v>110</v>
      </c>
      <c r="F88" s="332">
        <f t="shared" si="13"/>
        <v>550</v>
      </c>
      <c r="G88" s="323">
        <v>20</v>
      </c>
      <c r="H88" s="346">
        <v>60</v>
      </c>
      <c r="I88" s="332">
        <f t="shared" si="14"/>
        <v>300</v>
      </c>
    </row>
    <row r="89" spans="1:9" ht="15.75">
      <c r="A89" s="398" t="s">
        <v>886</v>
      </c>
      <c r="B89" s="346" t="s">
        <v>487</v>
      </c>
      <c r="C89" s="325" t="s">
        <v>596</v>
      </c>
      <c r="D89" s="347">
        <f>'SAISIE CLIENT ELEC'!L27</f>
        <v>4</v>
      </c>
      <c r="E89" s="326">
        <v>110</v>
      </c>
      <c r="F89" s="332">
        <f t="shared" si="13"/>
        <v>440</v>
      </c>
      <c r="G89" s="323">
        <v>20</v>
      </c>
      <c r="H89" s="346">
        <v>60</v>
      </c>
      <c r="I89" s="332">
        <f t="shared" si="14"/>
        <v>240</v>
      </c>
    </row>
    <row r="90" spans="1:9" ht="15.75">
      <c r="A90" s="398" t="s">
        <v>887</v>
      </c>
      <c r="B90" s="346" t="s">
        <v>488</v>
      </c>
      <c r="C90" s="325" t="s">
        <v>596</v>
      </c>
      <c r="D90" s="347">
        <f>'SAISIE CLIENT ELEC'!C27</f>
        <v>8</v>
      </c>
      <c r="E90" s="326">
        <v>110</v>
      </c>
      <c r="F90" s="332">
        <f t="shared" si="13"/>
        <v>880</v>
      </c>
      <c r="G90" s="323">
        <v>20</v>
      </c>
      <c r="H90" s="346">
        <v>60</v>
      </c>
      <c r="I90" s="332">
        <f t="shared" si="14"/>
        <v>480</v>
      </c>
    </row>
    <row r="91" spans="1:9" ht="15.75">
      <c r="A91" s="398" t="s">
        <v>888</v>
      </c>
      <c r="B91" s="346" t="s">
        <v>609</v>
      </c>
      <c r="C91" s="325" t="s">
        <v>596</v>
      </c>
      <c r="D91" s="347">
        <f>'SAISIE CLIENT ELEC'!N27</f>
        <v>5</v>
      </c>
      <c r="E91" s="326">
        <v>110</v>
      </c>
      <c r="F91" s="332">
        <f t="shared" si="13"/>
        <v>550</v>
      </c>
      <c r="G91" s="323">
        <v>20</v>
      </c>
      <c r="H91" s="346">
        <v>60</v>
      </c>
      <c r="I91" s="332">
        <f t="shared" si="14"/>
        <v>300</v>
      </c>
    </row>
    <row r="92" spans="1:9" ht="15.75">
      <c r="A92" s="398" t="s">
        <v>889</v>
      </c>
      <c r="B92" s="346" t="s">
        <v>610</v>
      </c>
      <c r="C92" s="325" t="s">
        <v>596</v>
      </c>
      <c r="D92" s="347">
        <f>'SAISIE CLIENT ELEC'!K27</f>
        <v>2</v>
      </c>
      <c r="E92" s="326">
        <v>140</v>
      </c>
      <c r="F92" s="332">
        <f t="shared" si="13"/>
        <v>280</v>
      </c>
      <c r="G92" s="323">
        <v>20</v>
      </c>
      <c r="H92" s="346">
        <v>90</v>
      </c>
      <c r="I92" s="332">
        <f t="shared" si="14"/>
        <v>180</v>
      </c>
    </row>
    <row r="93" spans="1:9" ht="15.75">
      <c r="A93" s="398" t="s">
        <v>890</v>
      </c>
      <c r="B93" s="346" t="s">
        <v>489</v>
      </c>
      <c r="C93" s="325" t="s">
        <v>596</v>
      </c>
      <c r="D93" s="347"/>
      <c r="E93" s="326"/>
      <c r="F93" s="332">
        <f t="shared" si="13"/>
        <v>0</v>
      </c>
      <c r="G93" s="323">
        <v>20</v>
      </c>
      <c r="H93" s="346"/>
      <c r="I93" s="332">
        <f t="shared" si="14"/>
        <v>0</v>
      </c>
    </row>
    <row r="94" spans="1:9" ht="15.75">
      <c r="A94" s="398" t="s">
        <v>891</v>
      </c>
      <c r="B94" s="346" t="s">
        <v>490</v>
      </c>
      <c r="C94" s="325" t="s">
        <v>596</v>
      </c>
      <c r="D94" s="347"/>
      <c r="E94" s="326">
        <v>120</v>
      </c>
      <c r="F94" s="332">
        <f t="shared" si="13"/>
        <v>0</v>
      </c>
      <c r="G94" s="323">
        <v>20</v>
      </c>
      <c r="H94" s="346">
        <v>60</v>
      </c>
      <c r="I94" s="332">
        <f t="shared" si="14"/>
        <v>0</v>
      </c>
    </row>
    <row r="95" spans="1:9" ht="15.75">
      <c r="A95" s="398" t="s">
        <v>892</v>
      </c>
      <c r="B95" s="346" t="s">
        <v>683</v>
      </c>
      <c r="C95" s="325"/>
      <c r="D95" s="347"/>
      <c r="E95" s="326"/>
      <c r="F95" s="332"/>
      <c r="G95" s="323"/>
      <c r="H95" s="346"/>
      <c r="I95" s="332"/>
    </row>
    <row r="96" spans="1:9" ht="15.75">
      <c r="A96" s="398" t="s">
        <v>893</v>
      </c>
      <c r="B96" s="346" t="s">
        <v>491</v>
      </c>
      <c r="C96" s="325" t="s">
        <v>596</v>
      </c>
      <c r="D96" s="347">
        <v>1</v>
      </c>
      <c r="E96" s="326">
        <v>110</v>
      </c>
      <c r="F96" s="332">
        <f>D96*E96</f>
        <v>110</v>
      </c>
      <c r="G96" s="323">
        <v>20</v>
      </c>
      <c r="H96" s="346">
        <v>60</v>
      </c>
      <c r="I96" s="332">
        <f>D96*H96</f>
        <v>60</v>
      </c>
    </row>
    <row r="97" spans="1:14" ht="15.75">
      <c r="A97" s="398" t="s">
        <v>894</v>
      </c>
      <c r="B97" s="346" t="s">
        <v>492</v>
      </c>
      <c r="C97" s="325" t="s">
        <v>596</v>
      </c>
      <c r="D97" s="347">
        <v>1</v>
      </c>
      <c r="E97" s="326">
        <v>110</v>
      </c>
      <c r="F97" s="332">
        <f>D97*E97</f>
        <v>110</v>
      </c>
      <c r="G97" s="323">
        <v>20</v>
      </c>
      <c r="H97" s="346">
        <v>60</v>
      </c>
      <c r="I97" s="332">
        <f>D97*H97</f>
        <v>60</v>
      </c>
    </row>
    <row r="98" spans="1:14" ht="31.5">
      <c r="A98" s="398" t="s">
        <v>895</v>
      </c>
      <c r="B98" s="346" t="s">
        <v>678</v>
      </c>
      <c r="C98" s="325" t="s">
        <v>596</v>
      </c>
      <c r="D98" s="347">
        <v>1</v>
      </c>
      <c r="E98" s="326"/>
      <c r="F98" s="332">
        <f>D98*E98</f>
        <v>0</v>
      </c>
      <c r="G98" s="323">
        <v>20</v>
      </c>
      <c r="H98" s="346"/>
      <c r="I98" s="332">
        <f>D98*H98</f>
        <v>0</v>
      </c>
    </row>
    <row r="99" spans="1:14" ht="15.75">
      <c r="A99" s="398" t="s">
        <v>896</v>
      </c>
      <c r="B99" s="346" t="s">
        <v>493</v>
      </c>
      <c r="C99" s="325" t="s">
        <v>596</v>
      </c>
      <c r="D99" s="347">
        <v>1</v>
      </c>
      <c r="E99" s="326"/>
      <c r="F99" s="332">
        <f>D99*E99</f>
        <v>0</v>
      </c>
      <c r="G99" s="323">
        <v>20</v>
      </c>
      <c r="H99" s="346"/>
      <c r="I99" s="332">
        <f>D99*H99</f>
        <v>0</v>
      </c>
    </row>
    <row r="100" spans="1:14" ht="15.75">
      <c r="A100" s="398" t="s">
        <v>897</v>
      </c>
      <c r="B100" s="346" t="s">
        <v>679</v>
      </c>
      <c r="C100" s="325"/>
      <c r="D100" s="347"/>
      <c r="E100" s="326"/>
      <c r="F100" s="332"/>
      <c r="G100" s="323"/>
      <c r="H100" s="346"/>
      <c r="I100" s="332"/>
    </row>
    <row r="101" spans="1:14" ht="15.75">
      <c r="A101" s="398" t="s">
        <v>898</v>
      </c>
      <c r="B101" s="346" t="s">
        <v>681</v>
      </c>
      <c r="C101" s="325"/>
      <c r="D101" s="347"/>
      <c r="E101" s="326"/>
      <c r="F101" s="332"/>
      <c r="G101" s="323"/>
      <c r="H101" s="346"/>
      <c r="I101" s="332"/>
    </row>
    <row r="102" spans="1:14" ht="18">
      <c r="A102" s="400">
        <v>11</v>
      </c>
      <c r="B102" s="349" t="s">
        <v>494</v>
      </c>
      <c r="C102" s="350"/>
      <c r="D102" s="350"/>
      <c r="E102" s="351"/>
      <c r="F102" s="394"/>
      <c r="G102" s="348">
        <v>20</v>
      </c>
      <c r="H102" s="349"/>
      <c r="I102" s="404"/>
    </row>
    <row r="103" spans="1:14" ht="15.75">
      <c r="A103" s="399" t="s">
        <v>899</v>
      </c>
      <c r="B103" s="392" t="s">
        <v>496</v>
      </c>
      <c r="C103" s="325" t="s">
        <v>597</v>
      </c>
      <c r="D103" s="347">
        <f>'SAISIE TECHNIQUE'!D6</f>
        <v>140</v>
      </c>
      <c r="E103" s="326">
        <v>45</v>
      </c>
      <c r="F103" s="407">
        <f t="shared" ref="F103:F109" si="15">D103*E103</f>
        <v>6300</v>
      </c>
      <c r="G103" s="323">
        <v>20</v>
      </c>
      <c r="H103" s="392">
        <v>30</v>
      </c>
      <c r="I103" s="332">
        <f t="shared" ref="I103:I109" si="16">D103*H103</f>
        <v>4200</v>
      </c>
    </row>
    <row r="104" spans="1:14" ht="15.75">
      <c r="A104" s="399" t="s">
        <v>900</v>
      </c>
      <c r="B104" s="352" t="s">
        <v>497</v>
      </c>
      <c r="C104" s="325" t="s">
        <v>597</v>
      </c>
      <c r="D104" s="347">
        <f>'SAISIE TECHNIQUE'!D6</f>
        <v>140</v>
      </c>
      <c r="E104" s="326">
        <v>50</v>
      </c>
      <c r="F104" s="332">
        <f t="shared" si="15"/>
        <v>7000</v>
      </c>
      <c r="G104" s="323">
        <v>20</v>
      </c>
      <c r="H104" s="352">
        <v>35</v>
      </c>
      <c r="I104" s="332">
        <f t="shared" si="16"/>
        <v>4900</v>
      </c>
    </row>
    <row r="105" spans="1:14" ht="15.75">
      <c r="A105" s="399" t="s">
        <v>901</v>
      </c>
      <c r="B105" s="352" t="s">
        <v>498</v>
      </c>
      <c r="C105" s="325" t="s">
        <v>597</v>
      </c>
      <c r="D105" s="347">
        <f>'SAISIE TECHNIQUE'!D2</f>
        <v>266.5</v>
      </c>
      <c r="E105" s="326">
        <v>42</v>
      </c>
      <c r="F105" s="332">
        <f t="shared" si="15"/>
        <v>11193</v>
      </c>
      <c r="G105" s="323">
        <v>20</v>
      </c>
      <c r="H105" s="352">
        <v>25</v>
      </c>
      <c r="I105" s="332">
        <f t="shared" si="16"/>
        <v>6662.5</v>
      </c>
    </row>
    <row r="106" spans="1:14" ht="15.75">
      <c r="A106" s="399" t="s">
        <v>902</v>
      </c>
      <c r="B106" s="352" t="s">
        <v>499</v>
      </c>
      <c r="C106" s="325" t="s">
        <v>596</v>
      </c>
      <c r="D106" s="347"/>
      <c r="E106" s="326">
        <v>200</v>
      </c>
      <c r="F106" s="332">
        <f t="shared" si="15"/>
        <v>0</v>
      </c>
      <c r="G106" s="323">
        <v>20</v>
      </c>
      <c r="H106" s="352">
        <v>150</v>
      </c>
      <c r="I106" s="332">
        <f t="shared" si="16"/>
        <v>0</v>
      </c>
    </row>
    <row r="107" spans="1:14" ht="15.75">
      <c r="A107" s="399" t="s">
        <v>903</v>
      </c>
      <c r="B107" s="352" t="s">
        <v>593</v>
      </c>
      <c r="C107" s="325" t="s">
        <v>597</v>
      </c>
      <c r="D107" s="347">
        <f>'SAISIE TECHNIQUE'!D3</f>
        <v>27.5</v>
      </c>
      <c r="E107" s="326">
        <v>48</v>
      </c>
      <c r="F107" s="332">
        <f t="shared" si="15"/>
        <v>1320</v>
      </c>
      <c r="G107" s="323">
        <v>20</v>
      </c>
      <c r="H107" s="352">
        <v>29</v>
      </c>
      <c r="I107" s="332">
        <f t="shared" si="16"/>
        <v>797.5</v>
      </c>
    </row>
    <row r="108" spans="1:14" ht="15.75">
      <c r="A108" s="399" t="s">
        <v>904</v>
      </c>
      <c r="B108" s="352" t="s">
        <v>495</v>
      </c>
      <c r="C108" s="325" t="s">
        <v>597</v>
      </c>
      <c r="D108" s="347">
        <f>'SAISIE TECHNIQUE'!D5</f>
        <v>0</v>
      </c>
      <c r="E108" s="326">
        <v>55</v>
      </c>
      <c r="F108" s="332">
        <f t="shared" si="15"/>
        <v>0</v>
      </c>
      <c r="G108" s="323">
        <v>20</v>
      </c>
      <c r="H108" s="352">
        <v>35</v>
      </c>
      <c r="I108" s="332">
        <f t="shared" si="16"/>
        <v>0</v>
      </c>
    </row>
    <row r="109" spans="1:14" ht="15.75">
      <c r="A109" s="399" t="s">
        <v>905</v>
      </c>
      <c r="B109" s="352" t="s">
        <v>500</v>
      </c>
      <c r="C109" s="325" t="s">
        <v>597</v>
      </c>
      <c r="D109" s="347">
        <f>'SAISIE TECHNIQUE'!D5</f>
        <v>0</v>
      </c>
      <c r="E109" s="326">
        <v>55</v>
      </c>
      <c r="F109" s="332">
        <f t="shared" si="15"/>
        <v>0</v>
      </c>
      <c r="G109" s="323">
        <v>20</v>
      </c>
      <c r="H109" s="352">
        <v>35</v>
      </c>
      <c r="I109" s="332">
        <f t="shared" si="16"/>
        <v>0</v>
      </c>
    </row>
    <row r="110" spans="1:14" ht="18">
      <c r="A110" s="400">
        <v>12</v>
      </c>
      <c r="B110" s="349" t="s">
        <v>570</v>
      </c>
      <c r="C110" s="350"/>
      <c r="D110" s="350"/>
      <c r="E110" s="351"/>
      <c r="F110" s="394"/>
      <c r="G110" s="348">
        <v>20</v>
      </c>
      <c r="H110" s="349"/>
      <c r="I110" s="404"/>
      <c r="M110" s="395"/>
      <c r="N110" s="395"/>
    </row>
    <row r="111" spans="1:14" ht="31.5">
      <c r="A111" s="399" t="s">
        <v>906</v>
      </c>
      <c r="B111" s="352" t="s">
        <v>501</v>
      </c>
      <c r="C111" s="325" t="s">
        <v>597</v>
      </c>
      <c r="D111" s="347">
        <f>'SAISIE TECHNIQUE'!D6</f>
        <v>140</v>
      </c>
      <c r="E111" s="326">
        <v>32</v>
      </c>
      <c r="F111" s="332">
        <f>D111*E111</f>
        <v>4480</v>
      </c>
      <c r="G111" s="323">
        <v>20</v>
      </c>
      <c r="H111" s="352">
        <v>20</v>
      </c>
      <c r="I111" s="332">
        <f>D111*H111</f>
        <v>2800</v>
      </c>
    </row>
    <row r="112" spans="1:14" ht="31.5">
      <c r="A112" s="399" t="s">
        <v>907</v>
      </c>
      <c r="B112" s="352" t="s">
        <v>502</v>
      </c>
      <c r="C112" s="325" t="s">
        <v>597</v>
      </c>
      <c r="D112" s="347">
        <f>'SAISIE TECHNIQUE'!D2</f>
        <v>266.5</v>
      </c>
      <c r="E112" s="326">
        <v>28</v>
      </c>
      <c r="F112" s="332">
        <f>D112*E112</f>
        <v>7462</v>
      </c>
      <c r="G112" s="323">
        <v>20</v>
      </c>
      <c r="H112" s="352">
        <v>18</v>
      </c>
      <c r="I112" s="332">
        <f>D112*H112</f>
        <v>4797</v>
      </c>
    </row>
    <row r="113" spans="1:9" ht="31.5">
      <c r="A113" s="399" t="s">
        <v>908</v>
      </c>
      <c r="B113" s="352" t="s">
        <v>585</v>
      </c>
      <c r="C113" s="325" t="s">
        <v>597</v>
      </c>
      <c r="D113" s="347">
        <f>'SAISIE TECHNIQUE'!D3*2</f>
        <v>55</v>
      </c>
      <c r="E113" s="326">
        <v>28</v>
      </c>
      <c r="F113" s="332">
        <f>D113*E113</f>
        <v>1540</v>
      </c>
      <c r="G113" s="323">
        <v>20</v>
      </c>
      <c r="H113" s="352">
        <v>18</v>
      </c>
      <c r="I113" s="332">
        <f>D113*H113</f>
        <v>990</v>
      </c>
    </row>
    <row r="114" spans="1:9" ht="31.5">
      <c r="A114" s="399" t="s">
        <v>909</v>
      </c>
      <c r="B114" s="352" t="s">
        <v>586</v>
      </c>
      <c r="C114" s="325" t="s">
        <v>597</v>
      </c>
      <c r="D114" s="347">
        <f>'SAISIE TECHNIQUE'!D5*2</f>
        <v>0</v>
      </c>
      <c r="E114" s="326">
        <v>28</v>
      </c>
      <c r="F114" s="332">
        <f>D114*E114</f>
        <v>0</v>
      </c>
      <c r="G114" s="323">
        <v>20</v>
      </c>
      <c r="H114" s="352">
        <v>18</v>
      </c>
      <c r="I114" s="332">
        <f>D114*H114</f>
        <v>0</v>
      </c>
    </row>
    <row r="115" spans="1:9" ht="15.75">
      <c r="A115" s="399" t="s">
        <v>910</v>
      </c>
      <c r="B115" s="352" t="s">
        <v>503</v>
      </c>
      <c r="C115" s="325" t="s">
        <v>596</v>
      </c>
      <c r="D115" s="347"/>
      <c r="E115" s="326">
        <v>150</v>
      </c>
      <c r="F115" s="332">
        <f>D115*E115</f>
        <v>0</v>
      </c>
      <c r="G115" s="323">
        <v>20</v>
      </c>
      <c r="H115" s="352">
        <v>150</v>
      </c>
      <c r="I115" s="332">
        <f>D115*H115</f>
        <v>0</v>
      </c>
    </row>
    <row r="116" spans="1:9" ht="18">
      <c r="A116" s="400">
        <v>13</v>
      </c>
      <c r="B116" s="349" t="s">
        <v>504</v>
      </c>
      <c r="C116" s="350"/>
      <c r="D116" s="350"/>
      <c r="E116" s="351"/>
      <c r="F116" s="394"/>
      <c r="G116" s="348">
        <v>20</v>
      </c>
      <c r="H116" s="349"/>
      <c r="I116" s="404"/>
    </row>
    <row r="117" spans="1:9" ht="31.5">
      <c r="A117" s="399" t="s">
        <v>911</v>
      </c>
      <c r="B117" s="352" t="s">
        <v>505</v>
      </c>
      <c r="C117" s="325" t="s">
        <v>596</v>
      </c>
      <c r="D117" s="347">
        <v>1</v>
      </c>
      <c r="E117" s="326">
        <v>690</v>
      </c>
      <c r="F117" s="332">
        <f t="shared" ref="F117:F126" si="17">D117*E117</f>
        <v>690</v>
      </c>
      <c r="G117" s="323">
        <v>20</v>
      </c>
      <c r="H117" s="352">
        <v>490</v>
      </c>
      <c r="I117" s="332">
        <f t="shared" ref="I117:I126" si="18">D117*H117</f>
        <v>490</v>
      </c>
    </row>
    <row r="118" spans="1:9" ht="31.5">
      <c r="A118" s="399" t="s">
        <v>912</v>
      </c>
      <c r="B118" s="352" t="s">
        <v>625</v>
      </c>
      <c r="C118" s="325" t="s">
        <v>596</v>
      </c>
      <c r="D118" s="347">
        <v>1</v>
      </c>
      <c r="E118" s="326">
        <v>890</v>
      </c>
      <c r="F118" s="332">
        <f t="shared" si="17"/>
        <v>890</v>
      </c>
      <c r="G118" s="323">
        <v>20</v>
      </c>
      <c r="H118" s="352">
        <v>590</v>
      </c>
      <c r="I118" s="332">
        <f t="shared" si="18"/>
        <v>590</v>
      </c>
    </row>
    <row r="119" spans="1:9" ht="15.75">
      <c r="A119" s="399" t="s">
        <v>913</v>
      </c>
      <c r="B119" s="352" t="s">
        <v>506</v>
      </c>
      <c r="C119" s="325" t="s">
        <v>596</v>
      </c>
      <c r="D119" s="347">
        <v>1</v>
      </c>
      <c r="E119" s="326">
        <v>290</v>
      </c>
      <c r="F119" s="332">
        <f t="shared" si="17"/>
        <v>290</v>
      </c>
      <c r="G119" s="323">
        <v>20</v>
      </c>
      <c r="H119" s="352">
        <v>190</v>
      </c>
      <c r="I119" s="332">
        <f t="shared" si="18"/>
        <v>190</v>
      </c>
    </row>
    <row r="120" spans="1:9" ht="15.75">
      <c r="A120" s="399" t="s">
        <v>914</v>
      </c>
      <c r="B120" s="352" t="s">
        <v>507</v>
      </c>
      <c r="C120" s="325" t="s">
        <v>596</v>
      </c>
      <c r="D120" s="347">
        <v>1</v>
      </c>
      <c r="E120" s="326">
        <v>290</v>
      </c>
      <c r="F120" s="332">
        <f t="shared" si="17"/>
        <v>290</v>
      </c>
      <c r="G120" s="323">
        <v>20</v>
      </c>
      <c r="H120" s="352">
        <v>190</v>
      </c>
      <c r="I120" s="332">
        <f t="shared" si="18"/>
        <v>190</v>
      </c>
    </row>
    <row r="121" spans="1:9" ht="15.75">
      <c r="A121" s="399" t="s">
        <v>915</v>
      </c>
      <c r="B121" s="352" t="s">
        <v>508</v>
      </c>
      <c r="C121" s="325" t="s">
        <v>596</v>
      </c>
      <c r="D121" s="347"/>
      <c r="E121" s="326">
        <v>290</v>
      </c>
      <c r="F121" s="332">
        <f t="shared" si="17"/>
        <v>0</v>
      </c>
      <c r="G121" s="323">
        <v>20</v>
      </c>
      <c r="H121" s="352">
        <v>190</v>
      </c>
      <c r="I121" s="332">
        <f t="shared" si="18"/>
        <v>0</v>
      </c>
    </row>
    <row r="122" spans="1:9" ht="15.75">
      <c r="A122" s="399" t="s">
        <v>916</v>
      </c>
      <c r="B122" s="352" t="s">
        <v>509</v>
      </c>
      <c r="C122" s="325" t="s">
        <v>596</v>
      </c>
      <c r="D122" s="347"/>
      <c r="E122" s="326">
        <v>290</v>
      </c>
      <c r="F122" s="332">
        <f t="shared" si="17"/>
        <v>0</v>
      </c>
      <c r="G122" s="323">
        <v>20</v>
      </c>
      <c r="H122" s="352">
        <v>190</v>
      </c>
      <c r="I122" s="332">
        <f t="shared" si="18"/>
        <v>0</v>
      </c>
    </row>
    <row r="123" spans="1:9" ht="15.75">
      <c r="A123" s="399" t="s">
        <v>917</v>
      </c>
      <c r="B123" s="352" t="s">
        <v>510</v>
      </c>
      <c r="C123" s="325" t="s">
        <v>596</v>
      </c>
      <c r="D123" s="347">
        <f>'SAISIE TECHNIQUE SANITAIRE'!K16</f>
        <v>5</v>
      </c>
      <c r="E123" s="326">
        <v>290</v>
      </c>
      <c r="F123" s="332">
        <f t="shared" si="17"/>
        <v>1450</v>
      </c>
      <c r="G123" s="323">
        <v>20</v>
      </c>
      <c r="H123" s="352">
        <v>190</v>
      </c>
      <c r="I123" s="332">
        <f t="shared" si="18"/>
        <v>950</v>
      </c>
    </row>
    <row r="124" spans="1:9" ht="15.75">
      <c r="A124" s="399" t="s">
        <v>918</v>
      </c>
      <c r="B124" s="352" t="s">
        <v>511</v>
      </c>
      <c r="C124" s="325" t="s">
        <v>596</v>
      </c>
      <c r="D124" s="347">
        <f>'SAISIE TECHNIQUE SANITAIRE'!K16</f>
        <v>5</v>
      </c>
      <c r="E124" s="326">
        <v>190</v>
      </c>
      <c r="F124" s="332">
        <f t="shared" si="17"/>
        <v>950</v>
      </c>
      <c r="G124" s="323">
        <v>20</v>
      </c>
      <c r="H124" s="352">
        <v>100</v>
      </c>
      <c r="I124" s="332">
        <f t="shared" si="18"/>
        <v>500</v>
      </c>
    </row>
    <row r="125" spans="1:9" ht="15.75">
      <c r="A125" s="399" t="s">
        <v>919</v>
      </c>
      <c r="B125" s="352" t="s">
        <v>512</v>
      </c>
      <c r="C125" s="325" t="s">
        <v>596</v>
      </c>
      <c r="D125" s="347"/>
      <c r="E125" s="326">
        <v>390</v>
      </c>
      <c r="F125" s="332">
        <f t="shared" si="17"/>
        <v>0</v>
      </c>
      <c r="G125" s="323">
        <v>20</v>
      </c>
      <c r="H125" s="352"/>
      <c r="I125" s="332">
        <f t="shared" si="18"/>
        <v>0</v>
      </c>
    </row>
    <row r="126" spans="1:9" ht="15.75">
      <c r="A126" s="399" t="s">
        <v>920</v>
      </c>
      <c r="B126" s="352" t="s">
        <v>513</v>
      </c>
      <c r="C126" s="325" t="s">
        <v>596</v>
      </c>
      <c r="D126" s="347"/>
      <c r="E126" s="326">
        <v>1200</v>
      </c>
      <c r="F126" s="332">
        <f t="shared" si="17"/>
        <v>0</v>
      </c>
      <c r="G126" s="323">
        <v>20</v>
      </c>
      <c r="H126" s="352"/>
      <c r="I126" s="332">
        <f t="shared" si="18"/>
        <v>0</v>
      </c>
    </row>
    <row r="127" spans="1:9" ht="18">
      <c r="A127" s="400">
        <v>14</v>
      </c>
      <c r="B127" s="349" t="s">
        <v>514</v>
      </c>
      <c r="C127" s="350"/>
      <c r="D127" s="350"/>
      <c r="E127" s="351"/>
      <c r="F127" s="394"/>
      <c r="G127" s="348">
        <v>20</v>
      </c>
      <c r="H127" s="349"/>
      <c r="I127" s="404"/>
    </row>
    <row r="128" spans="1:9" ht="15.75">
      <c r="A128" s="399" t="s">
        <v>921</v>
      </c>
      <c r="B128" s="352" t="s">
        <v>515</v>
      </c>
      <c r="C128" s="325" t="s">
        <v>597</v>
      </c>
      <c r="D128" s="347">
        <f>'SAISIE TECHNIQUE'!B5</f>
        <v>70</v>
      </c>
      <c r="E128" s="326">
        <v>35</v>
      </c>
      <c r="F128" s="332">
        <f t="shared" ref="F128:F136" si="19">D128*E128</f>
        <v>2450</v>
      </c>
      <c r="G128" s="323">
        <v>20</v>
      </c>
      <c r="H128" s="352">
        <v>21</v>
      </c>
      <c r="I128" s="332">
        <f t="shared" ref="I128:I136" si="20">D128*H128</f>
        <v>1470</v>
      </c>
    </row>
    <row r="129" spans="1:14" ht="15.75">
      <c r="A129" s="399" t="s">
        <v>922</v>
      </c>
      <c r="B129" s="352" t="s">
        <v>517</v>
      </c>
      <c r="C129" s="325" t="s">
        <v>597</v>
      </c>
      <c r="D129" s="347">
        <f>'SAISIE TECHNIQUE'!H10</f>
        <v>0</v>
      </c>
      <c r="E129" s="326">
        <v>28</v>
      </c>
      <c r="F129" s="332">
        <f t="shared" si="19"/>
        <v>0</v>
      </c>
      <c r="G129" s="323">
        <v>20</v>
      </c>
      <c r="H129" s="352">
        <v>15</v>
      </c>
      <c r="I129" s="332">
        <f t="shared" si="20"/>
        <v>0</v>
      </c>
    </row>
    <row r="130" spans="1:14" ht="15.75">
      <c r="A130" s="399" t="s">
        <v>923</v>
      </c>
      <c r="B130" s="352" t="s">
        <v>594</v>
      </c>
      <c r="C130" s="325" t="s">
        <v>597</v>
      </c>
      <c r="D130" s="347"/>
      <c r="E130" s="326">
        <v>48</v>
      </c>
      <c r="F130" s="332">
        <f t="shared" si="19"/>
        <v>0</v>
      </c>
      <c r="G130" s="323">
        <v>20</v>
      </c>
      <c r="H130" s="352">
        <v>35</v>
      </c>
      <c r="I130" s="332">
        <f t="shared" si="20"/>
        <v>0</v>
      </c>
    </row>
    <row r="131" spans="1:14" ht="15.75">
      <c r="A131" s="399" t="s">
        <v>924</v>
      </c>
      <c r="B131" s="352" t="s">
        <v>516</v>
      </c>
      <c r="C131" s="325" t="s">
        <v>597</v>
      </c>
      <c r="D131" s="347"/>
      <c r="E131" s="326">
        <v>10</v>
      </c>
      <c r="F131" s="332">
        <f t="shared" si="19"/>
        <v>0</v>
      </c>
      <c r="G131" s="323">
        <v>20</v>
      </c>
      <c r="H131" s="352">
        <v>7</v>
      </c>
      <c r="I131" s="332">
        <f t="shared" si="20"/>
        <v>0</v>
      </c>
    </row>
    <row r="132" spans="1:14" ht="15.75">
      <c r="A132" s="399" t="s">
        <v>925</v>
      </c>
      <c r="B132" s="352" t="s">
        <v>595</v>
      </c>
      <c r="C132" s="325" t="s">
        <v>597</v>
      </c>
      <c r="D132" s="347"/>
      <c r="E132" s="326">
        <v>50</v>
      </c>
      <c r="F132" s="414">
        <f t="shared" si="19"/>
        <v>0</v>
      </c>
      <c r="G132" s="323">
        <v>20</v>
      </c>
      <c r="H132" s="352">
        <v>28</v>
      </c>
      <c r="I132" s="332">
        <f t="shared" si="20"/>
        <v>0</v>
      </c>
    </row>
    <row r="133" spans="1:14" ht="15.75">
      <c r="A133" s="399" t="s">
        <v>926</v>
      </c>
      <c r="B133" s="352" t="s">
        <v>518</v>
      </c>
      <c r="C133" s="325" t="s">
        <v>596</v>
      </c>
      <c r="D133" s="325"/>
      <c r="E133" s="326">
        <v>900</v>
      </c>
      <c r="F133" s="332">
        <f t="shared" si="19"/>
        <v>0</v>
      </c>
      <c r="G133" s="323">
        <v>20</v>
      </c>
      <c r="H133" s="352">
        <v>600</v>
      </c>
      <c r="I133" s="332">
        <f t="shared" si="20"/>
        <v>0</v>
      </c>
    </row>
    <row r="134" spans="1:14" ht="15.75">
      <c r="A134" s="399" t="s">
        <v>927</v>
      </c>
      <c r="B134" s="352" t="s">
        <v>519</v>
      </c>
      <c r="C134" s="325" t="s">
        <v>596</v>
      </c>
      <c r="D134" s="325"/>
      <c r="E134" s="326">
        <v>700</v>
      </c>
      <c r="F134" s="332">
        <f t="shared" si="19"/>
        <v>0</v>
      </c>
      <c r="G134" s="323">
        <v>20</v>
      </c>
      <c r="H134" s="352">
        <v>500</v>
      </c>
      <c r="I134" s="332">
        <f t="shared" si="20"/>
        <v>0</v>
      </c>
    </row>
    <row r="135" spans="1:14" ht="15.75">
      <c r="A135" s="399" t="s">
        <v>928</v>
      </c>
      <c r="B135" s="352" t="s">
        <v>520</v>
      </c>
      <c r="C135" s="325" t="s">
        <v>596</v>
      </c>
      <c r="D135" s="325">
        <v>1</v>
      </c>
      <c r="E135" s="326">
        <v>700</v>
      </c>
      <c r="F135" s="332">
        <f t="shared" si="19"/>
        <v>700</v>
      </c>
      <c r="G135" s="323">
        <v>20</v>
      </c>
      <c r="H135" s="352">
        <v>500</v>
      </c>
      <c r="I135" s="332">
        <f t="shared" si="20"/>
        <v>500</v>
      </c>
    </row>
    <row r="136" spans="1:14" ht="15.75">
      <c r="A136" s="399" t="s">
        <v>929</v>
      </c>
      <c r="B136" s="352" t="s">
        <v>521</v>
      </c>
      <c r="C136" s="325" t="s">
        <v>596</v>
      </c>
      <c r="D136" s="325">
        <v>1</v>
      </c>
      <c r="E136" s="326">
        <v>700</v>
      </c>
      <c r="F136" s="332">
        <f t="shared" si="19"/>
        <v>700</v>
      </c>
      <c r="G136" s="323">
        <v>20</v>
      </c>
      <c r="H136" s="352">
        <v>500</v>
      </c>
      <c r="I136" s="332">
        <f t="shared" si="20"/>
        <v>500</v>
      </c>
    </row>
    <row r="137" spans="1:14" ht="18">
      <c r="A137" s="400">
        <v>15</v>
      </c>
      <c r="B137" s="349" t="s">
        <v>522</v>
      </c>
      <c r="C137" s="350"/>
      <c r="D137" s="350"/>
      <c r="E137" s="351"/>
      <c r="F137" s="394"/>
      <c r="G137" s="348">
        <v>20</v>
      </c>
      <c r="H137" s="349"/>
      <c r="I137" s="404"/>
    </row>
    <row r="138" spans="1:14" ht="15.75">
      <c r="A138" s="399" t="s">
        <v>930</v>
      </c>
      <c r="B138" s="352" t="s">
        <v>523</v>
      </c>
      <c r="C138" s="325" t="s">
        <v>597</v>
      </c>
      <c r="D138" s="325">
        <f>'SAISIE TECHNIQUE'!D14</f>
        <v>2.5</v>
      </c>
      <c r="E138" s="326"/>
      <c r="F138" s="332">
        <f t="shared" ref="F138:F146" si="21">D138*E138</f>
        <v>0</v>
      </c>
      <c r="G138" s="323">
        <v>20</v>
      </c>
      <c r="H138" s="352"/>
      <c r="I138" s="332">
        <f t="shared" ref="I138:I146" si="22">D138*H138</f>
        <v>0</v>
      </c>
    </row>
    <row r="139" spans="1:14" ht="18.75">
      <c r="A139" s="399" t="s">
        <v>931</v>
      </c>
      <c r="B139" s="352" t="s">
        <v>524</v>
      </c>
      <c r="C139" s="325" t="s">
        <v>597</v>
      </c>
      <c r="D139" s="325">
        <f>'SAISIE TECHNIQUE'!D15</f>
        <v>5</v>
      </c>
      <c r="E139" s="326"/>
      <c r="F139" s="332">
        <f t="shared" si="21"/>
        <v>0</v>
      </c>
      <c r="G139" s="323">
        <v>20</v>
      </c>
      <c r="H139" s="352"/>
      <c r="I139" s="332">
        <f t="shared" si="22"/>
        <v>0</v>
      </c>
      <c r="J139" s="240"/>
      <c r="K139" s="240"/>
      <c r="L139" s="240"/>
      <c r="M139" s="298"/>
      <c r="N139" s="240"/>
    </row>
    <row r="140" spans="1:14" ht="18.75">
      <c r="A140" s="399" t="s">
        <v>932</v>
      </c>
      <c r="B140" s="352" t="s">
        <v>525</v>
      </c>
      <c r="C140" s="325" t="s">
        <v>597</v>
      </c>
      <c r="D140" s="325">
        <f>'SAISIE TECHNIQUE'!D17</f>
        <v>25</v>
      </c>
      <c r="E140" s="326"/>
      <c r="F140" s="332">
        <f t="shared" si="21"/>
        <v>0</v>
      </c>
      <c r="G140" s="323">
        <v>20</v>
      </c>
      <c r="H140" s="352"/>
      <c r="I140" s="332">
        <f t="shared" si="22"/>
        <v>0</v>
      </c>
      <c r="J140" s="240"/>
      <c r="K140" s="240"/>
      <c r="L140" s="240"/>
      <c r="M140" s="298"/>
      <c r="N140" s="240"/>
    </row>
    <row r="141" spans="1:14" ht="18.75">
      <c r="A141" s="399" t="s">
        <v>933</v>
      </c>
      <c r="B141" s="352" t="s">
        <v>526</v>
      </c>
      <c r="C141" s="325" t="s">
        <v>597</v>
      </c>
      <c r="D141" s="325">
        <f>'SAISIE TECHNIQUE'!D18</f>
        <v>0</v>
      </c>
      <c r="E141" s="326"/>
      <c r="F141" s="332">
        <f t="shared" si="21"/>
        <v>0</v>
      </c>
      <c r="G141" s="323">
        <v>20</v>
      </c>
      <c r="H141" s="352"/>
      <c r="I141" s="332">
        <f t="shared" si="22"/>
        <v>0</v>
      </c>
      <c r="J141" s="240"/>
      <c r="K141" s="240"/>
      <c r="L141" s="240"/>
      <c r="M141" s="298"/>
      <c r="N141" s="240"/>
    </row>
    <row r="142" spans="1:14" ht="15.75">
      <c r="A142" s="399" t="s">
        <v>934</v>
      </c>
      <c r="B142" s="352" t="s">
        <v>528</v>
      </c>
      <c r="C142" s="325" t="s">
        <v>597</v>
      </c>
      <c r="D142" s="325">
        <f>'SAISIE TECHNIQUE'!D19</f>
        <v>0</v>
      </c>
      <c r="E142" s="326"/>
      <c r="F142" s="332">
        <f t="shared" si="21"/>
        <v>0</v>
      </c>
      <c r="G142" s="323">
        <v>20</v>
      </c>
      <c r="H142" s="352"/>
      <c r="I142" s="332">
        <f t="shared" si="22"/>
        <v>0</v>
      </c>
    </row>
    <row r="143" spans="1:14" ht="15.75">
      <c r="A143" s="399" t="s">
        <v>935</v>
      </c>
      <c r="B143" s="352" t="s">
        <v>527</v>
      </c>
      <c r="C143" s="325" t="s">
        <v>597</v>
      </c>
      <c r="D143" s="325">
        <v>0</v>
      </c>
      <c r="E143" s="326"/>
      <c r="F143" s="332">
        <f t="shared" si="21"/>
        <v>0</v>
      </c>
      <c r="G143" s="323">
        <v>20</v>
      </c>
      <c r="H143" s="352"/>
      <c r="I143" s="332">
        <f t="shared" si="22"/>
        <v>0</v>
      </c>
    </row>
    <row r="144" spans="1:14" ht="31.5">
      <c r="A144" s="399" t="s">
        <v>936</v>
      </c>
      <c r="B144" s="352" t="s">
        <v>529</v>
      </c>
      <c r="C144" s="325" t="s">
        <v>597</v>
      </c>
      <c r="D144" s="325"/>
      <c r="E144" s="326"/>
      <c r="F144" s="332">
        <f t="shared" si="21"/>
        <v>0</v>
      </c>
      <c r="G144" s="323">
        <v>20</v>
      </c>
      <c r="H144" s="352"/>
      <c r="I144" s="332">
        <f t="shared" si="22"/>
        <v>0</v>
      </c>
    </row>
    <row r="145" spans="1:9" ht="15.75">
      <c r="A145" s="399" t="s">
        <v>937</v>
      </c>
      <c r="B145" s="352" t="s">
        <v>531</v>
      </c>
      <c r="C145" s="325" t="s">
        <v>597</v>
      </c>
      <c r="D145" s="325">
        <v>0</v>
      </c>
      <c r="E145" s="326"/>
      <c r="F145" s="332">
        <f t="shared" si="21"/>
        <v>0</v>
      </c>
      <c r="G145" s="323">
        <v>20</v>
      </c>
      <c r="H145" s="352"/>
      <c r="I145" s="332">
        <f t="shared" si="22"/>
        <v>0</v>
      </c>
    </row>
    <row r="146" spans="1:9" ht="15.75">
      <c r="A146" s="399" t="s">
        <v>938</v>
      </c>
      <c r="B146" s="352" t="s">
        <v>530</v>
      </c>
      <c r="C146" s="325" t="s">
        <v>597</v>
      </c>
      <c r="D146" s="325">
        <v>0</v>
      </c>
      <c r="E146" s="326"/>
      <c r="F146" s="332">
        <f t="shared" si="21"/>
        <v>0</v>
      </c>
      <c r="G146" s="323">
        <v>20</v>
      </c>
      <c r="H146" s="352"/>
      <c r="I146" s="332">
        <f t="shared" si="22"/>
        <v>0</v>
      </c>
    </row>
    <row r="147" spans="1:9" ht="18">
      <c r="A147" s="400">
        <v>16</v>
      </c>
      <c r="B147" s="353" t="s">
        <v>532</v>
      </c>
      <c r="C147" s="354"/>
      <c r="D147" s="354"/>
      <c r="E147" s="355"/>
      <c r="F147" s="394"/>
      <c r="G147" s="348">
        <v>20</v>
      </c>
      <c r="H147" s="353"/>
      <c r="I147" s="404"/>
    </row>
    <row r="148" spans="1:9" ht="15.75">
      <c r="A148" s="401" t="s">
        <v>939</v>
      </c>
      <c r="B148" s="356" t="s">
        <v>533</v>
      </c>
      <c r="C148" s="325" t="s">
        <v>597</v>
      </c>
      <c r="D148" s="325">
        <v>0</v>
      </c>
      <c r="E148" s="326">
        <v>100</v>
      </c>
      <c r="F148" s="332">
        <f>D148*E148</f>
        <v>0</v>
      </c>
      <c r="G148" s="323">
        <v>20</v>
      </c>
      <c r="H148" s="356">
        <v>50</v>
      </c>
      <c r="I148" s="332">
        <f>D148*H148</f>
        <v>0</v>
      </c>
    </row>
    <row r="149" spans="1:9" ht="15.75">
      <c r="A149" s="401" t="s">
        <v>940</v>
      </c>
      <c r="B149" s="324" t="s">
        <v>534</v>
      </c>
      <c r="C149" s="325" t="s">
        <v>597</v>
      </c>
      <c r="D149" s="325">
        <v>0</v>
      </c>
      <c r="E149" s="326">
        <v>70</v>
      </c>
      <c r="F149" s="332">
        <f>D149*E149</f>
        <v>0</v>
      </c>
      <c r="G149" s="323">
        <v>20</v>
      </c>
      <c r="H149" s="324"/>
      <c r="I149" s="332">
        <f>D149*H149</f>
        <v>0</v>
      </c>
    </row>
    <row r="150" spans="1:9" ht="18">
      <c r="A150" s="400">
        <v>17</v>
      </c>
      <c r="B150" s="349" t="s">
        <v>599</v>
      </c>
      <c r="C150" s="350"/>
      <c r="D150" s="350"/>
      <c r="E150" s="351"/>
      <c r="F150" s="394"/>
      <c r="G150" s="348">
        <v>20</v>
      </c>
      <c r="H150" s="349"/>
      <c r="I150" s="404"/>
    </row>
    <row r="151" spans="1:9" ht="31.5">
      <c r="A151" s="398" t="s">
        <v>941</v>
      </c>
      <c r="B151" s="352" t="s">
        <v>535</v>
      </c>
      <c r="C151" s="386" t="s">
        <v>597</v>
      </c>
      <c r="D151" s="387">
        <v>110</v>
      </c>
      <c r="E151" s="326">
        <v>100</v>
      </c>
      <c r="F151" s="332">
        <f>D151*E151</f>
        <v>11000</v>
      </c>
      <c r="G151" s="323">
        <v>20</v>
      </c>
      <c r="H151" s="352">
        <v>60</v>
      </c>
      <c r="I151" s="405">
        <f>D151*H151</f>
        <v>6600</v>
      </c>
    </row>
    <row r="152" spans="1:9" ht="15.75">
      <c r="A152" s="398" t="s">
        <v>942</v>
      </c>
      <c r="B152" s="352" t="s">
        <v>536</v>
      </c>
      <c r="C152" s="386" t="s">
        <v>598</v>
      </c>
      <c r="D152" s="387">
        <f>'SAISIE TECHNIQUE'!B5</f>
        <v>70</v>
      </c>
      <c r="E152" s="326">
        <v>35</v>
      </c>
      <c r="F152" s="332">
        <f>D152*E152</f>
        <v>2450</v>
      </c>
      <c r="G152" s="323">
        <v>20</v>
      </c>
      <c r="H152" s="352">
        <v>25</v>
      </c>
      <c r="I152" s="405">
        <f>D152*H152</f>
        <v>1750</v>
      </c>
    </row>
    <row r="153" spans="1:9">
      <c r="A153" s="398" t="s">
        <v>943</v>
      </c>
      <c r="B153" s="388" t="s">
        <v>702</v>
      </c>
      <c r="C153" s="386" t="s">
        <v>140</v>
      </c>
      <c r="D153" s="387"/>
      <c r="E153" s="326">
        <v>110</v>
      </c>
      <c r="F153" s="332"/>
      <c r="G153" s="323"/>
      <c r="H153" s="388">
        <v>25</v>
      </c>
      <c r="I153" s="405"/>
    </row>
    <row r="154" spans="1:9">
      <c r="A154" s="398" t="s">
        <v>944</v>
      </c>
      <c r="B154" s="388" t="s">
        <v>703</v>
      </c>
      <c r="C154" s="386" t="s">
        <v>140</v>
      </c>
      <c r="D154" s="387"/>
      <c r="E154" s="326">
        <v>110</v>
      </c>
      <c r="F154" s="332"/>
      <c r="G154" s="323"/>
      <c r="H154" s="388">
        <v>25</v>
      </c>
      <c r="I154" s="405"/>
    </row>
    <row r="155" spans="1:9">
      <c r="A155" s="398" t="s">
        <v>945</v>
      </c>
      <c r="B155" s="388" t="s">
        <v>704</v>
      </c>
      <c r="C155" s="386" t="s">
        <v>600</v>
      </c>
      <c r="D155" s="387"/>
      <c r="E155" s="326"/>
      <c r="F155" s="332"/>
      <c r="G155" s="323"/>
      <c r="H155" s="388"/>
      <c r="I155" s="405"/>
    </row>
    <row r="156" spans="1:9" ht="15.75">
      <c r="A156" s="398" t="s">
        <v>946</v>
      </c>
      <c r="B156" s="352" t="s">
        <v>705</v>
      </c>
      <c r="C156" s="386" t="s">
        <v>600</v>
      </c>
      <c r="D156" s="387"/>
      <c r="E156" s="326"/>
      <c r="F156" s="332"/>
      <c r="G156" s="323"/>
      <c r="H156" s="352"/>
      <c r="I156" s="405"/>
    </row>
    <row r="157" spans="1:9" ht="15.75">
      <c r="A157" s="398" t="s">
        <v>947</v>
      </c>
      <c r="B157" s="346" t="s">
        <v>537</v>
      </c>
      <c r="C157" s="325"/>
      <c r="D157" s="347"/>
      <c r="E157" s="326"/>
      <c r="F157" s="332">
        <f>F158</f>
        <v>0</v>
      </c>
      <c r="G157" s="323">
        <v>20</v>
      </c>
      <c r="H157" s="346"/>
      <c r="I157" s="332">
        <f>I158</f>
        <v>0</v>
      </c>
    </row>
    <row r="158" spans="1:9" ht="15.75">
      <c r="A158" s="398" t="s">
        <v>948</v>
      </c>
      <c r="B158" s="346" t="s">
        <v>538</v>
      </c>
      <c r="C158" s="325" t="s">
        <v>592</v>
      </c>
      <c r="D158" s="347"/>
      <c r="E158" s="326"/>
      <c r="F158" s="332">
        <f>D158*E158</f>
        <v>0</v>
      </c>
      <c r="G158" s="323">
        <v>20</v>
      </c>
      <c r="H158" s="346"/>
      <c r="I158" s="332">
        <f>D158*H158</f>
        <v>0</v>
      </c>
    </row>
    <row r="159" spans="1:9" ht="18">
      <c r="A159" s="400">
        <v>18</v>
      </c>
      <c r="B159" s="349" t="s">
        <v>539</v>
      </c>
      <c r="C159" s="350"/>
      <c r="D159" s="350"/>
      <c r="E159" s="351"/>
      <c r="F159" s="394"/>
      <c r="G159" s="348">
        <v>20</v>
      </c>
      <c r="H159" s="349"/>
      <c r="I159" s="404"/>
    </row>
    <row r="160" spans="1:9" ht="15.75">
      <c r="A160" s="399" t="s">
        <v>949</v>
      </c>
      <c r="B160" s="346" t="s">
        <v>544</v>
      </c>
      <c r="C160" s="325" t="s">
        <v>600</v>
      </c>
      <c r="D160" s="347">
        <v>1</v>
      </c>
      <c r="E160" s="326"/>
      <c r="F160" s="332">
        <f t="shared" ref="F160:F165" si="23">D160*E160</f>
        <v>0</v>
      </c>
      <c r="G160" s="323">
        <v>20</v>
      </c>
      <c r="H160" s="346"/>
      <c r="I160" s="332">
        <f t="shared" ref="I160:I165" si="24">D160*H160</f>
        <v>0</v>
      </c>
    </row>
    <row r="161" spans="1:10" ht="15.75">
      <c r="A161" s="399" t="s">
        <v>950</v>
      </c>
      <c r="B161" s="346" t="s">
        <v>545</v>
      </c>
      <c r="C161" s="325" t="s">
        <v>600</v>
      </c>
      <c r="D161" s="347">
        <v>1</v>
      </c>
      <c r="E161" s="326"/>
      <c r="F161" s="332">
        <f t="shared" si="23"/>
        <v>0</v>
      </c>
      <c r="G161" s="323">
        <v>20</v>
      </c>
      <c r="H161" s="346"/>
      <c r="I161" s="332">
        <f t="shared" si="24"/>
        <v>0</v>
      </c>
    </row>
    <row r="162" spans="1:10" ht="15.75">
      <c r="A162" s="399" t="s">
        <v>951</v>
      </c>
      <c r="B162" s="346" t="s">
        <v>540</v>
      </c>
      <c r="C162" s="325" t="s">
        <v>600</v>
      </c>
      <c r="D162" s="347">
        <f>'SAISIE TECHNIQUE'!B5</f>
        <v>70</v>
      </c>
      <c r="E162" s="326"/>
      <c r="F162" s="332">
        <f t="shared" si="23"/>
        <v>0</v>
      </c>
      <c r="G162" s="323">
        <v>20</v>
      </c>
      <c r="H162" s="346"/>
      <c r="I162" s="332">
        <f t="shared" si="24"/>
        <v>0</v>
      </c>
    </row>
    <row r="163" spans="1:10" ht="31.5">
      <c r="A163" s="399" t="s">
        <v>952</v>
      </c>
      <c r="B163" s="346" t="s">
        <v>541</v>
      </c>
      <c r="C163" s="325" t="s">
        <v>600</v>
      </c>
      <c r="D163" s="347">
        <f>'SAISIE TECHNIQUE'!B5</f>
        <v>70</v>
      </c>
      <c r="E163" s="326"/>
      <c r="F163" s="332">
        <f t="shared" si="23"/>
        <v>0</v>
      </c>
      <c r="G163" s="323">
        <v>20</v>
      </c>
      <c r="H163" s="346"/>
      <c r="I163" s="332">
        <f t="shared" si="24"/>
        <v>0</v>
      </c>
    </row>
    <row r="164" spans="1:10" ht="15.75">
      <c r="A164" s="399" t="s">
        <v>953</v>
      </c>
      <c r="B164" s="346" t="s">
        <v>542</v>
      </c>
      <c r="C164" s="325" t="s">
        <v>600</v>
      </c>
      <c r="D164" s="347"/>
      <c r="E164" s="326">
        <v>140</v>
      </c>
      <c r="F164" s="332">
        <f t="shared" si="23"/>
        <v>0</v>
      </c>
      <c r="G164" s="323">
        <v>20</v>
      </c>
      <c r="H164" s="346"/>
      <c r="I164" s="332">
        <f t="shared" si="24"/>
        <v>0</v>
      </c>
    </row>
    <row r="165" spans="1:10" ht="15.75">
      <c r="A165" s="399" t="s">
        <v>954</v>
      </c>
      <c r="B165" s="346" t="s">
        <v>666</v>
      </c>
      <c r="C165" s="325" t="s">
        <v>600</v>
      </c>
      <c r="D165" s="347">
        <v>1</v>
      </c>
      <c r="E165" s="326">
        <v>8500</v>
      </c>
      <c r="F165" s="332">
        <f t="shared" si="23"/>
        <v>8500</v>
      </c>
      <c r="G165" s="323">
        <v>20</v>
      </c>
      <c r="H165" s="346">
        <v>4900</v>
      </c>
      <c r="I165" s="332">
        <f t="shared" si="24"/>
        <v>4900</v>
      </c>
    </row>
    <row r="166" spans="1:10" ht="18">
      <c r="A166" s="402">
        <v>19</v>
      </c>
      <c r="B166" s="349" t="s">
        <v>543</v>
      </c>
      <c r="C166" s="350"/>
      <c r="D166" s="350"/>
      <c r="E166" s="351"/>
      <c r="F166" s="394"/>
      <c r="G166" s="348">
        <v>20</v>
      </c>
      <c r="H166" s="349"/>
      <c r="I166" s="404"/>
    </row>
    <row r="167" spans="1:10" ht="15.75">
      <c r="A167" s="403" t="s">
        <v>955</v>
      </c>
      <c r="B167" s="346" t="s">
        <v>626</v>
      </c>
      <c r="C167" s="325" t="s">
        <v>600</v>
      </c>
      <c r="D167" s="347">
        <v>1</v>
      </c>
      <c r="E167" s="326">
        <v>790</v>
      </c>
      <c r="F167" s="332">
        <f>D167*E167</f>
        <v>790</v>
      </c>
      <c r="G167" s="323">
        <v>20</v>
      </c>
      <c r="H167" s="346">
        <v>429</v>
      </c>
      <c r="I167" s="332">
        <f>D167*H167</f>
        <v>429</v>
      </c>
      <c r="J167" s="104"/>
    </row>
    <row r="168" spans="1:10" ht="18">
      <c r="A168" s="402">
        <v>20</v>
      </c>
      <c r="B168" s="349" t="s">
        <v>558</v>
      </c>
      <c r="C168" s="350"/>
      <c r="D168" s="350"/>
      <c r="E168" s="351"/>
      <c r="F168" s="394"/>
      <c r="G168" s="348">
        <v>20</v>
      </c>
      <c r="H168" s="349"/>
      <c r="I168" s="404"/>
      <c r="J168" s="104"/>
    </row>
    <row r="169" spans="1:10" ht="15.75">
      <c r="A169" s="403" t="s">
        <v>956</v>
      </c>
      <c r="B169" s="352" t="s">
        <v>559</v>
      </c>
      <c r="C169" s="325" t="s">
        <v>600</v>
      </c>
      <c r="D169" s="347">
        <v>1</v>
      </c>
      <c r="E169" s="326">
        <v>2000</v>
      </c>
      <c r="F169" s="332">
        <f>D169*E169</f>
        <v>2000</v>
      </c>
      <c r="G169" s="323">
        <v>20</v>
      </c>
      <c r="H169" s="352">
        <v>2000</v>
      </c>
      <c r="I169" s="332">
        <f>D169*H169</f>
        <v>2000</v>
      </c>
      <c r="J169" s="104"/>
    </row>
    <row r="170" spans="1:10" ht="15.75">
      <c r="A170" s="403" t="s">
        <v>957</v>
      </c>
      <c r="B170" s="352" t="s">
        <v>560</v>
      </c>
      <c r="C170" s="325" t="s">
        <v>600</v>
      </c>
      <c r="D170" s="347">
        <v>1</v>
      </c>
      <c r="E170" s="326">
        <v>2400</v>
      </c>
      <c r="F170" s="332">
        <f>D170*E170</f>
        <v>2400</v>
      </c>
      <c r="G170" s="323">
        <v>20</v>
      </c>
      <c r="H170" s="352">
        <v>2400</v>
      </c>
      <c r="I170" s="332">
        <f>D170*H170</f>
        <v>2400</v>
      </c>
      <c r="J170" s="104"/>
    </row>
    <row r="171" spans="1:10" ht="18">
      <c r="A171" s="402">
        <v>21</v>
      </c>
      <c r="B171" s="349" t="s">
        <v>549</v>
      </c>
      <c r="C171" s="350"/>
      <c r="D171" s="350"/>
      <c r="E171" s="351"/>
      <c r="F171" s="394"/>
      <c r="G171" s="348">
        <v>20</v>
      </c>
      <c r="H171" s="349"/>
      <c r="I171" s="404"/>
      <c r="J171" s="104"/>
    </row>
    <row r="172" spans="1:10" ht="18">
      <c r="A172" s="402">
        <v>22</v>
      </c>
      <c r="B172" s="353" t="s">
        <v>812</v>
      </c>
      <c r="C172" s="354"/>
      <c r="D172" s="354"/>
      <c r="E172" s="355"/>
      <c r="F172" s="394"/>
      <c r="G172" s="348"/>
      <c r="H172" s="349"/>
      <c r="I172" s="404"/>
      <c r="J172" s="104"/>
    </row>
    <row r="173" spans="1:10" ht="31.5">
      <c r="A173" s="403" t="s">
        <v>958</v>
      </c>
      <c r="B173" s="356" t="s">
        <v>813</v>
      </c>
      <c r="C173" s="325" t="s">
        <v>597</v>
      </c>
      <c r="D173" s="325"/>
      <c r="E173" s="326">
        <f>'[1]CALCUL MARGE'!G173+('[1]CALCUL MARGE'!G173*20%)</f>
        <v>0</v>
      </c>
      <c r="F173" s="338">
        <f>D173*E173</f>
        <v>0</v>
      </c>
      <c r="G173" s="323"/>
      <c r="H173" s="352"/>
      <c r="I173" s="332"/>
      <c r="J173" s="328"/>
    </row>
    <row r="174" spans="1:10" ht="15.75">
      <c r="A174" s="403" t="s">
        <v>959</v>
      </c>
      <c r="B174" s="324" t="s">
        <v>814</v>
      </c>
      <c r="C174" s="325" t="s">
        <v>787</v>
      </c>
      <c r="D174" s="325"/>
      <c r="E174" s="326">
        <f>'[1]CALCUL MARGE'!G174+('[1]CALCUL MARGE'!G174*20%)</f>
        <v>0</v>
      </c>
      <c r="F174" s="338">
        <f>D174*E174</f>
        <v>0</v>
      </c>
      <c r="G174" s="323"/>
      <c r="H174" s="352"/>
      <c r="I174" s="332"/>
      <c r="J174" s="328"/>
    </row>
    <row r="175" spans="1:10" ht="15.75" customHeight="1">
      <c r="J175" s="413"/>
    </row>
    <row r="176" spans="1:10" ht="15.75" customHeight="1">
      <c r="A176" s="71"/>
      <c r="B176" s="421" t="s">
        <v>653</v>
      </c>
      <c r="C176" s="477" t="s">
        <v>815</v>
      </c>
      <c r="D176" s="478"/>
      <c r="E176" s="478"/>
      <c r="F176" s="339">
        <f>SUM(F11:F175)</f>
        <v>182601.1</v>
      </c>
      <c r="H176" s="408" t="s">
        <v>815</v>
      </c>
      <c r="I176" s="339">
        <f>SUM(I11:I174)</f>
        <v>110103.9</v>
      </c>
      <c r="J176" s="420">
        <f>F176-I176</f>
        <v>72497.200000000012</v>
      </c>
    </row>
    <row r="177" spans="1:10" ht="15.75" customHeight="1">
      <c r="A177" s="71"/>
      <c r="B177" s="422">
        <f>J176</f>
        <v>72497.200000000012</v>
      </c>
      <c r="C177" s="411" t="s">
        <v>573</v>
      </c>
      <c r="D177" s="71"/>
      <c r="E177" s="71"/>
      <c r="F177" s="340">
        <v>20000</v>
      </c>
      <c r="H177" s="415" t="s">
        <v>573</v>
      </c>
      <c r="I177" s="416">
        <v>20000</v>
      </c>
    </row>
    <row r="178" spans="1:10" ht="18">
      <c r="A178" s="71"/>
      <c r="B178" s="423" t="s">
        <v>963</v>
      </c>
      <c r="C178" s="410" t="s">
        <v>815</v>
      </c>
      <c r="D178" s="71"/>
      <c r="E178" s="71"/>
      <c r="F178" s="341">
        <f>F176-F177</f>
        <v>162601.1</v>
      </c>
      <c r="H178" s="417" t="s">
        <v>815</v>
      </c>
      <c r="I178" s="418">
        <f>I176-I177</f>
        <v>90103.9</v>
      </c>
    </row>
    <row r="179" spans="1:10" ht="18">
      <c r="A179" s="71"/>
      <c r="B179" s="422">
        <f>J180</f>
        <v>86996.640000000014</v>
      </c>
      <c r="C179" s="411" t="s">
        <v>572</v>
      </c>
      <c r="D179" s="71"/>
      <c r="E179" s="71"/>
      <c r="F179" s="342">
        <f>F180-F178</f>
        <v>32520.22</v>
      </c>
      <c r="H179" s="415" t="s">
        <v>572</v>
      </c>
      <c r="I179" s="419">
        <f>I180-I178</f>
        <v>18020.78</v>
      </c>
    </row>
    <row r="180" spans="1:10" ht="15.75">
      <c r="A180" s="71"/>
      <c r="B180" s="344"/>
      <c r="C180" s="412" t="s">
        <v>816</v>
      </c>
      <c r="D180" s="412"/>
      <c r="E180" s="412"/>
      <c r="F180" s="343">
        <f>F178*1.2</f>
        <v>195121.32</v>
      </c>
      <c r="H180" s="412" t="s">
        <v>816</v>
      </c>
      <c r="I180" s="343">
        <f>I178*1.2</f>
        <v>108124.68</v>
      </c>
      <c r="J180" s="420">
        <f>F180-I180</f>
        <v>86996.640000000014</v>
      </c>
    </row>
    <row r="181" spans="1:10">
      <c r="A181" s="71"/>
      <c r="B181" s="344"/>
      <c r="C181" s="71"/>
      <c r="D181" s="71"/>
      <c r="E181" s="71"/>
      <c r="F181" s="345"/>
      <c r="G181" s="71"/>
      <c r="H181" s="71"/>
      <c r="I181" s="345"/>
      <c r="J181" s="71"/>
    </row>
    <row r="182" spans="1:10">
      <c r="B182" s="344"/>
      <c r="C182" s="71"/>
      <c r="D182" s="71"/>
      <c r="E182" s="71"/>
      <c r="F182" s="345"/>
      <c r="G182" s="71"/>
      <c r="H182" s="71"/>
    </row>
    <row r="183" spans="1:10">
      <c r="B183" s="213"/>
      <c r="E183" s="71"/>
      <c r="F183" s="345"/>
      <c r="G183" s="71"/>
      <c r="H183" s="71"/>
    </row>
    <row r="184" spans="1:10">
      <c r="B184" s="213"/>
    </row>
    <row r="185" spans="1:10">
      <c r="B185" s="213"/>
    </row>
    <row r="186" spans="1:10">
      <c r="B186" s="213"/>
    </row>
    <row r="187" spans="1:10">
      <c r="B187" s="213"/>
    </row>
    <row r="188" spans="1:10">
      <c r="B188" s="213"/>
    </row>
    <row r="189" spans="1:10">
      <c r="B189" s="213"/>
    </row>
    <row r="190" spans="1:10">
      <c r="B190" s="213"/>
    </row>
    <row r="191" spans="1:10">
      <c r="B191" s="213"/>
    </row>
    <row r="192" spans="1:10">
      <c r="B192" s="213"/>
    </row>
    <row r="193" spans="2:2">
      <c r="B193" s="213"/>
    </row>
    <row r="194" spans="2:2">
      <c r="B194" s="213"/>
    </row>
    <row r="195" spans="2:2">
      <c r="B195" s="213"/>
    </row>
    <row r="196" spans="2:2">
      <c r="B196" s="213"/>
    </row>
    <row r="197" spans="2:2">
      <c r="B197" s="213"/>
    </row>
    <row r="198" spans="2:2">
      <c r="B198" s="213"/>
    </row>
    <row r="199" spans="2:2">
      <c r="B199" s="213"/>
    </row>
    <row r="200" spans="2:2">
      <c r="B200" s="213"/>
    </row>
    <row r="201" spans="2:2">
      <c r="B201" s="213"/>
    </row>
    <row r="202" spans="2:2">
      <c r="B202" s="213"/>
    </row>
    <row r="203" spans="2:2">
      <c r="B203" s="213"/>
    </row>
    <row r="204" spans="2:2">
      <c r="B204" s="213"/>
    </row>
    <row r="205" spans="2:2">
      <c r="B205" s="213"/>
    </row>
    <row r="206" spans="2:2">
      <c r="B206" s="213"/>
    </row>
    <row r="207" spans="2:2">
      <c r="B207" s="213"/>
    </row>
    <row r="208" spans="2:2">
      <c r="B208" s="213"/>
    </row>
    <row r="209" spans="2:2">
      <c r="B209" s="213"/>
    </row>
    <row r="210" spans="2:2">
      <c r="B210" s="213"/>
    </row>
    <row r="211" spans="2:2">
      <c r="B211" s="213"/>
    </row>
    <row r="212" spans="2:2">
      <c r="B212" s="213"/>
    </row>
    <row r="213" spans="2:2">
      <c r="B213" s="213"/>
    </row>
    <row r="214" spans="2:2">
      <c r="B214" s="213"/>
    </row>
    <row r="215" spans="2:2">
      <c r="B215" s="213"/>
    </row>
    <row r="216" spans="2:2">
      <c r="B216" s="213"/>
    </row>
    <row r="217" spans="2:2">
      <c r="B217" s="213"/>
    </row>
    <row r="218" spans="2:2">
      <c r="B218" s="213"/>
    </row>
    <row r="219" spans="2:2">
      <c r="B219" s="213"/>
    </row>
    <row r="220" spans="2:2">
      <c r="B220" s="213"/>
    </row>
    <row r="221" spans="2:2">
      <c r="B221" s="213"/>
    </row>
    <row r="222" spans="2:2">
      <c r="B222" s="213"/>
    </row>
    <row r="223" spans="2:2">
      <c r="B223" s="213"/>
    </row>
    <row r="224" spans="2:2">
      <c r="B224" s="213"/>
    </row>
    <row r="225" spans="2:2">
      <c r="B225" s="213"/>
    </row>
    <row r="226" spans="2:2">
      <c r="B226" s="213"/>
    </row>
    <row r="227" spans="2:2">
      <c r="B227" s="213"/>
    </row>
    <row r="228" spans="2:2">
      <c r="B228" s="213"/>
    </row>
    <row r="229" spans="2:2">
      <c r="B229" s="213"/>
    </row>
    <row r="230" spans="2:2">
      <c r="B230" s="213"/>
    </row>
    <row r="231" spans="2:2">
      <c r="B231" s="213"/>
    </row>
    <row r="232" spans="2:2">
      <c r="B232" s="213"/>
    </row>
    <row r="233" spans="2:2">
      <c r="B233" s="213"/>
    </row>
    <row r="234" spans="2:2">
      <c r="B234" s="213"/>
    </row>
    <row r="235" spans="2:2">
      <c r="B235" s="213"/>
    </row>
    <row r="236" spans="2:2">
      <c r="B236" s="213"/>
    </row>
    <row r="237" spans="2:2">
      <c r="B237" s="213"/>
    </row>
    <row r="238" spans="2:2">
      <c r="B238" s="213"/>
    </row>
  </sheetData>
  <mergeCells count="22">
    <mergeCell ref="C65:E65"/>
    <mergeCell ref="G1:I1"/>
    <mergeCell ref="A2:B2"/>
    <mergeCell ref="H2:I2"/>
    <mergeCell ref="A3:B3"/>
    <mergeCell ref="H3:I3"/>
    <mergeCell ref="A4:B4"/>
    <mergeCell ref="H4:I4"/>
    <mergeCell ref="C10:E10"/>
    <mergeCell ref="C23:E23"/>
    <mergeCell ref="C176:E176"/>
    <mergeCell ref="A5:B5"/>
    <mergeCell ref="A6:B6"/>
    <mergeCell ref="H6:I6"/>
    <mergeCell ref="A7:B7"/>
    <mergeCell ref="H7:I7"/>
    <mergeCell ref="C71:E71"/>
    <mergeCell ref="C74:E74"/>
    <mergeCell ref="C30:E30"/>
    <mergeCell ref="C39:E39"/>
    <mergeCell ref="C48:E48"/>
    <mergeCell ref="C60:E60"/>
  </mergeCells>
  <dataValidations count="1">
    <dataValidation type="list" allowBlank="1" showInputMessage="1" showErrorMessage="1" sqref="J10" xr:uid="{4F4E841C-7827-4A2E-B9C5-7DEDFFDCD406}">
      <formula1>$K$8:$K$9</formula1>
    </dataValidation>
  </dataValidations>
  <pageMargins left="0.25" right="0.25" top="0.75" bottom="0.75" header="0.3" footer="0.3"/>
  <pageSetup paperSize="8" orientation="portrait" horizontalDpi="4294967293" verticalDpi="4294967293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>
    <tabColor rgb="FF00FFFF"/>
  </sheetPr>
  <dimension ref="A2:P238"/>
  <sheetViews>
    <sheetView zoomScaleNormal="100" workbookViewId="0">
      <selection activeCell="G7" sqref="A1:H7"/>
    </sheetView>
  </sheetViews>
  <sheetFormatPr baseColWidth="10" defaultRowHeight="15"/>
  <cols>
    <col min="1" max="1" width="8.7109375" customWidth="1"/>
    <col min="2" max="2" width="102.7109375" bestFit="1" customWidth="1"/>
    <col min="3" max="3" width="7.85546875" bestFit="1" customWidth="1"/>
    <col min="4" max="4" width="5.85546875" bestFit="1" customWidth="1"/>
    <col min="5" max="5" width="8.140625" bestFit="1" customWidth="1"/>
    <col min="6" max="6" width="17.85546875" style="333" bestFit="1" customWidth="1"/>
    <col min="7" max="7" width="29.140625" customWidth="1"/>
    <col min="8" max="8" width="26" style="333" customWidth="1"/>
    <col min="9" max="9" width="9.140625" bestFit="1" customWidth="1"/>
    <col min="10" max="10" width="9" bestFit="1" customWidth="1"/>
    <col min="11" max="11" width="25.140625" bestFit="1" customWidth="1"/>
  </cols>
  <sheetData>
    <row r="2" spans="1:16" ht="28.5" customHeight="1">
      <c r="A2" s="488"/>
      <c r="B2" s="488"/>
      <c r="C2" s="328"/>
      <c r="D2" s="328"/>
      <c r="F2" s="432"/>
      <c r="G2" s="430"/>
      <c r="H2" s="431"/>
      <c r="I2" s="328"/>
    </row>
    <row r="3" spans="1:16" ht="18.75">
      <c r="A3" s="435"/>
      <c r="B3" s="435"/>
      <c r="C3" s="328"/>
      <c r="D3" s="328"/>
      <c r="E3" s="328"/>
      <c r="F3" s="429"/>
      <c r="G3" s="483"/>
      <c r="H3" s="483"/>
      <c r="I3" s="328"/>
    </row>
    <row r="4" spans="1:16">
      <c r="A4" s="490"/>
      <c r="B4" s="489"/>
      <c r="C4" s="328"/>
      <c r="D4" s="328"/>
      <c r="E4" s="328"/>
      <c r="F4" s="428"/>
      <c r="G4" s="484"/>
      <c r="H4" s="484"/>
      <c r="I4" s="328"/>
    </row>
    <row r="5" spans="1:16">
      <c r="A5" s="489"/>
      <c r="B5" s="489"/>
      <c r="C5" s="328"/>
      <c r="D5" s="328"/>
      <c r="E5" s="328"/>
      <c r="F5" s="428"/>
      <c r="G5" s="473"/>
      <c r="H5" s="473"/>
      <c r="I5" s="328"/>
    </row>
    <row r="6" spans="1:16">
      <c r="A6" s="489"/>
      <c r="B6" s="489"/>
      <c r="C6" s="328"/>
      <c r="D6" s="328"/>
      <c r="E6" s="328"/>
      <c r="F6" s="434"/>
      <c r="G6" s="328"/>
      <c r="H6" s="336"/>
      <c r="I6" s="328"/>
    </row>
    <row r="7" spans="1:16">
      <c r="A7" s="489"/>
      <c r="B7" s="489"/>
      <c r="C7" s="328"/>
      <c r="D7" s="328"/>
      <c r="E7" s="328"/>
      <c r="F7" s="436"/>
      <c r="H7" s="433"/>
      <c r="I7" s="328"/>
    </row>
    <row r="8" spans="1:16">
      <c r="A8" s="330"/>
      <c r="B8" s="328"/>
      <c r="C8" s="328"/>
      <c r="D8" s="328"/>
      <c r="E8" s="328"/>
      <c r="F8" s="331"/>
      <c r="G8" s="328"/>
      <c r="H8" s="331"/>
      <c r="I8" s="328"/>
      <c r="L8" t="s">
        <v>960</v>
      </c>
      <c r="P8" s="321" t="s">
        <v>807</v>
      </c>
    </row>
    <row r="9" spans="1:16" ht="18">
      <c r="A9" s="438" t="s">
        <v>422</v>
      </c>
      <c r="B9" s="438" t="s">
        <v>423</v>
      </c>
      <c r="C9" s="439" t="s">
        <v>424</v>
      </c>
      <c r="D9" s="439" t="s">
        <v>425</v>
      </c>
      <c r="E9" s="440" t="s">
        <v>964</v>
      </c>
      <c r="F9" s="441" t="s">
        <v>15</v>
      </c>
      <c r="G9" s="360"/>
      <c r="H9" s="361"/>
      <c r="I9" s="362"/>
      <c r="L9" t="s">
        <v>961</v>
      </c>
      <c r="P9" s="320" t="s">
        <v>141</v>
      </c>
    </row>
    <row r="10" spans="1:16" ht="18">
      <c r="A10" s="442">
        <v>1</v>
      </c>
      <c r="B10" s="443" t="s">
        <v>428</v>
      </c>
      <c r="C10" s="444"/>
      <c r="D10" s="444"/>
      <c r="E10" s="444"/>
      <c r="F10" s="445">
        <f>SUM(F11:F22)</f>
        <v>5300</v>
      </c>
      <c r="G10" s="363"/>
      <c r="H10" s="364"/>
      <c r="I10" s="365"/>
      <c r="P10" s="320" t="s">
        <v>562</v>
      </c>
    </row>
    <row r="11" spans="1:16" ht="15.75">
      <c r="A11" s="468" t="s">
        <v>817</v>
      </c>
      <c r="B11" s="366" t="s">
        <v>429</v>
      </c>
      <c r="C11" s="469" t="s">
        <v>596</v>
      </c>
      <c r="D11" s="357">
        <v>1</v>
      </c>
      <c r="E11" s="470">
        <f>' DEVIS ACHAT 2 (2)'!E11</f>
        <v>4500</v>
      </c>
      <c r="F11" s="450">
        <f>' DEVIS ACHAT 2 (2)'!F11</f>
        <v>4500</v>
      </c>
      <c r="G11" s="366"/>
      <c r="H11" s="367"/>
      <c r="I11" s="357"/>
      <c r="P11" s="320" t="s">
        <v>242</v>
      </c>
    </row>
    <row r="12" spans="1:16">
      <c r="A12" s="446" t="s">
        <v>818</v>
      </c>
      <c r="B12" s="451" t="s">
        <v>430</v>
      </c>
      <c r="C12" s="448" t="s">
        <v>596</v>
      </c>
      <c r="D12" s="357">
        <v>1</v>
      </c>
      <c r="E12" s="449">
        <f>' DEVIS ACHAT 2 (2)'!E12</f>
        <v>300</v>
      </c>
      <c r="F12" s="450">
        <f>' DEVIS ACHAT 2 (2)'!F12</f>
        <v>600</v>
      </c>
      <c r="G12" s="368"/>
      <c r="H12" s="367"/>
      <c r="I12" s="357"/>
      <c r="P12" s="320" t="s">
        <v>808</v>
      </c>
    </row>
    <row r="13" spans="1:16">
      <c r="A13" s="446" t="s">
        <v>819</v>
      </c>
      <c r="B13" s="451" t="s">
        <v>431</v>
      </c>
      <c r="C13" s="448" t="s">
        <v>596</v>
      </c>
      <c r="D13" s="357">
        <v>1</v>
      </c>
      <c r="E13" s="449">
        <f>' DEVIS ACHAT 2 (2)'!E13</f>
        <v>200</v>
      </c>
      <c r="F13" s="450">
        <f>' DEVIS ACHAT 2 (2)'!F13</f>
        <v>200</v>
      </c>
      <c r="G13" s="368"/>
      <c r="H13" s="367"/>
      <c r="I13" s="357"/>
      <c r="P13" s="320" t="s">
        <v>809</v>
      </c>
    </row>
    <row r="14" spans="1:16">
      <c r="A14" s="446" t="s">
        <v>820</v>
      </c>
      <c r="B14" s="451" t="s">
        <v>432</v>
      </c>
      <c r="C14" s="448" t="s">
        <v>596</v>
      </c>
      <c r="D14" s="357">
        <v>1</v>
      </c>
      <c r="E14" s="449">
        <f>' DEVIS ACHAT 2 (2)'!E14</f>
        <v>0</v>
      </c>
      <c r="F14" s="450">
        <f>' DEVIS ACHAT 2 (2)'!F14</f>
        <v>0</v>
      </c>
      <c r="G14" s="368"/>
      <c r="H14" s="367"/>
      <c r="I14" s="357"/>
    </row>
    <row r="15" spans="1:16" ht="15.75">
      <c r="A15" s="446" t="s">
        <v>821</v>
      </c>
      <c r="B15" s="452" t="s">
        <v>433</v>
      </c>
      <c r="C15" s="453" t="s">
        <v>596</v>
      </c>
      <c r="D15" s="358">
        <v>1</v>
      </c>
      <c r="E15" s="449">
        <f>' DEVIS ACHAT 2 (2)'!E15</f>
        <v>0</v>
      </c>
      <c r="F15" s="450">
        <f>' DEVIS ACHAT 2 (2)'!F15</f>
        <v>0</v>
      </c>
      <c r="G15" s="369"/>
      <c r="H15" s="370"/>
      <c r="I15" s="358"/>
    </row>
    <row r="16" spans="1:16" ht="15.75">
      <c r="A16" s="446" t="s">
        <v>822</v>
      </c>
      <c r="B16" s="452" t="s">
        <v>434</v>
      </c>
      <c r="C16" s="453" t="s">
        <v>596</v>
      </c>
      <c r="D16" s="358">
        <v>1</v>
      </c>
      <c r="E16" s="449">
        <f>' DEVIS ACHAT 2 (2)'!E16</f>
        <v>0</v>
      </c>
      <c r="F16" s="450">
        <f>' DEVIS ACHAT 2 (2)'!F16</f>
        <v>0</v>
      </c>
      <c r="G16" s="369"/>
      <c r="H16" s="370"/>
      <c r="I16" s="358"/>
    </row>
    <row r="17" spans="1:9" ht="15.75">
      <c r="A17" s="446" t="s">
        <v>823</v>
      </c>
      <c r="B17" s="452" t="s">
        <v>435</v>
      </c>
      <c r="C17" s="453" t="s">
        <v>596</v>
      </c>
      <c r="D17" s="358">
        <v>1</v>
      </c>
      <c r="E17" s="449">
        <f>' DEVIS ACHAT 2 (2)'!E17</f>
        <v>0</v>
      </c>
      <c r="F17" s="450">
        <f>' DEVIS ACHAT 2 (2)'!F17</f>
        <v>0</v>
      </c>
      <c r="G17" s="369"/>
      <c r="H17" s="370"/>
      <c r="I17" s="358"/>
    </row>
    <row r="18" spans="1:9" ht="15.75">
      <c r="A18" s="446" t="s">
        <v>824</v>
      </c>
      <c r="B18" s="452" t="s">
        <v>436</v>
      </c>
      <c r="C18" s="453" t="s">
        <v>596</v>
      </c>
      <c r="D18" s="358">
        <v>1</v>
      </c>
      <c r="E18" s="449">
        <f>' DEVIS ACHAT 2 (2)'!E18</f>
        <v>0</v>
      </c>
      <c r="F18" s="450">
        <f>' DEVIS ACHAT 2 (2)'!F18</f>
        <v>0</v>
      </c>
      <c r="G18" s="369"/>
      <c r="H18" s="370"/>
      <c r="I18" s="358"/>
    </row>
    <row r="19" spans="1:9" ht="15.75">
      <c r="A19" s="446" t="s">
        <v>825</v>
      </c>
      <c r="B19" s="452" t="s">
        <v>437</v>
      </c>
      <c r="C19" s="453" t="s">
        <v>596</v>
      </c>
      <c r="D19" s="358">
        <v>1</v>
      </c>
      <c r="E19" s="449">
        <f>' DEVIS ACHAT 2 (2)'!E19</f>
        <v>0</v>
      </c>
      <c r="F19" s="450">
        <f>' DEVIS ACHAT 2 (2)'!F19</f>
        <v>0</v>
      </c>
      <c r="G19" s="369"/>
      <c r="H19" s="370"/>
      <c r="I19" s="358"/>
    </row>
    <row r="20" spans="1:9" ht="15.75">
      <c r="A20" s="446" t="s">
        <v>826</v>
      </c>
      <c r="B20" s="452" t="s">
        <v>438</v>
      </c>
      <c r="C20" s="453" t="s">
        <v>596</v>
      </c>
      <c r="D20" s="358">
        <v>1</v>
      </c>
      <c r="E20" s="449">
        <f>' DEVIS ACHAT 2 (2)'!E20</f>
        <v>0</v>
      </c>
      <c r="F20" s="450">
        <f>' DEVIS ACHAT 2 (2)'!F20</f>
        <v>0</v>
      </c>
      <c r="G20" s="369"/>
      <c r="H20" s="370"/>
      <c r="I20" s="358"/>
    </row>
    <row r="21" spans="1:9" ht="15.75">
      <c r="A21" s="446" t="s">
        <v>827</v>
      </c>
      <c r="B21" s="452" t="s">
        <v>439</v>
      </c>
      <c r="C21" s="453" t="s">
        <v>596</v>
      </c>
      <c r="D21" s="358">
        <v>1</v>
      </c>
      <c r="E21" s="449">
        <f>' DEVIS ACHAT 2 (2)'!E21</f>
        <v>0</v>
      </c>
      <c r="F21" s="450">
        <f>' DEVIS ACHAT 2 (2)'!F21</f>
        <v>0</v>
      </c>
      <c r="G21" s="369"/>
      <c r="H21" s="370"/>
      <c r="I21" s="358"/>
    </row>
    <row r="22" spans="1:9" ht="15.75">
      <c r="A22" s="446" t="s">
        <v>828</v>
      </c>
      <c r="B22" s="452" t="s">
        <v>440</v>
      </c>
      <c r="C22" s="453" t="s">
        <v>596</v>
      </c>
      <c r="D22" s="358">
        <v>1</v>
      </c>
      <c r="E22" s="449">
        <f>' DEVIS ACHAT 2 (2)'!E22</f>
        <v>0</v>
      </c>
      <c r="F22" s="450">
        <f>' DEVIS ACHAT 2 (2)'!F22</f>
        <v>0</v>
      </c>
      <c r="G22" s="369"/>
      <c r="H22" s="370"/>
      <c r="I22" s="358"/>
    </row>
    <row r="23" spans="1:9" ht="18">
      <c r="A23" s="442">
        <v>2</v>
      </c>
      <c r="B23" s="443" t="s">
        <v>441</v>
      </c>
      <c r="C23" s="444"/>
      <c r="D23" s="444"/>
      <c r="E23" s="454"/>
      <c r="F23" s="445">
        <f>SUM(F24:F29)</f>
        <v>2230</v>
      </c>
      <c r="G23" s="363"/>
      <c r="H23" s="364"/>
      <c r="I23" s="365"/>
    </row>
    <row r="24" spans="1:9" ht="15.75">
      <c r="A24" s="468" t="s">
        <v>829</v>
      </c>
      <c r="B24" s="369" t="s">
        <v>442</v>
      </c>
      <c r="C24" s="374" t="s">
        <v>596</v>
      </c>
      <c r="D24" s="358">
        <v>3</v>
      </c>
      <c r="E24" s="470">
        <f>' DEVIS ACHAT 2 (2)'!E24</f>
        <v>500</v>
      </c>
      <c r="F24" s="450">
        <f>' DEVIS ACHAT 2 (2)'!F24</f>
        <v>1500</v>
      </c>
      <c r="G24" s="369"/>
      <c r="H24" s="370"/>
      <c r="I24" s="358"/>
    </row>
    <row r="25" spans="1:9" ht="15.75">
      <c r="A25" s="446" t="s">
        <v>830</v>
      </c>
      <c r="B25" s="452" t="s">
        <v>443</v>
      </c>
      <c r="C25" s="453" t="s">
        <v>598</v>
      </c>
      <c r="D25" s="358">
        <v>1</v>
      </c>
      <c r="E25" s="449">
        <f>' DEVIS ACHAT 2 (2)'!E25</f>
        <v>200</v>
      </c>
      <c r="F25" s="450">
        <f>' DEVIS ACHAT 2 (2)'!F25</f>
        <v>200</v>
      </c>
      <c r="G25" s="369"/>
      <c r="H25" s="370"/>
      <c r="I25" s="358"/>
    </row>
    <row r="26" spans="1:9" ht="15.75">
      <c r="A26" s="446" t="s">
        <v>831</v>
      </c>
      <c r="B26" s="452" t="s">
        <v>444</v>
      </c>
      <c r="C26" s="453" t="s">
        <v>596</v>
      </c>
      <c r="D26" s="358">
        <v>1</v>
      </c>
      <c r="E26" s="449">
        <f>' DEVIS ACHAT 2 (2)'!E26</f>
        <v>0</v>
      </c>
      <c r="F26" s="450">
        <f>' DEVIS ACHAT 2 (2)'!F26</f>
        <v>0</v>
      </c>
      <c r="G26" s="369"/>
      <c r="H26" s="370"/>
      <c r="I26" s="358"/>
    </row>
    <row r="27" spans="1:9" ht="15.75">
      <c r="A27" s="446" t="s">
        <v>832</v>
      </c>
      <c r="B27" s="452" t="s">
        <v>445</v>
      </c>
      <c r="C27" s="453" t="s">
        <v>596</v>
      </c>
      <c r="D27" s="358">
        <v>1</v>
      </c>
      <c r="E27" s="449">
        <f>' DEVIS ACHAT 2 (2)'!E27</f>
        <v>0</v>
      </c>
      <c r="F27" s="450">
        <f>' DEVIS ACHAT 2 (2)'!F27</f>
        <v>0</v>
      </c>
      <c r="G27" s="369"/>
      <c r="H27" s="370"/>
      <c r="I27" s="358"/>
    </row>
    <row r="28" spans="1:9" ht="15.75">
      <c r="A28" s="446" t="s">
        <v>833</v>
      </c>
      <c r="B28" s="452" t="s">
        <v>446</v>
      </c>
      <c r="C28" s="453" t="s">
        <v>597</v>
      </c>
      <c r="D28" s="358">
        <f>'SAISIE TECHNIQUE'!D14</f>
        <v>2.5</v>
      </c>
      <c r="E28" s="449">
        <f>' DEVIS ACHAT 2 (2)'!E28</f>
        <v>12</v>
      </c>
      <c r="F28" s="450">
        <f>' DEVIS ACHAT 2 (2)'!F28</f>
        <v>30</v>
      </c>
      <c r="G28" s="369"/>
      <c r="H28" s="370"/>
      <c r="I28" s="358"/>
    </row>
    <row r="29" spans="1:9" ht="15.75">
      <c r="A29" s="446" t="s">
        <v>834</v>
      </c>
      <c r="B29" s="452" t="s">
        <v>447</v>
      </c>
      <c r="C29" s="453" t="s">
        <v>596</v>
      </c>
      <c r="D29" s="358">
        <v>1</v>
      </c>
      <c r="E29" s="449">
        <f>' DEVIS ACHAT 2 (2)'!E29</f>
        <v>500</v>
      </c>
      <c r="F29" s="450">
        <f>' DEVIS ACHAT 2 (2)'!F29</f>
        <v>500</v>
      </c>
      <c r="G29" s="369"/>
      <c r="H29" s="370"/>
      <c r="I29" s="358"/>
    </row>
    <row r="30" spans="1:9" ht="18">
      <c r="A30" s="442">
        <v>3</v>
      </c>
      <c r="B30" s="443" t="s">
        <v>448</v>
      </c>
      <c r="C30" s="444"/>
      <c r="D30" s="444"/>
      <c r="E30" s="454"/>
      <c r="F30" s="445">
        <f>SUM(F31:F38)</f>
        <v>6625</v>
      </c>
      <c r="G30" s="363"/>
      <c r="H30" s="364"/>
      <c r="I30" s="365"/>
    </row>
    <row r="31" spans="1:9" ht="15.75">
      <c r="A31" s="446" t="s">
        <v>835</v>
      </c>
      <c r="B31" s="447" t="s">
        <v>449</v>
      </c>
      <c r="C31" s="453" t="s">
        <v>598</v>
      </c>
      <c r="D31" s="358">
        <f>'SAISIE TECHNIQUE'!B6</f>
        <v>20</v>
      </c>
      <c r="E31" s="449">
        <f>' DEVIS ACHAT 2 (2)'!E31</f>
        <v>0</v>
      </c>
      <c r="F31" s="450">
        <f>' DEVIS ACHAT 2 (2)'!F31</f>
        <v>0</v>
      </c>
      <c r="G31" s="366"/>
      <c r="H31" s="370"/>
      <c r="I31" s="358"/>
    </row>
    <row r="32" spans="1:9" ht="15.75">
      <c r="A32" s="446" t="s">
        <v>836</v>
      </c>
      <c r="B32" s="455" t="s">
        <v>450</v>
      </c>
      <c r="C32" s="456" t="s">
        <v>598</v>
      </c>
      <c r="D32" s="359">
        <f>'SAISIE TECHNIQUE'!B29</f>
        <v>20</v>
      </c>
      <c r="E32" s="449">
        <f>' DEVIS ACHAT 2 (2)'!E32</f>
        <v>60</v>
      </c>
      <c r="F32" s="450">
        <f>' DEVIS ACHAT 2 (2)'!F32</f>
        <v>1200</v>
      </c>
      <c r="G32" s="371"/>
      <c r="H32" s="372"/>
      <c r="I32" s="359"/>
    </row>
    <row r="33" spans="1:10" ht="15.75">
      <c r="A33" s="446" t="s">
        <v>837</v>
      </c>
      <c r="B33" s="457" t="s">
        <v>451</v>
      </c>
      <c r="C33" s="453" t="s">
        <v>596</v>
      </c>
      <c r="D33" s="358">
        <v>2</v>
      </c>
      <c r="E33" s="449">
        <f>' DEVIS ACHAT 2 (2)'!E33</f>
        <v>0</v>
      </c>
      <c r="F33" s="450">
        <f>' DEVIS ACHAT 2 (2)'!F33</f>
        <v>0</v>
      </c>
      <c r="G33" s="373"/>
      <c r="H33" s="370"/>
      <c r="I33" s="358"/>
    </row>
    <row r="34" spans="1:10" ht="15.75">
      <c r="A34" s="446" t="s">
        <v>838</v>
      </c>
      <c r="B34" s="447" t="s">
        <v>452</v>
      </c>
      <c r="C34" s="453" t="s">
        <v>596</v>
      </c>
      <c r="D34" s="358">
        <v>2</v>
      </c>
      <c r="E34" s="449">
        <f>' DEVIS ACHAT 2 (2)'!E34</f>
        <v>150</v>
      </c>
      <c r="F34" s="450">
        <f>' DEVIS ACHAT 2 (2)'!F34</f>
        <v>300</v>
      </c>
      <c r="G34" s="366"/>
      <c r="H34" s="370"/>
      <c r="I34" s="358"/>
    </row>
    <row r="35" spans="1:10" ht="15.75">
      <c r="A35" s="446" t="s">
        <v>839</v>
      </c>
      <c r="B35" s="447" t="s">
        <v>580</v>
      </c>
      <c r="C35" s="453" t="s">
        <v>598</v>
      </c>
      <c r="D35" s="358">
        <f>'SAISIE TECHNIQUE'!B6</f>
        <v>20</v>
      </c>
      <c r="E35" s="449">
        <f>' DEVIS ACHAT 2 (2)'!E35</f>
        <v>120</v>
      </c>
      <c r="F35" s="450">
        <f>' DEVIS ACHAT 2 (2)'!F35</f>
        <v>2400</v>
      </c>
      <c r="G35" s="366"/>
      <c r="H35" s="370"/>
      <c r="I35" s="358"/>
    </row>
    <row r="36" spans="1:10" ht="15.75">
      <c r="A36" s="446" t="s">
        <v>840</v>
      </c>
      <c r="B36" s="447" t="s">
        <v>734</v>
      </c>
      <c r="C36" s="453" t="s">
        <v>598</v>
      </c>
      <c r="D36" s="358">
        <f>'SAISIE TECHNIQUE'!B1</f>
        <v>6.5</v>
      </c>
      <c r="E36" s="449">
        <f>' DEVIS ACHAT 2 (2)'!E36</f>
        <v>110</v>
      </c>
      <c r="F36" s="450">
        <f>' DEVIS ACHAT 2 (2)'!F36</f>
        <v>715</v>
      </c>
      <c r="G36" s="366"/>
      <c r="H36" s="370"/>
      <c r="I36" s="358"/>
    </row>
    <row r="37" spans="1:10" ht="15.75">
      <c r="A37" s="446" t="s">
        <v>841</v>
      </c>
      <c r="B37" s="447" t="s">
        <v>733</v>
      </c>
      <c r="C37" s="453" t="s">
        <v>598</v>
      </c>
      <c r="D37" s="358">
        <f>'SAISIE TECHNIQUE'!B2</f>
        <v>16</v>
      </c>
      <c r="E37" s="449">
        <f>' DEVIS ACHAT 2 (2)'!E37</f>
        <v>110</v>
      </c>
      <c r="F37" s="450">
        <f>' DEVIS ACHAT 2 (2)'!F37</f>
        <v>1760</v>
      </c>
      <c r="G37" s="366"/>
      <c r="H37" s="370"/>
      <c r="I37" s="358"/>
    </row>
    <row r="38" spans="1:10" ht="15.75">
      <c r="A38" s="446" t="s">
        <v>842</v>
      </c>
      <c r="B38" s="447" t="s">
        <v>455</v>
      </c>
      <c r="C38" s="453" t="s">
        <v>596</v>
      </c>
      <c r="D38" s="358">
        <v>1</v>
      </c>
      <c r="E38" s="449">
        <f>' DEVIS ACHAT 2 (2)'!E38</f>
        <v>250</v>
      </c>
      <c r="F38" s="450">
        <f>' DEVIS ACHAT 2 (2)'!F38</f>
        <v>250</v>
      </c>
      <c r="G38" s="366"/>
      <c r="H38" s="370"/>
      <c r="I38" s="358"/>
    </row>
    <row r="39" spans="1:10" ht="18">
      <c r="A39" s="442">
        <v>4</v>
      </c>
      <c r="B39" s="443" t="s">
        <v>456</v>
      </c>
      <c r="C39" s="444"/>
      <c r="D39" s="444"/>
      <c r="E39" s="454"/>
      <c r="F39" s="445">
        <f>SUM(F40:F47)</f>
        <v>8788.6</v>
      </c>
      <c r="G39" s="363"/>
      <c r="H39" s="364"/>
      <c r="I39" s="365"/>
    </row>
    <row r="40" spans="1:10" ht="15.75">
      <c r="A40" s="446" t="s">
        <v>843</v>
      </c>
      <c r="B40" s="447" t="s">
        <v>563</v>
      </c>
      <c r="C40" s="453" t="s">
        <v>596</v>
      </c>
      <c r="D40" s="358">
        <v>1</v>
      </c>
      <c r="E40" s="449">
        <f>' DEVIS ACHAT 2 (2)'!E40</f>
        <v>550</v>
      </c>
      <c r="F40" s="450">
        <f>' DEVIS ACHAT 2 (2)'!F40</f>
        <v>550</v>
      </c>
      <c r="G40" s="366"/>
      <c r="H40" s="370"/>
      <c r="I40" s="358"/>
    </row>
    <row r="41" spans="1:10" ht="15.75">
      <c r="A41" s="446" t="s">
        <v>844</v>
      </c>
      <c r="B41" s="447" t="s">
        <v>564</v>
      </c>
      <c r="C41" s="453" t="s">
        <v>591</v>
      </c>
      <c r="D41" s="358">
        <f>TERASSEMENT!H2</f>
        <v>75.600000000000009</v>
      </c>
      <c r="E41" s="449">
        <f>' DEVIS ACHAT 2 (2)'!E41</f>
        <v>45</v>
      </c>
      <c r="F41" s="450">
        <f>' DEVIS ACHAT 2 (2)'!F41</f>
        <v>3402.0000000000005</v>
      </c>
      <c r="G41" s="366"/>
      <c r="H41" s="370"/>
      <c r="I41" s="358"/>
    </row>
    <row r="42" spans="1:10" ht="15.75">
      <c r="A42" s="446" t="s">
        <v>845</v>
      </c>
      <c r="B42" s="447" t="s">
        <v>565</v>
      </c>
      <c r="C42" s="453" t="s">
        <v>591</v>
      </c>
      <c r="D42" s="358"/>
      <c r="E42" s="449">
        <f>' DEVIS ACHAT 2 (2)'!E42</f>
        <v>0</v>
      </c>
      <c r="F42" s="450">
        <f>' DEVIS ACHAT 2 (2)'!F42</f>
        <v>0</v>
      </c>
      <c r="G42" s="366"/>
      <c r="H42" s="370"/>
      <c r="I42" s="358"/>
      <c r="J42" s="335"/>
    </row>
    <row r="43" spans="1:10" ht="15.75">
      <c r="A43" s="446" t="s">
        <v>846</v>
      </c>
      <c r="B43" s="447" t="s">
        <v>735</v>
      </c>
      <c r="C43" s="453" t="s">
        <v>591</v>
      </c>
      <c r="D43" s="358">
        <f>'SAISIE TECHNIQUE'!B6</f>
        <v>20</v>
      </c>
      <c r="E43" s="449">
        <f>' DEVIS ACHAT 2 (2)'!E43</f>
        <v>45</v>
      </c>
      <c r="F43" s="450">
        <f>' DEVIS ACHAT 2 (2)'!F43</f>
        <v>900</v>
      </c>
      <c r="G43" s="366"/>
      <c r="H43" s="370"/>
      <c r="I43" s="358"/>
    </row>
    <row r="44" spans="1:10" ht="15.75">
      <c r="A44" s="446" t="s">
        <v>847</v>
      </c>
      <c r="B44" s="447" t="s">
        <v>567</v>
      </c>
      <c r="C44" s="453" t="s">
        <v>591</v>
      </c>
      <c r="D44" s="358">
        <f>'SAISIE TECHNIQUE'!B6</f>
        <v>20</v>
      </c>
      <c r="E44" s="449">
        <f>' DEVIS ACHAT 2 (2)'!E44</f>
        <v>45</v>
      </c>
      <c r="F44" s="450">
        <f>' DEVIS ACHAT 2 (2)'!F44</f>
        <v>900</v>
      </c>
      <c r="G44" s="366"/>
      <c r="H44" s="370"/>
      <c r="I44" s="358"/>
    </row>
    <row r="45" spans="1:10" ht="15.75">
      <c r="A45" s="446" t="s">
        <v>848</v>
      </c>
      <c r="B45" s="447" t="s">
        <v>568</v>
      </c>
      <c r="C45" s="453" t="s">
        <v>591</v>
      </c>
      <c r="D45" s="358">
        <f>'SAISIE TECHNIQUE'!B4</f>
        <v>41</v>
      </c>
      <c r="E45" s="449">
        <f>' DEVIS ACHAT 2 (2)'!E45</f>
        <v>45</v>
      </c>
      <c r="F45" s="450">
        <f>' DEVIS ACHAT 2 (2)'!F45</f>
        <v>1845</v>
      </c>
      <c r="G45" s="366"/>
      <c r="H45" s="370"/>
      <c r="I45" s="358"/>
    </row>
    <row r="46" spans="1:10" ht="31.5">
      <c r="A46" s="446" t="s">
        <v>849</v>
      </c>
      <c r="B46" s="447" t="s">
        <v>577</v>
      </c>
      <c r="C46" s="453" t="s">
        <v>591</v>
      </c>
      <c r="D46" s="358">
        <f>'SAISIE TECHNIQUE'!B6</f>
        <v>20</v>
      </c>
      <c r="E46" s="449">
        <f>' DEVIS ACHAT 2 (2)'!E46</f>
        <v>45</v>
      </c>
      <c r="F46" s="450">
        <f>' DEVIS ACHAT 2 (2)'!F46</f>
        <v>900</v>
      </c>
      <c r="G46" s="366"/>
      <c r="H46" s="370"/>
      <c r="I46" s="358"/>
    </row>
    <row r="47" spans="1:10" ht="31.5">
      <c r="A47" s="446" t="s">
        <v>850</v>
      </c>
      <c r="B47" s="447" t="s">
        <v>578</v>
      </c>
      <c r="C47" s="453" t="s">
        <v>591</v>
      </c>
      <c r="D47" s="358">
        <f>TERASSEMENT!H5</f>
        <v>6.4799999999999995</v>
      </c>
      <c r="E47" s="449">
        <f>' DEVIS ACHAT 2 (2)'!E47</f>
        <v>45</v>
      </c>
      <c r="F47" s="450">
        <f>' DEVIS ACHAT 2 (2)'!F47</f>
        <v>291.59999999999997</v>
      </c>
      <c r="G47" s="366"/>
      <c r="H47" s="370"/>
      <c r="I47" s="358"/>
    </row>
    <row r="48" spans="1:10" ht="18">
      <c r="A48" s="442">
        <v>5</v>
      </c>
      <c r="B48" s="443" t="s">
        <v>562</v>
      </c>
      <c r="C48" s="444"/>
      <c r="D48" s="444"/>
      <c r="E48" s="454"/>
      <c r="F48" s="445">
        <f>SUM(F49:F59)</f>
        <v>8500</v>
      </c>
      <c r="G48" s="363"/>
      <c r="H48" s="364"/>
      <c r="I48" s="365"/>
    </row>
    <row r="49" spans="1:9" ht="15.75">
      <c r="A49" s="446" t="s">
        <v>851</v>
      </c>
      <c r="B49" s="447" t="s">
        <v>457</v>
      </c>
      <c r="C49" s="453" t="s">
        <v>591</v>
      </c>
      <c r="D49" s="358"/>
      <c r="E49" s="449">
        <f>' DEVIS ACHAT 2 (2)'!E49</f>
        <v>0</v>
      </c>
      <c r="F49" s="450">
        <f>' DEVIS ACHAT 2 (2)'!F49</f>
        <v>0</v>
      </c>
      <c r="G49" s="366"/>
      <c r="H49" s="370"/>
      <c r="I49" s="358"/>
    </row>
    <row r="50" spans="1:9" ht="15.75">
      <c r="A50" s="446" t="s">
        <v>852</v>
      </c>
      <c r="B50" s="447" t="s">
        <v>458</v>
      </c>
      <c r="C50" s="453" t="s">
        <v>591</v>
      </c>
      <c r="D50" s="358">
        <v>0</v>
      </c>
      <c r="E50" s="449">
        <f>' DEVIS ACHAT 2 (2)'!E50</f>
        <v>66.2</v>
      </c>
      <c r="F50" s="450">
        <f>' DEVIS ACHAT 2 (2)'!F50</f>
        <v>0</v>
      </c>
      <c r="G50" s="366"/>
      <c r="H50" s="370"/>
      <c r="I50" s="358"/>
    </row>
    <row r="51" spans="1:9" ht="15.75">
      <c r="A51" s="446" t="s">
        <v>853</v>
      </c>
      <c r="B51" s="447" t="s">
        <v>459</v>
      </c>
      <c r="C51" s="453" t="s">
        <v>596</v>
      </c>
      <c r="D51" s="358"/>
      <c r="E51" s="449">
        <f>' DEVIS ACHAT 2 (2)'!E51</f>
        <v>0</v>
      </c>
      <c r="F51" s="450">
        <f>' DEVIS ACHAT 2 (2)'!F51</f>
        <v>8500</v>
      </c>
      <c r="G51" s="366"/>
      <c r="H51" s="370"/>
      <c r="I51" s="358"/>
    </row>
    <row r="52" spans="1:9" ht="15.75">
      <c r="A52" s="446" t="s">
        <v>854</v>
      </c>
      <c r="B52" s="447" t="s">
        <v>460</v>
      </c>
      <c r="C52" s="453" t="s">
        <v>598</v>
      </c>
      <c r="D52" s="358"/>
      <c r="E52" s="449">
        <f>' DEVIS ACHAT 2 (2)'!E52</f>
        <v>0</v>
      </c>
      <c r="F52" s="450">
        <f>' DEVIS ACHAT 2 (2)'!F52</f>
        <v>0</v>
      </c>
      <c r="G52" s="366"/>
      <c r="H52" s="370"/>
      <c r="I52" s="358"/>
    </row>
    <row r="53" spans="1:9" ht="15.75">
      <c r="A53" s="446" t="s">
        <v>855</v>
      </c>
      <c r="B53" s="447" t="s">
        <v>461</v>
      </c>
      <c r="C53" s="453" t="s">
        <v>591</v>
      </c>
      <c r="D53" s="358"/>
      <c r="E53" s="449">
        <f>' DEVIS ACHAT 2 (2)'!E53</f>
        <v>0</v>
      </c>
      <c r="F53" s="450">
        <f>' DEVIS ACHAT 2 (2)'!F53</f>
        <v>0</v>
      </c>
      <c r="G53" s="366"/>
      <c r="H53" s="370"/>
      <c r="I53" s="358"/>
    </row>
    <row r="54" spans="1:9" ht="15.75">
      <c r="A54" s="446" t="s">
        <v>856</v>
      </c>
      <c r="B54" s="447" t="s">
        <v>462</v>
      </c>
      <c r="C54" s="453" t="s">
        <v>591</v>
      </c>
      <c r="D54" s="358"/>
      <c r="E54" s="449">
        <f>' DEVIS ACHAT 2 (2)'!E54</f>
        <v>0</v>
      </c>
      <c r="F54" s="450">
        <f>' DEVIS ACHAT 2 (2)'!F54</f>
        <v>0</v>
      </c>
      <c r="G54" s="366"/>
      <c r="H54" s="370"/>
      <c r="I54" s="358"/>
    </row>
    <row r="55" spans="1:9" ht="15.75">
      <c r="A55" s="446" t="s">
        <v>857</v>
      </c>
      <c r="B55" s="447" t="s">
        <v>463</v>
      </c>
      <c r="C55" s="453" t="s">
        <v>591</v>
      </c>
      <c r="D55" s="358"/>
      <c r="E55" s="449">
        <f>' DEVIS ACHAT 2 (2)'!E55</f>
        <v>0</v>
      </c>
      <c r="F55" s="450">
        <f>' DEVIS ACHAT 2 (2)'!F55</f>
        <v>0</v>
      </c>
      <c r="G55" s="366"/>
      <c r="H55" s="370"/>
      <c r="I55" s="358"/>
    </row>
    <row r="56" spans="1:9" ht="15.75">
      <c r="A56" s="446" t="s">
        <v>858</v>
      </c>
      <c r="B56" s="447" t="s">
        <v>569</v>
      </c>
      <c r="C56" s="453" t="s">
        <v>597</v>
      </c>
      <c r="D56" s="358"/>
      <c r="E56" s="449">
        <f>' DEVIS ACHAT 2 (2)'!E56</f>
        <v>0</v>
      </c>
      <c r="F56" s="450">
        <f>' DEVIS ACHAT 2 (2)'!F56</f>
        <v>0</v>
      </c>
      <c r="G56" s="366"/>
      <c r="H56" s="370"/>
      <c r="I56" s="358"/>
    </row>
    <row r="57" spans="1:9" ht="15.75">
      <c r="A57" s="446" t="s">
        <v>859</v>
      </c>
      <c r="B57" s="447" t="s">
        <v>464</v>
      </c>
      <c r="C57" s="453" t="s">
        <v>591</v>
      </c>
      <c r="D57" s="358">
        <v>0</v>
      </c>
      <c r="E57" s="449">
        <f>' DEVIS ACHAT 2 (2)'!E57</f>
        <v>34.478571428571428</v>
      </c>
      <c r="F57" s="450">
        <f>' DEVIS ACHAT 2 (2)'!F57</f>
        <v>0</v>
      </c>
      <c r="G57" s="366"/>
      <c r="H57" s="370"/>
      <c r="I57" s="358"/>
    </row>
    <row r="58" spans="1:9" ht="15.75">
      <c r="A58" s="446" t="s">
        <v>860</v>
      </c>
      <c r="B58" s="447" t="s">
        <v>465</v>
      </c>
      <c r="C58" s="453" t="s">
        <v>597</v>
      </c>
      <c r="D58" s="358"/>
      <c r="E58" s="449">
        <f>' DEVIS ACHAT 2 (2)'!E58</f>
        <v>35</v>
      </c>
      <c r="F58" s="450">
        <f>' DEVIS ACHAT 2 (2)'!F58</f>
        <v>0</v>
      </c>
      <c r="G58" s="366"/>
      <c r="H58" s="370"/>
      <c r="I58" s="358"/>
    </row>
    <row r="59" spans="1:9" ht="31.5">
      <c r="A59" s="446" t="s">
        <v>861</v>
      </c>
      <c r="B59" s="447" t="s">
        <v>667</v>
      </c>
      <c r="C59" s="453" t="s">
        <v>668</v>
      </c>
      <c r="D59" s="358">
        <f>'SAISIE TECHNIQUE'!B4</f>
        <v>41</v>
      </c>
      <c r="E59" s="449">
        <f>' DEVIS ACHAT 2 (2)'!E59</f>
        <v>0</v>
      </c>
      <c r="F59" s="450">
        <f>' DEVIS ACHAT 2 (2)'!F59</f>
        <v>0</v>
      </c>
      <c r="G59" s="366"/>
      <c r="H59" s="370"/>
      <c r="I59" s="358"/>
    </row>
    <row r="60" spans="1:9" ht="18">
      <c r="A60" s="442">
        <v>6</v>
      </c>
      <c r="B60" s="471" t="s">
        <v>466</v>
      </c>
      <c r="C60" s="444"/>
      <c r="D60" s="444"/>
      <c r="E60" s="454"/>
      <c r="F60" s="445">
        <f>SUM(F61:F64)</f>
        <v>0</v>
      </c>
      <c r="G60" s="363"/>
      <c r="H60" s="364"/>
      <c r="I60" s="365"/>
    </row>
    <row r="61" spans="1:9" ht="15.75">
      <c r="A61" s="446" t="s">
        <v>862</v>
      </c>
      <c r="B61" s="447" t="s">
        <v>467</v>
      </c>
      <c r="C61" s="453" t="s">
        <v>597</v>
      </c>
      <c r="D61" s="358">
        <v>0</v>
      </c>
      <c r="E61" s="449">
        <f>' DEVIS ACHAT 2 (2)'!E61</f>
        <v>109.50000000000003</v>
      </c>
      <c r="F61" s="450">
        <f>' DEVIS ACHAT 2 (2)'!F61</f>
        <v>0</v>
      </c>
      <c r="G61" s="366"/>
      <c r="H61" s="370"/>
      <c r="I61" s="358"/>
    </row>
    <row r="62" spans="1:9" ht="15.75">
      <c r="A62" s="446" t="s">
        <v>863</v>
      </c>
      <c r="B62" s="447" t="s">
        <v>468</v>
      </c>
      <c r="C62" s="453" t="s">
        <v>596</v>
      </c>
      <c r="D62" s="358"/>
      <c r="E62" s="449">
        <f>' DEVIS ACHAT 2 (2)'!E62</f>
        <v>0</v>
      </c>
      <c r="F62" s="450">
        <f>' DEVIS ACHAT 2 (2)'!F62</f>
        <v>0</v>
      </c>
      <c r="G62" s="366"/>
      <c r="H62" s="370"/>
      <c r="I62" s="358"/>
    </row>
    <row r="63" spans="1:9" ht="15.75">
      <c r="A63" s="446" t="s">
        <v>864</v>
      </c>
      <c r="B63" s="447" t="s">
        <v>469</v>
      </c>
      <c r="C63" s="453" t="s">
        <v>598</v>
      </c>
      <c r="D63" s="453"/>
      <c r="E63" s="449">
        <f>' DEVIS ACHAT 2 (2)'!E63</f>
        <v>0</v>
      </c>
      <c r="F63" s="450">
        <f>' DEVIS ACHAT 2 (2)'!F63</f>
        <v>0</v>
      </c>
      <c r="G63" s="366"/>
      <c r="H63" s="370"/>
      <c r="I63" s="374"/>
    </row>
    <row r="64" spans="1:9" ht="15.75">
      <c r="A64" s="446" t="s">
        <v>865</v>
      </c>
      <c r="B64" s="447" t="s">
        <v>470</v>
      </c>
      <c r="C64" s="453" t="s">
        <v>596</v>
      </c>
      <c r="D64" s="453"/>
      <c r="E64" s="449">
        <f>' DEVIS ACHAT 2 (2)'!E64</f>
        <v>0</v>
      </c>
      <c r="F64" s="450">
        <f>' DEVIS ACHAT 2 (2)'!F64</f>
        <v>0</v>
      </c>
      <c r="G64" s="366"/>
      <c r="H64" s="370"/>
      <c r="I64" s="374"/>
    </row>
    <row r="65" spans="1:9" ht="18">
      <c r="A65" s="442">
        <v>7</v>
      </c>
      <c r="B65" s="443" t="s">
        <v>471</v>
      </c>
      <c r="C65" s="444"/>
      <c r="D65" s="444"/>
      <c r="E65" s="454"/>
      <c r="F65" s="445">
        <f>SUM(F66:F70)</f>
        <v>70612.5</v>
      </c>
      <c r="G65" s="363"/>
      <c r="H65" s="364"/>
      <c r="I65" s="365"/>
    </row>
    <row r="66" spans="1:9" ht="47.25">
      <c r="A66" s="446" t="s">
        <v>866</v>
      </c>
      <c r="B66" s="447" t="s">
        <v>473</v>
      </c>
      <c r="C66" s="453" t="s">
        <v>597</v>
      </c>
      <c r="D66" s="453">
        <f>'SAISIE TECHNIQUE'!D1</f>
        <v>266.5</v>
      </c>
      <c r="E66" s="449">
        <f>' DEVIS ACHAT 2 (2)'!E66</f>
        <v>125</v>
      </c>
      <c r="F66" s="450">
        <f>' DEVIS ACHAT 2 (2)'!F66</f>
        <v>33312.5</v>
      </c>
      <c r="G66" s="366"/>
      <c r="H66" s="370"/>
      <c r="I66" s="374"/>
    </row>
    <row r="67" spans="1:9" ht="31.5">
      <c r="A67" s="446" t="s">
        <v>867</v>
      </c>
      <c r="B67" s="447" t="s">
        <v>726</v>
      </c>
      <c r="C67" s="453" t="s">
        <v>597</v>
      </c>
      <c r="D67" s="453">
        <f>'SAISIE TECHNIQUE'!D10</f>
        <v>70</v>
      </c>
      <c r="E67" s="449">
        <f>' DEVIS ACHAT 2 (2)'!E67</f>
        <v>90</v>
      </c>
      <c r="F67" s="450">
        <f>' DEVIS ACHAT 2 (2)'!F67</f>
        <v>6300</v>
      </c>
      <c r="G67" s="366"/>
      <c r="H67" s="370"/>
      <c r="I67" s="374"/>
    </row>
    <row r="68" spans="1:9" ht="31.5">
      <c r="A68" s="446" t="s">
        <v>868</v>
      </c>
      <c r="B68" s="447" t="s">
        <v>724</v>
      </c>
      <c r="C68" s="453" t="s">
        <v>597</v>
      </c>
      <c r="D68" s="453">
        <f>'SAISIE TECHNIQUE'!D11</f>
        <v>70</v>
      </c>
      <c r="E68" s="449">
        <f>' DEVIS ACHAT 2 (2)'!E68</f>
        <v>120</v>
      </c>
      <c r="F68" s="450">
        <f>' DEVIS ACHAT 2 (2)'!F68</f>
        <v>8400</v>
      </c>
      <c r="G68" s="366"/>
      <c r="H68" s="370"/>
      <c r="I68" s="374"/>
    </row>
    <row r="69" spans="1:9" ht="15.75">
      <c r="A69" s="446" t="s">
        <v>869</v>
      </c>
      <c r="B69" s="447" t="s">
        <v>669</v>
      </c>
      <c r="C69" s="453"/>
      <c r="D69" s="453"/>
      <c r="E69" s="449">
        <f>' DEVIS ACHAT 2 (2)'!E69</f>
        <v>0</v>
      </c>
      <c r="F69" s="450">
        <f>' DEVIS ACHAT 2 (2)'!F69</f>
        <v>10000</v>
      </c>
      <c r="G69" s="366"/>
      <c r="H69" s="370"/>
      <c r="I69" s="374"/>
    </row>
    <row r="70" spans="1:9" ht="15.75">
      <c r="A70" s="446" t="s">
        <v>870</v>
      </c>
      <c r="B70" s="447" t="s">
        <v>725</v>
      </c>
      <c r="C70" s="453">
        <v>70</v>
      </c>
      <c r="D70" s="453">
        <f>'SAISIE TECHNIQUE'!D9</f>
        <v>70</v>
      </c>
      <c r="E70" s="449">
        <f>' DEVIS ACHAT 2 (2)'!E70</f>
        <v>180</v>
      </c>
      <c r="F70" s="450">
        <f>' DEVIS ACHAT 2 (2)'!F70</f>
        <v>12600</v>
      </c>
      <c r="G70" s="366"/>
      <c r="H70" s="370"/>
      <c r="I70" s="374"/>
    </row>
    <row r="71" spans="1:9" ht="18">
      <c r="A71" s="442">
        <v>8</v>
      </c>
      <c r="B71" s="443" t="s">
        <v>546</v>
      </c>
      <c r="C71" s="444"/>
      <c r="D71" s="444"/>
      <c r="E71" s="454"/>
      <c r="F71" s="445">
        <f>SUM(F72:F73)</f>
        <v>0</v>
      </c>
      <c r="G71" s="363"/>
      <c r="H71" s="364"/>
      <c r="I71" s="365"/>
    </row>
    <row r="72" spans="1:9" ht="15.75">
      <c r="A72" s="446" t="s">
        <v>871</v>
      </c>
      <c r="B72" s="447" t="s">
        <v>547</v>
      </c>
      <c r="C72" s="453" t="s">
        <v>597</v>
      </c>
      <c r="D72" s="453"/>
      <c r="E72" s="449">
        <f>' DEVIS ACHAT 2 (2)'!E72</f>
        <v>90</v>
      </c>
      <c r="F72" s="450">
        <f>' DEVIS ACHAT 2 (2)'!F72</f>
        <v>0</v>
      </c>
      <c r="G72" s="366"/>
      <c r="H72" s="370"/>
      <c r="I72" s="374"/>
    </row>
    <row r="73" spans="1:9" ht="15.75">
      <c r="A73" s="446" t="s">
        <v>872</v>
      </c>
      <c r="B73" s="447" t="s">
        <v>548</v>
      </c>
      <c r="C73" s="453" t="s">
        <v>597</v>
      </c>
      <c r="D73" s="453"/>
      <c r="E73" s="449">
        <f>' DEVIS ACHAT 2 (2)'!E73</f>
        <v>90</v>
      </c>
      <c r="F73" s="450">
        <f>' DEVIS ACHAT 2 (2)'!F73</f>
        <v>0</v>
      </c>
      <c r="G73" s="366"/>
      <c r="H73" s="370"/>
      <c r="I73" s="374"/>
    </row>
    <row r="74" spans="1:9" ht="18">
      <c r="A74" s="442">
        <v>9</v>
      </c>
      <c r="B74" s="443" t="s">
        <v>474</v>
      </c>
      <c r="C74" s="444"/>
      <c r="D74" s="444"/>
      <c r="E74" s="454"/>
      <c r="F74" s="445">
        <f>SUM(F75:F80)</f>
        <v>690</v>
      </c>
      <c r="G74" s="363"/>
      <c r="H74" s="364"/>
      <c r="I74" s="365"/>
    </row>
    <row r="75" spans="1:9" ht="15.75">
      <c r="A75" s="446" t="s">
        <v>873</v>
      </c>
      <c r="B75" s="447" t="s">
        <v>475</v>
      </c>
      <c r="C75" s="453" t="s">
        <v>596</v>
      </c>
      <c r="D75" s="453"/>
      <c r="E75" s="449">
        <f>' DEVIS ACHAT 2 (2)'!E75</f>
        <v>0</v>
      </c>
      <c r="F75" s="450">
        <f>' DEVIS ACHAT 2 (2)'!F75</f>
        <v>0</v>
      </c>
      <c r="G75" s="366"/>
      <c r="H75" s="370"/>
      <c r="I75" s="374"/>
    </row>
    <row r="76" spans="1:9" ht="15.75">
      <c r="A76" s="446" t="s">
        <v>874</v>
      </c>
      <c r="B76" s="447" t="s">
        <v>476</v>
      </c>
      <c r="C76" s="453" t="s">
        <v>596</v>
      </c>
      <c r="D76" s="453"/>
      <c r="E76" s="449">
        <f>' DEVIS ACHAT 2 (2)'!E76</f>
        <v>0</v>
      </c>
      <c r="F76" s="450">
        <f>' DEVIS ACHAT 2 (2)'!F76</f>
        <v>0</v>
      </c>
      <c r="G76" s="366"/>
      <c r="H76" s="370"/>
      <c r="I76" s="374"/>
    </row>
    <row r="77" spans="1:9" ht="15.75">
      <c r="A77" s="446" t="s">
        <v>875</v>
      </c>
      <c r="B77" s="447" t="s">
        <v>477</v>
      </c>
      <c r="C77" s="453" t="s">
        <v>596</v>
      </c>
      <c r="D77" s="453">
        <v>1</v>
      </c>
      <c r="E77" s="449">
        <f>' DEVIS ACHAT 2 (2)'!E77</f>
        <v>230</v>
      </c>
      <c r="F77" s="450">
        <f>' DEVIS ACHAT 2 (2)'!F77</f>
        <v>230</v>
      </c>
      <c r="G77" s="366"/>
      <c r="H77" s="370"/>
      <c r="I77" s="374"/>
    </row>
    <row r="78" spans="1:9" ht="15.75">
      <c r="A78" s="446" t="s">
        <v>876</v>
      </c>
      <c r="B78" s="447" t="s">
        <v>478</v>
      </c>
      <c r="C78" s="453" t="s">
        <v>596</v>
      </c>
      <c r="D78" s="453">
        <v>1</v>
      </c>
      <c r="E78" s="449">
        <f>' DEVIS ACHAT 2 (2)'!E78</f>
        <v>230</v>
      </c>
      <c r="F78" s="450">
        <f>' DEVIS ACHAT 2 (2)'!F78</f>
        <v>230</v>
      </c>
      <c r="G78" s="366"/>
      <c r="H78" s="370"/>
      <c r="I78" s="374"/>
    </row>
    <row r="79" spans="1:9" ht="15.75">
      <c r="A79" s="446" t="s">
        <v>877</v>
      </c>
      <c r="B79" s="447" t="s">
        <v>478</v>
      </c>
      <c r="C79" s="453" t="s">
        <v>596</v>
      </c>
      <c r="D79" s="453">
        <v>1</v>
      </c>
      <c r="E79" s="449">
        <f>' DEVIS ACHAT 2 (2)'!E79</f>
        <v>230</v>
      </c>
      <c r="F79" s="450">
        <f>' DEVIS ACHAT 2 (2)'!F79</f>
        <v>230</v>
      </c>
      <c r="G79" s="366"/>
      <c r="H79" s="370"/>
      <c r="I79" s="374"/>
    </row>
    <row r="80" spans="1:9" ht="15.75">
      <c r="A80" s="446" t="s">
        <v>878</v>
      </c>
      <c r="B80" s="447" t="s">
        <v>479</v>
      </c>
      <c r="C80" s="453" t="s">
        <v>596</v>
      </c>
      <c r="D80" s="453"/>
      <c r="E80" s="449">
        <f>' DEVIS ACHAT 2 (2)'!E80</f>
        <v>0</v>
      </c>
      <c r="F80" s="450">
        <f>' DEVIS ACHAT 2 (2)'!F80</f>
        <v>0</v>
      </c>
      <c r="G80" s="366"/>
      <c r="H80" s="370"/>
      <c r="I80" s="374"/>
    </row>
    <row r="81" spans="1:9" ht="18">
      <c r="A81" s="442">
        <v>10</v>
      </c>
      <c r="B81" s="443" t="s">
        <v>480</v>
      </c>
      <c r="C81" s="458"/>
      <c r="D81" s="458"/>
      <c r="E81" s="454"/>
      <c r="F81" s="445">
        <f>SUM(F82:F101)</f>
        <v>5010</v>
      </c>
      <c r="G81" s="363"/>
      <c r="H81" s="364"/>
      <c r="I81" s="365"/>
    </row>
    <row r="82" spans="1:9" ht="15.75">
      <c r="A82" s="446" t="s">
        <v>879</v>
      </c>
      <c r="B82" s="447" t="s">
        <v>481</v>
      </c>
      <c r="C82" s="448" t="s">
        <v>596</v>
      </c>
      <c r="D82" s="357">
        <f>'SAISIE CLIENT ELEC'!D27</f>
        <v>3</v>
      </c>
      <c r="E82" s="449">
        <f>' DEVIS ACHAT 2 (2)'!E82</f>
        <v>90</v>
      </c>
      <c r="F82" s="450">
        <f>' DEVIS ACHAT 2 (2)'!F82</f>
        <v>270</v>
      </c>
      <c r="G82" s="366"/>
      <c r="H82" s="367"/>
      <c r="I82" s="357"/>
    </row>
    <row r="83" spans="1:9">
      <c r="A83" s="446" t="s">
        <v>880</v>
      </c>
      <c r="B83" s="451" t="s">
        <v>482</v>
      </c>
      <c r="C83" s="448" t="s">
        <v>596</v>
      </c>
      <c r="D83" s="357">
        <f>'SAISIE CLIENT ELEC'!E27</f>
        <v>2</v>
      </c>
      <c r="E83" s="449">
        <f>' DEVIS ACHAT 2 (2)'!E83</f>
        <v>90</v>
      </c>
      <c r="F83" s="450">
        <f>' DEVIS ACHAT 2 (2)'!F83</f>
        <v>180</v>
      </c>
      <c r="G83" s="368"/>
      <c r="H83" s="367"/>
      <c r="I83" s="357"/>
    </row>
    <row r="84" spans="1:9">
      <c r="A84" s="446" t="s">
        <v>881</v>
      </c>
      <c r="B84" s="451" t="s">
        <v>483</v>
      </c>
      <c r="C84" s="448" t="s">
        <v>596</v>
      </c>
      <c r="D84" s="357">
        <f>'SAISIE CLIENT ELEC'!B27</f>
        <v>3</v>
      </c>
      <c r="E84" s="449">
        <f>' DEVIS ACHAT 2 (2)'!E84</f>
        <v>90</v>
      </c>
      <c r="F84" s="450">
        <f>' DEVIS ACHAT 2 (2)'!F84</f>
        <v>270</v>
      </c>
      <c r="G84" s="368"/>
      <c r="H84" s="367"/>
      <c r="I84" s="357"/>
    </row>
    <row r="85" spans="1:9">
      <c r="A85" s="446" t="s">
        <v>882</v>
      </c>
      <c r="B85" s="451" t="s">
        <v>484</v>
      </c>
      <c r="C85" s="448" t="s">
        <v>596</v>
      </c>
      <c r="D85" s="357">
        <f>'SAISIE CLIENT ELEC'!G27</f>
        <v>9</v>
      </c>
      <c r="E85" s="449">
        <f>' DEVIS ACHAT 2 (2)'!E85</f>
        <v>90</v>
      </c>
      <c r="F85" s="450">
        <f>' DEVIS ACHAT 2 (2)'!F85</f>
        <v>810</v>
      </c>
      <c r="G85" s="368"/>
      <c r="H85" s="367"/>
      <c r="I85" s="357"/>
    </row>
    <row r="86" spans="1:9" ht="15.75">
      <c r="A86" s="446" t="s">
        <v>883</v>
      </c>
      <c r="B86" s="452" t="s">
        <v>611</v>
      </c>
      <c r="C86" s="453" t="s">
        <v>596</v>
      </c>
      <c r="D86" s="358">
        <f>'SAISIE CLIENT ELEC'!O25</f>
        <v>0</v>
      </c>
      <c r="E86" s="449">
        <f>' DEVIS ACHAT 2 (2)'!E86</f>
        <v>90</v>
      </c>
      <c r="F86" s="450">
        <f>' DEVIS ACHAT 2 (2)'!F86</f>
        <v>0</v>
      </c>
      <c r="G86" s="369"/>
      <c r="H86" s="370"/>
      <c r="I86" s="358"/>
    </row>
    <row r="87" spans="1:9" ht="15.75">
      <c r="A87" s="446" t="s">
        <v>884</v>
      </c>
      <c r="B87" s="452" t="s">
        <v>485</v>
      </c>
      <c r="C87" s="453" t="s">
        <v>596</v>
      </c>
      <c r="D87" s="358">
        <f>'SAISIE CLIENT ELEC'!M27</f>
        <v>4</v>
      </c>
      <c r="E87" s="449">
        <f>' DEVIS ACHAT 2 (2)'!E87</f>
        <v>140</v>
      </c>
      <c r="F87" s="450">
        <f>' DEVIS ACHAT 2 (2)'!F87</f>
        <v>560</v>
      </c>
      <c r="G87" s="369"/>
      <c r="H87" s="370"/>
      <c r="I87" s="358"/>
    </row>
    <row r="88" spans="1:9" ht="15.75">
      <c r="A88" s="446" t="s">
        <v>885</v>
      </c>
      <c r="B88" s="452" t="s">
        <v>486</v>
      </c>
      <c r="C88" s="453" t="s">
        <v>596</v>
      </c>
      <c r="D88" s="358">
        <f>'SAISIE CLIENT ELEC'!I27</f>
        <v>5</v>
      </c>
      <c r="E88" s="449">
        <f>' DEVIS ACHAT 2 (2)'!E88</f>
        <v>110</v>
      </c>
      <c r="F88" s="450">
        <f>' DEVIS ACHAT 2 (2)'!F88</f>
        <v>550</v>
      </c>
      <c r="G88" s="369"/>
      <c r="H88" s="370"/>
      <c r="I88" s="358"/>
    </row>
    <row r="89" spans="1:9" ht="15.75">
      <c r="A89" s="446" t="s">
        <v>886</v>
      </c>
      <c r="B89" s="452" t="s">
        <v>487</v>
      </c>
      <c r="C89" s="453" t="s">
        <v>596</v>
      </c>
      <c r="D89" s="358">
        <f>'SAISIE CLIENT ELEC'!L27</f>
        <v>4</v>
      </c>
      <c r="E89" s="449">
        <f>' DEVIS ACHAT 2 (2)'!E89</f>
        <v>110</v>
      </c>
      <c r="F89" s="450">
        <f>' DEVIS ACHAT 2 (2)'!F89</f>
        <v>440</v>
      </c>
      <c r="G89" s="369"/>
      <c r="H89" s="370"/>
      <c r="I89" s="358"/>
    </row>
    <row r="90" spans="1:9" ht="15.75">
      <c r="A90" s="446" t="s">
        <v>887</v>
      </c>
      <c r="B90" s="452" t="s">
        <v>488</v>
      </c>
      <c r="C90" s="453" t="s">
        <v>596</v>
      </c>
      <c r="D90" s="358">
        <f>'SAISIE CLIENT ELEC'!C27</f>
        <v>8</v>
      </c>
      <c r="E90" s="449">
        <f>' DEVIS ACHAT 2 (2)'!E90</f>
        <v>110</v>
      </c>
      <c r="F90" s="450">
        <f>' DEVIS ACHAT 2 (2)'!F90</f>
        <v>880</v>
      </c>
      <c r="G90" s="369"/>
      <c r="H90" s="370"/>
      <c r="I90" s="358"/>
    </row>
    <row r="91" spans="1:9" ht="15.75">
      <c r="A91" s="446" t="s">
        <v>888</v>
      </c>
      <c r="B91" s="452" t="s">
        <v>609</v>
      </c>
      <c r="C91" s="453" t="s">
        <v>596</v>
      </c>
      <c r="D91" s="358">
        <f>'SAISIE CLIENT ELEC'!N27</f>
        <v>5</v>
      </c>
      <c r="E91" s="449">
        <f>' DEVIS ACHAT 2 (2)'!E91</f>
        <v>110</v>
      </c>
      <c r="F91" s="450">
        <f>' DEVIS ACHAT 2 (2)'!F91</f>
        <v>550</v>
      </c>
      <c r="G91" s="369"/>
      <c r="H91" s="370"/>
      <c r="I91" s="358"/>
    </row>
    <row r="92" spans="1:9" ht="15.75">
      <c r="A92" s="446" t="s">
        <v>889</v>
      </c>
      <c r="B92" s="452" t="s">
        <v>610</v>
      </c>
      <c r="C92" s="453" t="s">
        <v>596</v>
      </c>
      <c r="D92" s="358">
        <f>'SAISIE CLIENT ELEC'!K27</f>
        <v>2</v>
      </c>
      <c r="E92" s="449">
        <f>' DEVIS ACHAT 2 (2)'!E92</f>
        <v>140</v>
      </c>
      <c r="F92" s="450">
        <f>' DEVIS ACHAT 2 (2)'!F92</f>
        <v>280</v>
      </c>
      <c r="G92" s="369"/>
      <c r="H92" s="370"/>
      <c r="I92" s="358"/>
    </row>
    <row r="93" spans="1:9" ht="15.75">
      <c r="A93" s="446" t="s">
        <v>890</v>
      </c>
      <c r="B93" s="452" t="s">
        <v>489</v>
      </c>
      <c r="C93" s="453" t="s">
        <v>596</v>
      </c>
      <c r="D93" s="358"/>
      <c r="E93" s="449">
        <f>' DEVIS ACHAT 2 (2)'!E93</f>
        <v>0</v>
      </c>
      <c r="F93" s="450">
        <f>' DEVIS ACHAT 2 (2)'!F93</f>
        <v>0</v>
      </c>
      <c r="G93" s="369"/>
      <c r="H93" s="370"/>
      <c r="I93" s="358"/>
    </row>
    <row r="94" spans="1:9" ht="15.75">
      <c r="A94" s="446" t="s">
        <v>891</v>
      </c>
      <c r="B94" s="452" t="s">
        <v>490</v>
      </c>
      <c r="C94" s="453" t="s">
        <v>596</v>
      </c>
      <c r="D94" s="358"/>
      <c r="E94" s="449">
        <f>' DEVIS ACHAT 2 (2)'!E94</f>
        <v>120</v>
      </c>
      <c r="F94" s="450">
        <f>' DEVIS ACHAT 2 (2)'!F94</f>
        <v>0</v>
      </c>
      <c r="G94" s="369"/>
      <c r="H94" s="370"/>
      <c r="I94" s="358"/>
    </row>
    <row r="95" spans="1:9" ht="15.75">
      <c r="A95" s="446" t="s">
        <v>892</v>
      </c>
      <c r="B95" s="452" t="s">
        <v>683</v>
      </c>
      <c r="C95" s="453"/>
      <c r="D95" s="358"/>
      <c r="E95" s="449">
        <f>' DEVIS ACHAT 2 (2)'!E95</f>
        <v>0</v>
      </c>
      <c r="F95" s="450">
        <f>' DEVIS ACHAT 2 (2)'!F95</f>
        <v>0</v>
      </c>
      <c r="G95" s="369"/>
      <c r="H95" s="370"/>
      <c r="I95" s="358"/>
    </row>
    <row r="96" spans="1:9" ht="15.75">
      <c r="A96" s="446" t="s">
        <v>893</v>
      </c>
      <c r="B96" s="452" t="s">
        <v>491</v>
      </c>
      <c r="C96" s="453" t="s">
        <v>596</v>
      </c>
      <c r="D96" s="358">
        <v>1</v>
      </c>
      <c r="E96" s="449">
        <f>' DEVIS ACHAT 2 (2)'!E96</f>
        <v>110</v>
      </c>
      <c r="F96" s="450">
        <f>' DEVIS ACHAT 2 (2)'!F96</f>
        <v>110</v>
      </c>
      <c r="G96" s="369"/>
      <c r="H96" s="370"/>
      <c r="I96" s="358"/>
    </row>
    <row r="97" spans="1:9" ht="15.75">
      <c r="A97" s="446" t="s">
        <v>894</v>
      </c>
      <c r="B97" s="452" t="s">
        <v>492</v>
      </c>
      <c r="C97" s="453" t="s">
        <v>596</v>
      </c>
      <c r="D97" s="358">
        <v>1</v>
      </c>
      <c r="E97" s="449">
        <f>' DEVIS ACHAT 2 (2)'!E97</f>
        <v>110</v>
      </c>
      <c r="F97" s="450">
        <f>' DEVIS ACHAT 2 (2)'!F97</f>
        <v>110</v>
      </c>
      <c r="G97" s="369"/>
      <c r="H97" s="370"/>
      <c r="I97" s="358"/>
    </row>
    <row r="98" spans="1:9" ht="31.5">
      <c r="A98" s="446" t="s">
        <v>895</v>
      </c>
      <c r="B98" s="452" t="s">
        <v>678</v>
      </c>
      <c r="C98" s="453" t="s">
        <v>596</v>
      </c>
      <c r="D98" s="358">
        <v>1</v>
      </c>
      <c r="E98" s="449">
        <f>' DEVIS ACHAT 2 (2)'!E98</f>
        <v>0</v>
      </c>
      <c r="F98" s="450">
        <f>' DEVIS ACHAT 2 (2)'!F98</f>
        <v>0</v>
      </c>
      <c r="G98" s="369"/>
      <c r="H98" s="370"/>
      <c r="I98" s="358"/>
    </row>
    <row r="99" spans="1:9" ht="15.75">
      <c r="A99" s="446" t="s">
        <v>896</v>
      </c>
      <c r="B99" s="452" t="s">
        <v>493</v>
      </c>
      <c r="C99" s="453" t="s">
        <v>596</v>
      </c>
      <c r="D99" s="358">
        <v>1</v>
      </c>
      <c r="E99" s="449">
        <f>' DEVIS ACHAT 2 (2)'!E99</f>
        <v>0</v>
      </c>
      <c r="F99" s="450">
        <f>' DEVIS ACHAT 2 (2)'!F99</f>
        <v>0</v>
      </c>
      <c r="G99" s="369"/>
      <c r="H99" s="370"/>
      <c r="I99" s="358"/>
    </row>
    <row r="100" spans="1:9" ht="15.75">
      <c r="A100" s="446" t="s">
        <v>897</v>
      </c>
      <c r="B100" s="452" t="s">
        <v>679</v>
      </c>
      <c r="C100" s="453"/>
      <c r="D100" s="358"/>
      <c r="E100" s="449">
        <f>' DEVIS ACHAT 2 (2)'!E100</f>
        <v>0</v>
      </c>
      <c r="F100" s="450">
        <f>' DEVIS ACHAT 2 (2)'!F100</f>
        <v>0</v>
      </c>
      <c r="G100" s="369"/>
      <c r="H100" s="370"/>
      <c r="I100" s="358"/>
    </row>
    <row r="101" spans="1:9" ht="15.75">
      <c r="A101" s="446" t="s">
        <v>898</v>
      </c>
      <c r="B101" s="452" t="s">
        <v>681</v>
      </c>
      <c r="C101" s="453"/>
      <c r="D101" s="358"/>
      <c r="E101" s="449">
        <f>' DEVIS ACHAT 2 (2)'!E101</f>
        <v>0</v>
      </c>
      <c r="F101" s="450">
        <f>' DEVIS ACHAT 2 (2)'!F101</f>
        <v>0</v>
      </c>
      <c r="G101" s="369"/>
      <c r="H101" s="370"/>
      <c r="I101" s="358"/>
    </row>
    <row r="102" spans="1:9" ht="18">
      <c r="A102" s="459">
        <v>11</v>
      </c>
      <c r="B102" s="460" t="s">
        <v>494</v>
      </c>
      <c r="C102" s="461"/>
      <c r="D102" s="461"/>
      <c r="E102" s="454"/>
      <c r="F102" s="445">
        <f>SUM(F103:F109)</f>
        <v>25813</v>
      </c>
      <c r="G102" s="375"/>
      <c r="H102" s="376"/>
      <c r="I102" s="377"/>
    </row>
    <row r="103" spans="1:9" ht="15.75">
      <c r="A103" s="446" t="s">
        <v>899</v>
      </c>
      <c r="B103" s="457" t="s">
        <v>496</v>
      </c>
      <c r="C103" s="453" t="s">
        <v>597</v>
      </c>
      <c r="D103" s="358">
        <f>'SAISIE TECHNIQUE'!D6</f>
        <v>140</v>
      </c>
      <c r="E103" s="449">
        <f>' DEVIS ACHAT 2 (2)'!E103</f>
        <v>45</v>
      </c>
      <c r="F103" s="450">
        <f>' DEVIS ACHAT 2 (2)'!F103</f>
        <v>6300</v>
      </c>
      <c r="G103" s="373"/>
      <c r="H103" s="370"/>
      <c r="I103" s="358"/>
    </row>
    <row r="104" spans="1:9" ht="15.75">
      <c r="A104" s="446" t="s">
        <v>900</v>
      </c>
      <c r="B104" s="447" t="s">
        <v>497</v>
      </c>
      <c r="C104" s="453" t="s">
        <v>597</v>
      </c>
      <c r="D104" s="358">
        <f>'SAISIE TECHNIQUE'!D6</f>
        <v>140</v>
      </c>
      <c r="E104" s="449">
        <f>' DEVIS ACHAT 2 (2)'!E104</f>
        <v>50</v>
      </c>
      <c r="F104" s="450">
        <f>' DEVIS ACHAT 2 (2)'!F104</f>
        <v>7000</v>
      </c>
      <c r="G104" s="366"/>
      <c r="H104" s="370"/>
      <c r="I104" s="358"/>
    </row>
    <row r="105" spans="1:9" ht="15.75">
      <c r="A105" s="446" t="s">
        <v>901</v>
      </c>
      <c r="B105" s="447" t="s">
        <v>498</v>
      </c>
      <c r="C105" s="453" t="s">
        <v>597</v>
      </c>
      <c r="D105" s="358">
        <f>'SAISIE TECHNIQUE'!D2</f>
        <v>266.5</v>
      </c>
      <c r="E105" s="449">
        <f>' DEVIS ACHAT 2 (2)'!E105</f>
        <v>42</v>
      </c>
      <c r="F105" s="450">
        <f>' DEVIS ACHAT 2 (2)'!F105</f>
        <v>11193</v>
      </c>
      <c r="G105" s="366"/>
      <c r="H105" s="370"/>
      <c r="I105" s="358"/>
    </row>
    <row r="106" spans="1:9" ht="15.75">
      <c r="A106" s="446" t="s">
        <v>902</v>
      </c>
      <c r="B106" s="447" t="s">
        <v>499</v>
      </c>
      <c r="C106" s="453" t="s">
        <v>596</v>
      </c>
      <c r="D106" s="358"/>
      <c r="E106" s="449">
        <f>' DEVIS ACHAT 2 (2)'!E106</f>
        <v>200</v>
      </c>
      <c r="F106" s="450">
        <f>' DEVIS ACHAT 2 (2)'!F106</f>
        <v>0</v>
      </c>
      <c r="G106" s="366"/>
      <c r="H106" s="370"/>
      <c r="I106" s="358"/>
    </row>
    <row r="107" spans="1:9" ht="15.75">
      <c r="A107" s="446" t="s">
        <v>903</v>
      </c>
      <c r="B107" s="447" t="s">
        <v>593</v>
      </c>
      <c r="C107" s="453" t="s">
        <v>597</v>
      </c>
      <c r="D107" s="358">
        <f>'SAISIE TECHNIQUE'!D3</f>
        <v>27.5</v>
      </c>
      <c r="E107" s="449">
        <f>' DEVIS ACHAT 2 (2)'!E107</f>
        <v>48</v>
      </c>
      <c r="F107" s="450">
        <f>' DEVIS ACHAT 2 (2)'!F107</f>
        <v>1320</v>
      </c>
      <c r="G107" s="366"/>
      <c r="H107" s="370"/>
      <c r="I107" s="358"/>
    </row>
    <row r="108" spans="1:9" ht="15.75">
      <c r="A108" s="446" t="s">
        <v>904</v>
      </c>
      <c r="B108" s="447" t="s">
        <v>495</v>
      </c>
      <c r="C108" s="453" t="s">
        <v>597</v>
      </c>
      <c r="D108" s="358">
        <f>'SAISIE TECHNIQUE'!D5</f>
        <v>0</v>
      </c>
      <c r="E108" s="449">
        <f>' DEVIS ACHAT 2 (2)'!E108</f>
        <v>55</v>
      </c>
      <c r="F108" s="450">
        <f>' DEVIS ACHAT 2 (2)'!F108</f>
        <v>0</v>
      </c>
      <c r="G108" s="366"/>
      <c r="H108" s="370"/>
      <c r="I108" s="358"/>
    </row>
    <row r="109" spans="1:9" ht="15.75">
      <c r="A109" s="446" t="s">
        <v>905</v>
      </c>
      <c r="B109" s="447" t="s">
        <v>500</v>
      </c>
      <c r="C109" s="453" t="s">
        <v>597</v>
      </c>
      <c r="D109" s="358">
        <f>'SAISIE TECHNIQUE'!D5</f>
        <v>0</v>
      </c>
      <c r="E109" s="449">
        <f>' DEVIS ACHAT 2 (2)'!E109</f>
        <v>55</v>
      </c>
      <c r="F109" s="450">
        <f>' DEVIS ACHAT 2 (2)'!F109</f>
        <v>0</v>
      </c>
      <c r="G109" s="366"/>
      <c r="H109" s="370"/>
      <c r="I109" s="358"/>
    </row>
    <row r="110" spans="1:9" ht="18">
      <c r="A110" s="459">
        <v>12</v>
      </c>
      <c r="B110" s="460" t="s">
        <v>570</v>
      </c>
      <c r="C110" s="461"/>
      <c r="D110" s="461"/>
      <c r="E110" s="454"/>
      <c r="F110" s="445">
        <f>SUM(F111:F115)</f>
        <v>13482</v>
      </c>
      <c r="G110" s="375"/>
      <c r="H110" s="376"/>
      <c r="I110" s="377"/>
    </row>
    <row r="111" spans="1:9" ht="31.5">
      <c r="A111" s="446" t="s">
        <v>906</v>
      </c>
      <c r="B111" s="447" t="s">
        <v>501</v>
      </c>
      <c r="C111" s="453" t="s">
        <v>597</v>
      </c>
      <c r="D111" s="358">
        <f>'SAISIE TECHNIQUE'!D6</f>
        <v>140</v>
      </c>
      <c r="E111" s="449">
        <f>' DEVIS ACHAT 2 (2)'!E111</f>
        <v>32</v>
      </c>
      <c r="F111" s="450">
        <f>' DEVIS ACHAT 2 (2)'!F111</f>
        <v>4480</v>
      </c>
      <c r="G111" s="366"/>
      <c r="H111" s="370"/>
      <c r="I111" s="358"/>
    </row>
    <row r="112" spans="1:9" ht="31.5">
      <c r="A112" s="446" t="s">
        <v>907</v>
      </c>
      <c r="B112" s="447" t="s">
        <v>502</v>
      </c>
      <c r="C112" s="453" t="s">
        <v>597</v>
      </c>
      <c r="D112" s="358">
        <f>'SAISIE TECHNIQUE'!D2</f>
        <v>266.5</v>
      </c>
      <c r="E112" s="449">
        <f>' DEVIS ACHAT 2 (2)'!E112</f>
        <v>28</v>
      </c>
      <c r="F112" s="450">
        <f>' DEVIS ACHAT 2 (2)'!F112</f>
        <v>7462</v>
      </c>
      <c r="G112" s="366"/>
      <c r="H112" s="370"/>
      <c r="I112" s="358"/>
    </row>
    <row r="113" spans="1:9" ht="31.5">
      <c r="A113" s="446" t="s">
        <v>908</v>
      </c>
      <c r="B113" s="447" t="s">
        <v>585</v>
      </c>
      <c r="C113" s="453" t="s">
        <v>597</v>
      </c>
      <c r="D113" s="358">
        <f>'SAISIE TECHNIQUE'!D3*2</f>
        <v>55</v>
      </c>
      <c r="E113" s="449">
        <f>' DEVIS ACHAT 2 (2)'!E113</f>
        <v>28</v>
      </c>
      <c r="F113" s="450">
        <f>' DEVIS ACHAT 2 (2)'!F113</f>
        <v>1540</v>
      </c>
      <c r="G113" s="366"/>
      <c r="H113" s="370"/>
      <c r="I113" s="358"/>
    </row>
    <row r="114" spans="1:9" ht="31.5">
      <c r="A114" s="446" t="s">
        <v>909</v>
      </c>
      <c r="B114" s="447" t="s">
        <v>586</v>
      </c>
      <c r="C114" s="453" t="s">
        <v>597</v>
      </c>
      <c r="D114" s="358">
        <f>'SAISIE TECHNIQUE'!D5*2</f>
        <v>0</v>
      </c>
      <c r="E114" s="449">
        <f>' DEVIS ACHAT 2 (2)'!E114</f>
        <v>28</v>
      </c>
      <c r="F114" s="450">
        <f>' DEVIS ACHAT 2 (2)'!F114</f>
        <v>0</v>
      </c>
      <c r="G114" s="366"/>
      <c r="H114" s="370"/>
      <c r="I114" s="358"/>
    </row>
    <row r="115" spans="1:9" ht="15.75">
      <c r="A115" s="446" t="s">
        <v>910</v>
      </c>
      <c r="B115" s="447" t="s">
        <v>503</v>
      </c>
      <c r="C115" s="453" t="s">
        <v>596</v>
      </c>
      <c r="D115" s="358"/>
      <c r="E115" s="449">
        <f>' DEVIS ACHAT 2 (2)'!E115</f>
        <v>150</v>
      </c>
      <c r="F115" s="450">
        <f>' DEVIS ACHAT 2 (2)'!F115</f>
        <v>0</v>
      </c>
      <c r="G115" s="366"/>
      <c r="H115" s="370"/>
      <c r="I115" s="358"/>
    </row>
    <row r="116" spans="1:9" ht="18">
      <c r="A116" s="459">
        <v>13</v>
      </c>
      <c r="B116" s="460" t="s">
        <v>504</v>
      </c>
      <c r="C116" s="461"/>
      <c r="D116" s="461"/>
      <c r="E116" s="454"/>
      <c r="F116" s="445">
        <f>SUM(F117:F126)</f>
        <v>4560</v>
      </c>
      <c r="G116" s="375"/>
      <c r="H116" s="376"/>
      <c r="I116" s="377"/>
    </row>
    <row r="117" spans="1:9" ht="31.5">
      <c r="A117" s="446" t="s">
        <v>911</v>
      </c>
      <c r="B117" s="447" t="s">
        <v>505</v>
      </c>
      <c r="C117" s="453" t="s">
        <v>596</v>
      </c>
      <c r="D117" s="358">
        <v>1</v>
      </c>
      <c r="E117" s="449">
        <f>' DEVIS ACHAT 2 (2)'!E117</f>
        <v>690</v>
      </c>
      <c r="F117" s="450">
        <f>' DEVIS ACHAT 2 (2)'!F117</f>
        <v>690</v>
      </c>
      <c r="G117" s="366"/>
      <c r="H117" s="370"/>
      <c r="I117" s="358"/>
    </row>
    <row r="118" spans="1:9" ht="15.75">
      <c r="A118" s="446" t="s">
        <v>912</v>
      </c>
      <c r="B118" s="447" t="s">
        <v>625</v>
      </c>
      <c r="C118" s="453" t="s">
        <v>596</v>
      </c>
      <c r="D118" s="358">
        <v>1</v>
      </c>
      <c r="E118" s="449">
        <f>' DEVIS ACHAT 2 (2)'!E118</f>
        <v>890</v>
      </c>
      <c r="F118" s="450">
        <f>' DEVIS ACHAT 2 (2)'!F118</f>
        <v>890</v>
      </c>
      <c r="G118" s="366"/>
      <c r="H118" s="370"/>
      <c r="I118" s="358"/>
    </row>
    <row r="119" spans="1:9" ht="15.75">
      <c r="A119" s="446" t="s">
        <v>913</v>
      </c>
      <c r="B119" s="447" t="s">
        <v>506</v>
      </c>
      <c r="C119" s="453" t="s">
        <v>596</v>
      </c>
      <c r="D119" s="358">
        <v>1</v>
      </c>
      <c r="E119" s="449">
        <f>' DEVIS ACHAT 2 (2)'!E119</f>
        <v>290</v>
      </c>
      <c r="F119" s="450">
        <f>' DEVIS ACHAT 2 (2)'!F119</f>
        <v>290</v>
      </c>
      <c r="G119" s="366"/>
      <c r="H119" s="370"/>
      <c r="I119" s="358"/>
    </row>
    <row r="120" spans="1:9" ht="15.75">
      <c r="A120" s="446" t="s">
        <v>914</v>
      </c>
      <c r="B120" s="447" t="s">
        <v>507</v>
      </c>
      <c r="C120" s="453" t="s">
        <v>596</v>
      </c>
      <c r="D120" s="358">
        <v>1</v>
      </c>
      <c r="E120" s="449">
        <f>' DEVIS ACHAT 2 (2)'!E120</f>
        <v>290</v>
      </c>
      <c r="F120" s="450">
        <f>' DEVIS ACHAT 2 (2)'!F120</f>
        <v>290</v>
      </c>
      <c r="G120" s="366"/>
      <c r="H120" s="370"/>
      <c r="I120" s="358"/>
    </row>
    <row r="121" spans="1:9" ht="15.75">
      <c r="A121" s="446" t="s">
        <v>915</v>
      </c>
      <c r="B121" s="447" t="s">
        <v>508</v>
      </c>
      <c r="C121" s="453" t="s">
        <v>596</v>
      </c>
      <c r="D121" s="358"/>
      <c r="E121" s="449">
        <f>' DEVIS ACHAT 2 (2)'!E121</f>
        <v>290</v>
      </c>
      <c r="F121" s="450">
        <f>' DEVIS ACHAT 2 (2)'!F121</f>
        <v>0</v>
      </c>
      <c r="G121" s="366"/>
      <c r="H121" s="370"/>
      <c r="I121" s="358"/>
    </row>
    <row r="122" spans="1:9" ht="15.75">
      <c r="A122" s="446" t="s">
        <v>916</v>
      </c>
      <c r="B122" s="447" t="s">
        <v>509</v>
      </c>
      <c r="C122" s="453" t="s">
        <v>596</v>
      </c>
      <c r="D122" s="358"/>
      <c r="E122" s="449">
        <f>' DEVIS ACHAT 2 (2)'!E122</f>
        <v>290</v>
      </c>
      <c r="F122" s="450">
        <f>' DEVIS ACHAT 2 (2)'!F122</f>
        <v>0</v>
      </c>
      <c r="G122" s="366"/>
      <c r="H122" s="370"/>
      <c r="I122" s="358"/>
    </row>
    <row r="123" spans="1:9" ht="15.75">
      <c r="A123" s="446" t="s">
        <v>917</v>
      </c>
      <c r="B123" s="447" t="s">
        <v>510</v>
      </c>
      <c r="C123" s="453" t="s">
        <v>596</v>
      </c>
      <c r="D123" s="358">
        <f>'SAISIE TECHNIQUE SANITAIRE'!K16</f>
        <v>5</v>
      </c>
      <c r="E123" s="449">
        <f>' DEVIS ACHAT 2 (2)'!E123</f>
        <v>290</v>
      </c>
      <c r="F123" s="450">
        <f>' DEVIS ACHAT 2 (2)'!F123</f>
        <v>1450</v>
      </c>
      <c r="G123" s="366"/>
      <c r="H123" s="370"/>
      <c r="I123" s="358"/>
    </row>
    <row r="124" spans="1:9" ht="15.75">
      <c r="A124" s="446" t="s">
        <v>918</v>
      </c>
      <c r="B124" s="447" t="s">
        <v>511</v>
      </c>
      <c r="C124" s="453" t="s">
        <v>596</v>
      </c>
      <c r="D124" s="358">
        <f>'SAISIE TECHNIQUE SANITAIRE'!K16</f>
        <v>5</v>
      </c>
      <c r="E124" s="449">
        <f>' DEVIS ACHAT 2 (2)'!E124</f>
        <v>190</v>
      </c>
      <c r="F124" s="450">
        <f>' DEVIS ACHAT 2 (2)'!F124</f>
        <v>950</v>
      </c>
      <c r="G124" s="366"/>
      <c r="H124" s="370"/>
      <c r="I124" s="358"/>
    </row>
    <row r="125" spans="1:9" ht="15.75">
      <c r="A125" s="446" t="s">
        <v>919</v>
      </c>
      <c r="B125" s="447" t="s">
        <v>512</v>
      </c>
      <c r="C125" s="453" t="s">
        <v>596</v>
      </c>
      <c r="D125" s="358"/>
      <c r="E125" s="449">
        <f>' DEVIS ACHAT 2 (2)'!E125</f>
        <v>390</v>
      </c>
      <c r="F125" s="450">
        <f>' DEVIS ACHAT 2 (2)'!F125</f>
        <v>0</v>
      </c>
      <c r="G125" s="366"/>
      <c r="H125" s="370"/>
      <c r="I125" s="358"/>
    </row>
    <row r="126" spans="1:9" ht="15.75">
      <c r="A126" s="446" t="s">
        <v>920</v>
      </c>
      <c r="B126" s="447" t="s">
        <v>513</v>
      </c>
      <c r="C126" s="453" t="s">
        <v>596</v>
      </c>
      <c r="D126" s="358"/>
      <c r="E126" s="449">
        <f>' DEVIS ACHAT 2 (2)'!E126</f>
        <v>1200</v>
      </c>
      <c r="F126" s="450">
        <f>' DEVIS ACHAT 2 (2)'!F126</f>
        <v>0</v>
      </c>
      <c r="G126" s="366"/>
      <c r="H126" s="370"/>
      <c r="I126" s="358"/>
    </row>
    <row r="127" spans="1:9" ht="18">
      <c r="A127" s="459">
        <v>14</v>
      </c>
      <c r="B127" s="460" t="s">
        <v>514</v>
      </c>
      <c r="C127" s="461"/>
      <c r="D127" s="461"/>
      <c r="E127" s="454"/>
      <c r="F127" s="445">
        <f>SUM(F128:F136)</f>
        <v>3850</v>
      </c>
      <c r="G127" s="375"/>
      <c r="H127" s="376"/>
      <c r="I127" s="377"/>
    </row>
    <row r="128" spans="1:9" ht="15.75">
      <c r="A128" s="446" t="s">
        <v>921</v>
      </c>
      <c r="B128" s="447" t="s">
        <v>515</v>
      </c>
      <c r="C128" s="453" t="s">
        <v>597</v>
      </c>
      <c r="D128" s="358">
        <f>'SAISIE TECHNIQUE'!B5</f>
        <v>70</v>
      </c>
      <c r="E128" s="449">
        <f>' DEVIS ACHAT 2 (2)'!E128</f>
        <v>35</v>
      </c>
      <c r="F128" s="450">
        <f>' DEVIS ACHAT 2 (2)'!F128</f>
        <v>2450</v>
      </c>
      <c r="G128" s="366"/>
      <c r="H128" s="370"/>
      <c r="I128" s="358"/>
    </row>
    <row r="129" spans="1:15" ht="15.75">
      <c r="A129" s="446" t="s">
        <v>922</v>
      </c>
      <c r="B129" s="447" t="s">
        <v>517</v>
      </c>
      <c r="C129" s="453" t="s">
        <v>597</v>
      </c>
      <c r="D129" s="358">
        <f>'SAISIE TECHNIQUE'!H10</f>
        <v>0</v>
      </c>
      <c r="E129" s="449">
        <f>' DEVIS ACHAT 2 (2)'!E129</f>
        <v>28</v>
      </c>
      <c r="F129" s="450">
        <f>' DEVIS ACHAT 2 (2)'!F129</f>
        <v>0</v>
      </c>
      <c r="G129" s="366"/>
      <c r="H129" s="370"/>
      <c r="I129" s="358"/>
    </row>
    <row r="130" spans="1:15" ht="15.75">
      <c r="A130" s="446" t="s">
        <v>923</v>
      </c>
      <c r="B130" s="447" t="s">
        <v>594</v>
      </c>
      <c r="C130" s="453" t="s">
        <v>597</v>
      </c>
      <c r="D130" s="358"/>
      <c r="E130" s="449">
        <f>' DEVIS ACHAT 2 (2)'!E130</f>
        <v>48</v>
      </c>
      <c r="F130" s="450">
        <f>' DEVIS ACHAT 2 (2)'!F130</f>
        <v>0</v>
      </c>
      <c r="G130" s="366"/>
      <c r="H130" s="370"/>
      <c r="I130" s="358"/>
    </row>
    <row r="131" spans="1:15" ht="15.75">
      <c r="A131" s="446" t="s">
        <v>924</v>
      </c>
      <c r="B131" s="447" t="s">
        <v>516</v>
      </c>
      <c r="C131" s="453" t="s">
        <v>597</v>
      </c>
      <c r="D131" s="358"/>
      <c r="E131" s="449">
        <f>' DEVIS ACHAT 2 (2)'!E131</f>
        <v>10</v>
      </c>
      <c r="F131" s="450">
        <f>' DEVIS ACHAT 2 (2)'!F131</f>
        <v>0</v>
      </c>
      <c r="G131" s="366"/>
      <c r="H131" s="370"/>
      <c r="I131" s="358"/>
    </row>
    <row r="132" spans="1:15" ht="15.75">
      <c r="A132" s="446" t="s">
        <v>925</v>
      </c>
      <c r="B132" s="447" t="s">
        <v>595</v>
      </c>
      <c r="C132" s="453" t="s">
        <v>597</v>
      </c>
      <c r="D132" s="358"/>
      <c r="E132" s="449">
        <f>' DEVIS ACHAT 2 (2)'!E132</f>
        <v>50</v>
      </c>
      <c r="F132" s="450">
        <f>' DEVIS ACHAT 2 (2)'!F132</f>
        <v>0</v>
      </c>
      <c r="G132" s="366"/>
      <c r="H132" s="370"/>
      <c r="I132" s="358"/>
    </row>
    <row r="133" spans="1:15" ht="15.75">
      <c r="A133" s="446" t="s">
        <v>926</v>
      </c>
      <c r="B133" s="447" t="s">
        <v>518</v>
      </c>
      <c r="C133" s="453" t="s">
        <v>596</v>
      </c>
      <c r="D133" s="453"/>
      <c r="E133" s="449">
        <f>' DEVIS ACHAT 2 (2)'!E133</f>
        <v>900</v>
      </c>
      <c r="F133" s="450">
        <f>' DEVIS ACHAT 2 (2)'!F133</f>
        <v>0</v>
      </c>
      <c r="G133" s="366"/>
      <c r="H133" s="370"/>
      <c r="I133" s="374"/>
    </row>
    <row r="134" spans="1:15" ht="15.75">
      <c r="A134" s="446" t="s">
        <v>927</v>
      </c>
      <c r="B134" s="447" t="s">
        <v>519</v>
      </c>
      <c r="C134" s="453" t="s">
        <v>596</v>
      </c>
      <c r="D134" s="453"/>
      <c r="E134" s="449">
        <f>' DEVIS ACHAT 2 (2)'!E134</f>
        <v>700</v>
      </c>
      <c r="F134" s="450">
        <f>' DEVIS ACHAT 2 (2)'!F134</f>
        <v>0</v>
      </c>
      <c r="G134" s="366"/>
      <c r="H134" s="370"/>
      <c r="I134" s="374"/>
    </row>
    <row r="135" spans="1:15" ht="15.75">
      <c r="A135" s="446" t="s">
        <v>928</v>
      </c>
      <c r="B135" s="447" t="s">
        <v>520</v>
      </c>
      <c r="C135" s="453" t="s">
        <v>596</v>
      </c>
      <c r="D135" s="453">
        <v>1</v>
      </c>
      <c r="E135" s="449">
        <f>' DEVIS ACHAT 2 (2)'!E135</f>
        <v>700</v>
      </c>
      <c r="F135" s="450">
        <f>' DEVIS ACHAT 2 (2)'!F135</f>
        <v>700</v>
      </c>
      <c r="G135" s="366"/>
      <c r="H135" s="370"/>
      <c r="I135" s="374"/>
    </row>
    <row r="136" spans="1:15" ht="15.75">
      <c r="A136" s="446" t="s">
        <v>929</v>
      </c>
      <c r="B136" s="447" t="s">
        <v>521</v>
      </c>
      <c r="C136" s="453" t="s">
        <v>596</v>
      </c>
      <c r="D136" s="453">
        <v>1</v>
      </c>
      <c r="E136" s="449">
        <f>' DEVIS ACHAT 2 (2)'!E136</f>
        <v>700</v>
      </c>
      <c r="F136" s="450">
        <f>' DEVIS ACHAT 2 (2)'!F136</f>
        <v>700</v>
      </c>
      <c r="G136" s="366"/>
      <c r="H136" s="370"/>
      <c r="I136" s="374"/>
    </row>
    <row r="137" spans="1:15" ht="18">
      <c r="A137" s="459">
        <v>15</v>
      </c>
      <c r="B137" s="460" t="s">
        <v>522</v>
      </c>
      <c r="C137" s="461"/>
      <c r="D137" s="461"/>
      <c r="E137" s="454"/>
      <c r="F137" s="445">
        <f>SUM(F138:F146)</f>
        <v>0</v>
      </c>
      <c r="G137" s="375"/>
      <c r="H137" s="376"/>
      <c r="I137" s="377"/>
    </row>
    <row r="138" spans="1:15" ht="15.75">
      <c r="A138" s="446" t="s">
        <v>930</v>
      </c>
      <c r="B138" s="447" t="s">
        <v>523</v>
      </c>
      <c r="C138" s="453" t="s">
        <v>597</v>
      </c>
      <c r="D138" s="453">
        <f>'SAISIE TECHNIQUE'!D14</f>
        <v>2.5</v>
      </c>
      <c r="E138" s="449">
        <f>' DEVIS ACHAT 2 (2)'!E138</f>
        <v>0</v>
      </c>
      <c r="F138" s="450">
        <f>' DEVIS ACHAT 2 (2)'!F138</f>
        <v>0</v>
      </c>
      <c r="G138" s="366"/>
      <c r="H138" s="370"/>
      <c r="I138" s="374"/>
    </row>
    <row r="139" spans="1:15" ht="18.75">
      <c r="A139" s="446" t="s">
        <v>931</v>
      </c>
      <c r="B139" s="447" t="s">
        <v>524</v>
      </c>
      <c r="C139" s="453" t="s">
        <v>597</v>
      </c>
      <c r="D139" s="453">
        <f>'SAISIE TECHNIQUE'!D15</f>
        <v>5</v>
      </c>
      <c r="E139" s="449">
        <f>' DEVIS ACHAT 2 (2)'!E139</f>
        <v>0</v>
      </c>
      <c r="F139" s="450">
        <f>' DEVIS ACHAT 2 (2)'!F139</f>
        <v>0</v>
      </c>
      <c r="G139" s="366"/>
      <c r="H139" s="370"/>
      <c r="I139" s="374"/>
      <c r="J139" s="240"/>
      <c r="K139" s="240"/>
      <c r="L139" s="240"/>
      <c r="M139" s="240"/>
      <c r="N139" s="298"/>
      <c r="O139" s="240"/>
    </row>
    <row r="140" spans="1:15" ht="18.75">
      <c r="A140" s="446" t="s">
        <v>932</v>
      </c>
      <c r="B140" s="447" t="s">
        <v>525</v>
      </c>
      <c r="C140" s="453" t="s">
        <v>597</v>
      </c>
      <c r="D140" s="453">
        <f>'SAISIE TECHNIQUE'!D17</f>
        <v>25</v>
      </c>
      <c r="E140" s="449">
        <f>' DEVIS ACHAT 2 (2)'!E140</f>
        <v>0</v>
      </c>
      <c r="F140" s="450">
        <f>' DEVIS ACHAT 2 (2)'!F140</f>
        <v>0</v>
      </c>
      <c r="G140" s="366"/>
      <c r="H140" s="370"/>
      <c r="I140" s="374"/>
      <c r="J140" s="240"/>
      <c r="K140" s="240"/>
      <c r="L140" s="240"/>
      <c r="M140" s="240"/>
      <c r="N140" s="298"/>
      <c r="O140" s="240"/>
    </row>
    <row r="141" spans="1:15" ht="18.75">
      <c r="A141" s="446" t="s">
        <v>933</v>
      </c>
      <c r="B141" s="447" t="s">
        <v>526</v>
      </c>
      <c r="C141" s="453" t="s">
        <v>597</v>
      </c>
      <c r="D141" s="453">
        <f>'SAISIE TECHNIQUE'!D18</f>
        <v>0</v>
      </c>
      <c r="E141" s="449">
        <f>' DEVIS ACHAT 2 (2)'!E141</f>
        <v>0</v>
      </c>
      <c r="F141" s="450">
        <f>' DEVIS ACHAT 2 (2)'!F141</f>
        <v>0</v>
      </c>
      <c r="G141" s="366"/>
      <c r="H141" s="370"/>
      <c r="I141" s="374"/>
      <c r="J141" s="240"/>
      <c r="K141" s="240"/>
      <c r="L141" s="240"/>
      <c r="M141" s="240"/>
      <c r="N141" s="298"/>
      <c r="O141" s="240"/>
    </row>
    <row r="142" spans="1:15" ht="15.75">
      <c r="A142" s="446" t="s">
        <v>934</v>
      </c>
      <c r="B142" s="447" t="s">
        <v>528</v>
      </c>
      <c r="C142" s="453" t="s">
        <v>597</v>
      </c>
      <c r="D142" s="453">
        <f>'SAISIE TECHNIQUE'!D19</f>
        <v>0</v>
      </c>
      <c r="E142" s="449">
        <f>' DEVIS ACHAT 2 (2)'!E142</f>
        <v>0</v>
      </c>
      <c r="F142" s="450">
        <f>' DEVIS ACHAT 2 (2)'!F142</f>
        <v>0</v>
      </c>
      <c r="G142" s="366"/>
      <c r="H142" s="370"/>
      <c r="I142" s="374"/>
    </row>
    <row r="143" spans="1:15" ht="15.75">
      <c r="A143" s="446" t="s">
        <v>935</v>
      </c>
      <c r="B143" s="447" t="s">
        <v>527</v>
      </c>
      <c r="C143" s="453" t="s">
        <v>597</v>
      </c>
      <c r="D143" s="453">
        <v>0</v>
      </c>
      <c r="E143" s="449">
        <f>' DEVIS ACHAT 2 (2)'!E143</f>
        <v>0</v>
      </c>
      <c r="F143" s="450">
        <f>' DEVIS ACHAT 2 (2)'!F143</f>
        <v>0</v>
      </c>
      <c r="G143" s="366"/>
      <c r="H143" s="370"/>
      <c r="I143" s="374"/>
    </row>
    <row r="144" spans="1:15" ht="31.5">
      <c r="A144" s="446" t="s">
        <v>936</v>
      </c>
      <c r="B144" s="447" t="s">
        <v>529</v>
      </c>
      <c r="C144" s="453" t="s">
        <v>597</v>
      </c>
      <c r="D144" s="453"/>
      <c r="E144" s="449">
        <f>' DEVIS ACHAT 2 (2)'!E144</f>
        <v>0</v>
      </c>
      <c r="F144" s="450">
        <f>' DEVIS ACHAT 2 (2)'!F144</f>
        <v>0</v>
      </c>
      <c r="G144" s="366"/>
      <c r="H144" s="370"/>
      <c r="I144" s="374"/>
    </row>
    <row r="145" spans="1:9" ht="15.75">
      <c r="A145" s="446" t="s">
        <v>937</v>
      </c>
      <c r="B145" s="447" t="s">
        <v>531</v>
      </c>
      <c r="C145" s="453" t="s">
        <v>597</v>
      </c>
      <c r="D145" s="453">
        <v>0</v>
      </c>
      <c r="E145" s="449">
        <f>' DEVIS ACHAT 2 (2)'!E145</f>
        <v>0</v>
      </c>
      <c r="F145" s="450">
        <f>' DEVIS ACHAT 2 (2)'!F145</f>
        <v>0</v>
      </c>
      <c r="G145" s="366"/>
      <c r="H145" s="370"/>
      <c r="I145" s="374"/>
    </row>
    <row r="146" spans="1:9" ht="15.75">
      <c r="A146" s="446" t="s">
        <v>938</v>
      </c>
      <c r="B146" s="447" t="s">
        <v>530</v>
      </c>
      <c r="C146" s="453" t="s">
        <v>597</v>
      </c>
      <c r="D146" s="453">
        <v>0</v>
      </c>
      <c r="E146" s="449">
        <f>' DEVIS ACHAT 2 (2)'!E146</f>
        <v>0</v>
      </c>
      <c r="F146" s="450">
        <f>' DEVIS ACHAT 2 (2)'!F146</f>
        <v>0</v>
      </c>
      <c r="G146" s="366"/>
      <c r="H146" s="370"/>
      <c r="I146" s="374"/>
    </row>
    <row r="147" spans="1:9" ht="18">
      <c r="A147" s="459">
        <v>16</v>
      </c>
      <c r="B147" s="462" t="s">
        <v>532</v>
      </c>
      <c r="C147" s="463"/>
      <c r="D147" s="463"/>
      <c r="E147" s="454"/>
      <c r="F147" s="445">
        <f>SUM(F148:F149)</f>
        <v>0</v>
      </c>
      <c r="G147" s="375"/>
      <c r="H147" s="364"/>
      <c r="I147" s="365"/>
    </row>
    <row r="148" spans="1:9" ht="15.75">
      <c r="A148" s="446" t="s">
        <v>939</v>
      </c>
      <c r="B148" s="464" t="s">
        <v>533</v>
      </c>
      <c r="C148" s="453" t="s">
        <v>597</v>
      </c>
      <c r="D148" s="453">
        <v>0</v>
      </c>
      <c r="E148" s="449">
        <f>' DEVIS ACHAT 2 (2)'!E148</f>
        <v>100</v>
      </c>
      <c r="F148" s="450">
        <f>' DEVIS ACHAT 2 (2)'!F148</f>
        <v>0</v>
      </c>
      <c r="G148" s="378"/>
      <c r="H148" s="370"/>
      <c r="I148" s="374"/>
    </row>
    <row r="149" spans="1:9" ht="15.75">
      <c r="A149" s="446" t="s">
        <v>940</v>
      </c>
      <c r="B149" s="465" t="s">
        <v>534</v>
      </c>
      <c r="C149" s="453" t="s">
        <v>597</v>
      </c>
      <c r="D149" s="453">
        <v>0</v>
      </c>
      <c r="E149" s="449">
        <f>' DEVIS ACHAT 2 (2)'!E149</f>
        <v>70</v>
      </c>
      <c r="F149" s="450">
        <f>' DEVIS ACHAT 2 (2)'!F149</f>
        <v>0</v>
      </c>
      <c r="G149" s="379"/>
      <c r="H149" s="370"/>
      <c r="I149" s="374"/>
    </row>
    <row r="150" spans="1:9" ht="18">
      <c r="A150" s="459">
        <v>17</v>
      </c>
      <c r="B150" s="460" t="s">
        <v>599</v>
      </c>
      <c r="C150" s="461"/>
      <c r="D150" s="461"/>
      <c r="E150" s="454"/>
      <c r="F150" s="445">
        <f>SUM(F151:F158)</f>
        <v>13450</v>
      </c>
      <c r="G150" s="375"/>
      <c r="H150" s="376"/>
      <c r="I150" s="377"/>
    </row>
    <row r="151" spans="1:9" ht="15.75">
      <c r="A151" s="446" t="s">
        <v>941</v>
      </c>
      <c r="B151" s="447" t="s">
        <v>535</v>
      </c>
      <c r="C151" s="448" t="s">
        <v>597</v>
      </c>
      <c r="D151" s="357">
        <v>110</v>
      </c>
      <c r="E151" s="449">
        <f>' DEVIS ACHAT 2 (2)'!E151</f>
        <v>100</v>
      </c>
      <c r="F151" s="450">
        <f>' DEVIS ACHAT 2 (2)'!F151</f>
        <v>11000</v>
      </c>
      <c r="G151" s="366"/>
      <c r="H151" s="367"/>
      <c r="I151" s="357"/>
    </row>
    <row r="152" spans="1:9" ht="15.75">
      <c r="A152" s="446" t="s">
        <v>942</v>
      </c>
      <c r="B152" s="447" t="s">
        <v>536</v>
      </c>
      <c r="C152" s="448" t="s">
        <v>598</v>
      </c>
      <c r="D152" s="357">
        <f>'SAISIE TECHNIQUE'!B5</f>
        <v>70</v>
      </c>
      <c r="E152" s="449">
        <f>' DEVIS ACHAT 2 (2)'!E152</f>
        <v>35</v>
      </c>
      <c r="F152" s="450">
        <f>' DEVIS ACHAT 2 (2)'!F152</f>
        <v>2450</v>
      </c>
      <c r="G152" s="366"/>
      <c r="H152" s="367"/>
      <c r="I152" s="357"/>
    </row>
    <row r="153" spans="1:9">
      <c r="A153" s="446" t="s">
        <v>943</v>
      </c>
      <c r="B153" s="451" t="s">
        <v>702</v>
      </c>
      <c r="C153" s="448" t="s">
        <v>140</v>
      </c>
      <c r="D153" s="357"/>
      <c r="E153" s="449">
        <f>' DEVIS ACHAT 2 (2)'!E153</f>
        <v>110</v>
      </c>
      <c r="F153" s="450">
        <f>' DEVIS ACHAT 2 (2)'!F153</f>
        <v>0</v>
      </c>
      <c r="G153" s="368"/>
      <c r="H153" s="367"/>
      <c r="I153" s="357"/>
    </row>
    <row r="154" spans="1:9">
      <c r="A154" s="446" t="s">
        <v>944</v>
      </c>
      <c r="B154" s="451" t="s">
        <v>703</v>
      </c>
      <c r="C154" s="448" t="s">
        <v>140</v>
      </c>
      <c r="D154" s="357"/>
      <c r="E154" s="449">
        <f>' DEVIS ACHAT 2 (2)'!E154</f>
        <v>110</v>
      </c>
      <c r="F154" s="450">
        <f>' DEVIS ACHAT 2 (2)'!F154</f>
        <v>0</v>
      </c>
      <c r="G154" s="368"/>
      <c r="H154" s="367"/>
      <c r="I154" s="357"/>
    </row>
    <row r="155" spans="1:9">
      <c r="A155" s="446" t="s">
        <v>945</v>
      </c>
      <c r="B155" s="451" t="s">
        <v>704</v>
      </c>
      <c r="C155" s="448" t="s">
        <v>600</v>
      </c>
      <c r="D155" s="357"/>
      <c r="E155" s="449">
        <f>' DEVIS ACHAT 2 (2)'!E155</f>
        <v>0</v>
      </c>
      <c r="F155" s="450">
        <f>' DEVIS ACHAT 2 (2)'!F155</f>
        <v>0</v>
      </c>
      <c r="G155" s="368"/>
      <c r="H155" s="367"/>
      <c r="I155" s="357"/>
    </row>
    <row r="156" spans="1:9" ht="15.75">
      <c r="A156" s="446" t="s">
        <v>946</v>
      </c>
      <c r="B156" s="447" t="s">
        <v>705</v>
      </c>
      <c r="C156" s="448" t="s">
        <v>600</v>
      </c>
      <c r="D156" s="357"/>
      <c r="E156" s="449">
        <f>' DEVIS ACHAT 2 (2)'!E156</f>
        <v>0</v>
      </c>
      <c r="F156" s="450">
        <f>' DEVIS ACHAT 2 (2)'!F156</f>
        <v>0</v>
      </c>
      <c r="G156" s="366"/>
      <c r="H156" s="367"/>
      <c r="I156" s="357"/>
    </row>
    <row r="157" spans="1:9" ht="15.75">
      <c r="A157" s="446" t="s">
        <v>947</v>
      </c>
      <c r="B157" s="452" t="s">
        <v>537</v>
      </c>
      <c r="C157" s="453"/>
      <c r="D157" s="358"/>
      <c r="E157" s="449">
        <f>' DEVIS ACHAT 2 (2)'!E157</f>
        <v>0</v>
      </c>
      <c r="F157" s="450">
        <f>' DEVIS ACHAT 2 (2)'!F157</f>
        <v>0</v>
      </c>
      <c r="G157" s="369"/>
      <c r="H157" s="370"/>
      <c r="I157" s="358"/>
    </row>
    <row r="158" spans="1:9" ht="15.75">
      <c r="A158" s="446" t="s">
        <v>948</v>
      </c>
      <c r="B158" s="452" t="s">
        <v>538</v>
      </c>
      <c r="C158" s="453" t="s">
        <v>592</v>
      </c>
      <c r="D158" s="358"/>
      <c r="E158" s="449">
        <f>' DEVIS ACHAT 2 (2)'!E158</f>
        <v>0</v>
      </c>
      <c r="F158" s="450">
        <f>' DEVIS ACHAT 2 (2)'!F158</f>
        <v>0</v>
      </c>
      <c r="G158" s="369"/>
      <c r="H158" s="370"/>
      <c r="I158" s="358"/>
    </row>
    <row r="159" spans="1:9" ht="18">
      <c r="A159" s="459">
        <v>18</v>
      </c>
      <c r="B159" s="460" t="s">
        <v>539</v>
      </c>
      <c r="C159" s="461"/>
      <c r="D159" s="461"/>
      <c r="E159" s="454"/>
      <c r="F159" s="445">
        <f>SUM(F160:F165)</f>
        <v>8500</v>
      </c>
      <c r="G159" s="375"/>
      <c r="H159" s="376"/>
      <c r="I159" s="377"/>
    </row>
    <row r="160" spans="1:9" ht="15.75">
      <c r="A160" s="446" t="s">
        <v>949</v>
      </c>
      <c r="B160" s="452" t="s">
        <v>544</v>
      </c>
      <c r="C160" s="453" t="s">
        <v>600</v>
      </c>
      <c r="D160" s="358">
        <v>1</v>
      </c>
      <c r="E160" s="449">
        <f>' DEVIS ACHAT 2 (2)'!E160</f>
        <v>0</v>
      </c>
      <c r="F160" s="466">
        <f>' DEVIS ACHAT 2 (2)'!F160</f>
        <v>0</v>
      </c>
      <c r="G160" s="369"/>
      <c r="H160" s="370"/>
      <c r="I160" s="358"/>
    </row>
    <row r="161" spans="1:10" ht="15.75">
      <c r="A161" s="446" t="s">
        <v>950</v>
      </c>
      <c r="B161" s="452" t="s">
        <v>545</v>
      </c>
      <c r="C161" s="453" t="s">
        <v>600</v>
      </c>
      <c r="D161" s="358">
        <v>1</v>
      </c>
      <c r="E161" s="449">
        <f>' DEVIS ACHAT 2 (2)'!E161</f>
        <v>0</v>
      </c>
      <c r="F161" s="466">
        <f>' DEVIS ACHAT 2 (2)'!F161</f>
        <v>0</v>
      </c>
      <c r="G161" s="369"/>
      <c r="H161" s="370"/>
      <c r="I161" s="358"/>
    </row>
    <row r="162" spans="1:10" ht="15.75">
      <c r="A162" s="446" t="s">
        <v>951</v>
      </c>
      <c r="B162" s="452" t="s">
        <v>540</v>
      </c>
      <c r="C162" s="453" t="s">
        <v>600</v>
      </c>
      <c r="D162" s="358">
        <f>'SAISIE TECHNIQUE'!B5</f>
        <v>70</v>
      </c>
      <c r="E162" s="449">
        <f>' DEVIS ACHAT 2 (2)'!E162</f>
        <v>0</v>
      </c>
      <c r="F162" s="466">
        <f>' DEVIS ACHAT 2 (2)'!F162</f>
        <v>0</v>
      </c>
      <c r="G162" s="369"/>
      <c r="H162" s="370"/>
      <c r="I162" s="358"/>
    </row>
    <row r="163" spans="1:10" ht="15.75">
      <c r="A163" s="446" t="s">
        <v>952</v>
      </c>
      <c r="B163" s="452" t="s">
        <v>541</v>
      </c>
      <c r="C163" s="453" t="s">
        <v>600</v>
      </c>
      <c r="D163" s="358">
        <f>'SAISIE TECHNIQUE'!B5</f>
        <v>70</v>
      </c>
      <c r="E163" s="449">
        <f>' DEVIS ACHAT 2 (2)'!E163</f>
        <v>0</v>
      </c>
      <c r="F163" s="466">
        <f>' DEVIS ACHAT 2 (2)'!F163</f>
        <v>0</v>
      </c>
      <c r="G163" s="369"/>
      <c r="H163" s="370"/>
      <c r="I163" s="358"/>
    </row>
    <row r="164" spans="1:10" ht="15.75">
      <c r="A164" s="446" t="s">
        <v>953</v>
      </c>
      <c r="B164" s="452" t="s">
        <v>542</v>
      </c>
      <c r="C164" s="453" t="s">
        <v>600</v>
      </c>
      <c r="D164" s="358"/>
      <c r="E164" s="449">
        <f>' DEVIS ACHAT 2 (2)'!E164</f>
        <v>140</v>
      </c>
      <c r="F164" s="466">
        <f>' DEVIS ACHAT 2 (2)'!F164</f>
        <v>0</v>
      </c>
      <c r="G164" s="369"/>
      <c r="H164" s="370"/>
      <c r="I164" s="358"/>
    </row>
    <row r="165" spans="1:10" ht="15.75">
      <c r="A165" s="446" t="s">
        <v>954</v>
      </c>
      <c r="B165" s="452" t="s">
        <v>666</v>
      </c>
      <c r="C165" s="453" t="s">
        <v>600</v>
      </c>
      <c r="D165" s="358">
        <v>1</v>
      </c>
      <c r="E165" s="449">
        <f>' DEVIS ACHAT 2 (2)'!E165</f>
        <v>8500</v>
      </c>
      <c r="F165" s="466">
        <f>' DEVIS ACHAT 2 (2)'!F165</f>
        <v>8500</v>
      </c>
      <c r="G165" s="369"/>
      <c r="H165" s="370"/>
      <c r="I165" s="358"/>
    </row>
    <row r="166" spans="1:10" ht="18">
      <c r="A166" s="459">
        <v>19</v>
      </c>
      <c r="B166" s="460" t="s">
        <v>543</v>
      </c>
      <c r="C166" s="461"/>
      <c r="D166" s="461"/>
      <c r="E166" s="454"/>
      <c r="F166" s="445">
        <f>SUM(F167)</f>
        <v>790</v>
      </c>
      <c r="G166" s="375"/>
      <c r="H166" s="376"/>
      <c r="I166" s="377"/>
    </row>
    <row r="167" spans="1:10" ht="15.75">
      <c r="A167" s="446" t="s">
        <v>955</v>
      </c>
      <c r="B167" s="452" t="s">
        <v>626</v>
      </c>
      <c r="C167" s="453" t="s">
        <v>600</v>
      </c>
      <c r="D167" s="358">
        <v>1</v>
      </c>
      <c r="E167" s="449">
        <f>' DEVIS ACHAT 2 (2)'!E167</f>
        <v>790</v>
      </c>
      <c r="F167" s="466">
        <f>' DEVIS ACHAT 2 (2)'!F167</f>
        <v>790</v>
      </c>
      <c r="G167" s="437"/>
      <c r="H167" s="370"/>
      <c r="I167" s="358"/>
    </row>
    <row r="168" spans="1:10" ht="18">
      <c r="A168" s="459">
        <v>20</v>
      </c>
      <c r="B168" s="460" t="s">
        <v>558</v>
      </c>
      <c r="C168" s="461"/>
      <c r="D168" s="461"/>
      <c r="E168" s="454">
        <f>' DEVIS ACHAT 2 (2)'!E168</f>
        <v>0</v>
      </c>
      <c r="F168" s="445">
        <f>SUM(F169:F170)</f>
        <v>4400</v>
      </c>
      <c r="G168" s="375"/>
      <c r="H168" s="376"/>
      <c r="I168" s="377"/>
    </row>
    <row r="169" spans="1:10" ht="15.75">
      <c r="A169" s="446" t="s">
        <v>956</v>
      </c>
      <c r="B169" s="447" t="s">
        <v>559</v>
      </c>
      <c r="C169" s="453" t="s">
        <v>600</v>
      </c>
      <c r="D169" s="358">
        <v>1</v>
      </c>
      <c r="E169" s="449">
        <f>' DEVIS ACHAT 2 (2)'!E169</f>
        <v>2000</v>
      </c>
      <c r="F169" s="466">
        <f>' DEVIS ACHAT 2 (2)'!F169</f>
        <v>2000</v>
      </c>
      <c r="G169" s="366"/>
      <c r="H169" s="370"/>
      <c r="I169" s="358"/>
    </row>
    <row r="170" spans="1:10" ht="15.75">
      <c r="A170" s="446" t="s">
        <v>957</v>
      </c>
      <c r="B170" s="447" t="s">
        <v>560</v>
      </c>
      <c r="C170" s="453" t="s">
        <v>600</v>
      </c>
      <c r="D170" s="358">
        <v>1</v>
      </c>
      <c r="E170" s="449">
        <f>' DEVIS ACHAT 2 (2)'!E170</f>
        <v>2400</v>
      </c>
      <c r="F170" s="466">
        <f>' DEVIS ACHAT 2 (2)'!F170</f>
        <v>2400</v>
      </c>
      <c r="G170" s="366"/>
      <c r="H170" s="370"/>
      <c r="I170" s="358"/>
    </row>
    <row r="171" spans="1:10" ht="18">
      <c r="A171" s="459">
        <v>21</v>
      </c>
      <c r="B171" s="460" t="s">
        <v>549</v>
      </c>
      <c r="C171" s="461"/>
      <c r="D171" s="461"/>
      <c r="E171" s="454"/>
      <c r="F171" s="445"/>
      <c r="G171" s="375"/>
      <c r="H171" s="376"/>
      <c r="I171" s="377"/>
    </row>
    <row r="172" spans="1:10" ht="18">
      <c r="A172" s="459">
        <v>22</v>
      </c>
      <c r="B172" s="462" t="s">
        <v>812</v>
      </c>
      <c r="C172" s="463"/>
      <c r="D172" s="463"/>
      <c r="E172" s="467"/>
      <c r="F172" s="445">
        <f>SUM(F173:F174)</f>
        <v>0</v>
      </c>
      <c r="G172" s="375"/>
      <c r="H172" s="376"/>
      <c r="I172" s="377"/>
    </row>
    <row r="173" spans="1:10" ht="31.5">
      <c r="A173" s="446" t="s">
        <v>958</v>
      </c>
      <c r="B173" s="464" t="s">
        <v>813</v>
      </c>
      <c r="C173" s="453" t="s">
        <v>597</v>
      </c>
      <c r="D173" s="453"/>
      <c r="E173" s="449">
        <f>' DEVIS ACHAT 2 (2)'!E173</f>
        <v>0</v>
      </c>
      <c r="F173" s="450">
        <f>' DEVIS ACHAT 2 (2)'!F173</f>
        <v>0</v>
      </c>
      <c r="G173" s="366"/>
      <c r="H173" s="370"/>
      <c r="I173" s="358"/>
    </row>
    <row r="174" spans="1:10" ht="15.75">
      <c r="A174" s="446" t="s">
        <v>959</v>
      </c>
      <c r="B174" s="465" t="s">
        <v>814</v>
      </c>
      <c r="C174" s="453" t="s">
        <v>787</v>
      </c>
      <c r="D174" s="453"/>
      <c r="E174" s="449">
        <f>' DEVIS ACHAT 2 (2)'!E174</f>
        <v>0</v>
      </c>
      <c r="F174" s="450">
        <f>' DEVIS ACHAT 2 (2)'!F174</f>
        <v>0</v>
      </c>
      <c r="G174" s="366"/>
      <c r="H174" s="370"/>
      <c r="I174" s="358"/>
    </row>
    <row r="175" spans="1:10">
      <c r="B175" s="213"/>
      <c r="G175" s="71"/>
      <c r="H175" s="337"/>
      <c r="I175" s="71"/>
      <c r="J175" s="71"/>
    </row>
    <row r="176" spans="1:10" ht="15.75" customHeight="1">
      <c r="A176" s="71"/>
      <c r="B176" s="344"/>
      <c r="C176" s="424" t="s">
        <v>815</v>
      </c>
      <c r="D176" s="424"/>
      <c r="E176" s="425"/>
      <c r="F176" s="426">
        <f>' DEVIS ACHAT 2 (2)'!F176</f>
        <v>182601.1</v>
      </c>
      <c r="G176" s="71"/>
      <c r="I176" s="71"/>
      <c r="J176" s="71"/>
    </row>
    <row r="177" spans="1:10" ht="15.75" customHeight="1">
      <c r="A177" s="71"/>
      <c r="B177" s="344"/>
      <c r="C177" s="427" t="s">
        <v>573</v>
      </c>
      <c r="D177" s="409"/>
      <c r="E177" s="409"/>
      <c r="F177" s="340">
        <f>' DEVIS ACHAT 2 (2)'!F177</f>
        <v>20000</v>
      </c>
      <c r="G177" s="71"/>
      <c r="I177" s="71"/>
      <c r="J177" s="71"/>
    </row>
    <row r="178" spans="1:10">
      <c r="A178" s="71"/>
      <c r="B178" s="344"/>
      <c r="C178" s="410" t="s">
        <v>815</v>
      </c>
      <c r="D178" s="410"/>
      <c r="E178" s="410"/>
      <c r="F178" s="341">
        <f>' DEVIS ACHAT 2 (2)'!F178</f>
        <v>162601.1</v>
      </c>
      <c r="G178" s="71"/>
      <c r="I178" s="71"/>
      <c r="J178" s="71"/>
    </row>
    <row r="179" spans="1:10">
      <c r="A179" s="71"/>
      <c r="B179" s="344"/>
      <c r="C179" s="411" t="s">
        <v>572</v>
      </c>
      <c r="D179" s="409"/>
      <c r="E179" s="409"/>
      <c r="F179" s="342">
        <f>F180-F178</f>
        <v>32520.22</v>
      </c>
      <c r="G179" s="71"/>
      <c r="I179" s="71"/>
      <c r="J179" s="71"/>
    </row>
    <row r="180" spans="1:10" ht="15.75">
      <c r="A180" s="71"/>
      <c r="B180" s="344"/>
      <c r="C180" s="412" t="s">
        <v>816</v>
      </c>
      <c r="D180" s="412"/>
      <c r="E180" s="412"/>
      <c r="F180" s="343">
        <f>F178*1.2</f>
        <v>195121.32</v>
      </c>
      <c r="G180" s="71"/>
      <c r="I180" s="71"/>
      <c r="J180" s="71"/>
    </row>
    <row r="181" spans="1:10">
      <c r="A181" s="71"/>
      <c r="B181" s="344"/>
      <c r="C181" s="71"/>
      <c r="D181" s="71"/>
      <c r="E181" s="71"/>
      <c r="F181" s="345"/>
      <c r="G181" s="71"/>
      <c r="H181" s="345"/>
      <c r="I181" s="71"/>
      <c r="J181" s="71"/>
    </row>
    <row r="182" spans="1:10">
      <c r="B182" s="344"/>
      <c r="C182" s="71"/>
      <c r="D182" s="71"/>
      <c r="E182" s="71"/>
      <c r="F182" s="345"/>
      <c r="G182" s="71"/>
      <c r="H182" s="345"/>
      <c r="I182" s="71"/>
      <c r="J182" s="71"/>
    </row>
    <row r="183" spans="1:10">
      <c r="B183" s="213"/>
      <c r="E183" s="71"/>
      <c r="F183" s="345"/>
      <c r="G183" s="71"/>
      <c r="H183" s="345"/>
    </row>
    <row r="184" spans="1:10">
      <c r="B184" s="213"/>
    </row>
    <row r="185" spans="1:10">
      <c r="B185" s="213"/>
    </row>
    <row r="186" spans="1:10">
      <c r="B186" s="213"/>
    </row>
    <row r="187" spans="1:10">
      <c r="B187" s="213"/>
    </row>
    <row r="188" spans="1:10">
      <c r="B188" s="213"/>
    </row>
    <row r="189" spans="1:10">
      <c r="B189" s="213"/>
    </row>
    <row r="190" spans="1:10">
      <c r="B190" s="213"/>
    </row>
    <row r="191" spans="1:10">
      <c r="B191" s="213"/>
    </row>
    <row r="192" spans="1:10">
      <c r="B192" s="213"/>
    </row>
    <row r="193" spans="2:2">
      <c r="B193" s="213"/>
    </row>
    <row r="194" spans="2:2">
      <c r="B194" s="213"/>
    </row>
    <row r="195" spans="2:2">
      <c r="B195" s="213"/>
    </row>
    <row r="196" spans="2:2">
      <c r="B196" s="213"/>
    </row>
    <row r="197" spans="2:2">
      <c r="B197" s="213"/>
    </row>
    <row r="198" spans="2:2">
      <c r="B198" s="213"/>
    </row>
    <row r="199" spans="2:2">
      <c r="B199" s="213"/>
    </row>
    <row r="200" spans="2:2">
      <c r="B200" s="213"/>
    </row>
    <row r="201" spans="2:2">
      <c r="B201" s="213"/>
    </row>
    <row r="202" spans="2:2">
      <c r="B202" s="213"/>
    </row>
    <row r="203" spans="2:2">
      <c r="B203" s="213"/>
    </row>
    <row r="204" spans="2:2">
      <c r="B204" s="213"/>
    </row>
    <row r="205" spans="2:2">
      <c r="B205" s="213"/>
    </row>
    <row r="206" spans="2:2">
      <c r="B206" s="213"/>
    </row>
    <row r="207" spans="2:2">
      <c r="B207" s="213"/>
    </row>
    <row r="208" spans="2:2">
      <c r="B208" s="213"/>
    </row>
    <row r="209" spans="2:2">
      <c r="B209" s="213"/>
    </row>
    <row r="210" spans="2:2">
      <c r="B210" s="213"/>
    </row>
    <row r="211" spans="2:2">
      <c r="B211" s="213"/>
    </row>
    <row r="212" spans="2:2">
      <c r="B212" s="213"/>
    </row>
    <row r="213" spans="2:2">
      <c r="B213" s="213"/>
    </row>
    <row r="214" spans="2:2">
      <c r="B214" s="213"/>
    </row>
    <row r="215" spans="2:2">
      <c r="B215" s="213"/>
    </row>
    <row r="216" spans="2:2">
      <c r="B216" s="213"/>
    </row>
    <row r="217" spans="2:2">
      <c r="B217" s="213"/>
    </row>
    <row r="218" spans="2:2">
      <c r="B218" s="213"/>
    </row>
    <row r="219" spans="2:2">
      <c r="B219" s="213"/>
    </row>
    <row r="220" spans="2:2">
      <c r="B220" s="213"/>
    </row>
    <row r="221" spans="2:2">
      <c r="B221" s="213"/>
    </row>
    <row r="222" spans="2:2">
      <c r="B222" s="213"/>
    </row>
    <row r="223" spans="2:2">
      <c r="B223" s="213"/>
    </row>
    <row r="224" spans="2:2">
      <c r="B224" s="213"/>
    </row>
    <row r="225" spans="2:2">
      <c r="B225" s="213"/>
    </row>
    <row r="226" spans="2:2">
      <c r="B226" s="213"/>
    </row>
    <row r="227" spans="2:2">
      <c r="B227" s="213"/>
    </row>
    <row r="228" spans="2:2">
      <c r="B228" s="213"/>
    </row>
    <row r="229" spans="2:2">
      <c r="B229" s="213"/>
    </row>
    <row r="230" spans="2:2">
      <c r="B230" s="213"/>
    </row>
    <row r="231" spans="2:2">
      <c r="B231" s="213"/>
    </row>
    <row r="232" spans="2:2">
      <c r="B232" s="213"/>
    </row>
    <row r="233" spans="2:2">
      <c r="B233" s="213"/>
    </row>
    <row r="234" spans="2:2">
      <c r="B234" s="213"/>
    </row>
    <row r="235" spans="2:2">
      <c r="B235" s="213"/>
    </row>
    <row r="236" spans="2:2">
      <c r="B236" s="213"/>
    </row>
    <row r="237" spans="2:2">
      <c r="B237" s="213"/>
    </row>
    <row r="238" spans="2:2">
      <c r="B238" s="213"/>
    </row>
  </sheetData>
  <mergeCells count="8">
    <mergeCell ref="A2:B2"/>
    <mergeCell ref="G3:H3"/>
    <mergeCell ref="G4:H4"/>
    <mergeCell ref="A7:B7"/>
    <mergeCell ref="A6:B6"/>
    <mergeCell ref="A5:B5"/>
    <mergeCell ref="A4:B4"/>
    <mergeCell ref="G5:H5"/>
  </mergeCells>
  <phoneticPr fontId="39" type="noConversion"/>
  <dataValidations disablePrompts="1" count="1">
    <dataValidation type="list" allowBlank="1" showInputMessage="1" showErrorMessage="1" sqref="J10:J23" xr:uid="{9AD6EFB3-CBA1-4B96-A451-5053CB273EAA}">
      <formula1>$L$8:$L$9</formula1>
    </dataValidation>
  </dataValidations>
  <pageMargins left="0.7" right="0.7" top="0.75" bottom="0.75" header="0.3" footer="0.3"/>
  <pageSetup paperSize="8" scale="54" orientation="portrait" horizontalDpi="4294967293" verticalDpi="4294967293" r:id="rId1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F24"/>
  <sheetViews>
    <sheetView workbookViewId="0">
      <selection activeCell="G7" sqref="G7"/>
    </sheetView>
  </sheetViews>
  <sheetFormatPr baseColWidth="10" defaultRowHeight="15"/>
  <cols>
    <col min="1" max="1" width="25.85546875" customWidth="1"/>
    <col min="2" max="2" width="33.5703125" customWidth="1"/>
    <col min="3" max="3" width="25.42578125" customWidth="1"/>
    <col min="4" max="4" width="19.140625" customWidth="1"/>
  </cols>
  <sheetData>
    <row r="1" spans="1:6" ht="34.5">
      <c r="A1" s="246" t="s">
        <v>613</v>
      </c>
      <c r="B1" s="246"/>
      <c r="C1" s="247" t="s">
        <v>677</v>
      </c>
    </row>
    <row r="2" spans="1:6" ht="25.5">
      <c r="A2" s="246" t="s">
        <v>622</v>
      </c>
      <c r="B2" s="246"/>
    </row>
    <row r="3" spans="1:6" ht="25.5">
      <c r="A3" s="246" t="s">
        <v>623</v>
      </c>
      <c r="B3" s="246"/>
    </row>
    <row r="4" spans="1:6" ht="25.5">
      <c r="A4" s="13" t="s">
        <v>24</v>
      </c>
      <c r="B4" s="13">
        <f>B1+B2</f>
        <v>0</v>
      </c>
    </row>
    <row r="5" spans="1:6" ht="25.5">
      <c r="A5" s="248"/>
      <c r="B5" s="249" t="s">
        <v>614</v>
      </c>
      <c r="D5" s="250" t="s">
        <v>615</v>
      </c>
      <c r="E5" s="251"/>
      <c r="F5" s="25" t="s">
        <v>616</v>
      </c>
    </row>
    <row r="6" spans="1:6" ht="25.5">
      <c r="A6" s="12" t="s">
        <v>617</v>
      </c>
      <c r="B6" s="12" t="s">
        <v>618</v>
      </c>
      <c r="C6" s="12" t="s">
        <v>244</v>
      </c>
      <c r="D6" s="296"/>
      <c r="E6" s="252">
        <f t="shared" ref="E6:E11" si="0">D6*1.2</f>
        <v>0</v>
      </c>
      <c r="F6" s="5"/>
    </row>
    <row r="7" spans="1:6" ht="25.5">
      <c r="A7" s="10"/>
      <c r="B7" s="10"/>
      <c r="C7" s="10"/>
      <c r="D7" s="296"/>
      <c r="E7" s="252">
        <f t="shared" si="0"/>
        <v>0</v>
      </c>
      <c r="F7" s="5"/>
    </row>
    <row r="8" spans="1:6" ht="25.5">
      <c r="A8" s="10"/>
      <c r="B8" s="10"/>
      <c r="C8" s="10"/>
      <c r="D8" s="296"/>
      <c r="E8" s="252">
        <f t="shared" si="0"/>
        <v>0</v>
      </c>
      <c r="F8" s="5"/>
    </row>
    <row r="9" spans="1:6" ht="25.5">
      <c r="A9" s="253"/>
      <c r="B9" s="10"/>
      <c r="C9" s="10"/>
      <c r="D9" s="296"/>
      <c r="E9" s="252">
        <f t="shared" si="0"/>
        <v>0</v>
      </c>
      <c r="F9" s="254"/>
    </row>
    <row r="10" spans="1:6" ht="25.5">
      <c r="A10" s="253"/>
      <c r="B10" s="10"/>
      <c r="C10" s="10"/>
      <c r="D10" s="296"/>
      <c r="E10" s="252">
        <f t="shared" si="0"/>
        <v>0</v>
      </c>
      <c r="F10" s="254"/>
    </row>
    <row r="11" spans="1:6" ht="25.5">
      <c r="A11" s="253"/>
      <c r="B11" s="10"/>
      <c r="C11" s="10"/>
      <c r="D11" s="297"/>
      <c r="E11" s="252">
        <f t="shared" si="0"/>
        <v>0</v>
      </c>
      <c r="F11" s="254"/>
    </row>
    <row r="12" spans="1:6" ht="25.5">
      <c r="A12" s="253"/>
      <c r="B12" s="10"/>
      <c r="C12" s="10"/>
      <c r="D12" s="251" t="s">
        <v>55</v>
      </c>
      <c r="E12" s="251">
        <f>SUM(E6:E11)</f>
        <v>0</v>
      </c>
      <c r="F12" s="245"/>
    </row>
    <row r="13" spans="1:6" ht="25.5">
      <c r="A13" s="253"/>
      <c r="B13" s="10"/>
      <c r="C13" s="10"/>
      <c r="D13" s="255"/>
      <c r="E13" s="248"/>
    </row>
    <row r="14" spans="1:6" ht="25.5">
      <c r="A14" s="260"/>
      <c r="B14" s="11"/>
      <c r="C14" s="11"/>
      <c r="D14" s="248"/>
      <c r="E14" s="248"/>
    </row>
    <row r="15" spans="1:6" ht="25.5">
      <c r="A15" s="253"/>
      <c r="B15" s="10"/>
      <c r="C15" s="10"/>
      <c r="D15" s="248"/>
      <c r="E15" s="248"/>
    </row>
    <row r="16" spans="1:6" ht="25.5">
      <c r="A16" s="10"/>
      <c r="B16" s="10"/>
      <c r="C16" s="10"/>
      <c r="D16" s="248"/>
      <c r="E16" s="248"/>
    </row>
    <row r="17" spans="1:5" ht="25.5">
      <c r="A17" s="10"/>
      <c r="B17" s="10"/>
      <c r="C17" s="10"/>
      <c r="D17" s="248"/>
      <c r="E17" s="248"/>
    </row>
    <row r="18" spans="1:5" ht="25.5">
      <c r="A18" s="10"/>
      <c r="B18" s="10"/>
      <c r="C18" s="10"/>
      <c r="D18" s="248"/>
      <c r="E18" s="248"/>
    </row>
    <row r="19" spans="1:5" ht="25.5">
      <c r="A19" s="10"/>
      <c r="B19" s="10"/>
      <c r="C19" s="10"/>
      <c r="D19" s="256"/>
      <c r="E19" s="248"/>
    </row>
    <row r="20" spans="1:5" ht="25.5">
      <c r="A20" s="253"/>
      <c r="B20" s="10"/>
      <c r="C20" s="10"/>
      <c r="D20" s="256"/>
      <c r="E20" s="248"/>
    </row>
    <row r="21" spans="1:5" ht="25.5">
      <c r="A21" s="12"/>
      <c r="B21" s="12" t="s">
        <v>619</v>
      </c>
      <c r="C21" s="12">
        <f>SUM(C7:C20)</f>
        <v>0</v>
      </c>
      <c r="D21" s="257"/>
      <c r="E21" s="248"/>
    </row>
    <row r="22" spans="1:5" ht="25.5">
      <c r="A22" s="11"/>
      <c r="B22" s="10" t="s">
        <v>620</v>
      </c>
      <c r="C22" s="12">
        <f>E12</f>
        <v>0</v>
      </c>
    </row>
    <row r="23" spans="1:5" ht="25.5">
      <c r="A23" s="258"/>
      <c r="B23" s="12" t="s">
        <v>619</v>
      </c>
      <c r="C23" s="12">
        <f>C21+C22</f>
        <v>0</v>
      </c>
    </row>
    <row r="24" spans="1:5" ht="25.5">
      <c r="A24" s="259" t="s">
        <v>621</v>
      </c>
      <c r="B24" s="259"/>
      <c r="C24" s="259">
        <f>B4-C23</f>
        <v>0</v>
      </c>
    </row>
  </sheetData>
  <pageMargins left="0.25" right="0.25" top="0.75" bottom="0.75" header="0.3" footer="0.3"/>
  <pageSetup paperSize="9" orientation="landscape" horizontalDpi="360" verticalDpi="360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>
    <tabColor rgb="FF0099FF"/>
  </sheetPr>
  <dimension ref="A1:N34"/>
  <sheetViews>
    <sheetView zoomScaleNormal="100" workbookViewId="0">
      <selection activeCell="I3" sqref="I3"/>
    </sheetView>
  </sheetViews>
  <sheetFormatPr baseColWidth="10" defaultRowHeight="15"/>
  <cols>
    <col min="2" max="2" width="36.42578125" customWidth="1"/>
    <col min="3" max="3" width="8.140625" customWidth="1"/>
    <col min="4" max="4" width="8.42578125" customWidth="1"/>
    <col min="6" max="6" width="23.140625" customWidth="1"/>
    <col min="7" max="7" width="34.85546875" customWidth="1"/>
    <col min="8" max="9" width="10.5703125" customWidth="1"/>
    <col min="10" max="10" width="6.7109375" customWidth="1"/>
    <col min="11" max="11" width="12.7109375" customWidth="1"/>
  </cols>
  <sheetData>
    <row r="1" spans="1:14" ht="18.75">
      <c r="A1" t="s">
        <v>795</v>
      </c>
      <c r="B1" s="315" t="s">
        <v>184</v>
      </c>
      <c r="C1" s="315" t="s">
        <v>797</v>
      </c>
      <c r="D1" s="275" t="s">
        <v>195</v>
      </c>
      <c r="E1" s="318" t="s">
        <v>773</v>
      </c>
      <c r="F1" s="318" t="s">
        <v>40</v>
      </c>
      <c r="G1" s="318" t="s">
        <v>796</v>
      </c>
      <c r="H1" s="318" t="s">
        <v>797</v>
      </c>
      <c r="I1" s="318" t="s">
        <v>806</v>
      </c>
      <c r="J1" s="318" t="s">
        <v>56</v>
      </c>
      <c r="K1" s="318" t="s">
        <v>54</v>
      </c>
      <c r="L1" s="319" t="s">
        <v>23</v>
      </c>
      <c r="M1" s="322" t="s">
        <v>54</v>
      </c>
      <c r="N1" s="322" t="s">
        <v>798</v>
      </c>
    </row>
    <row r="2" spans="1:14" ht="38.25">
      <c r="B2" s="284" t="s">
        <v>763</v>
      </c>
      <c r="C2" s="284"/>
      <c r="D2" s="284"/>
      <c r="E2" s="15" t="s">
        <v>782</v>
      </c>
      <c r="F2" s="137" t="s">
        <v>774</v>
      </c>
      <c r="G2" s="199"/>
      <c r="H2" s="199"/>
      <c r="I2" s="199"/>
      <c r="J2" s="15">
        <v>1</v>
      </c>
      <c r="K2" s="15">
        <f t="shared" ref="K2:K18" si="0">H2*J2</f>
        <v>0</v>
      </c>
      <c r="L2" s="15"/>
      <c r="M2" s="15">
        <f>K2+L2</f>
        <v>0</v>
      </c>
      <c r="N2" s="5"/>
    </row>
    <row r="3" spans="1:14" ht="21">
      <c r="B3" s="199" t="s">
        <v>799</v>
      </c>
      <c r="C3" s="199">
        <f>D3*1.3+200</f>
        <v>460</v>
      </c>
      <c r="D3" s="199">
        <v>200</v>
      </c>
      <c r="E3" s="15" t="s">
        <v>785</v>
      </c>
      <c r="F3" s="137" t="s">
        <v>96</v>
      </c>
      <c r="G3" s="5"/>
      <c r="H3" s="5"/>
      <c r="I3" s="5"/>
      <c r="J3" s="15">
        <v>1</v>
      </c>
      <c r="K3" s="15">
        <f t="shared" si="0"/>
        <v>0</v>
      </c>
      <c r="L3" s="15"/>
      <c r="M3" s="15">
        <f t="shared" ref="M3:M18" si="1">K3+L3</f>
        <v>0</v>
      </c>
      <c r="N3" s="5"/>
    </row>
    <row r="4" spans="1:14" ht="21">
      <c r="B4" s="199" t="s">
        <v>800</v>
      </c>
      <c r="C4" s="199">
        <f t="shared" ref="C4:C28" si="2">D4*1.3+200</f>
        <v>460</v>
      </c>
      <c r="D4" s="199">
        <v>200</v>
      </c>
      <c r="E4" s="15" t="s">
        <v>615</v>
      </c>
      <c r="F4" s="137" t="s">
        <v>775</v>
      </c>
      <c r="G4" s="15"/>
      <c r="H4" s="15"/>
      <c r="I4" s="15"/>
      <c r="J4" s="15">
        <v>1</v>
      </c>
      <c r="K4" s="15">
        <f t="shared" si="0"/>
        <v>0</v>
      </c>
      <c r="L4" s="15"/>
      <c r="M4" s="15">
        <f t="shared" si="1"/>
        <v>0</v>
      </c>
      <c r="N4" s="5"/>
    </row>
    <row r="5" spans="1:14" ht="21">
      <c r="B5" s="199" t="s">
        <v>801</v>
      </c>
      <c r="C5" s="199">
        <f t="shared" si="2"/>
        <v>200</v>
      </c>
      <c r="D5" s="199"/>
      <c r="E5" s="15" t="s">
        <v>784</v>
      </c>
      <c r="F5" s="137" t="s">
        <v>102</v>
      </c>
      <c r="G5" s="15"/>
      <c r="H5" s="15"/>
      <c r="I5" s="15"/>
      <c r="J5" s="15">
        <v>1</v>
      </c>
      <c r="K5" s="15">
        <f t="shared" si="0"/>
        <v>0</v>
      </c>
      <c r="L5" s="15"/>
      <c r="M5" s="15">
        <f t="shared" si="1"/>
        <v>0</v>
      </c>
      <c r="N5" s="5"/>
    </row>
    <row r="6" spans="1:14" ht="21">
      <c r="B6" s="199" t="s">
        <v>766</v>
      </c>
      <c r="C6" s="199">
        <f t="shared" si="2"/>
        <v>200</v>
      </c>
      <c r="D6" s="199"/>
      <c r="E6" s="15" t="s">
        <v>786</v>
      </c>
      <c r="F6" s="137" t="s">
        <v>776</v>
      </c>
      <c r="G6" s="15"/>
      <c r="H6" s="15"/>
      <c r="I6" s="15"/>
      <c r="J6" s="15">
        <v>1</v>
      </c>
      <c r="K6" s="15">
        <f t="shared" si="0"/>
        <v>0</v>
      </c>
      <c r="L6" s="15"/>
      <c r="M6" s="15">
        <f t="shared" si="1"/>
        <v>0</v>
      </c>
      <c r="N6" s="5"/>
    </row>
    <row r="7" spans="1:14" ht="21">
      <c r="B7" s="316" t="s">
        <v>764</v>
      </c>
      <c r="C7" s="316"/>
      <c r="D7" s="316"/>
      <c r="E7" s="15" t="s">
        <v>787</v>
      </c>
      <c r="F7" s="137" t="s">
        <v>777</v>
      </c>
      <c r="G7" s="15"/>
      <c r="H7" s="15"/>
      <c r="I7" s="15"/>
      <c r="J7" s="15">
        <v>1</v>
      </c>
      <c r="K7" s="15">
        <f t="shared" si="0"/>
        <v>0</v>
      </c>
      <c r="L7" s="15"/>
      <c r="M7" s="15">
        <f t="shared" si="1"/>
        <v>0</v>
      </c>
      <c r="N7" s="5"/>
    </row>
    <row r="8" spans="1:14" ht="21">
      <c r="B8" s="199" t="s">
        <v>802</v>
      </c>
      <c r="C8" s="199">
        <f t="shared" si="2"/>
        <v>356</v>
      </c>
      <c r="D8" s="199">
        <v>120</v>
      </c>
      <c r="E8" s="15" t="s">
        <v>788</v>
      </c>
      <c r="F8" s="137" t="s">
        <v>778</v>
      </c>
      <c r="G8" s="15"/>
      <c r="H8" s="15"/>
      <c r="I8" s="15"/>
      <c r="J8" s="15">
        <v>1</v>
      </c>
      <c r="K8" s="15">
        <f t="shared" si="0"/>
        <v>0</v>
      </c>
      <c r="L8" s="15"/>
      <c r="M8" s="15">
        <f t="shared" si="1"/>
        <v>0</v>
      </c>
      <c r="N8" s="5"/>
    </row>
    <row r="9" spans="1:14" ht="21">
      <c r="B9" s="199" t="s">
        <v>803</v>
      </c>
      <c r="C9" s="199">
        <f t="shared" si="2"/>
        <v>1175</v>
      </c>
      <c r="D9" s="199">
        <v>750</v>
      </c>
      <c r="E9" s="15" t="s">
        <v>789</v>
      </c>
      <c r="F9" s="137" t="s">
        <v>92</v>
      </c>
      <c r="G9" s="15"/>
      <c r="H9" s="15"/>
      <c r="I9" s="15"/>
      <c r="J9" s="15">
        <v>1</v>
      </c>
      <c r="K9" s="15">
        <f t="shared" si="0"/>
        <v>0</v>
      </c>
      <c r="L9" s="15"/>
      <c r="M9" s="15">
        <f t="shared" si="1"/>
        <v>0</v>
      </c>
      <c r="N9" s="5"/>
    </row>
    <row r="10" spans="1:14" ht="21">
      <c r="B10" s="199" t="s">
        <v>804</v>
      </c>
      <c r="C10" s="199">
        <f t="shared" si="2"/>
        <v>200</v>
      </c>
      <c r="D10" s="199"/>
      <c r="E10" s="15" t="s">
        <v>790</v>
      </c>
      <c r="F10" s="137" t="s">
        <v>93</v>
      </c>
      <c r="G10" s="15"/>
      <c r="H10" s="15"/>
      <c r="I10" s="15"/>
      <c r="J10" s="15">
        <v>1</v>
      </c>
      <c r="K10" s="15">
        <f t="shared" si="0"/>
        <v>0</v>
      </c>
      <c r="L10" s="15"/>
      <c r="M10" s="15">
        <f t="shared" si="1"/>
        <v>0</v>
      </c>
      <c r="N10" s="5"/>
    </row>
    <row r="11" spans="1:14" ht="21">
      <c r="B11" s="199" t="s">
        <v>805</v>
      </c>
      <c r="C11" s="199">
        <f t="shared" si="2"/>
        <v>200</v>
      </c>
      <c r="D11" s="199"/>
      <c r="E11" s="15" t="s">
        <v>791</v>
      </c>
      <c r="F11" s="137" t="s">
        <v>780</v>
      </c>
      <c r="G11" s="15"/>
      <c r="H11" s="15"/>
      <c r="I11" s="15"/>
      <c r="J11" s="15">
        <v>1</v>
      </c>
      <c r="K11" s="15">
        <f t="shared" si="0"/>
        <v>0</v>
      </c>
      <c r="L11" s="15"/>
      <c r="M11" s="15">
        <f t="shared" si="1"/>
        <v>0</v>
      </c>
      <c r="N11" s="5"/>
    </row>
    <row r="12" spans="1:14" ht="21">
      <c r="B12" s="220" t="s">
        <v>767</v>
      </c>
      <c r="C12" s="220"/>
      <c r="D12" s="220"/>
      <c r="E12" s="15" t="s">
        <v>792</v>
      </c>
      <c r="F12" s="137" t="s">
        <v>779</v>
      </c>
      <c r="G12" s="15"/>
      <c r="H12" s="15"/>
      <c r="I12" s="15"/>
      <c r="J12" s="15">
        <v>1</v>
      </c>
      <c r="K12" s="15">
        <f t="shared" si="0"/>
        <v>0</v>
      </c>
      <c r="L12" s="15"/>
      <c r="M12" s="15">
        <f t="shared" si="1"/>
        <v>0</v>
      </c>
      <c r="N12" s="5"/>
    </row>
    <row r="13" spans="1:14" ht="21">
      <c r="B13" s="199" t="s">
        <v>761</v>
      </c>
      <c r="C13" s="199">
        <f t="shared" si="2"/>
        <v>200</v>
      </c>
      <c r="D13" s="199"/>
      <c r="E13" s="15" t="s">
        <v>793</v>
      </c>
      <c r="F13" s="137" t="s">
        <v>781</v>
      </c>
      <c r="G13" s="15"/>
      <c r="H13" s="15"/>
      <c r="I13" s="15"/>
      <c r="J13" s="15">
        <v>1</v>
      </c>
      <c r="K13" s="15">
        <f t="shared" si="0"/>
        <v>0</v>
      </c>
      <c r="L13" s="15"/>
      <c r="M13" s="15">
        <f t="shared" si="1"/>
        <v>0</v>
      </c>
      <c r="N13" s="5"/>
    </row>
    <row r="14" spans="1:14" ht="21">
      <c r="B14" s="199" t="s">
        <v>762</v>
      </c>
      <c r="C14" s="199">
        <f t="shared" si="2"/>
        <v>200</v>
      </c>
      <c r="D14" s="199"/>
      <c r="E14" s="15" t="s">
        <v>794</v>
      </c>
      <c r="F14" s="137" t="s">
        <v>48</v>
      </c>
      <c r="G14" s="15"/>
      <c r="H14" s="15"/>
      <c r="I14" s="15"/>
      <c r="J14" s="15">
        <v>1</v>
      </c>
      <c r="K14" s="15">
        <f t="shared" si="0"/>
        <v>0</v>
      </c>
      <c r="L14" s="15"/>
      <c r="M14" s="15">
        <f t="shared" si="1"/>
        <v>0</v>
      </c>
      <c r="N14" s="5"/>
    </row>
    <row r="15" spans="1:14" ht="21">
      <c r="B15" s="199" t="s">
        <v>765</v>
      </c>
      <c r="C15" s="199">
        <f t="shared" si="2"/>
        <v>200</v>
      </c>
      <c r="D15" s="199"/>
      <c r="E15" s="15" t="s">
        <v>783</v>
      </c>
      <c r="F15" s="137" t="s">
        <v>91</v>
      </c>
      <c r="G15" s="15"/>
      <c r="H15" s="15"/>
      <c r="I15" s="15"/>
      <c r="J15" s="15">
        <v>1</v>
      </c>
      <c r="K15" s="15">
        <f t="shared" si="0"/>
        <v>0</v>
      </c>
      <c r="L15" s="15"/>
      <c r="M15" s="15">
        <f t="shared" si="1"/>
        <v>0</v>
      </c>
      <c r="N15" s="5"/>
    </row>
    <row r="16" spans="1:14" ht="21">
      <c r="B16" s="199" t="s">
        <v>766</v>
      </c>
      <c r="C16" s="199">
        <f t="shared" si="2"/>
        <v>200</v>
      </c>
      <c r="D16" s="199"/>
      <c r="E16" s="15"/>
      <c r="F16" s="137"/>
      <c r="G16" s="15"/>
      <c r="H16" s="15"/>
      <c r="I16" s="15"/>
      <c r="J16" s="15">
        <v>1</v>
      </c>
      <c r="K16" s="15">
        <f t="shared" si="0"/>
        <v>0</v>
      </c>
      <c r="L16" s="15"/>
      <c r="M16" s="15">
        <f t="shared" si="1"/>
        <v>0</v>
      </c>
      <c r="N16" s="5"/>
    </row>
    <row r="17" spans="2:14" ht="38.25">
      <c r="B17" s="317" t="s">
        <v>768</v>
      </c>
      <c r="C17" s="317"/>
      <c r="D17" s="317"/>
      <c r="E17" s="15"/>
      <c r="F17" s="137"/>
      <c r="G17" s="15"/>
      <c r="H17" s="15"/>
      <c r="I17" s="15"/>
      <c r="J17" s="15">
        <v>1</v>
      </c>
      <c r="K17" s="15">
        <f t="shared" si="0"/>
        <v>0</v>
      </c>
      <c r="L17" s="15"/>
      <c r="M17" s="15">
        <f t="shared" si="1"/>
        <v>0</v>
      </c>
      <c r="N17" s="5"/>
    </row>
    <row r="18" spans="2:14" ht="21">
      <c r="B18" s="199" t="s">
        <v>761</v>
      </c>
      <c r="C18" s="199">
        <f t="shared" si="2"/>
        <v>200</v>
      </c>
      <c r="D18" s="199"/>
      <c r="E18" s="5"/>
      <c r="F18" s="5"/>
      <c r="G18" s="5"/>
      <c r="H18" s="5"/>
      <c r="I18" s="5"/>
      <c r="J18" s="15">
        <v>1</v>
      </c>
      <c r="K18" s="15">
        <f t="shared" si="0"/>
        <v>0</v>
      </c>
      <c r="L18" s="5"/>
      <c r="M18" s="15">
        <f t="shared" si="1"/>
        <v>0</v>
      </c>
      <c r="N18" s="5"/>
    </row>
    <row r="19" spans="2:14" ht="21">
      <c r="B19" s="199" t="s">
        <v>762</v>
      </c>
      <c r="C19" s="199">
        <f t="shared" si="2"/>
        <v>200</v>
      </c>
      <c r="D19" s="199"/>
      <c r="E19" s="5"/>
      <c r="F19" s="14"/>
      <c r="G19" s="14"/>
      <c r="H19" s="14"/>
      <c r="I19" s="14"/>
      <c r="J19" s="14">
        <f>SUM(J2:J18)</f>
        <v>17</v>
      </c>
      <c r="K19" s="14"/>
      <c r="L19" s="14"/>
      <c r="M19" s="14">
        <f>SUM(M2:M18)</f>
        <v>0</v>
      </c>
      <c r="N19" s="14">
        <f>M19*1.2</f>
        <v>0</v>
      </c>
    </row>
    <row r="20" spans="2:14" ht="18.75">
      <c r="B20" s="199" t="s">
        <v>765</v>
      </c>
      <c r="C20" s="199">
        <f t="shared" si="2"/>
        <v>200</v>
      </c>
      <c r="D20" s="199"/>
      <c r="E20" s="5"/>
      <c r="F20" s="5"/>
      <c r="G20" s="5"/>
      <c r="H20" s="5"/>
      <c r="I20" s="5"/>
      <c r="J20" s="5"/>
      <c r="K20" s="5"/>
    </row>
    <row r="21" spans="2:14" ht="18.75">
      <c r="B21" s="199" t="s">
        <v>766</v>
      </c>
      <c r="C21" s="199">
        <f t="shared" si="2"/>
        <v>200</v>
      </c>
      <c r="D21" s="199"/>
      <c r="E21" s="5"/>
      <c r="F21" s="5"/>
      <c r="G21" s="5"/>
      <c r="H21" s="5"/>
      <c r="I21" s="5"/>
      <c r="J21" s="5"/>
      <c r="K21" s="5"/>
    </row>
    <row r="22" spans="2:14" ht="18.75">
      <c r="B22" s="218" t="s">
        <v>769</v>
      </c>
      <c r="C22" s="218"/>
      <c r="D22" s="218"/>
      <c r="E22" s="5"/>
      <c r="F22" s="5"/>
      <c r="G22" s="5"/>
      <c r="H22" s="5"/>
      <c r="I22" s="5"/>
      <c r="J22" s="5"/>
      <c r="K22" s="5"/>
    </row>
    <row r="23" spans="2:14" ht="18.75">
      <c r="B23" s="199" t="s">
        <v>770</v>
      </c>
      <c r="C23" s="199">
        <f t="shared" si="2"/>
        <v>850</v>
      </c>
      <c r="D23" s="199">
        <v>500</v>
      </c>
      <c r="E23" s="5"/>
      <c r="F23" s="5"/>
      <c r="G23" s="5"/>
      <c r="H23" s="5"/>
      <c r="I23" s="5"/>
      <c r="J23" s="5"/>
      <c r="K23" s="5"/>
    </row>
    <row r="24" spans="2:14" ht="18.75">
      <c r="B24" s="199" t="s">
        <v>770</v>
      </c>
      <c r="C24" s="199">
        <f t="shared" si="2"/>
        <v>200</v>
      </c>
      <c r="D24" s="199"/>
      <c r="E24" s="5"/>
      <c r="F24" s="5"/>
      <c r="G24" s="5"/>
      <c r="H24" s="5"/>
      <c r="I24" s="5"/>
      <c r="J24" s="5"/>
      <c r="K24" s="5"/>
    </row>
    <row r="25" spans="2:14" ht="18.75">
      <c r="B25" s="199" t="s">
        <v>771</v>
      </c>
      <c r="C25" s="199">
        <f t="shared" si="2"/>
        <v>200</v>
      </c>
      <c r="D25" s="199"/>
      <c r="E25" s="5"/>
      <c r="F25" s="5"/>
      <c r="G25" s="5"/>
      <c r="H25" s="5"/>
      <c r="I25" s="5"/>
      <c r="J25" s="5"/>
      <c r="K25" s="5"/>
    </row>
    <row r="26" spans="2:14" ht="18.75">
      <c r="B26" s="199" t="s">
        <v>771</v>
      </c>
      <c r="C26" s="199">
        <f t="shared" si="2"/>
        <v>200</v>
      </c>
      <c r="D26" s="199"/>
      <c r="E26" s="5"/>
      <c r="F26" s="5"/>
      <c r="G26" s="5"/>
      <c r="H26" s="5"/>
      <c r="I26" s="5"/>
      <c r="J26" s="5"/>
      <c r="K26" s="5"/>
    </row>
    <row r="27" spans="2:14" ht="37.5">
      <c r="B27" s="199" t="s">
        <v>772</v>
      </c>
      <c r="C27" s="199">
        <f t="shared" si="2"/>
        <v>200</v>
      </c>
      <c r="D27" s="199"/>
      <c r="E27" s="5"/>
      <c r="F27" s="5"/>
      <c r="G27" s="5"/>
      <c r="H27" s="5"/>
      <c r="I27" s="5"/>
      <c r="J27" s="5"/>
      <c r="K27" s="5"/>
    </row>
    <row r="28" spans="2:14" ht="37.5">
      <c r="B28" s="199" t="s">
        <v>772</v>
      </c>
      <c r="C28" s="199">
        <f t="shared" si="2"/>
        <v>200</v>
      </c>
      <c r="D28" s="199"/>
      <c r="E28" s="5"/>
      <c r="F28" s="5"/>
      <c r="G28" s="5"/>
      <c r="H28" s="5"/>
      <c r="I28" s="5"/>
      <c r="J28" s="5"/>
      <c r="K28" s="5"/>
    </row>
    <row r="29" spans="2:14" ht="18.75">
      <c r="B29" s="199"/>
      <c r="C29" s="199"/>
      <c r="D29" s="199"/>
      <c r="E29" s="5"/>
      <c r="F29" s="5"/>
      <c r="G29" s="5"/>
      <c r="H29" s="5"/>
      <c r="I29" s="5"/>
      <c r="J29" s="5"/>
      <c r="K29" s="5"/>
    </row>
    <row r="30" spans="2:14" ht="18.75">
      <c r="B30" s="199"/>
      <c r="C30" s="199"/>
      <c r="D30" s="199"/>
      <c r="E30" s="5"/>
      <c r="F30" s="5"/>
      <c r="G30" s="5"/>
      <c r="H30" s="5"/>
      <c r="I30" s="5"/>
      <c r="J30" s="5"/>
      <c r="K30" s="5"/>
    </row>
    <row r="31" spans="2:14">
      <c r="E31" s="5"/>
      <c r="F31" s="5"/>
      <c r="G31" s="5"/>
      <c r="H31" s="5"/>
      <c r="I31" s="5"/>
      <c r="J31" s="5"/>
      <c r="K31" s="5"/>
    </row>
    <row r="32" spans="2:14">
      <c r="E32" s="5"/>
      <c r="F32" s="5"/>
      <c r="G32" s="5"/>
      <c r="H32" s="5"/>
      <c r="I32" s="5"/>
      <c r="J32" s="5"/>
      <c r="K32" s="5"/>
    </row>
    <row r="33" spans="5:11">
      <c r="E33" s="5"/>
      <c r="F33" s="5"/>
      <c r="G33" s="5"/>
      <c r="H33" s="5"/>
      <c r="I33" s="5"/>
      <c r="J33" s="5"/>
      <c r="K33" s="5"/>
    </row>
    <row r="34" spans="5:11">
      <c r="E34" s="5"/>
      <c r="F34" s="5"/>
      <c r="G34" s="5"/>
      <c r="H34" s="5"/>
      <c r="I34" s="5"/>
      <c r="J34" s="5"/>
      <c r="K34" s="5"/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J20"/>
  <sheetViews>
    <sheetView zoomScale="85" zoomScaleNormal="85" workbookViewId="0">
      <selection activeCell="M8" sqref="M8"/>
    </sheetView>
  </sheetViews>
  <sheetFormatPr baseColWidth="10" defaultRowHeight="15"/>
  <cols>
    <col min="1" max="1" width="50.5703125" customWidth="1"/>
    <col min="2" max="2" width="17.5703125" customWidth="1"/>
    <col min="4" max="4" width="11.7109375" bestFit="1" customWidth="1"/>
    <col min="5" max="5" width="14.140625" bestFit="1" customWidth="1"/>
    <col min="7" max="7" width="23.42578125" customWidth="1"/>
    <col min="9" max="9" width="16.140625" customWidth="1"/>
    <col min="10" max="10" width="14.7109375" customWidth="1"/>
  </cols>
  <sheetData>
    <row r="1" spans="1:10" ht="26.25">
      <c r="A1" s="67" t="s">
        <v>22</v>
      </c>
      <c r="B1" s="58" t="s">
        <v>712</v>
      </c>
      <c r="C1" s="299" t="s">
        <v>711</v>
      </c>
      <c r="D1" s="185" t="s">
        <v>706</v>
      </c>
      <c r="E1" s="185" t="s">
        <v>707</v>
      </c>
      <c r="G1" s="269" t="s">
        <v>25</v>
      </c>
      <c r="H1" s="269" t="s">
        <v>187</v>
      </c>
      <c r="I1" s="269" t="s">
        <v>718</v>
      </c>
      <c r="J1" s="269" t="s">
        <v>707</v>
      </c>
    </row>
    <row r="2" spans="1:10" ht="26.25">
      <c r="A2" s="134" t="s">
        <v>132</v>
      </c>
      <c r="B2" s="58"/>
      <c r="C2" s="299"/>
      <c r="D2" s="185"/>
      <c r="E2" s="185"/>
      <c r="G2" s="58" t="s">
        <v>713</v>
      </c>
      <c r="H2" s="58">
        <v>0.24</v>
      </c>
      <c r="I2" s="58">
        <v>3.7999999999999999E-2</v>
      </c>
      <c r="J2" s="58">
        <f>+H2/I2</f>
        <v>6.3157894736842106</v>
      </c>
    </row>
    <row r="3" spans="1:10" ht="26.25">
      <c r="A3" s="58" t="s">
        <v>319</v>
      </c>
      <c r="B3" s="58">
        <v>2.1999999999999999E-2</v>
      </c>
      <c r="C3" s="299"/>
      <c r="D3" s="185"/>
      <c r="E3" s="185"/>
      <c r="G3" s="304"/>
      <c r="H3" s="304"/>
      <c r="I3" s="304"/>
      <c r="J3" s="304"/>
    </row>
    <row r="4" spans="1:10" ht="26.25">
      <c r="A4" s="58" t="s">
        <v>320</v>
      </c>
      <c r="B4" s="58">
        <v>0.04</v>
      </c>
      <c r="C4" s="299"/>
      <c r="D4" s="185"/>
      <c r="E4" s="185"/>
      <c r="G4" s="304"/>
      <c r="H4" s="304"/>
      <c r="I4" s="304"/>
      <c r="J4" s="304"/>
    </row>
    <row r="5" spans="1:10" ht="26.25">
      <c r="A5" s="58" t="s">
        <v>128</v>
      </c>
      <c r="B5" s="58">
        <v>14.5</v>
      </c>
      <c r="C5" s="299"/>
      <c r="D5" s="185"/>
      <c r="E5" s="185"/>
      <c r="G5" s="304"/>
      <c r="H5" s="304"/>
      <c r="I5" s="304"/>
      <c r="J5" s="304"/>
    </row>
    <row r="6" spans="1:10" ht="26.25">
      <c r="A6" s="58" t="s">
        <v>708</v>
      </c>
      <c r="B6" s="58"/>
      <c r="C6" s="299">
        <v>0.14499999999999999</v>
      </c>
      <c r="D6" s="185">
        <v>3.7999999999999999E-2</v>
      </c>
      <c r="E6" s="185">
        <f>C6/D6</f>
        <v>3.8157894736842102</v>
      </c>
      <c r="G6" s="304"/>
      <c r="H6" s="304"/>
      <c r="I6" s="304"/>
      <c r="J6" s="304"/>
    </row>
    <row r="7" spans="1:10" ht="26.25">
      <c r="A7" s="58" t="s">
        <v>211</v>
      </c>
      <c r="B7" s="58"/>
      <c r="C7" s="299"/>
      <c r="D7" s="185"/>
      <c r="E7" s="185"/>
      <c r="G7" s="115" t="s">
        <v>715</v>
      </c>
      <c r="H7" s="115" t="s">
        <v>187</v>
      </c>
      <c r="I7" s="115" t="s">
        <v>706</v>
      </c>
      <c r="J7" s="115" t="s">
        <v>707</v>
      </c>
    </row>
    <row r="8" spans="1:10" ht="26.25">
      <c r="A8" s="58" t="s">
        <v>709</v>
      </c>
      <c r="B8" s="58">
        <v>0.12</v>
      </c>
      <c r="C8" s="299">
        <v>0.14000000000000001</v>
      </c>
      <c r="D8" s="185">
        <v>3.5999999999999997E-2</v>
      </c>
      <c r="E8" s="185">
        <f t="shared" ref="E8:E9" si="0">C8/D8</f>
        <v>3.8888888888888897</v>
      </c>
      <c r="G8" s="58" t="s">
        <v>716</v>
      </c>
      <c r="H8" s="58">
        <v>0.18</v>
      </c>
      <c r="I8" s="58">
        <v>3.7999999999999999E-2</v>
      </c>
      <c r="J8" s="58">
        <f>H8/I8</f>
        <v>4.7368421052631575</v>
      </c>
    </row>
    <row r="9" spans="1:10" ht="26.25">
      <c r="A9" s="58" t="s">
        <v>710</v>
      </c>
      <c r="B9" s="58"/>
      <c r="C9" s="299"/>
      <c r="D9" s="185">
        <v>3.7999999999999999E-2</v>
      </c>
      <c r="E9" s="185">
        <f t="shared" si="0"/>
        <v>0</v>
      </c>
      <c r="G9" s="58" t="s">
        <v>717</v>
      </c>
      <c r="H9" s="58">
        <v>0.12</v>
      </c>
      <c r="I9" s="58">
        <v>3.7999999999999999E-2</v>
      </c>
      <c r="J9" s="58">
        <f>H9/I9</f>
        <v>3.1578947368421053</v>
      </c>
    </row>
    <row r="10" spans="1:10" ht="26.25">
      <c r="A10" s="58" t="s">
        <v>219</v>
      </c>
      <c r="B10" s="58">
        <v>1.2999999999999999E-2</v>
      </c>
      <c r="C10" s="299"/>
      <c r="D10" s="185"/>
      <c r="E10" s="185"/>
      <c r="G10" s="58"/>
      <c r="H10" s="58"/>
      <c r="I10" s="58"/>
      <c r="J10" s="58"/>
    </row>
    <row r="11" spans="1:10" ht="28.5">
      <c r="A11" s="134" t="s">
        <v>24</v>
      </c>
      <c r="B11" s="134">
        <f>SUM(B3:B10)</f>
        <v>14.694999999999999</v>
      </c>
      <c r="C11" s="300"/>
      <c r="E11" s="302">
        <f>SUM(E6:E10)</f>
        <v>7.7046783625730999</v>
      </c>
      <c r="G11" s="58"/>
      <c r="H11" s="58"/>
      <c r="I11" s="58"/>
      <c r="J11" s="58"/>
    </row>
    <row r="12" spans="1:10" ht="26.25">
      <c r="A12" s="58"/>
      <c r="B12" s="58"/>
      <c r="C12" s="299"/>
      <c r="G12" s="58"/>
      <c r="H12" s="58"/>
      <c r="I12" s="58"/>
      <c r="J12" s="58"/>
    </row>
    <row r="13" spans="1:10" ht="31.5">
      <c r="A13" s="2" t="s">
        <v>134</v>
      </c>
      <c r="B13" s="58"/>
      <c r="C13" s="299"/>
      <c r="G13" s="115" t="s">
        <v>24</v>
      </c>
      <c r="H13" s="305"/>
      <c r="I13" s="305"/>
      <c r="J13" s="306">
        <f>J8+J9</f>
        <v>7.8947368421052628</v>
      </c>
    </row>
    <row r="14" spans="1:10" ht="26.25">
      <c r="A14" s="58" t="s">
        <v>321</v>
      </c>
      <c r="B14" s="58">
        <v>0.4</v>
      </c>
      <c r="C14" s="299"/>
      <c r="D14" s="236"/>
      <c r="E14" s="236"/>
      <c r="G14" s="307" t="s">
        <v>719</v>
      </c>
      <c r="H14" s="307" t="s">
        <v>187</v>
      </c>
      <c r="I14" s="307" t="s">
        <v>186</v>
      </c>
      <c r="J14" s="307" t="s">
        <v>189</v>
      </c>
    </row>
    <row r="15" spans="1:10" ht="26.25">
      <c r="A15" s="58" t="s">
        <v>128</v>
      </c>
      <c r="B15" s="58">
        <v>14.5</v>
      </c>
      <c r="C15" s="299"/>
      <c r="D15" s="236"/>
      <c r="E15" s="236"/>
      <c r="G15" s="58"/>
      <c r="H15" s="58">
        <v>0.03</v>
      </c>
      <c r="I15" s="58">
        <v>70</v>
      </c>
      <c r="J15" s="58">
        <f>H15*I15</f>
        <v>2.1</v>
      </c>
    </row>
    <row r="16" spans="1:10" ht="26.25">
      <c r="A16" s="58" t="s">
        <v>713</v>
      </c>
      <c r="B16" s="58"/>
      <c r="C16" s="299"/>
      <c r="D16" s="236">
        <f>0.038</f>
        <v>3.7999999999999999E-2</v>
      </c>
      <c r="E16" s="236">
        <f>C16/D16</f>
        <v>0</v>
      </c>
      <c r="G16" s="58" t="s">
        <v>720</v>
      </c>
      <c r="H16" s="58"/>
      <c r="I16" s="58"/>
      <c r="J16" s="58"/>
    </row>
    <row r="17" spans="1:10" ht="78.75">
      <c r="A17" s="58" t="s">
        <v>322</v>
      </c>
      <c r="B17" s="58"/>
      <c r="C17" s="299"/>
      <c r="D17" s="236"/>
      <c r="E17" s="236"/>
      <c r="G17" s="85" t="s">
        <v>721</v>
      </c>
      <c r="H17" s="58">
        <f>1000/25</f>
        <v>40</v>
      </c>
      <c r="I17" s="58"/>
      <c r="J17" s="58"/>
    </row>
    <row r="18" spans="1:10" ht="26.25">
      <c r="A18" s="58" t="s">
        <v>714</v>
      </c>
      <c r="B18" s="58"/>
      <c r="C18" s="299"/>
      <c r="D18" s="236">
        <v>3.7999999999999999E-2</v>
      </c>
      <c r="E18" s="236">
        <f t="shared" ref="E18" si="1">C18/D18</f>
        <v>0</v>
      </c>
      <c r="G18" s="58"/>
      <c r="H18" s="58"/>
      <c r="I18" s="58"/>
      <c r="J18" s="58"/>
    </row>
    <row r="19" spans="1:10" ht="26.25">
      <c r="A19" s="58" t="s">
        <v>219</v>
      </c>
      <c r="B19" s="58">
        <v>0.13</v>
      </c>
      <c r="C19" s="299"/>
      <c r="G19" s="58"/>
      <c r="H19" s="58"/>
      <c r="I19" s="58"/>
      <c r="J19" s="58"/>
    </row>
    <row r="20" spans="1:10" ht="26.25">
      <c r="A20" s="2" t="s">
        <v>24</v>
      </c>
      <c r="B20" s="2">
        <f>SUM(B14:B19)</f>
        <v>15.030000000000001</v>
      </c>
      <c r="C20" s="301"/>
      <c r="E20" s="303">
        <f>E16+E18</f>
        <v>0</v>
      </c>
      <c r="G20" s="58"/>
      <c r="H20" s="58"/>
      <c r="I20" s="58"/>
      <c r="J20" s="58"/>
    </row>
  </sheetData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sheetPr>
    <tabColor rgb="FFFFFF00"/>
  </sheetPr>
  <dimension ref="A1:G26"/>
  <sheetViews>
    <sheetView topLeftCell="A4" workbookViewId="0">
      <selection activeCell="B6" sqref="B6"/>
    </sheetView>
  </sheetViews>
  <sheetFormatPr baseColWidth="10" defaultRowHeight="15"/>
  <cols>
    <col min="1" max="1" width="53" customWidth="1"/>
    <col min="2" max="2" width="20.5703125" customWidth="1"/>
    <col min="3" max="3" width="21.7109375" customWidth="1"/>
    <col min="4" max="4" width="19.85546875" customWidth="1"/>
    <col min="5" max="5" width="22.42578125" customWidth="1"/>
    <col min="6" max="6" width="21" customWidth="1"/>
    <col min="7" max="7" width="19.5703125" customWidth="1"/>
  </cols>
  <sheetData>
    <row r="1" spans="1:7" ht="26.25">
      <c r="A1" s="2" t="s">
        <v>22</v>
      </c>
      <c r="B1" s="2" t="s">
        <v>650</v>
      </c>
      <c r="C1" s="2" t="s">
        <v>656</v>
      </c>
      <c r="D1" s="269" t="s">
        <v>647</v>
      </c>
      <c r="E1" s="269" t="s">
        <v>648</v>
      </c>
      <c r="F1" s="67" t="s">
        <v>653</v>
      </c>
      <c r="G1" s="67" t="s">
        <v>649</v>
      </c>
    </row>
    <row r="2" spans="1:7" ht="23.25">
      <c r="A2" s="216" t="s">
        <v>428</v>
      </c>
      <c r="B2" s="61">
        <f>'Devis Ventes'!F10</f>
        <v>5300</v>
      </c>
      <c r="C2" s="61">
        <f>B2*1.2</f>
        <v>6360</v>
      </c>
      <c r="D2" s="61">
        <f>'Devis Ventes'!H10</f>
        <v>0</v>
      </c>
      <c r="E2" s="61">
        <f>D2*1.2</f>
        <v>0</v>
      </c>
      <c r="F2" s="61">
        <f>B2-D2</f>
        <v>5300</v>
      </c>
      <c r="G2" s="61">
        <f>F2*1.2</f>
        <v>6360</v>
      </c>
    </row>
    <row r="3" spans="1:7" ht="38.25">
      <c r="A3" s="217" t="s">
        <v>441</v>
      </c>
      <c r="B3" s="61">
        <f>'Devis Ventes'!F23</f>
        <v>2230</v>
      </c>
      <c r="C3" s="61">
        <f>B3*1.2</f>
        <v>2676</v>
      </c>
      <c r="D3" s="61">
        <f>'Devis Ventes'!H23</f>
        <v>0</v>
      </c>
      <c r="E3" s="61">
        <f t="shared" ref="E3:E23" si="0">D3*1.2</f>
        <v>0</v>
      </c>
      <c r="F3" s="61">
        <f t="shared" ref="F3:F23" si="1">B3-D3</f>
        <v>2230</v>
      </c>
      <c r="G3" s="61">
        <f t="shared" ref="G3:G25" si="2">F3*1.2</f>
        <v>2676</v>
      </c>
    </row>
    <row r="4" spans="1:7" ht="23.25">
      <c r="A4" s="272" t="s">
        <v>448</v>
      </c>
      <c r="B4" s="268">
        <f>'Devis Ventes'!F30</f>
        <v>6625</v>
      </c>
      <c r="C4" s="61">
        <f>B4*1.2</f>
        <v>7950</v>
      </c>
      <c r="D4" s="268">
        <f>'Devis Ventes'!H30</f>
        <v>0</v>
      </c>
      <c r="E4" s="61">
        <f t="shared" si="0"/>
        <v>0</v>
      </c>
      <c r="F4" s="273">
        <f t="shared" si="1"/>
        <v>6625</v>
      </c>
      <c r="G4" s="273">
        <f t="shared" si="2"/>
        <v>7950</v>
      </c>
    </row>
    <row r="5" spans="1:7" ht="23.25">
      <c r="A5" s="274" t="s">
        <v>456</v>
      </c>
      <c r="B5" s="61">
        <f>+'Devis Ventes'!F39</f>
        <v>8788.6</v>
      </c>
      <c r="C5" s="61">
        <f t="shared" ref="C5:C23" si="3">B5*1.2</f>
        <v>10546.32</v>
      </c>
      <c r="D5" s="61">
        <f>+'Devis Ventes'!H39</f>
        <v>0</v>
      </c>
      <c r="E5" s="61">
        <f t="shared" si="0"/>
        <v>0</v>
      </c>
      <c r="F5" s="69">
        <f t="shared" si="1"/>
        <v>8788.6</v>
      </c>
      <c r="G5" s="69">
        <f t="shared" si="2"/>
        <v>10546.32</v>
      </c>
    </row>
    <row r="6" spans="1:7" ht="23.25">
      <c r="A6" s="217" t="s">
        <v>562</v>
      </c>
      <c r="B6" s="61">
        <f>'Devis Ventes'!F48</f>
        <v>8500</v>
      </c>
      <c r="C6" s="61">
        <f t="shared" si="3"/>
        <v>10200</v>
      </c>
      <c r="D6" s="61">
        <f>'Devis Ventes'!H48</f>
        <v>0</v>
      </c>
      <c r="E6" s="61">
        <f t="shared" si="0"/>
        <v>0</v>
      </c>
      <c r="F6" s="61">
        <f t="shared" si="1"/>
        <v>8500</v>
      </c>
      <c r="G6" s="61">
        <f t="shared" si="2"/>
        <v>10200</v>
      </c>
    </row>
    <row r="7" spans="1:7" ht="23.25">
      <c r="A7" s="217" t="s">
        <v>466</v>
      </c>
      <c r="B7" s="61">
        <f>'Devis Ventes'!F60</f>
        <v>0</v>
      </c>
      <c r="C7" s="61"/>
      <c r="D7" s="61">
        <f>'Devis Ventes'!H60</f>
        <v>0</v>
      </c>
      <c r="E7" s="61">
        <f t="shared" si="0"/>
        <v>0</v>
      </c>
      <c r="F7" s="61">
        <f t="shared" si="1"/>
        <v>0</v>
      </c>
      <c r="G7" s="61">
        <f t="shared" si="2"/>
        <v>0</v>
      </c>
    </row>
    <row r="8" spans="1:7" ht="23.25">
      <c r="A8" s="275" t="s">
        <v>471</v>
      </c>
      <c r="B8" s="61">
        <f>+'Devis Ventes'!F65</f>
        <v>70612.5</v>
      </c>
      <c r="C8" s="61">
        <f t="shared" si="3"/>
        <v>84735</v>
      </c>
      <c r="D8" s="61">
        <f>'Devis Ventes'!H65</f>
        <v>0</v>
      </c>
      <c r="E8" s="61">
        <f t="shared" si="0"/>
        <v>0</v>
      </c>
      <c r="F8" s="62">
        <f t="shared" si="1"/>
        <v>70612.5</v>
      </c>
      <c r="G8" s="62">
        <f t="shared" si="2"/>
        <v>84735</v>
      </c>
    </row>
    <row r="9" spans="1:7" ht="23.25">
      <c r="A9" s="217" t="s">
        <v>546</v>
      </c>
      <c r="B9" s="61">
        <f>'Devis Ventes'!F71</f>
        <v>0</v>
      </c>
      <c r="C9" s="61">
        <f t="shared" si="3"/>
        <v>0</v>
      </c>
      <c r="D9" s="61">
        <f>'Devis Ventes'!H71</f>
        <v>0</v>
      </c>
      <c r="E9" s="61">
        <f t="shared" si="0"/>
        <v>0</v>
      </c>
      <c r="F9" s="61">
        <f t="shared" si="1"/>
        <v>0</v>
      </c>
      <c r="G9" s="61">
        <f t="shared" si="2"/>
        <v>0</v>
      </c>
    </row>
    <row r="10" spans="1:7" ht="23.25">
      <c r="A10" s="217" t="s">
        <v>474</v>
      </c>
      <c r="B10" s="61">
        <f>'Devis Ventes'!F74</f>
        <v>690</v>
      </c>
      <c r="C10" s="61">
        <f t="shared" si="3"/>
        <v>828</v>
      </c>
      <c r="D10" s="61">
        <f>'Devis Ventes'!H74</f>
        <v>0</v>
      </c>
      <c r="E10" s="61">
        <f t="shared" si="0"/>
        <v>0</v>
      </c>
      <c r="F10" s="61">
        <f t="shared" si="1"/>
        <v>690</v>
      </c>
      <c r="G10" s="61">
        <f t="shared" si="2"/>
        <v>828</v>
      </c>
    </row>
    <row r="11" spans="1:7" ht="23.25">
      <c r="A11" s="218" t="s">
        <v>480</v>
      </c>
      <c r="B11" s="61">
        <f>'Devis Ventes'!F81</f>
        <v>5010</v>
      </c>
      <c r="C11" s="61">
        <f t="shared" si="3"/>
        <v>6012</v>
      </c>
      <c r="D11" s="61">
        <f>'Devis Ventes'!H81</f>
        <v>0</v>
      </c>
      <c r="E11" s="61">
        <f t="shared" si="0"/>
        <v>0</v>
      </c>
      <c r="F11" s="60">
        <f t="shared" si="1"/>
        <v>5010</v>
      </c>
      <c r="G11" s="60">
        <f t="shared" si="2"/>
        <v>6012</v>
      </c>
    </row>
    <row r="12" spans="1:7" ht="23.25">
      <c r="A12" s="219" t="s">
        <v>494</v>
      </c>
      <c r="B12" s="61">
        <f>'Devis Ventes'!F102</f>
        <v>25813</v>
      </c>
      <c r="C12" s="61">
        <f t="shared" si="3"/>
        <v>30975.599999999999</v>
      </c>
      <c r="D12" s="61">
        <f>'Devis Ventes'!H102</f>
        <v>0</v>
      </c>
      <c r="E12" s="61">
        <f t="shared" si="0"/>
        <v>0</v>
      </c>
      <c r="F12" s="64">
        <f t="shared" si="1"/>
        <v>25813</v>
      </c>
      <c r="G12" s="64">
        <f t="shared" si="2"/>
        <v>30975.599999999999</v>
      </c>
    </row>
    <row r="13" spans="1:7" ht="23.25">
      <c r="A13" s="219" t="s">
        <v>570</v>
      </c>
      <c r="B13" s="61">
        <f>'Devis Ventes'!F110</f>
        <v>13482</v>
      </c>
      <c r="C13" s="61">
        <f t="shared" si="3"/>
        <v>16178.4</v>
      </c>
      <c r="D13" s="61">
        <f>'Devis Ventes'!H110</f>
        <v>0</v>
      </c>
      <c r="E13" s="61">
        <f t="shared" si="0"/>
        <v>0</v>
      </c>
      <c r="F13" s="64">
        <f t="shared" si="1"/>
        <v>13482</v>
      </c>
      <c r="G13" s="64">
        <f t="shared" si="2"/>
        <v>16178.4</v>
      </c>
    </row>
    <row r="14" spans="1:7" ht="23.25">
      <c r="A14" s="220" t="s">
        <v>504</v>
      </c>
      <c r="B14" s="61">
        <f>'Devis Ventes'!F116</f>
        <v>4560</v>
      </c>
      <c r="C14" s="61">
        <f t="shared" si="3"/>
        <v>5472</v>
      </c>
      <c r="D14" s="61">
        <f>'Devis Ventes'!H116</f>
        <v>0</v>
      </c>
      <c r="E14" s="61">
        <f t="shared" si="0"/>
        <v>0</v>
      </c>
      <c r="F14" s="271">
        <f t="shared" si="1"/>
        <v>4560</v>
      </c>
      <c r="G14" s="271">
        <f t="shared" si="2"/>
        <v>5472</v>
      </c>
    </row>
    <row r="15" spans="1:7" ht="23.25">
      <c r="A15" s="221" t="s">
        <v>514</v>
      </c>
      <c r="B15" s="61">
        <f>'Devis Ventes'!F127</f>
        <v>3850</v>
      </c>
      <c r="C15" s="61">
        <f t="shared" si="3"/>
        <v>4620</v>
      </c>
      <c r="D15" s="61">
        <f>'Devis Ventes'!H127</f>
        <v>0</v>
      </c>
      <c r="E15" s="61">
        <f t="shared" si="0"/>
        <v>0</v>
      </c>
      <c r="F15" s="61">
        <f t="shared" si="1"/>
        <v>3850</v>
      </c>
      <c r="G15" s="61">
        <f t="shared" si="2"/>
        <v>4620</v>
      </c>
    </row>
    <row r="16" spans="1:7" ht="23.25">
      <c r="A16" s="221" t="s">
        <v>522</v>
      </c>
      <c r="B16" s="61">
        <f>'Devis Ventes'!F137</f>
        <v>0</v>
      </c>
      <c r="C16" s="61">
        <f t="shared" si="3"/>
        <v>0</v>
      </c>
      <c r="D16" s="61">
        <f>'Devis Ventes'!H137</f>
        <v>0</v>
      </c>
      <c r="E16" s="61">
        <f t="shared" si="0"/>
        <v>0</v>
      </c>
      <c r="F16" s="61">
        <f t="shared" si="1"/>
        <v>0</v>
      </c>
      <c r="G16" s="61">
        <f t="shared" si="2"/>
        <v>0</v>
      </c>
    </row>
    <row r="17" spans="1:7" ht="23.25">
      <c r="A17" s="221" t="s">
        <v>532</v>
      </c>
      <c r="B17" s="61">
        <f>'Devis Ventes'!F147</f>
        <v>0</v>
      </c>
      <c r="C17" s="61">
        <f t="shared" si="3"/>
        <v>0</v>
      </c>
      <c r="D17" s="61">
        <f>'Devis Ventes'!H147</f>
        <v>0</v>
      </c>
      <c r="E17" s="61">
        <f t="shared" si="0"/>
        <v>0</v>
      </c>
      <c r="F17" s="61">
        <f t="shared" si="1"/>
        <v>0</v>
      </c>
      <c r="G17" s="61">
        <f t="shared" si="2"/>
        <v>0</v>
      </c>
    </row>
    <row r="18" spans="1:7" ht="23.25">
      <c r="A18" s="231" t="s">
        <v>599</v>
      </c>
      <c r="B18" s="61">
        <f>'Devis Ventes'!F150</f>
        <v>13450</v>
      </c>
      <c r="C18" s="61">
        <f t="shared" si="3"/>
        <v>16140</v>
      </c>
      <c r="D18" s="61">
        <f>'Devis Ventes'!H150</f>
        <v>0</v>
      </c>
      <c r="E18" s="61">
        <f t="shared" si="0"/>
        <v>0</v>
      </c>
      <c r="F18" s="61">
        <f t="shared" si="1"/>
        <v>13450</v>
      </c>
      <c r="G18" s="61">
        <f t="shared" si="2"/>
        <v>16140</v>
      </c>
    </row>
    <row r="19" spans="1:7" ht="23.25">
      <c r="A19" s="231" t="s">
        <v>537</v>
      </c>
      <c r="B19" s="61">
        <f>'Devis Ventes'!F157</f>
        <v>0</v>
      </c>
      <c r="C19" s="61">
        <f t="shared" si="3"/>
        <v>0</v>
      </c>
      <c r="D19" s="61">
        <f>'Devis Ventes'!H157</f>
        <v>0</v>
      </c>
      <c r="E19" s="61">
        <f t="shared" si="0"/>
        <v>0</v>
      </c>
      <c r="F19" s="61">
        <f t="shared" si="1"/>
        <v>0</v>
      </c>
      <c r="G19" s="61">
        <f t="shared" si="2"/>
        <v>0</v>
      </c>
    </row>
    <row r="20" spans="1:7" ht="23.25">
      <c r="A20" s="222" t="s">
        <v>539</v>
      </c>
      <c r="B20" s="61">
        <f>'Devis Ventes'!F159</f>
        <v>8500</v>
      </c>
      <c r="C20" s="61">
        <f t="shared" si="3"/>
        <v>10200</v>
      </c>
      <c r="D20" s="61">
        <f>'Devis Ventes'!H159</f>
        <v>0</v>
      </c>
      <c r="E20" s="61">
        <f t="shared" si="0"/>
        <v>0</v>
      </c>
      <c r="F20" s="61">
        <f t="shared" si="1"/>
        <v>8500</v>
      </c>
      <c r="G20" s="61">
        <f t="shared" si="2"/>
        <v>10200</v>
      </c>
    </row>
    <row r="21" spans="1:7" ht="23.25">
      <c r="A21" s="222" t="s">
        <v>543</v>
      </c>
      <c r="B21" s="61">
        <f>'Devis Ventes'!F166</f>
        <v>790</v>
      </c>
      <c r="C21" s="61">
        <f t="shared" si="3"/>
        <v>948</v>
      </c>
      <c r="D21" s="61">
        <f>'Devis Ventes'!H166</f>
        <v>0</v>
      </c>
      <c r="E21" s="61">
        <f t="shared" si="0"/>
        <v>0</v>
      </c>
      <c r="F21" s="61">
        <f t="shared" si="1"/>
        <v>790</v>
      </c>
      <c r="G21" s="61">
        <f t="shared" si="2"/>
        <v>948</v>
      </c>
    </row>
    <row r="22" spans="1:7" ht="38.25">
      <c r="A22" s="217" t="s">
        <v>549</v>
      </c>
      <c r="B22" s="61">
        <f>'Devis Ventes'!F171</f>
        <v>0</v>
      </c>
      <c r="C22" s="61">
        <f t="shared" si="3"/>
        <v>0</v>
      </c>
      <c r="D22" s="61">
        <f>'Devis Ventes'!H171</f>
        <v>0</v>
      </c>
      <c r="E22" s="61">
        <f t="shared" si="0"/>
        <v>0</v>
      </c>
      <c r="F22" s="61">
        <f t="shared" si="1"/>
        <v>0</v>
      </c>
      <c r="G22" s="61">
        <f t="shared" si="2"/>
        <v>0</v>
      </c>
    </row>
    <row r="23" spans="1:7" ht="23.25">
      <c r="A23" s="227" t="s">
        <v>558</v>
      </c>
      <c r="B23" s="61">
        <f>'Devis Ventes'!F168</f>
        <v>4400</v>
      </c>
      <c r="C23" s="61">
        <f t="shared" si="3"/>
        <v>5280</v>
      </c>
      <c r="D23" s="61">
        <f>'Devis Ventes'!H168</f>
        <v>0</v>
      </c>
      <c r="E23" s="61">
        <f t="shared" si="0"/>
        <v>0</v>
      </c>
      <c r="F23" s="61">
        <f t="shared" si="1"/>
        <v>4400</v>
      </c>
      <c r="G23" s="61">
        <f t="shared" si="2"/>
        <v>5280</v>
      </c>
    </row>
    <row r="24" spans="1:7" ht="31.5">
      <c r="A24" s="65" t="s">
        <v>24</v>
      </c>
      <c r="B24" s="65">
        <f>SUM(B2:B23)</f>
        <v>182601.1</v>
      </c>
      <c r="C24" s="65">
        <f>SUM(C2:C23)</f>
        <v>219121.32</v>
      </c>
      <c r="D24" s="81">
        <f>SUM(D2:D23)</f>
        <v>0</v>
      </c>
      <c r="E24" s="81">
        <f>SUM(E2:E23)</f>
        <v>0</v>
      </c>
      <c r="F24" s="270">
        <f>SUM(F2:F23)</f>
        <v>182601.1</v>
      </c>
      <c r="G24" s="270">
        <f t="shared" si="2"/>
        <v>219121.32</v>
      </c>
    </row>
    <row r="25" spans="1:7" ht="31.5">
      <c r="A25" s="6" t="s">
        <v>654</v>
      </c>
      <c r="B25" s="276">
        <f>'Devis Ventes'!F174</f>
        <v>0</v>
      </c>
      <c r="F25" s="138">
        <f>B25</f>
        <v>0</v>
      </c>
      <c r="G25" s="138">
        <f t="shared" si="2"/>
        <v>0</v>
      </c>
    </row>
    <row r="26" spans="1:7" ht="26.25">
      <c r="A26" s="2" t="s">
        <v>655</v>
      </c>
      <c r="B26" s="2">
        <f>B24-B25</f>
        <v>182601.1</v>
      </c>
      <c r="C26" s="2">
        <f>B26*1.2</f>
        <v>219121.32</v>
      </c>
      <c r="D26" s="2"/>
      <c r="E26" s="2"/>
      <c r="F26" s="2">
        <f>F24-F25</f>
        <v>182601.1</v>
      </c>
      <c r="G26" s="2">
        <f>G24-G25</f>
        <v>219121.32</v>
      </c>
    </row>
  </sheetData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sheetPr>
    <tabColor rgb="FFFF0000"/>
    <pageSetUpPr fitToPage="1"/>
  </sheetPr>
  <dimension ref="A1:M105"/>
  <sheetViews>
    <sheetView topLeftCell="A3" zoomScale="115" zoomScaleNormal="115" workbookViewId="0">
      <selection activeCell="F15" sqref="F15"/>
    </sheetView>
  </sheetViews>
  <sheetFormatPr baseColWidth="10" defaultRowHeight="15"/>
  <cols>
    <col min="1" max="1" width="52.85546875" customWidth="1"/>
    <col min="2" max="2" width="12.5703125" customWidth="1"/>
    <col min="3" max="3" width="50.28515625" customWidth="1"/>
    <col min="5" max="5" width="28" customWidth="1"/>
    <col min="7" max="7" width="71.5703125" customWidth="1"/>
  </cols>
  <sheetData>
    <row r="1" spans="1:8" ht="26.25">
      <c r="A1" s="277" t="s">
        <v>178</v>
      </c>
      <c r="B1" s="279">
        <v>6.5</v>
      </c>
      <c r="C1" s="311" t="s">
        <v>581</v>
      </c>
      <c r="D1" s="66">
        <f>B1*B4</f>
        <v>266.5</v>
      </c>
      <c r="E1" s="232" t="s">
        <v>670</v>
      </c>
      <c r="F1" s="232">
        <v>1</v>
      </c>
      <c r="G1" s="232" t="s">
        <v>178</v>
      </c>
    </row>
    <row r="2" spans="1:8" ht="26.25">
      <c r="A2" s="98" t="s">
        <v>182</v>
      </c>
      <c r="B2" s="236">
        <v>16</v>
      </c>
      <c r="C2" s="295" t="s">
        <v>416</v>
      </c>
      <c r="D2" s="66">
        <f>B4*B8</f>
        <v>266.5</v>
      </c>
      <c r="E2" s="232"/>
      <c r="F2" s="232">
        <v>2</v>
      </c>
      <c r="G2" s="232" t="s">
        <v>671</v>
      </c>
    </row>
    <row r="3" spans="1:8" ht="26.25">
      <c r="A3" s="98" t="s">
        <v>183</v>
      </c>
      <c r="B3" s="236">
        <v>4.5</v>
      </c>
      <c r="C3" s="295" t="s">
        <v>739</v>
      </c>
      <c r="D3" s="66">
        <f>B15+B23+D16+D24</f>
        <v>27.5</v>
      </c>
      <c r="E3" s="232"/>
      <c r="F3" s="232">
        <v>3</v>
      </c>
      <c r="G3" s="232" t="s">
        <v>364</v>
      </c>
    </row>
    <row r="4" spans="1:8" ht="26.25">
      <c r="A4" s="2" t="s">
        <v>177</v>
      </c>
      <c r="B4" s="237">
        <f>B2*2+B3*2</f>
        <v>41</v>
      </c>
      <c r="C4" s="295" t="s">
        <v>740</v>
      </c>
      <c r="D4" s="66">
        <f>B16+D17+B24+D25</f>
        <v>55</v>
      </c>
      <c r="E4" s="232"/>
      <c r="F4" s="232">
        <v>4</v>
      </c>
      <c r="G4" s="232" t="s">
        <v>672</v>
      </c>
      <c r="H4" s="5"/>
    </row>
    <row r="5" spans="1:8" ht="26.25">
      <c r="A5" s="278" t="s">
        <v>272</v>
      </c>
      <c r="B5" s="237">
        <v>70</v>
      </c>
      <c r="C5" s="295" t="s">
        <v>417</v>
      </c>
      <c r="D5" s="66">
        <f>B18+B26+D19+D27</f>
        <v>0</v>
      </c>
      <c r="E5" s="232"/>
      <c r="F5" s="232">
        <v>5</v>
      </c>
      <c r="G5" s="232" t="s">
        <v>662</v>
      </c>
    </row>
    <row r="6" spans="1:8" ht="26.25">
      <c r="A6" s="2" t="s">
        <v>179</v>
      </c>
      <c r="B6" s="279">
        <v>20</v>
      </c>
      <c r="C6" s="295" t="s">
        <v>418</v>
      </c>
      <c r="D6" s="66">
        <f>B9*B5</f>
        <v>140</v>
      </c>
      <c r="E6" s="232"/>
      <c r="F6" s="232">
        <v>6</v>
      </c>
      <c r="G6" s="232" t="s">
        <v>673</v>
      </c>
    </row>
    <row r="7" spans="1:8" ht="26.25">
      <c r="A7" s="2" t="s">
        <v>659</v>
      </c>
      <c r="B7" s="236"/>
      <c r="C7" s="295" t="s">
        <v>419</v>
      </c>
      <c r="D7" s="66">
        <f>B4</f>
        <v>41</v>
      </c>
      <c r="E7" s="232"/>
      <c r="F7" s="232">
        <v>7</v>
      </c>
      <c r="G7" s="232" t="s">
        <v>674</v>
      </c>
    </row>
    <row r="8" spans="1:8" ht="26.25">
      <c r="A8" s="2" t="s">
        <v>662</v>
      </c>
      <c r="B8" s="236">
        <f>B1-B7</f>
        <v>6.5</v>
      </c>
      <c r="C8" s="295" t="s">
        <v>420</v>
      </c>
      <c r="D8" s="66">
        <f>B4*0.8</f>
        <v>32.800000000000004</v>
      </c>
    </row>
    <row r="9" spans="1:8" ht="26.25">
      <c r="A9" s="59" t="s">
        <v>665</v>
      </c>
      <c r="B9" s="67">
        <v>2</v>
      </c>
      <c r="C9" s="311" t="s">
        <v>421</v>
      </c>
      <c r="D9" s="66">
        <v>70</v>
      </c>
    </row>
    <row r="10" spans="1:8" ht="26.25">
      <c r="A10" s="59"/>
      <c r="B10" s="59"/>
      <c r="C10" s="311" t="s">
        <v>663</v>
      </c>
      <c r="D10" s="62">
        <v>70</v>
      </c>
    </row>
    <row r="11" spans="1:8" ht="26.25">
      <c r="A11" s="294" t="s">
        <v>354</v>
      </c>
      <c r="B11" s="59"/>
      <c r="C11" s="312" t="s">
        <v>732</v>
      </c>
      <c r="D11" s="62">
        <v>70</v>
      </c>
    </row>
    <row r="12" spans="1:8" ht="26.25">
      <c r="A12" s="280" t="s">
        <v>657</v>
      </c>
      <c r="B12" s="59"/>
      <c r="C12" s="61"/>
      <c r="D12" s="185"/>
    </row>
    <row r="13" spans="1:8" ht="26.25">
      <c r="A13" s="59" t="s">
        <v>574</v>
      </c>
      <c r="B13" s="67">
        <v>2.5</v>
      </c>
      <c r="C13" s="282" t="s">
        <v>664</v>
      </c>
      <c r="D13" s="226"/>
    </row>
    <row r="14" spans="1:8" ht="26.25">
      <c r="A14" s="58" t="s">
        <v>215</v>
      </c>
      <c r="B14" s="67">
        <v>6</v>
      </c>
      <c r="C14" s="59" t="s">
        <v>574</v>
      </c>
      <c r="D14" s="67">
        <v>2.5</v>
      </c>
    </row>
    <row r="15" spans="1:8" ht="26.25">
      <c r="A15" s="58" t="s">
        <v>738</v>
      </c>
      <c r="B15" s="67">
        <f>B13*B14</f>
        <v>15</v>
      </c>
      <c r="C15" s="58" t="s">
        <v>215</v>
      </c>
      <c r="D15" s="67">
        <v>5</v>
      </c>
    </row>
    <row r="16" spans="1:8" ht="26.25">
      <c r="A16" s="58" t="s">
        <v>737</v>
      </c>
      <c r="B16" s="66">
        <f>B13*(B14*2)</f>
        <v>30</v>
      </c>
      <c r="C16" s="58" t="s">
        <v>738</v>
      </c>
      <c r="D16" s="67">
        <f>D14*D15</f>
        <v>12.5</v>
      </c>
    </row>
    <row r="17" spans="1:4" ht="26.25">
      <c r="A17" s="58" t="s">
        <v>582</v>
      </c>
      <c r="B17" s="67"/>
      <c r="C17" s="58" t="s">
        <v>737</v>
      </c>
      <c r="D17" s="66">
        <f>D14*(D15*2)</f>
        <v>25</v>
      </c>
    </row>
    <row r="18" spans="1:4" ht="26.25">
      <c r="A18" s="58" t="s">
        <v>583</v>
      </c>
      <c r="B18" s="2">
        <f>B17*B13</f>
        <v>0</v>
      </c>
      <c r="C18" s="58" t="s">
        <v>582</v>
      </c>
      <c r="D18" s="67"/>
    </row>
    <row r="19" spans="1:4" ht="26.25">
      <c r="A19" s="58" t="s">
        <v>660</v>
      </c>
      <c r="B19" s="66">
        <f>B5</f>
        <v>70</v>
      </c>
      <c r="C19" s="58" t="s">
        <v>583</v>
      </c>
      <c r="D19" s="2">
        <f>D18*D14</f>
        <v>0</v>
      </c>
    </row>
    <row r="20" spans="1:4" ht="26.25">
      <c r="A20" s="281" t="s">
        <v>658</v>
      </c>
      <c r="B20" s="66"/>
      <c r="C20" s="58" t="s">
        <v>660</v>
      </c>
      <c r="D20" s="66">
        <f>B5</f>
        <v>70</v>
      </c>
    </row>
    <row r="21" spans="1:4" ht="26.25">
      <c r="A21" s="59" t="s">
        <v>575</v>
      </c>
      <c r="B21" s="67"/>
      <c r="C21" s="283" t="s">
        <v>675</v>
      </c>
      <c r="D21" s="66"/>
    </row>
    <row r="22" spans="1:4" ht="26.25">
      <c r="A22" s="58" t="s">
        <v>216</v>
      </c>
      <c r="B22" s="67"/>
      <c r="C22" s="59" t="s">
        <v>575</v>
      </c>
      <c r="D22" s="67"/>
    </row>
    <row r="23" spans="1:4" ht="26.25">
      <c r="A23" s="58" t="s">
        <v>738</v>
      </c>
      <c r="B23" s="67">
        <f>B21*B22</f>
        <v>0</v>
      </c>
      <c r="C23" s="58" t="s">
        <v>216</v>
      </c>
      <c r="D23" s="67"/>
    </row>
    <row r="24" spans="1:4" ht="26.25">
      <c r="A24" s="58" t="s">
        <v>737</v>
      </c>
      <c r="B24" s="66">
        <f>B21*(B22*2)</f>
        <v>0</v>
      </c>
      <c r="C24" s="58" t="s">
        <v>738</v>
      </c>
      <c r="D24" s="67">
        <f>D22*D23</f>
        <v>0</v>
      </c>
    </row>
    <row r="25" spans="1:4" ht="26.25">
      <c r="A25" s="58" t="s">
        <v>582</v>
      </c>
      <c r="B25" s="67"/>
      <c r="C25" s="58" t="s">
        <v>737</v>
      </c>
      <c r="D25" s="66">
        <f>D22*(D23*2)</f>
        <v>0</v>
      </c>
    </row>
    <row r="26" spans="1:4" ht="26.25">
      <c r="A26" s="58" t="s">
        <v>584</v>
      </c>
      <c r="B26" s="2">
        <f>B25*B21</f>
        <v>0</v>
      </c>
      <c r="C26" s="58" t="s">
        <v>582</v>
      </c>
      <c r="D26" s="67"/>
    </row>
    <row r="27" spans="1:4" ht="26.25">
      <c r="A27" s="58" t="s">
        <v>661</v>
      </c>
      <c r="B27" s="66">
        <f>B5</f>
        <v>70</v>
      </c>
      <c r="C27" s="58" t="s">
        <v>584</v>
      </c>
      <c r="D27" s="2">
        <f>D26*D22</f>
        <v>0</v>
      </c>
    </row>
    <row r="28" spans="1:4" ht="26.25">
      <c r="A28" s="58"/>
      <c r="B28" s="59"/>
      <c r="C28" s="58" t="s">
        <v>661</v>
      </c>
      <c r="D28" s="66">
        <f>B5</f>
        <v>70</v>
      </c>
    </row>
    <row r="29" spans="1:4" ht="26.25">
      <c r="A29" s="58" t="s">
        <v>180</v>
      </c>
      <c r="B29" s="66">
        <f>B6</f>
        <v>20</v>
      </c>
      <c r="C29" s="59"/>
      <c r="D29" s="59"/>
    </row>
    <row r="30" spans="1:4" ht="26.25">
      <c r="A30" s="58" t="s">
        <v>181</v>
      </c>
      <c r="B30" s="66">
        <f>B6</f>
        <v>20</v>
      </c>
      <c r="C30" s="5"/>
      <c r="D30" s="5"/>
    </row>
    <row r="31" spans="1:4" ht="26.25">
      <c r="A31" s="58" t="s">
        <v>202</v>
      </c>
      <c r="B31" s="66">
        <f>B29+B30</f>
        <v>40</v>
      </c>
      <c r="C31" s="5"/>
      <c r="D31" s="5"/>
    </row>
    <row r="32" spans="1:4" ht="26.25">
      <c r="A32" s="58" t="s">
        <v>698</v>
      </c>
      <c r="B32" s="58">
        <v>23</v>
      </c>
      <c r="C32" s="5"/>
      <c r="D32" s="5"/>
    </row>
    <row r="33" spans="1:13" ht="26.25">
      <c r="A33" s="57" t="s">
        <v>699</v>
      </c>
      <c r="B33" s="57">
        <v>25</v>
      </c>
      <c r="C33" s="5" t="s">
        <v>700</v>
      </c>
      <c r="D33" s="5">
        <v>110</v>
      </c>
    </row>
    <row r="34" spans="1:13" ht="26.25">
      <c r="A34" s="57"/>
      <c r="B34" s="57"/>
      <c r="C34" s="5" t="s">
        <v>701</v>
      </c>
      <c r="D34" s="5">
        <v>110</v>
      </c>
    </row>
    <row r="35" spans="1:13" ht="26.25">
      <c r="A35" s="57"/>
      <c r="B35" s="57"/>
      <c r="C35" s="5"/>
      <c r="D35" s="5"/>
    </row>
    <row r="36" spans="1:13" ht="26.25">
      <c r="A36" s="57"/>
      <c r="B36" s="57"/>
      <c r="C36" s="5"/>
      <c r="D36" s="5"/>
    </row>
    <row r="37" spans="1:13" ht="26.25">
      <c r="A37" s="57"/>
      <c r="B37" s="57"/>
      <c r="C37" s="5"/>
      <c r="D37" s="5"/>
    </row>
    <row r="38" spans="1:13" ht="26.25">
      <c r="A38" s="57"/>
      <c r="B38" s="57"/>
      <c r="C38" s="5"/>
      <c r="D38" s="5"/>
    </row>
    <row r="39" spans="1:13" ht="26.25">
      <c r="A39" s="57"/>
      <c r="B39" s="57"/>
      <c r="C39" s="5"/>
      <c r="D39" s="5"/>
    </row>
    <row r="40" spans="1:13" ht="26.25">
      <c r="A40" s="57"/>
      <c r="B40" s="57"/>
      <c r="C40" s="5"/>
      <c r="D40" s="5"/>
    </row>
    <row r="41" spans="1:13" ht="26.25">
      <c r="A41" s="57"/>
      <c r="B41" s="57"/>
      <c r="C41" s="57"/>
      <c r="D41" s="57"/>
    </row>
    <row r="42" spans="1:13" ht="26.25">
      <c r="A42" s="57"/>
      <c r="B42" s="57"/>
      <c r="C42" s="57"/>
      <c r="D42" s="57"/>
      <c r="I42" s="104"/>
      <c r="J42" s="104"/>
      <c r="K42" s="104"/>
      <c r="L42" s="104"/>
      <c r="M42" s="104"/>
    </row>
    <row r="43" spans="1:13" ht="26.25">
      <c r="A43" s="57"/>
      <c r="B43" s="57"/>
      <c r="C43" s="57"/>
      <c r="D43" s="57"/>
      <c r="I43" s="104"/>
      <c r="J43" s="104"/>
      <c r="K43" s="104"/>
      <c r="L43" s="104"/>
      <c r="M43" s="104"/>
    </row>
    <row r="44" spans="1:13" ht="26.25">
      <c r="A44" s="57"/>
      <c r="B44" s="57"/>
      <c r="C44" s="57"/>
      <c r="D44" s="57"/>
      <c r="I44" s="104"/>
      <c r="J44" s="104"/>
      <c r="K44" s="104"/>
      <c r="L44" s="104"/>
      <c r="M44" s="104"/>
    </row>
    <row r="45" spans="1:13" ht="26.25">
      <c r="A45" s="57"/>
      <c r="B45" s="57"/>
      <c r="C45" s="57"/>
      <c r="D45" s="57"/>
      <c r="I45" s="104"/>
      <c r="J45" s="104"/>
      <c r="K45" s="104"/>
      <c r="L45" s="104"/>
      <c r="M45" s="104"/>
    </row>
    <row r="46" spans="1:13" ht="26.25">
      <c r="A46" s="57"/>
      <c r="B46" s="57"/>
      <c r="C46" s="57"/>
      <c r="D46" s="57"/>
      <c r="H46" s="104"/>
      <c r="I46" s="104"/>
      <c r="J46" s="104"/>
      <c r="K46" s="104"/>
      <c r="L46" s="104"/>
      <c r="M46" s="104"/>
    </row>
    <row r="47" spans="1:13" ht="26.25">
      <c r="A47" s="57"/>
      <c r="B47" s="57"/>
      <c r="C47" s="57"/>
      <c r="D47" s="57"/>
      <c r="H47" s="104"/>
      <c r="I47" s="104"/>
      <c r="J47" s="104"/>
      <c r="K47" s="104"/>
      <c r="L47" s="104"/>
      <c r="M47" s="104"/>
    </row>
    <row r="48" spans="1:13" ht="26.25">
      <c r="A48" s="57"/>
      <c r="B48" s="57"/>
      <c r="C48" s="57"/>
      <c r="D48" s="57"/>
      <c r="G48" s="104"/>
      <c r="H48" s="104"/>
      <c r="I48" s="104"/>
      <c r="J48" s="104"/>
      <c r="K48" s="104"/>
      <c r="L48" s="104"/>
      <c r="M48" s="104"/>
    </row>
    <row r="49" spans="1:13" ht="26.25">
      <c r="A49" s="57"/>
      <c r="B49" s="57"/>
      <c r="C49" s="57"/>
      <c r="D49" s="57"/>
      <c r="G49" s="104"/>
      <c r="H49" s="104"/>
      <c r="I49" s="104"/>
      <c r="J49" s="104"/>
      <c r="K49" s="104"/>
      <c r="L49" s="104"/>
      <c r="M49" s="104"/>
    </row>
    <row r="50" spans="1:13" ht="26.25">
      <c r="A50" s="57"/>
      <c r="B50" s="57"/>
      <c r="C50" s="57"/>
      <c r="D50" s="57"/>
      <c r="G50" s="104"/>
      <c r="H50" s="104"/>
      <c r="I50" s="104"/>
      <c r="J50" s="104"/>
      <c r="K50" s="104"/>
      <c r="L50" s="104"/>
      <c r="M50" s="104"/>
    </row>
    <row r="51" spans="1:13" ht="26.25">
      <c r="A51" s="57"/>
      <c r="B51" s="57"/>
      <c r="C51" s="57"/>
      <c r="D51" s="57"/>
      <c r="F51" s="104"/>
      <c r="G51" s="104"/>
      <c r="H51" s="104"/>
      <c r="I51" s="104"/>
      <c r="J51" s="104"/>
      <c r="K51" s="104"/>
      <c r="L51" s="104"/>
      <c r="M51" s="104"/>
    </row>
    <row r="52" spans="1:13" ht="26.25">
      <c r="A52" s="57"/>
      <c r="B52" s="57"/>
      <c r="C52" s="57"/>
      <c r="D52" s="57"/>
      <c r="F52" s="104"/>
      <c r="G52" s="104"/>
      <c r="H52" s="104"/>
      <c r="I52" s="104"/>
      <c r="J52" s="104"/>
      <c r="K52" s="104"/>
      <c r="L52" s="104"/>
      <c r="M52" s="104"/>
    </row>
    <row r="53" spans="1:13" ht="26.25">
      <c r="A53" s="57"/>
      <c r="B53" s="57"/>
      <c r="C53" s="57"/>
      <c r="D53" s="57"/>
      <c r="F53" s="104"/>
      <c r="G53" s="104"/>
      <c r="H53" s="104"/>
      <c r="I53" s="104"/>
      <c r="J53" s="104"/>
      <c r="K53" s="104"/>
      <c r="L53" s="104"/>
      <c r="M53" s="104"/>
    </row>
    <row r="54" spans="1:13" ht="26.25">
      <c r="A54" s="57"/>
      <c r="B54" s="57"/>
      <c r="C54" s="57"/>
      <c r="D54" s="57"/>
      <c r="F54" s="104"/>
      <c r="G54" s="104"/>
      <c r="H54" s="104"/>
      <c r="I54" s="104"/>
      <c r="J54" s="104"/>
      <c r="K54" s="104"/>
      <c r="L54" s="104"/>
      <c r="M54" s="104"/>
    </row>
    <row r="55" spans="1:13" ht="26.25">
      <c r="A55" s="57"/>
      <c r="B55" s="57"/>
      <c r="C55" s="57"/>
      <c r="D55" s="57"/>
      <c r="F55" s="104"/>
      <c r="G55" s="104"/>
      <c r="H55" s="104"/>
      <c r="I55" s="104"/>
      <c r="J55" s="104"/>
      <c r="K55" s="104"/>
      <c r="L55" s="104"/>
      <c r="M55" s="104"/>
    </row>
    <row r="56" spans="1:13" ht="26.25">
      <c r="A56" s="57"/>
      <c r="B56" s="57"/>
      <c r="C56" s="57"/>
      <c r="D56" s="57"/>
      <c r="F56" s="104"/>
      <c r="G56" s="104"/>
      <c r="H56" s="104"/>
      <c r="I56" s="104"/>
      <c r="J56" s="104"/>
      <c r="K56" s="104"/>
      <c r="L56" s="104"/>
      <c r="M56" s="104"/>
    </row>
    <row r="57" spans="1:13" ht="26.25">
      <c r="A57" s="57"/>
      <c r="B57" s="57"/>
      <c r="C57" s="57"/>
      <c r="D57" s="57"/>
      <c r="F57" s="104"/>
      <c r="G57" s="104"/>
      <c r="H57" s="104"/>
      <c r="I57" s="104"/>
      <c r="J57" s="104"/>
      <c r="K57" s="104"/>
      <c r="L57" s="104"/>
      <c r="M57" s="104"/>
    </row>
    <row r="58" spans="1:13" ht="26.25">
      <c r="A58" s="57"/>
      <c r="B58" s="57"/>
      <c r="C58" s="57"/>
      <c r="D58" s="57"/>
      <c r="F58" s="104"/>
      <c r="G58" s="104"/>
      <c r="H58" s="104"/>
      <c r="I58" s="104"/>
      <c r="J58" s="104"/>
      <c r="K58" s="104"/>
      <c r="L58" s="104"/>
      <c r="M58" s="104"/>
    </row>
    <row r="59" spans="1:13" ht="26.25">
      <c r="A59" s="57"/>
      <c r="B59" s="57"/>
      <c r="C59" s="57"/>
      <c r="D59" s="57"/>
      <c r="F59" s="104"/>
      <c r="G59" s="104"/>
      <c r="H59" s="104"/>
      <c r="I59" s="104"/>
      <c r="J59" s="104"/>
      <c r="K59" s="104"/>
      <c r="L59" s="104"/>
      <c r="M59" s="104"/>
    </row>
    <row r="60" spans="1:13" ht="26.25">
      <c r="A60" s="57"/>
      <c r="B60" s="57"/>
      <c r="C60" s="57"/>
      <c r="D60" s="57"/>
      <c r="F60" s="104"/>
      <c r="G60" s="104"/>
      <c r="H60" s="104"/>
      <c r="I60" s="104"/>
      <c r="J60" s="104"/>
      <c r="K60" s="104"/>
      <c r="L60" s="104"/>
      <c r="M60" s="104"/>
    </row>
    <row r="61" spans="1:13" ht="26.25">
      <c r="A61" s="57"/>
      <c r="B61" s="57"/>
      <c r="C61" s="57"/>
      <c r="D61" s="57"/>
      <c r="F61" s="104"/>
      <c r="G61" s="104"/>
      <c r="H61" s="104"/>
      <c r="I61" s="104"/>
      <c r="J61" s="104"/>
      <c r="K61" s="104"/>
      <c r="L61" s="104"/>
      <c r="M61" s="104"/>
    </row>
    <row r="62" spans="1:13" ht="26.25">
      <c r="A62" s="57"/>
      <c r="B62" s="57"/>
      <c r="C62" s="57"/>
      <c r="D62" s="57"/>
      <c r="E62" s="104"/>
      <c r="F62" s="104"/>
      <c r="G62" s="104"/>
      <c r="H62" s="104"/>
      <c r="I62" s="104"/>
      <c r="J62" s="104"/>
      <c r="K62" s="104"/>
      <c r="L62" s="104"/>
      <c r="M62" s="104"/>
    </row>
    <row r="63" spans="1:13" ht="26.25">
      <c r="A63" s="57"/>
      <c r="B63" s="57"/>
      <c r="C63" s="57"/>
      <c r="D63" s="57"/>
      <c r="E63" s="104"/>
      <c r="F63" s="104"/>
      <c r="G63" s="104"/>
      <c r="H63" s="104"/>
      <c r="I63" s="104"/>
      <c r="J63" s="104"/>
      <c r="K63" s="104"/>
      <c r="L63" s="104"/>
      <c r="M63" s="104"/>
    </row>
    <row r="64" spans="1:13" ht="26.25">
      <c r="A64" s="57"/>
      <c r="B64" s="57"/>
      <c r="C64" s="102"/>
      <c r="D64" s="102"/>
      <c r="E64" s="104"/>
      <c r="F64" s="104"/>
      <c r="G64" s="104"/>
      <c r="H64" s="104"/>
      <c r="I64" s="104"/>
      <c r="J64" s="104"/>
      <c r="K64" s="104"/>
      <c r="L64" s="104"/>
      <c r="M64" s="104"/>
    </row>
    <row r="65" spans="1:13" ht="26.25">
      <c r="A65" s="57"/>
      <c r="B65" s="57"/>
      <c r="C65" s="103"/>
      <c r="D65" s="103"/>
      <c r="E65" s="104"/>
      <c r="F65" s="104"/>
      <c r="G65" s="104"/>
      <c r="H65" s="104"/>
      <c r="I65" s="104"/>
      <c r="J65" s="104"/>
      <c r="K65" s="104"/>
      <c r="L65" s="104"/>
      <c r="M65" s="104"/>
    </row>
    <row r="66" spans="1:13" ht="26.25">
      <c r="A66" s="57"/>
      <c r="B66" s="57"/>
      <c r="C66" s="103"/>
      <c r="D66" s="103"/>
      <c r="E66" s="104"/>
      <c r="F66" s="104"/>
      <c r="G66" s="104"/>
      <c r="H66" s="104"/>
      <c r="I66" s="104"/>
      <c r="J66" s="104"/>
      <c r="K66" s="104"/>
      <c r="L66" s="104"/>
      <c r="M66" s="104"/>
    </row>
    <row r="67" spans="1:13" ht="26.25">
      <c r="A67" s="102"/>
      <c r="B67" s="102"/>
      <c r="C67" s="103"/>
      <c r="D67" s="103"/>
      <c r="E67" s="104"/>
      <c r="F67" s="104"/>
      <c r="G67" s="104"/>
      <c r="H67" s="104"/>
      <c r="I67" s="104"/>
      <c r="J67" s="104"/>
      <c r="K67" s="104"/>
      <c r="L67" s="104"/>
      <c r="M67" s="104"/>
    </row>
    <row r="68" spans="1:13" ht="26.25">
      <c r="A68" s="103"/>
      <c r="B68" s="103"/>
      <c r="C68" s="103"/>
      <c r="D68" s="103"/>
      <c r="E68" s="104"/>
      <c r="F68" s="104"/>
      <c r="G68" s="104"/>
      <c r="H68" s="104"/>
      <c r="I68" s="104"/>
      <c r="J68" s="104"/>
      <c r="K68" s="104"/>
      <c r="L68" s="104"/>
      <c r="M68" s="104"/>
    </row>
    <row r="69" spans="1:13" ht="26.25">
      <c r="A69" s="103"/>
      <c r="B69" s="103"/>
      <c r="C69" s="103"/>
      <c r="D69" s="103"/>
      <c r="E69" s="104"/>
      <c r="F69" s="104"/>
      <c r="G69" s="104"/>
      <c r="H69" s="104"/>
      <c r="I69" s="104"/>
      <c r="J69" s="104"/>
      <c r="K69" s="104"/>
      <c r="L69" s="104"/>
      <c r="M69" s="104"/>
    </row>
    <row r="70" spans="1:13" ht="26.25">
      <c r="A70" s="103"/>
      <c r="B70" s="103"/>
      <c r="C70" s="103"/>
      <c r="D70" s="103"/>
      <c r="E70" s="104"/>
      <c r="F70" s="104"/>
      <c r="G70" s="104"/>
      <c r="H70" s="104"/>
      <c r="I70" s="104"/>
      <c r="J70" s="104"/>
      <c r="K70" s="104"/>
      <c r="L70" s="104"/>
      <c r="M70" s="104"/>
    </row>
    <row r="71" spans="1:13" ht="26.25">
      <c r="A71" s="103"/>
      <c r="B71" s="103"/>
      <c r="C71" s="103"/>
      <c r="D71" s="103"/>
      <c r="E71" s="104"/>
      <c r="F71" s="104"/>
      <c r="G71" s="104"/>
      <c r="H71" s="104"/>
      <c r="I71" s="104"/>
      <c r="J71" s="104"/>
      <c r="K71" s="104"/>
      <c r="L71" s="104"/>
      <c r="M71" s="104"/>
    </row>
    <row r="72" spans="1:13" ht="26.25">
      <c r="A72" s="103"/>
      <c r="B72" s="103"/>
      <c r="C72" s="103"/>
      <c r="D72" s="103"/>
      <c r="E72" s="104"/>
      <c r="F72" s="104"/>
      <c r="G72" s="104"/>
      <c r="H72" s="104"/>
      <c r="I72" s="104"/>
      <c r="J72" s="104"/>
      <c r="K72" s="104"/>
      <c r="L72" s="104"/>
      <c r="M72" s="104"/>
    </row>
    <row r="73" spans="1:13" ht="26.25">
      <c r="A73" s="103"/>
      <c r="B73" s="103"/>
      <c r="C73" s="103"/>
      <c r="D73" s="103"/>
      <c r="E73" s="104"/>
      <c r="F73" s="104"/>
      <c r="G73" s="104"/>
      <c r="H73" s="104"/>
      <c r="I73" s="104"/>
      <c r="J73" s="104"/>
      <c r="K73" s="104"/>
      <c r="L73" s="104"/>
      <c r="M73" s="104"/>
    </row>
    <row r="74" spans="1:13" ht="26.25">
      <c r="A74" s="103"/>
      <c r="B74" s="103"/>
      <c r="C74" s="103"/>
      <c r="D74" s="103"/>
      <c r="E74" s="104"/>
      <c r="F74" s="104"/>
      <c r="G74" s="104"/>
      <c r="H74" s="104"/>
      <c r="I74" s="104"/>
      <c r="J74" s="104"/>
      <c r="K74" s="104"/>
      <c r="L74" s="104"/>
      <c r="M74" s="104"/>
    </row>
    <row r="75" spans="1:13" ht="26.25">
      <c r="A75" s="103"/>
      <c r="B75" s="103"/>
      <c r="C75" s="103"/>
      <c r="D75" s="103"/>
      <c r="E75" s="104"/>
      <c r="F75" s="104"/>
      <c r="G75" s="104"/>
      <c r="H75" s="104"/>
      <c r="I75" s="104"/>
      <c r="J75" s="104"/>
      <c r="K75" s="104"/>
      <c r="L75" s="104"/>
      <c r="M75" s="104"/>
    </row>
    <row r="76" spans="1:13" ht="26.25">
      <c r="A76" s="103"/>
      <c r="B76" s="103"/>
      <c r="C76" s="103"/>
      <c r="D76" s="103"/>
      <c r="E76" s="104"/>
      <c r="F76" s="104"/>
      <c r="G76" s="104"/>
      <c r="H76" s="104"/>
      <c r="I76" s="104"/>
      <c r="J76" s="104"/>
      <c r="K76" s="104"/>
      <c r="L76" s="104"/>
      <c r="M76" s="104"/>
    </row>
    <row r="77" spans="1:13" ht="26.25">
      <c r="A77" s="103"/>
      <c r="B77" s="103"/>
      <c r="C77" s="103"/>
      <c r="D77" s="103"/>
      <c r="E77" s="104"/>
      <c r="F77" s="104"/>
      <c r="G77" s="104"/>
      <c r="H77" s="104"/>
      <c r="I77" s="104"/>
      <c r="J77" s="104"/>
      <c r="K77" s="104"/>
      <c r="L77" s="104"/>
      <c r="M77" s="104"/>
    </row>
    <row r="78" spans="1:13" ht="26.25">
      <c r="A78" s="103"/>
      <c r="B78" s="103"/>
      <c r="C78" s="103"/>
      <c r="D78" s="103"/>
      <c r="E78" s="104"/>
      <c r="F78" s="104"/>
      <c r="G78" s="104"/>
      <c r="H78" s="104"/>
      <c r="I78" s="104"/>
      <c r="J78" s="104"/>
      <c r="K78" s="104"/>
      <c r="L78" s="104"/>
      <c r="M78" s="104"/>
    </row>
    <row r="79" spans="1:13" ht="26.25">
      <c r="A79" s="103"/>
      <c r="B79" s="103"/>
      <c r="C79" s="103"/>
      <c r="D79" s="103"/>
      <c r="E79" s="104"/>
      <c r="F79" s="104"/>
      <c r="G79" s="104"/>
      <c r="H79" s="104"/>
      <c r="I79" s="104"/>
      <c r="J79" s="104"/>
      <c r="K79" s="104"/>
      <c r="L79" s="104"/>
      <c r="M79" s="104"/>
    </row>
    <row r="80" spans="1:13" ht="26.25">
      <c r="A80" s="103"/>
      <c r="B80" s="103"/>
      <c r="C80" s="103"/>
      <c r="D80" s="103"/>
      <c r="E80" s="104"/>
      <c r="F80" s="104"/>
      <c r="G80" s="104"/>
      <c r="H80" s="104"/>
    </row>
    <row r="81" spans="1:8" ht="26.25">
      <c r="A81" s="103"/>
      <c r="B81" s="103"/>
      <c r="C81" s="103"/>
      <c r="D81" s="103"/>
      <c r="E81" s="104"/>
      <c r="F81" s="104"/>
      <c r="G81" s="104"/>
      <c r="H81" s="104"/>
    </row>
    <row r="82" spans="1:8" ht="26.25">
      <c r="A82" s="103"/>
      <c r="B82" s="103"/>
      <c r="C82" s="103"/>
      <c r="D82" s="103"/>
      <c r="E82" s="104"/>
      <c r="F82" s="104"/>
      <c r="G82" s="104"/>
      <c r="H82" s="104"/>
    </row>
    <row r="83" spans="1:8" ht="26.25">
      <c r="A83" s="103"/>
      <c r="B83" s="103"/>
      <c r="C83" s="103"/>
      <c r="D83" s="103"/>
      <c r="E83" s="104"/>
      <c r="F83" s="104"/>
      <c r="G83" s="104"/>
      <c r="H83" s="104"/>
    </row>
    <row r="84" spans="1:8" ht="26.25">
      <c r="A84" s="103"/>
      <c r="B84" s="103"/>
      <c r="C84" s="104"/>
      <c r="D84" s="104"/>
      <c r="E84" s="104"/>
      <c r="F84" s="104"/>
      <c r="G84" s="104"/>
    </row>
    <row r="85" spans="1:8" ht="26.25">
      <c r="A85" s="103"/>
      <c r="B85" s="103"/>
      <c r="C85" s="104"/>
      <c r="D85" s="104"/>
      <c r="E85" s="104"/>
      <c r="F85" s="104"/>
      <c r="G85" s="104"/>
    </row>
    <row r="86" spans="1:8" ht="26.25">
      <c r="A86" s="103"/>
      <c r="B86" s="103"/>
      <c r="C86" s="104"/>
      <c r="D86" s="104"/>
      <c r="E86" s="104"/>
      <c r="F86" s="104"/>
    </row>
    <row r="87" spans="1:8">
      <c r="A87" s="104"/>
      <c r="B87" s="104"/>
      <c r="C87" s="104"/>
      <c r="D87" s="104"/>
      <c r="E87" s="104"/>
      <c r="F87" s="104"/>
    </row>
    <row r="88" spans="1:8">
      <c r="A88" s="104"/>
      <c r="B88" s="104"/>
      <c r="C88" s="104"/>
      <c r="D88" s="104"/>
      <c r="E88" s="104"/>
      <c r="F88" s="104"/>
    </row>
    <row r="89" spans="1:8">
      <c r="A89" s="104"/>
      <c r="B89" s="104"/>
      <c r="C89" s="104"/>
      <c r="D89" s="104"/>
      <c r="E89" s="104"/>
    </row>
    <row r="90" spans="1:8">
      <c r="A90" s="104"/>
      <c r="B90" s="104"/>
      <c r="C90" s="104"/>
      <c r="D90" s="104"/>
      <c r="E90" s="104"/>
    </row>
    <row r="91" spans="1:8">
      <c r="A91" s="104"/>
      <c r="B91" s="104"/>
      <c r="C91" s="104"/>
      <c r="D91" s="104"/>
      <c r="E91" s="104"/>
    </row>
    <row r="92" spans="1:8">
      <c r="A92" s="104"/>
      <c r="B92" s="104"/>
      <c r="C92" s="104"/>
      <c r="D92" s="104"/>
      <c r="E92" s="104"/>
    </row>
    <row r="93" spans="1:8">
      <c r="A93" s="104"/>
      <c r="B93" s="104"/>
      <c r="C93" s="104"/>
      <c r="D93" s="104"/>
      <c r="E93" s="104"/>
    </row>
    <row r="94" spans="1:8">
      <c r="A94" s="104"/>
      <c r="B94" s="104"/>
      <c r="C94" s="104"/>
      <c r="D94" s="104"/>
      <c r="E94" s="104"/>
    </row>
    <row r="95" spans="1:8">
      <c r="A95" s="104"/>
      <c r="B95" s="104"/>
      <c r="C95" s="104"/>
      <c r="D95" s="104"/>
      <c r="E95" s="104"/>
    </row>
    <row r="96" spans="1:8">
      <c r="A96" s="104"/>
      <c r="B96" s="104"/>
      <c r="C96" s="104"/>
      <c r="D96" s="104"/>
      <c r="E96" s="104"/>
    </row>
    <row r="97" spans="1:5">
      <c r="A97" s="104"/>
      <c r="B97" s="104"/>
      <c r="C97" s="104"/>
      <c r="D97" s="104"/>
      <c r="E97" s="104"/>
    </row>
    <row r="98" spans="1:5">
      <c r="A98" s="104"/>
      <c r="B98" s="104"/>
      <c r="C98" s="104"/>
      <c r="D98" s="104"/>
      <c r="E98" s="104"/>
    </row>
    <row r="99" spans="1:5">
      <c r="A99" s="104"/>
      <c r="B99" s="104"/>
      <c r="C99" s="104"/>
      <c r="D99" s="104"/>
      <c r="E99" s="104"/>
    </row>
    <row r="100" spans="1:5">
      <c r="A100" s="104"/>
      <c r="B100" s="104"/>
      <c r="C100" s="104"/>
      <c r="D100" s="104"/>
    </row>
    <row r="101" spans="1:5">
      <c r="A101" s="104"/>
      <c r="B101" s="104"/>
      <c r="C101" s="104"/>
      <c r="D101" s="104"/>
    </row>
    <row r="102" spans="1:5">
      <c r="A102" s="104"/>
      <c r="B102" s="104"/>
      <c r="C102" s="104"/>
      <c r="D102" s="104"/>
    </row>
    <row r="103" spans="1:5">
      <c r="A103" s="104"/>
      <c r="B103" s="104"/>
    </row>
    <row r="104" spans="1:5">
      <c r="A104" s="104"/>
      <c r="B104" s="104"/>
    </row>
    <row r="105" spans="1:5">
      <c r="A105" s="104"/>
      <c r="B105" s="104"/>
    </row>
  </sheetData>
  <pageMargins left="0.25" right="0.25" top="0.75" bottom="0.75" header="0.3" footer="0.3"/>
  <pageSetup paperSize="9" scale="86" fitToHeight="0" orientation="portrait" horizontalDpi="4294967293" verticalDpi="4294967293"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sheetPr>
    <tabColor rgb="FFFFC000"/>
  </sheetPr>
  <dimension ref="A1:L16"/>
  <sheetViews>
    <sheetView workbookViewId="0">
      <selection activeCell="C2" sqref="C2"/>
    </sheetView>
  </sheetViews>
  <sheetFormatPr baseColWidth="10" defaultRowHeight="15"/>
  <cols>
    <col min="1" max="1" width="54.5703125" customWidth="1"/>
    <col min="2" max="2" width="16.5703125" customWidth="1"/>
    <col min="3" max="3" width="15.42578125" customWidth="1"/>
    <col min="4" max="4" width="11.85546875" customWidth="1"/>
    <col min="5" max="5" width="10.7109375" customWidth="1"/>
    <col min="6" max="6" width="8.28515625" customWidth="1"/>
    <col min="7" max="7" width="16.7109375" customWidth="1"/>
    <col min="8" max="8" width="14" customWidth="1"/>
    <col min="9" max="9" width="19.28515625" customWidth="1"/>
    <col min="10" max="10" width="14.7109375" customWidth="1"/>
    <col min="11" max="11" width="20.85546875" customWidth="1"/>
  </cols>
  <sheetData>
    <row r="1" spans="1:12" ht="23.25">
      <c r="A1" s="60" t="s">
        <v>184</v>
      </c>
      <c r="B1" s="60" t="s">
        <v>200</v>
      </c>
      <c r="C1" s="60" t="s">
        <v>186</v>
      </c>
      <c r="D1" s="60" t="s">
        <v>199</v>
      </c>
      <c r="E1" s="60" t="s">
        <v>198</v>
      </c>
      <c r="F1" s="60" t="s">
        <v>187</v>
      </c>
      <c r="G1" s="60" t="s">
        <v>188</v>
      </c>
      <c r="H1" s="60" t="s">
        <v>189</v>
      </c>
      <c r="I1" s="60" t="s">
        <v>190</v>
      </c>
      <c r="J1" s="60" t="s">
        <v>54</v>
      </c>
      <c r="K1" s="60" t="s">
        <v>55</v>
      </c>
    </row>
    <row r="2" spans="1:12" ht="23.25">
      <c r="A2" s="61" t="s">
        <v>185</v>
      </c>
      <c r="B2" s="175" t="s">
        <v>335</v>
      </c>
      <c r="C2" s="62">
        <f>'SAISIE TECHNIQUE'!B5</f>
        <v>70</v>
      </c>
      <c r="D2" s="148" t="s">
        <v>335</v>
      </c>
      <c r="E2" s="148" t="s">
        <v>335</v>
      </c>
      <c r="F2" s="62">
        <v>0.6</v>
      </c>
      <c r="G2" s="148">
        <v>1.8</v>
      </c>
      <c r="H2" s="61">
        <f>C2*F2*G2</f>
        <v>75.600000000000009</v>
      </c>
      <c r="I2" s="61">
        <v>30</v>
      </c>
      <c r="J2" s="61">
        <f>H2*I2</f>
        <v>2268.0000000000005</v>
      </c>
      <c r="K2" s="61">
        <f>J2*1.2</f>
        <v>2721.6000000000004</v>
      </c>
    </row>
    <row r="3" spans="1:12" ht="23.25">
      <c r="A3" s="61" t="s">
        <v>193</v>
      </c>
      <c r="B3" s="62">
        <f>'SAISIE TECHNIQUE'!B4</f>
        <v>41</v>
      </c>
      <c r="C3" s="148" t="s">
        <v>335</v>
      </c>
      <c r="D3" s="148" t="s">
        <v>335</v>
      </c>
      <c r="E3" s="62">
        <v>0.5</v>
      </c>
      <c r="F3" s="62">
        <v>0.4</v>
      </c>
      <c r="G3" s="148">
        <v>1.8</v>
      </c>
      <c r="H3" s="61">
        <f>B3*E3*F3*G3</f>
        <v>14.760000000000002</v>
      </c>
      <c r="I3" s="61">
        <v>30</v>
      </c>
      <c r="J3" s="61">
        <f t="shared" ref="J3:J10" si="0">H3*I3</f>
        <v>442.80000000000007</v>
      </c>
      <c r="K3" s="61">
        <f t="shared" ref="K3:K10" si="1">J3*1.2</f>
        <v>531.36</v>
      </c>
    </row>
    <row r="4" spans="1:12" ht="23.25">
      <c r="A4" s="61" t="s">
        <v>191</v>
      </c>
      <c r="B4" s="148" t="s">
        <v>335</v>
      </c>
      <c r="C4" s="148" t="s">
        <v>335</v>
      </c>
      <c r="D4" s="62">
        <f>'SAISIE TECHNIQUE'!B6</f>
        <v>20</v>
      </c>
      <c r="E4" s="63">
        <v>0.5</v>
      </c>
      <c r="F4" s="63">
        <v>0.6</v>
      </c>
      <c r="G4" s="148">
        <v>1.8</v>
      </c>
      <c r="H4" s="61">
        <f t="shared" ref="H4:H9" si="2">D4*E4*F4*G4</f>
        <v>10.8</v>
      </c>
      <c r="I4" s="61">
        <v>30</v>
      </c>
      <c r="J4" s="61">
        <f t="shared" si="0"/>
        <v>324</v>
      </c>
      <c r="K4" s="61">
        <f t="shared" si="1"/>
        <v>388.8</v>
      </c>
      <c r="L4" s="185">
        <f>K2+K3+K4</f>
        <v>3641.7600000000007</v>
      </c>
    </row>
    <row r="5" spans="1:12" ht="23.25">
      <c r="A5" s="191" t="s">
        <v>192</v>
      </c>
      <c r="B5" s="148" t="s">
        <v>335</v>
      </c>
      <c r="C5" s="148" t="s">
        <v>335</v>
      </c>
      <c r="D5" s="62">
        <f>'SAISIE TECHNIQUE'!B6</f>
        <v>20</v>
      </c>
      <c r="E5" s="63">
        <v>0.3</v>
      </c>
      <c r="F5" s="63">
        <v>0.6</v>
      </c>
      <c r="G5" s="148">
        <v>1.8</v>
      </c>
      <c r="H5" s="61">
        <f t="shared" si="2"/>
        <v>6.4799999999999995</v>
      </c>
      <c r="I5" s="61">
        <v>30</v>
      </c>
      <c r="J5" s="61">
        <f t="shared" si="0"/>
        <v>194.39999999999998</v>
      </c>
      <c r="K5" s="61">
        <f t="shared" si="1"/>
        <v>233.27999999999997</v>
      </c>
    </row>
    <row r="6" spans="1:12" ht="23.25">
      <c r="A6" s="61" t="s">
        <v>203</v>
      </c>
      <c r="B6" s="149" t="s">
        <v>335</v>
      </c>
      <c r="C6" s="63"/>
      <c r="D6" s="63"/>
      <c r="E6" s="175"/>
      <c r="F6" s="63">
        <v>1</v>
      </c>
      <c r="G6" s="148">
        <v>1.8</v>
      </c>
      <c r="H6" s="61">
        <f>D6*E6*F6*G6</f>
        <v>0</v>
      </c>
      <c r="I6" s="61">
        <v>30</v>
      </c>
      <c r="J6" s="61">
        <f t="shared" si="0"/>
        <v>0</v>
      </c>
      <c r="K6" s="61">
        <f t="shared" si="1"/>
        <v>0</v>
      </c>
    </row>
    <row r="7" spans="1:12" ht="23.25">
      <c r="A7" s="61" t="s">
        <v>204</v>
      </c>
      <c r="B7" s="61"/>
      <c r="C7" s="61"/>
      <c r="D7" s="61">
        <v>0</v>
      </c>
      <c r="E7" s="61">
        <v>0</v>
      </c>
      <c r="F7" s="61">
        <v>1.8</v>
      </c>
      <c r="G7" s="148">
        <v>1.8</v>
      </c>
      <c r="H7" s="61">
        <f t="shared" si="2"/>
        <v>0</v>
      </c>
      <c r="I7" s="61">
        <v>30</v>
      </c>
      <c r="J7" s="61">
        <f t="shared" si="0"/>
        <v>0</v>
      </c>
      <c r="K7" s="61">
        <f t="shared" si="1"/>
        <v>0</v>
      </c>
    </row>
    <row r="8" spans="1:12" ht="23.25">
      <c r="A8" s="61" t="s">
        <v>205</v>
      </c>
      <c r="B8" s="149" t="s">
        <v>335</v>
      </c>
      <c r="C8" s="149" t="s">
        <v>335</v>
      </c>
      <c r="D8" s="62">
        <f>'SAISIE TECHNIQUE'!B6</f>
        <v>20</v>
      </c>
      <c r="E8" s="61">
        <v>0.5</v>
      </c>
      <c r="F8" s="61">
        <v>0.6</v>
      </c>
      <c r="G8" s="148">
        <v>1.8</v>
      </c>
      <c r="H8" s="61">
        <f t="shared" si="2"/>
        <v>10.8</v>
      </c>
      <c r="I8" s="61">
        <v>30</v>
      </c>
      <c r="J8" s="61">
        <f t="shared" si="0"/>
        <v>324</v>
      </c>
      <c r="K8" s="61">
        <f t="shared" si="1"/>
        <v>388.8</v>
      </c>
    </row>
    <row r="9" spans="1:12" ht="23.25">
      <c r="A9" s="61" t="s">
        <v>206</v>
      </c>
      <c r="B9" s="149" t="s">
        <v>335</v>
      </c>
      <c r="C9" s="62">
        <f>'SAISIE TECHNIQUE'!B6</f>
        <v>20</v>
      </c>
      <c r="D9" s="63"/>
      <c r="E9" s="63"/>
      <c r="F9" s="63">
        <v>0.4</v>
      </c>
      <c r="G9" s="148">
        <v>1.8</v>
      </c>
      <c r="H9" s="61">
        <f t="shared" si="2"/>
        <v>0</v>
      </c>
      <c r="I9" s="61">
        <v>30</v>
      </c>
      <c r="J9" s="61">
        <f t="shared" si="0"/>
        <v>0</v>
      </c>
      <c r="K9" s="61">
        <f t="shared" si="1"/>
        <v>0</v>
      </c>
    </row>
    <row r="10" spans="1:12" ht="23.25">
      <c r="A10" s="61" t="s">
        <v>378</v>
      </c>
      <c r="B10" s="149"/>
      <c r="C10" s="62">
        <f>D10*E10</f>
        <v>0</v>
      </c>
      <c r="D10" s="63"/>
      <c r="E10" s="63"/>
      <c r="F10" s="63"/>
      <c r="G10" s="148">
        <v>1.8</v>
      </c>
      <c r="H10" s="61">
        <f>D10*E10*F10</f>
        <v>0</v>
      </c>
      <c r="I10" s="61">
        <v>30</v>
      </c>
      <c r="J10" s="61">
        <f t="shared" si="0"/>
        <v>0</v>
      </c>
      <c r="K10" s="61">
        <f t="shared" si="1"/>
        <v>0</v>
      </c>
    </row>
    <row r="11" spans="1:12" ht="28.5">
      <c r="A11" s="60" t="s">
        <v>201</v>
      </c>
      <c r="B11" s="60"/>
      <c r="C11" s="60"/>
      <c r="D11" s="60"/>
      <c r="E11" s="60"/>
      <c r="F11" s="60"/>
      <c r="G11" s="60"/>
      <c r="H11" s="81">
        <f>SUM(H2:H10)</f>
        <v>118.44000000000001</v>
      </c>
      <c r="I11" s="81"/>
      <c r="J11" s="81">
        <f>SUM(J2:J10)</f>
        <v>3553.2000000000007</v>
      </c>
      <c r="K11" s="81">
        <f>SUM(K2:K10)</f>
        <v>4263.8400000000011</v>
      </c>
    </row>
    <row r="12" spans="1:12" ht="23.25">
      <c r="A12" s="61" t="s">
        <v>394</v>
      </c>
      <c r="B12" s="61"/>
      <c r="C12" s="61"/>
      <c r="D12" s="61"/>
      <c r="E12" s="61"/>
      <c r="F12" s="61"/>
      <c r="G12" s="61"/>
      <c r="H12" s="61"/>
      <c r="I12" s="61"/>
      <c r="J12" s="61"/>
      <c r="K12" s="61"/>
    </row>
    <row r="13" spans="1:12" ht="23.25">
      <c r="A13" s="61" t="s">
        <v>579</v>
      </c>
      <c r="B13" s="61"/>
      <c r="C13" s="61"/>
      <c r="D13" s="61"/>
      <c r="E13" s="61"/>
      <c r="F13" s="61"/>
      <c r="G13" s="61"/>
      <c r="H13" s="61"/>
      <c r="I13" s="61"/>
      <c r="J13" s="61"/>
      <c r="K13" s="61"/>
    </row>
    <row r="14" spans="1:12" ht="23.25">
      <c r="A14" s="61"/>
      <c r="B14" s="61"/>
      <c r="C14" s="61"/>
      <c r="D14" s="61"/>
      <c r="E14" s="61"/>
      <c r="F14" s="61"/>
      <c r="G14" s="61"/>
      <c r="H14" s="61"/>
      <c r="I14" s="61"/>
      <c r="J14" s="61"/>
      <c r="K14" s="61"/>
    </row>
    <row r="15" spans="1:12" ht="23.25">
      <c r="A15" s="61"/>
      <c r="B15" s="61"/>
      <c r="C15" s="61"/>
      <c r="D15" s="61"/>
      <c r="E15" s="61"/>
      <c r="F15" s="61"/>
      <c r="G15" s="61"/>
      <c r="H15" s="61"/>
      <c r="I15" s="61"/>
      <c r="J15" s="61"/>
      <c r="K15" s="61"/>
    </row>
    <row r="16" spans="1:12" ht="23.25">
      <c r="A16" s="61"/>
      <c r="B16" s="61"/>
      <c r="C16" s="61"/>
      <c r="D16" s="61"/>
      <c r="E16" s="61"/>
      <c r="F16" s="61"/>
      <c r="G16" s="61"/>
      <c r="H16" s="61"/>
      <c r="I16" s="61"/>
      <c r="J16" s="61"/>
      <c r="K16" s="61"/>
    </row>
  </sheetData>
  <pageMargins left="0.25" right="0.25" top="0.75" bottom="0.75" header="0.3" footer="0.3"/>
  <pageSetup paperSize="8" orientation="landscape" horizontalDpi="4294967293" verticalDpi="4294967293" r:id="rId1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sheetPr>
    <tabColor rgb="FF00B050"/>
  </sheetPr>
  <dimension ref="A1:H41"/>
  <sheetViews>
    <sheetView topLeftCell="A3" workbookViewId="0">
      <selection activeCell="I24" sqref="I24"/>
    </sheetView>
  </sheetViews>
  <sheetFormatPr baseColWidth="10" defaultRowHeight="15"/>
  <cols>
    <col min="1" max="1" width="40.28515625" customWidth="1"/>
  </cols>
  <sheetData>
    <row r="1" spans="1:8" ht="18.75">
      <c r="A1" s="137" t="s">
        <v>364</v>
      </c>
      <c r="B1" s="195">
        <v>60</v>
      </c>
      <c r="C1" s="137"/>
      <c r="D1" s="137"/>
      <c r="E1" s="137"/>
    </row>
    <row r="2" spans="1:8" ht="18.75">
      <c r="A2" s="137" t="s">
        <v>689</v>
      </c>
      <c r="B2" s="195">
        <f>'SAISIE TECHNIQUE'!B1</f>
        <v>6.5</v>
      </c>
      <c r="C2" s="137"/>
      <c r="D2" s="137"/>
      <c r="E2" s="137"/>
    </row>
    <row r="3" spans="1:8" ht="18.75">
      <c r="A3" s="137" t="s">
        <v>398</v>
      </c>
      <c r="B3" s="137">
        <f>'SAISIE TECHNIQUE'!B6</f>
        <v>20</v>
      </c>
      <c r="C3" s="137"/>
      <c r="D3" s="137"/>
      <c r="E3" s="137"/>
    </row>
    <row r="4" spans="1:8" ht="18.75">
      <c r="A4" s="196" t="s">
        <v>387</v>
      </c>
      <c r="B4" s="196" t="s">
        <v>690</v>
      </c>
      <c r="C4" s="196" t="s">
        <v>195</v>
      </c>
      <c r="D4" s="196" t="s">
        <v>24</v>
      </c>
      <c r="E4" s="196"/>
    </row>
    <row r="5" spans="1:8" ht="18.75">
      <c r="A5" s="137" t="s">
        <v>388</v>
      </c>
      <c r="B5" s="195">
        <f>B1*0.5/2</f>
        <v>15</v>
      </c>
      <c r="C5" s="137">
        <v>30</v>
      </c>
      <c r="D5" s="137">
        <f>B5*C5</f>
        <v>450</v>
      </c>
      <c r="E5" s="137"/>
    </row>
    <row r="6" spans="1:8" ht="18.75">
      <c r="A6" s="169" t="s">
        <v>365</v>
      </c>
      <c r="B6" s="195">
        <f>B1*0.5/2</f>
        <v>15</v>
      </c>
      <c r="C6" s="137">
        <v>30</v>
      </c>
      <c r="D6" s="137">
        <f>B6*C6</f>
        <v>450</v>
      </c>
      <c r="E6" s="137"/>
    </row>
    <row r="7" spans="1:8" ht="18.75">
      <c r="A7" s="196" t="s">
        <v>370</v>
      </c>
      <c r="B7" s="196">
        <f>B5+B6</f>
        <v>30</v>
      </c>
      <c r="C7" s="196"/>
      <c r="D7" s="196">
        <f>D5+D6</f>
        <v>900</v>
      </c>
      <c r="E7" s="137"/>
      <c r="H7" s="201"/>
    </row>
    <row r="8" spans="1:8" ht="18.75">
      <c r="A8" s="136" t="s">
        <v>357</v>
      </c>
      <c r="B8" s="136" t="s">
        <v>358</v>
      </c>
      <c r="C8" s="136" t="s">
        <v>359</v>
      </c>
      <c r="D8" s="136" t="s">
        <v>195</v>
      </c>
      <c r="E8" s="136" t="s">
        <v>24</v>
      </c>
      <c r="F8" s="203" t="s">
        <v>396</v>
      </c>
    </row>
    <row r="9" spans="1:8" ht="37.5">
      <c r="A9" s="199" t="s">
        <v>389</v>
      </c>
      <c r="B9" s="137">
        <v>55152</v>
      </c>
      <c r="C9" s="137">
        <f>B1/50</f>
        <v>1.2</v>
      </c>
      <c r="D9" s="137">
        <v>60</v>
      </c>
      <c r="E9" s="137">
        <f>C9*D9</f>
        <v>72</v>
      </c>
      <c r="F9">
        <v>50</v>
      </c>
    </row>
    <row r="10" spans="1:8" ht="18.75">
      <c r="A10" s="199" t="s">
        <v>390</v>
      </c>
      <c r="B10" s="137"/>
      <c r="C10" s="137">
        <f>B1/50</f>
        <v>1.2</v>
      </c>
      <c r="D10" s="137"/>
      <c r="E10" s="137">
        <f t="shared" ref="E10:E16" si="0">C10*D10</f>
        <v>0</v>
      </c>
    </row>
    <row r="11" spans="1:8" ht="18.75">
      <c r="A11" s="4" t="s">
        <v>391</v>
      </c>
      <c r="B11" s="137">
        <v>55157</v>
      </c>
      <c r="C11" s="137">
        <f>B1/50</f>
        <v>1.2</v>
      </c>
      <c r="D11" s="137">
        <v>10</v>
      </c>
      <c r="E11" s="137">
        <f t="shared" si="0"/>
        <v>12</v>
      </c>
      <c r="F11">
        <v>25</v>
      </c>
    </row>
    <row r="12" spans="1:8" ht="18.75">
      <c r="A12" s="137" t="s">
        <v>360</v>
      </c>
      <c r="B12" s="137">
        <v>55176</v>
      </c>
      <c r="C12" s="137">
        <f>B1/50</f>
        <v>1.2</v>
      </c>
      <c r="D12" s="137">
        <v>20</v>
      </c>
      <c r="E12" s="137">
        <f t="shared" si="0"/>
        <v>24</v>
      </c>
    </row>
    <row r="13" spans="1:8" ht="18.75">
      <c r="A13" s="137" t="s">
        <v>696</v>
      </c>
      <c r="B13" s="137">
        <v>67621</v>
      </c>
      <c r="C13" s="137">
        <f>B1/50</f>
        <v>1.2</v>
      </c>
      <c r="D13" s="137">
        <v>32</v>
      </c>
      <c r="E13" s="137">
        <f t="shared" si="0"/>
        <v>38.4</v>
      </c>
      <c r="F13">
        <v>50</v>
      </c>
    </row>
    <row r="14" spans="1:8" ht="18.75">
      <c r="A14" s="137" t="s">
        <v>366</v>
      </c>
      <c r="B14" s="137"/>
      <c r="C14" s="137"/>
      <c r="D14" s="137"/>
      <c r="E14" s="137">
        <f t="shared" si="0"/>
        <v>0</v>
      </c>
    </row>
    <row r="15" spans="1:8" ht="18.75">
      <c r="A15" s="137" t="s">
        <v>367</v>
      </c>
      <c r="B15" s="137"/>
      <c r="C15" s="137"/>
      <c r="D15" s="137"/>
      <c r="E15" s="137">
        <f t="shared" si="0"/>
        <v>0</v>
      </c>
    </row>
    <row r="16" spans="1:8" ht="18.75">
      <c r="A16" s="137" t="s">
        <v>695</v>
      </c>
      <c r="B16" s="137">
        <v>68143</v>
      </c>
      <c r="C16" s="137">
        <f>B1</f>
        <v>60</v>
      </c>
      <c r="D16" s="137">
        <v>23</v>
      </c>
      <c r="E16" s="137">
        <f t="shared" si="0"/>
        <v>1380</v>
      </c>
    </row>
    <row r="17" spans="1:6" ht="18.75">
      <c r="A17" s="137" t="s">
        <v>687</v>
      </c>
      <c r="B17" s="137">
        <v>68144</v>
      </c>
      <c r="C17" s="137">
        <v>20</v>
      </c>
      <c r="D17" s="137">
        <v>25</v>
      </c>
      <c r="E17" s="137"/>
      <c r="F17">
        <v>3</v>
      </c>
    </row>
    <row r="18" spans="1:6" ht="18.75">
      <c r="A18" s="136" t="s">
        <v>24</v>
      </c>
      <c r="B18" s="136"/>
      <c r="C18" s="136"/>
      <c r="D18" s="136"/>
      <c r="E18" s="136">
        <f>SUM(E9:E15)</f>
        <v>146.4</v>
      </c>
    </row>
    <row r="19" spans="1:6" ht="18.75">
      <c r="A19" s="174" t="s">
        <v>361</v>
      </c>
      <c r="B19" s="174" t="s">
        <v>358</v>
      </c>
      <c r="C19" s="174" t="s">
        <v>359</v>
      </c>
      <c r="D19" s="174" t="s">
        <v>195</v>
      </c>
      <c r="E19" s="174" t="s">
        <v>24</v>
      </c>
    </row>
    <row r="20" spans="1:6" ht="37.5">
      <c r="A20" s="199" t="s">
        <v>371</v>
      </c>
      <c r="B20" s="137">
        <v>13232</v>
      </c>
      <c r="C20" s="137">
        <f>B1/3</f>
        <v>20</v>
      </c>
      <c r="D20" s="137">
        <v>12</v>
      </c>
      <c r="E20" s="137">
        <f>C20*D20</f>
        <v>240</v>
      </c>
      <c r="F20">
        <v>3</v>
      </c>
    </row>
    <row r="21" spans="1:6" ht="37.5">
      <c r="A21" s="199" t="s">
        <v>392</v>
      </c>
      <c r="B21" s="137"/>
      <c r="C21" s="137">
        <f>B3/3</f>
        <v>6.666666666666667</v>
      </c>
      <c r="D21" s="137">
        <v>12</v>
      </c>
      <c r="E21" s="137">
        <f t="shared" ref="E21:E32" si="1">C21*D21</f>
        <v>80</v>
      </c>
      <c r="F21">
        <v>3</v>
      </c>
    </row>
    <row r="22" spans="1:6" ht="18.75">
      <c r="A22" s="137" t="s">
        <v>362</v>
      </c>
      <c r="B22" s="137">
        <v>2808</v>
      </c>
      <c r="C22" s="137"/>
      <c r="D22" s="137"/>
      <c r="E22" s="137">
        <f t="shared" si="1"/>
        <v>0</v>
      </c>
    </row>
    <row r="23" spans="1:6" ht="18.75">
      <c r="A23" s="137" t="s">
        <v>363</v>
      </c>
      <c r="B23" s="137"/>
      <c r="C23" s="137"/>
      <c r="D23" s="137"/>
      <c r="E23" s="137">
        <f t="shared" si="1"/>
        <v>0</v>
      </c>
    </row>
    <row r="24" spans="1:6" ht="18.75">
      <c r="A24" s="204" t="s">
        <v>197</v>
      </c>
      <c r="B24" s="137">
        <v>12064</v>
      </c>
      <c r="C24" s="137">
        <v>2</v>
      </c>
      <c r="D24" s="137">
        <v>75</v>
      </c>
      <c r="E24" s="137">
        <f t="shared" si="1"/>
        <v>150</v>
      </c>
    </row>
    <row r="25" spans="1:6" ht="18.75">
      <c r="A25" s="137" t="s">
        <v>393</v>
      </c>
      <c r="B25" s="137"/>
      <c r="C25" s="137"/>
      <c r="D25" s="137"/>
      <c r="E25" s="137">
        <f t="shared" si="1"/>
        <v>0</v>
      </c>
    </row>
    <row r="26" spans="1:6" ht="18.75">
      <c r="A26" s="137" t="s">
        <v>26</v>
      </c>
      <c r="B26" s="137"/>
      <c r="C26" s="137"/>
      <c r="D26" s="137"/>
      <c r="E26" s="137">
        <f t="shared" si="1"/>
        <v>0</v>
      </c>
    </row>
    <row r="27" spans="1:6" ht="18.75">
      <c r="A27" s="137" t="s">
        <v>368</v>
      </c>
      <c r="B27" s="137"/>
      <c r="C27" s="137"/>
      <c r="D27" s="137"/>
      <c r="E27" s="137">
        <f t="shared" si="1"/>
        <v>0</v>
      </c>
    </row>
    <row r="28" spans="1:6" ht="18.75">
      <c r="A28" s="137" t="s">
        <v>369</v>
      </c>
      <c r="B28" s="137"/>
      <c r="C28" s="137"/>
      <c r="D28" s="137"/>
      <c r="E28" s="137">
        <f t="shared" si="1"/>
        <v>0</v>
      </c>
    </row>
    <row r="29" spans="1:6" ht="18.75">
      <c r="A29" s="137" t="s">
        <v>688</v>
      </c>
      <c r="B29" s="137"/>
      <c r="C29" s="137"/>
      <c r="D29" s="137">
        <v>19</v>
      </c>
      <c r="E29" s="137">
        <f t="shared" si="1"/>
        <v>0</v>
      </c>
    </row>
    <row r="30" spans="1:6" ht="18.75">
      <c r="A30" s="137" t="s">
        <v>397</v>
      </c>
      <c r="B30" s="137">
        <v>8179</v>
      </c>
      <c r="C30" s="137">
        <v>1</v>
      </c>
      <c r="D30" s="137">
        <v>125</v>
      </c>
      <c r="E30" s="137">
        <f t="shared" si="1"/>
        <v>125</v>
      </c>
    </row>
    <row r="31" spans="1:6" ht="18.75">
      <c r="A31" s="137" t="s">
        <v>372</v>
      </c>
      <c r="B31" s="137">
        <v>67362</v>
      </c>
      <c r="C31" s="137">
        <v>1</v>
      </c>
      <c r="D31" s="137">
        <v>80</v>
      </c>
      <c r="E31" s="137">
        <f t="shared" si="1"/>
        <v>80</v>
      </c>
    </row>
    <row r="32" spans="1:6" ht="18.75">
      <c r="A32" s="200" t="s">
        <v>373</v>
      </c>
      <c r="B32" s="137"/>
      <c r="C32" s="137"/>
      <c r="D32" s="137"/>
      <c r="E32" s="137">
        <f t="shared" si="1"/>
        <v>0</v>
      </c>
    </row>
    <row r="33" spans="1:5" ht="18.75">
      <c r="A33" s="202" t="s">
        <v>24</v>
      </c>
      <c r="B33" s="202"/>
      <c r="C33" s="202"/>
      <c r="D33" s="202"/>
      <c r="E33" s="202">
        <f>SUM(E20:E32)</f>
        <v>675</v>
      </c>
    </row>
    <row r="34" spans="1:5" ht="18.75">
      <c r="A34" s="198" t="s">
        <v>26</v>
      </c>
      <c r="B34" s="198" t="s">
        <v>358</v>
      </c>
      <c r="C34" s="198" t="s">
        <v>56</v>
      </c>
      <c r="D34" s="198" t="s">
        <v>195</v>
      </c>
      <c r="E34" s="198" t="s">
        <v>24</v>
      </c>
    </row>
    <row r="35" spans="1:5" ht="18.75">
      <c r="A35" s="137" t="s">
        <v>374</v>
      </c>
      <c r="B35" s="137"/>
      <c r="C35" s="137"/>
      <c r="D35" s="137"/>
      <c r="E35" s="137"/>
    </row>
    <row r="36" spans="1:5" ht="18.75">
      <c r="A36" s="137" t="s">
        <v>375</v>
      </c>
      <c r="B36" s="137"/>
      <c r="C36" s="137"/>
      <c r="D36" s="137"/>
      <c r="E36" s="137"/>
    </row>
    <row r="37" spans="1:5" ht="18.75">
      <c r="A37" s="137" t="s">
        <v>376</v>
      </c>
      <c r="B37" s="137"/>
      <c r="C37" s="137"/>
      <c r="D37" s="137"/>
      <c r="E37" s="137"/>
    </row>
    <row r="38" spans="1:5" ht="18.75">
      <c r="A38" s="137" t="s">
        <v>377</v>
      </c>
      <c r="B38" s="137"/>
      <c r="C38" s="137"/>
      <c r="D38" s="137"/>
      <c r="E38" s="137"/>
    </row>
    <row r="39" spans="1:5" ht="18.75">
      <c r="A39" s="137" t="s">
        <v>363</v>
      </c>
      <c r="B39" s="137"/>
      <c r="C39" s="137"/>
      <c r="D39" s="137"/>
      <c r="E39" s="137"/>
    </row>
    <row r="40" spans="1:5" ht="18.75">
      <c r="A40" s="137" t="s">
        <v>362</v>
      </c>
      <c r="B40" s="137"/>
      <c r="C40" s="137"/>
      <c r="D40" s="137"/>
      <c r="E40" s="137"/>
    </row>
    <row r="41" spans="1:5" ht="18.75">
      <c r="A41" s="197"/>
      <c r="B41" s="197"/>
      <c r="C41" s="197"/>
      <c r="D41" s="197"/>
      <c r="E41" s="197"/>
    </row>
  </sheetData>
  <pageMargins left="0.25" right="0.25" top="0.75" bottom="0.75" header="0.3" footer="0.3"/>
  <pageSetup paperSize="8" orientation="portrait" horizontalDpi="4294967293" verticalDpi="4294967293" r:id="rId1"/>
</worksheet>
</file>

<file path=xl/worksheets/sheet1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900-000000000000}">
  <sheetPr>
    <tabColor rgb="FF00FF00"/>
  </sheetPr>
  <dimension ref="A1:M28"/>
  <sheetViews>
    <sheetView topLeftCell="A4" zoomScale="95" zoomScaleNormal="95" workbookViewId="0">
      <selection activeCell="G16" sqref="G16"/>
    </sheetView>
  </sheetViews>
  <sheetFormatPr baseColWidth="10" defaultRowHeight="15"/>
  <cols>
    <col min="1" max="1" width="32.7109375" style="1" bestFit="1" customWidth="1"/>
    <col min="2" max="2" width="22.5703125" style="1" customWidth="1"/>
    <col min="3" max="3" width="20.28515625" style="1" customWidth="1"/>
    <col min="4" max="4" width="18.42578125" style="1" customWidth="1"/>
    <col min="5" max="5" width="22.5703125" style="1" customWidth="1"/>
    <col min="6" max="6" width="21.42578125" style="1" customWidth="1"/>
    <col min="7" max="7" width="26.42578125" style="1" customWidth="1"/>
    <col min="8" max="8" width="19.7109375" style="1" customWidth="1"/>
    <col min="9" max="9" width="19.85546875" style="1" customWidth="1"/>
    <col min="10" max="10" width="32.140625" style="1" customWidth="1"/>
    <col min="11" max="11" width="13.140625" style="1" bestFit="1" customWidth="1"/>
    <col min="12" max="12" width="15.7109375" style="1" bestFit="1" customWidth="1"/>
    <col min="13" max="13" width="14.5703125" style="1" bestFit="1" customWidth="1"/>
    <col min="14" max="16384" width="11.42578125" style="1"/>
  </cols>
  <sheetData>
    <row r="1" spans="1:13" ht="27.75">
      <c r="A1" s="118" t="s">
        <v>0</v>
      </c>
      <c r="B1" s="119" t="s">
        <v>1</v>
      </c>
      <c r="C1" s="119" t="s">
        <v>2</v>
      </c>
      <c r="D1" s="119" t="s">
        <v>590</v>
      </c>
      <c r="E1" s="119" t="s">
        <v>350</v>
      </c>
      <c r="F1" s="119" t="s">
        <v>349</v>
      </c>
      <c r="G1" s="119" t="s">
        <v>6</v>
      </c>
      <c r="H1" s="119" t="s">
        <v>7</v>
      </c>
      <c r="I1" s="119" t="s">
        <v>8</v>
      </c>
      <c r="J1" s="211" t="s">
        <v>413</v>
      </c>
      <c r="K1" s="206" t="s">
        <v>402</v>
      </c>
      <c r="L1" s="206" t="s">
        <v>403</v>
      </c>
      <c r="M1" s="205" t="s">
        <v>414</v>
      </c>
    </row>
    <row r="2" spans="1:13" ht="27.75">
      <c r="A2" s="152" t="s">
        <v>9</v>
      </c>
      <c r="B2" s="144" t="s">
        <v>335</v>
      </c>
      <c r="C2" s="144" t="s">
        <v>335</v>
      </c>
      <c r="D2" s="144" t="s">
        <v>335</v>
      </c>
      <c r="E2" s="145" t="s">
        <v>335</v>
      </c>
      <c r="F2" s="144" t="s">
        <v>335</v>
      </c>
      <c r="G2" s="144" t="s">
        <v>335</v>
      </c>
      <c r="H2" s="144" t="s">
        <v>335</v>
      </c>
      <c r="I2" s="144" t="s">
        <v>335</v>
      </c>
      <c r="J2" s="207" t="s">
        <v>401</v>
      </c>
      <c r="K2" s="210">
        <v>8</v>
      </c>
      <c r="L2" s="210">
        <v>7</v>
      </c>
      <c r="M2" s="207">
        <v>0</v>
      </c>
    </row>
    <row r="3" spans="1:13" ht="27.75">
      <c r="A3" s="152" t="s">
        <v>10</v>
      </c>
      <c r="B3" s="120">
        <v>0.5</v>
      </c>
      <c r="C3" s="120">
        <f>B3</f>
        <v>0.5</v>
      </c>
      <c r="D3" s="144" t="s">
        <v>335</v>
      </c>
      <c r="E3" s="144" t="s">
        <v>335</v>
      </c>
      <c r="F3" s="144" t="s">
        <v>335</v>
      </c>
      <c r="G3" s="144" t="s">
        <v>335</v>
      </c>
      <c r="H3" s="144" t="s">
        <v>335</v>
      </c>
      <c r="I3" s="144" t="s">
        <v>335</v>
      </c>
      <c r="J3" s="205" t="s">
        <v>399</v>
      </c>
      <c r="K3" s="205">
        <v>156</v>
      </c>
      <c r="L3" s="205">
        <v>156</v>
      </c>
      <c r="M3" s="205">
        <v>156</v>
      </c>
    </row>
    <row r="4" spans="1:13" ht="27.75">
      <c r="A4" s="152" t="s">
        <v>11</v>
      </c>
      <c r="B4" s="153">
        <v>0.05</v>
      </c>
      <c r="C4" s="153">
        <v>0.4</v>
      </c>
      <c r="D4" s="153">
        <v>0.8</v>
      </c>
      <c r="E4" s="144" t="s">
        <v>335</v>
      </c>
      <c r="F4" s="154">
        <v>0.06</v>
      </c>
      <c r="G4" s="153">
        <v>0.12</v>
      </c>
      <c r="H4" s="153">
        <v>0.2</v>
      </c>
      <c r="I4" s="153">
        <v>0.05</v>
      </c>
      <c r="J4" s="205" t="s">
        <v>400</v>
      </c>
      <c r="K4" s="205">
        <f>K2*C8</f>
        <v>1248</v>
      </c>
      <c r="L4" s="205">
        <f>L2*C8</f>
        <v>1092</v>
      </c>
      <c r="M4" s="205">
        <f>M2*156</f>
        <v>0</v>
      </c>
    </row>
    <row r="5" spans="1:13" ht="27.75">
      <c r="A5" s="121" t="s">
        <v>316</v>
      </c>
      <c r="B5" s="142">
        <f>'SAISIE TECHNIQUE'!B4</f>
        <v>41</v>
      </c>
      <c r="C5" s="142">
        <f>'SAISIE TECHNIQUE'!B4</f>
        <v>41</v>
      </c>
      <c r="D5" s="142">
        <f>C5</f>
        <v>41</v>
      </c>
      <c r="E5" s="146" t="s">
        <v>335</v>
      </c>
      <c r="F5" s="146" t="s">
        <v>335</v>
      </c>
      <c r="G5" s="146" t="s">
        <v>335</v>
      </c>
      <c r="H5" s="146" t="s">
        <v>335</v>
      </c>
      <c r="I5" s="147" t="s">
        <v>335</v>
      </c>
      <c r="J5" s="205" t="s">
        <v>54</v>
      </c>
      <c r="K5" s="205">
        <f>K3+K4</f>
        <v>1404</v>
      </c>
      <c r="L5" s="205">
        <f>L3+L4</f>
        <v>1248</v>
      </c>
      <c r="M5" s="205">
        <f>M3+M4</f>
        <v>156</v>
      </c>
    </row>
    <row r="6" spans="1:13" ht="27.75">
      <c r="A6" s="122" t="s">
        <v>12</v>
      </c>
      <c r="B6" s="144" t="s">
        <v>335</v>
      </c>
      <c r="C6" s="144" t="s">
        <v>335</v>
      </c>
      <c r="D6" s="143">
        <f>D4*D5</f>
        <v>32.800000000000004</v>
      </c>
      <c r="E6" s="141">
        <f>'SAISIE TECHNIQUE'!B5</f>
        <v>70</v>
      </c>
      <c r="F6" s="141">
        <f>'SAISIE TECHNIQUE'!B5</f>
        <v>70</v>
      </c>
      <c r="G6" s="141">
        <f>'SAISIE TECHNIQUE'!B5</f>
        <v>70</v>
      </c>
      <c r="H6" s="141">
        <f>'SAISIE TECHNIQUE'!B5</f>
        <v>70</v>
      </c>
      <c r="I6" s="141">
        <f>'SAISIE TECHNIQUE'!B5</f>
        <v>70</v>
      </c>
      <c r="J6" s="207" t="s">
        <v>55</v>
      </c>
      <c r="K6" s="207">
        <f>K5*1.2</f>
        <v>1684.8</v>
      </c>
      <c r="L6" s="207">
        <f>L5*1.2</f>
        <v>1497.6</v>
      </c>
      <c r="M6" s="207">
        <f>M5*1.2</f>
        <v>187.2</v>
      </c>
    </row>
    <row r="7" spans="1:13" ht="33">
      <c r="A7" s="123" t="s">
        <v>13</v>
      </c>
      <c r="B7" s="124">
        <f>B3*B4*B5</f>
        <v>1.0250000000000001</v>
      </c>
      <c r="C7" s="124">
        <f>C3*C4*C5</f>
        <v>8.2000000000000011</v>
      </c>
      <c r="D7" s="151">
        <f>D6*0.2</f>
        <v>6.5600000000000014</v>
      </c>
      <c r="E7" s="151" t="s">
        <v>335</v>
      </c>
      <c r="F7" s="124">
        <f>F4*F6</f>
        <v>4.2</v>
      </c>
      <c r="G7" s="124">
        <f>G4*G6</f>
        <v>8.4</v>
      </c>
      <c r="H7" s="124">
        <f>H6*H4</f>
        <v>14</v>
      </c>
      <c r="I7" s="124">
        <f>I6*I4</f>
        <v>3.5</v>
      </c>
      <c r="J7" s="209" t="s">
        <v>244</v>
      </c>
      <c r="K7" s="209"/>
      <c r="L7" s="209"/>
      <c r="M7" s="209">
        <f>K6+L6+M6</f>
        <v>3369.5999999999995</v>
      </c>
    </row>
    <row r="8" spans="1:13" ht="27.75">
      <c r="A8" s="152" t="s">
        <v>14</v>
      </c>
      <c r="B8" s="125">
        <v>156</v>
      </c>
      <c r="C8" s="125">
        <v>156</v>
      </c>
      <c r="D8" s="125">
        <v>38</v>
      </c>
      <c r="E8" s="125">
        <v>70</v>
      </c>
      <c r="F8" s="125">
        <v>145</v>
      </c>
      <c r="G8" s="125">
        <v>145</v>
      </c>
      <c r="H8" s="125">
        <v>145</v>
      </c>
      <c r="I8" s="125">
        <v>145</v>
      </c>
      <c r="J8" s="205" t="s">
        <v>404</v>
      </c>
      <c r="K8" s="205">
        <v>550</v>
      </c>
      <c r="L8" s="205">
        <v>550</v>
      </c>
      <c r="M8" s="205"/>
    </row>
    <row r="9" spans="1:13" ht="27.75">
      <c r="A9" s="126" t="s">
        <v>15</v>
      </c>
      <c r="B9" s="127">
        <f>B7*B8</f>
        <v>159.90000000000003</v>
      </c>
      <c r="C9" s="127">
        <f>C7*C8</f>
        <v>1279.2000000000003</v>
      </c>
      <c r="D9" s="127">
        <f>D6*D8</f>
        <v>1246.4000000000001</v>
      </c>
      <c r="E9" s="127">
        <f>E6*E8</f>
        <v>4900</v>
      </c>
      <c r="F9" s="127">
        <f>F7*F8</f>
        <v>609</v>
      </c>
      <c r="G9" s="127">
        <f>G7*G8</f>
        <v>1218</v>
      </c>
      <c r="H9" s="127">
        <f>H7*H8</f>
        <v>2030</v>
      </c>
      <c r="I9" s="127">
        <f>I7*I8</f>
        <v>507.5</v>
      </c>
      <c r="J9" s="205" t="s">
        <v>405</v>
      </c>
      <c r="K9" s="205">
        <v>250</v>
      </c>
      <c r="L9" s="205">
        <v>250</v>
      </c>
      <c r="M9" s="205"/>
    </row>
    <row r="10" spans="1:13" ht="27.75">
      <c r="A10" s="128" t="s">
        <v>16</v>
      </c>
      <c r="B10" s="129">
        <f t="shared" ref="B10:I10" si="0">B9*1.2</f>
        <v>191.88000000000002</v>
      </c>
      <c r="C10" s="129">
        <f t="shared" si="0"/>
        <v>1535.0400000000002</v>
      </c>
      <c r="D10" s="129">
        <f t="shared" si="0"/>
        <v>1495.68</v>
      </c>
      <c r="E10" s="129">
        <f t="shared" si="0"/>
        <v>5880</v>
      </c>
      <c r="F10" s="129">
        <f t="shared" si="0"/>
        <v>730.8</v>
      </c>
      <c r="G10" s="129">
        <f t="shared" si="0"/>
        <v>1461.6</v>
      </c>
      <c r="H10" s="129">
        <f t="shared" si="0"/>
        <v>2436</v>
      </c>
      <c r="I10" s="129">
        <f t="shared" si="0"/>
        <v>609</v>
      </c>
      <c r="J10" s="205" t="s">
        <v>410</v>
      </c>
      <c r="K10" s="205">
        <f>K2*13</f>
        <v>104</v>
      </c>
      <c r="L10" s="205">
        <f>L2*13</f>
        <v>91</v>
      </c>
      <c r="M10" s="205">
        <f>M2*13</f>
        <v>0</v>
      </c>
    </row>
    <row r="11" spans="1:13" ht="27.75">
      <c r="A11" s="118" t="s">
        <v>17</v>
      </c>
      <c r="B11" s="119" t="s">
        <v>1</v>
      </c>
      <c r="C11" s="119" t="s">
        <v>2</v>
      </c>
      <c r="D11" s="119" t="s">
        <v>3</v>
      </c>
      <c r="E11" s="119" t="s">
        <v>4</v>
      </c>
      <c r="F11" s="119" t="s">
        <v>5</v>
      </c>
      <c r="G11" s="119" t="s">
        <v>6</v>
      </c>
      <c r="H11" s="119" t="s">
        <v>7</v>
      </c>
      <c r="I11" s="119" t="s">
        <v>8</v>
      </c>
      <c r="J11" s="205" t="s">
        <v>54</v>
      </c>
      <c r="K11" s="205">
        <f>K8+K9+K10</f>
        <v>904</v>
      </c>
      <c r="L11" s="205">
        <f>L8+L9+L10</f>
        <v>891</v>
      </c>
      <c r="M11" s="205"/>
    </row>
    <row r="12" spans="1:13" ht="27.75">
      <c r="A12" s="152" t="s">
        <v>587</v>
      </c>
      <c r="B12" s="155"/>
      <c r="C12" s="155"/>
      <c r="D12" s="144"/>
      <c r="E12" s="144"/>
      <c r="F12" s="155"/>
      <c r="G12" s="155"/>
      <c r="H12" s="155"/>
      <c r="I12" s="155"/>
      <c r="J12" s="208" t="s">
        <v>55</v>
      </c>
      <c r="K12" s="208">
        <f>K11*1.2</f>
        <v>1084.8</v>
      </c>
      <c r="L12" s="208">
        <f>L11*1.2</f>
        <v>1069.2</v>
      </c>
      <c r="M12" s="208">
        <f>K12+L12</f>
        <v>2154</v>
      </c>
    </row>
    <row r="13" spans="1:13" ht="27.75">
      <c r="A13" s="152" t="s">
        <v>588</v>
      </c>
      <c r="B13" s="155"/>
      <c r="C13" s="155"/>
      <c r="D13" s="144"/>
      <c r="E13" s="144"/>
      <c r="F13" s="155"/>
      <c r="G13" s="155"/>
      <c r="H13" s="155"/>
      <c r="I13" s="155"/>
      <c r="J13" s="209" t="s">
        <v>406</v>
      </c>
      <c r="K13" s="209">
        <f>K6+K12</f>
        <v>2769.6</v>
      </c>
      <c r="L13" s="209">
        <f>L6+L12</f>
        <v>2566.8000000000002</v>
      </c>
      <c r="M13" s="209">
        <f>M6+M12</f>
        <v>2341.1999999999998</v>
      </c>
    </row>
    <row r="14" spans="1:13" ht="28.5">
      <c r="A14" s="152" t="s">
        <v>589</v>
      </c>
      <c r="B14" s="156"/>
      <c r="C14" s="156"/>
      <c r="D14" s="144"/>
      <c r="E14" s="144"/>
      <c r="F14" s="156"/>
      <c r="G14" s="156"/>
      <c r="H14" s="156"/>
      <c r="I14" s="156"/>
      <c r="J14" s="212" t="s">
        <v>415</v>
      </c>
      <c r="K14" s="212"/>
      <c r="L14" s="212"/>
      <c r="M14" s="212">
        <f>M7+M13</f>
        <v>5710.7999999999993</v>
      </c>
    </row>
    <row r="15" spans="1:13" ht="27.75">
      <c r="A15" s="152" t="s">
        <v>608</v>
      </c>
      <c r="B15" s="155"/>
      <c r="C15" s="155"/>
      <c r="D15" s="144"/>
      <c r="E15" s="144"/>
      <c r="F15" s="155"/>
      <c r="G15" s="155"/>
      <c r="H15" s="155"/>
      <c r="I15" s="155"/>
      <c r="J15" s="210" t="s">
        <v>412</v>
      </c>
      <c r="K15" s="206" t="s">
        <v>402</v>
      </c>
      <c r="L15" s="206" t="s">
        <v>403</v>
      </c>
      <c r="M15" s="205"/>
    </row>
    <row r="16" spans="1:13" ht="33">
      <c r="A16" s="150" t="s">
        <v>18</v>
      </c>
      <c r="B16" s="176">
        <v>600</v>
      </c>
      <c r="C16" s="176">
        <f>C5*35</f>
        <v>1435</v>
      </c>
      <c r="D16" s="176">
        <f>D6*35</f>
        <v>1148.0000000000002</v>
      </c>
      <c r="E16" s="176">
        <v>750</v>
      </c>
      <c r="F16" s="176">
        <v>1000</v>
      </c>
      <c r="G16" s="176">
        <v>1200</v>
      </c>
      <c r="H16" s="176">
        <v>1200</v>
      </c>
      <c r="I16" s="176">
        <v>1200</v>
      </c>
      <c r="J16" s="207" t="s">
        <v>401</v>
      </c>
      <c r="K16" s="210">
        <v>8</v>
      </c>
      <c r="L16" s="210">
        <v>0</v>
      </c>
      <c r="M16" s="205"/>
    </row>
    <row r="17" spans="1:13" ht="34.5">
      <c r="A17" s="133" t="s">
        <v>19</v>
      </c>
      <c r="B17" s="177">
        <f>B9+B14+B16</f>
        <v>759.90000000000009</v>
      </c>
      <c r="C17" s="178">
        <f>C9+C14+C16</f>
        <v>2714.2000000000003</v>
      </c>
      <c r="D17" s="178">
        <f>D9+D16</f>
        <v>2394.4000000000005</v>
      </c>
      <c r="E17" s="178">
        <f>E16+E9</f>
        <v>5650</v>
      </c>
      <c r="F17" s="178">
        <f>F9+F16</f>
        <v>1609</v>
      </c>
      <c r="G17" s="178">
        <f>G9+G14+G16</f>
        <v>2418</v>
      </c>
      <c r="H17" s="178">
        <f>H9+H14+H16</f>
        <v>3230</v>
      </c>
      <c r="I17" s="178">
        <f>I9+I14+I16</f>
        <v>1707.5</v>
      </c>
      <c r="J17" s="205" t="s">
        <v>407</v>
      </c>
      <c r="K17" s="205">
        <v>156</v>
      </c>
      <c r="L17" s="205">
        <v>156</v>
      </c>
      <c r="M17" s="205"/>
    </row>
    <row r="18" spans="1:13" ht="28.5" thickBot="1">
      <c r="A18" s="130" t="s">
        <v>20</v>
      </c>
      <c r="B18" s="179">
        <f>B17*1.2</f>
        <v>911.88000000000011</v>
      </c>
      <c r="C18" s="179">
        <f>C17*1.2</f>
        <v>3257.0400000000004</v>
      </c>
      <c r="D18" s="179">
        <f t="shared" ref="D18:I18" si="1">D17*1.2</f>
        <v>2873.2800000000007</v>
      </c>
      <c r="E18" s="179">
        <f t="shared" si="1"/>
        <v>6780</v>
      </c>
      <c r="F18" s="179">
        <f>F17*1.2</f>
        <v>1930.8</v>
      </c>
      <c r="G18" s="179">
        <f t="shared" si="1"/>
        <v>2901.6</v>
      </c>
      <c r="H18" s="179">
        <f t="shared" si="1"/>
        <v>3876</v>
      </c>
      <c r="I18" s="179">
        <f t="shared" si="1"/>
        <v>2049</v>
      </c>
      <c r="J18" s="205" t="s">
        <v>411</v>
      </c>
      <c r="K18" s="205">
        <v>282</v>
      </c>
      <c r="L18" s="205">
        <v>282</v>
      </c>
      <c r="M18" s="205"/>
    </row>
    <row r="19" spans="1:13" ht="29.25" thickTop="1" thickBot="1">
      <c r="A19" s="131" t="s">
        <v>317</v>
      </c>
      <c r="B19" s="180">
        <f>B17/B5</f>
        <v>18.534146341463416</v>
      </c>
      <c r="C19" s="180">
        <f>C17/C5</f>
        <v>66.2</v>
      </c>
      <c r="D19" s="181">
        <f t="shared" ref="D19:I19" si="2">D17/D6</f>
        <v>73.000000000000014</v>
      </c>
      <c r="E19" s="181">
        <f t="shared" si="2"/>
        <v>80.714285714285708</v>
      </c>
      <c r="F19" s="182">
        <f>F17/F6</f>
        <v>22.985714285714284</v>
      </c>
      <c r="G19" s="182">
        <f t="shared" si="2"/>
        <v>34.542857142857144</v>
      </c>
      <c r="H19" s="182">
        <f t="shared" si="2"/>
        <v>46.142857142857146</v>
      </c>
      <c r="I19" s="182">
        <f t="shared" si="2"/>
        <v>24.392857142857142</v>
      </c>
      <c r="J19" s="205" t="s">
        <v>410</v>
      </c>
      <c r="K19" s="205">
        <f>K16*45</f>
        <v>360</v>
      </c>
      <c r="L19" s="205">
        <f>L16*45</f>
        <v>0</v>
      </c>
      <c r="M19" s="205"/>
    </row>
    <row r="20" spans="1:13" ht="28.5" thickTop="1">
      <c r="A20" s="132" t="s">
        <v>21</v>
      </c>
      <c r="B20" s="183">
        <f>B19*1.5</f>
        <v>27.801219512195125</v>
      </c>
      <c r="C20" s="183">
        <f t="shared" ref="C20:I20" si="3">C19*1.5</f>
        <v>99.300000000000011</v>
      </c>
      <c r="D20" s="183">
        <f t="shared" si="3"/>
        <v>109.50000000000003</v>
      </c>
      <c r="E20" s="183">
        <f>E19*1.2</f>
        <v>96.857142857142847</v>
      </c>
      <c r="F20" s="183">
        <f t="shared" si="3"/>
        <v>34.478571428571428</v>
      </c>
      <c r="G20" s="183">
        <f t="shared" si="3"/>
        <v>51.814285714285717</v>
      </c>
      <c r="H20" s="183">
        <f t="shared" si="3"/>
        <v>69.214285714285722</v>
      </c>
      <c r="I20" s="183">
        <f t="shared" si="3"/>
        <v>36.589285714285715</v>
      </c>
      <c r="J20" s="205" t="s">
        <v>400</v>
      </c>
      <c r="K20" s="205">
        <f>K16*C8</f>
        <v>1248</v>
      </c>
      <c r="L20" s="205">
        <f>L16*C8</f>
        <v>0</v>
      </c>
      <c r="M20" s="205"/>
    </row>
    <row r="21" spans="1:13" ht="26.25">
      <c r="A21" s="140" t="s">
        <v>334</v>
      </c>
      <c r="B21" s="140"/>
      <c r="C21" s="140">
        <v>1500</v>
      </c>
      <c r="D21" s="140">
        <v>2000</v>
      </c>
      <c r="E21" s="140">
        <v>6000</v>
      </c>
      <c r="J21" s="205" t="s">
        <v>54</v>
      </c>
      <c r="K21" s="205">
        <f>SUM(K17:K20)</f>
        <v>2046</v>
      </c>
      <c r="L21" s="205">
        <f>SUM(L17:L20)</f>
        <v>438</v>
      </c>
      <c r="M21" s="205"/>
    </row>
    <row r="22" spans="1:13" ht="23.25">
      <c r="A22" s="1">
        <v>1800</v>
      </c>
      <c r="B22" s="1">
        <v>6</v>
      </c>
      <c r="C22" s="1">
        <f>A22*B22</f>
        <v>10800</v>
      </c>
      <c r="J22" s="207" t="s">
        <v>55</v>
      </c>
      <c r="K22" s="207">
        <f>K21*1.2</f>
        <v>2455.1999999999998</v>
      </c>
      <c r="L22" s="207">
        <f>L21*1.2</f>
        <v>525.6</v>
      </c>
      <c r="M22" s="207">
        <f>K22+L22</f>
        <v>2980.7999999999997</v>
      </c>
    </row>
    <row r="23" spans="1:13" ht="23.25">
      <c r="J23" s="208" t="s">
        <v>409</v>
      </c>
      <c r="K23" s="208">
        <v>8</v>
      </c>
      <c r="L23" s="208">
        <v>5.5</v>
      </c>
      <c r="M23" s="208"/>
    </row>
    <row r="24" spans="1:13" ht="23.25">
      <c r="A24" s="233" t="s">
        <v>684</v>
      </c>
      <c r="B24" s="1" t="s">
        <v>685</v>
      </c>
      <c r="C24" s="1" t="s">
        <v>686</v>
      </c>
      <c r="J24" s="205" t="s">
        <v>408</v>
      </c>
      <c r="K24" s="205">
        <v>156</v>
      </c>
      <c r="L24" s="205">
        <v>156</v>
      </c>
      <c r="M24" s="205"/>
    </row>
    <row r="25" spans="1:13" ht="23.25">
      <c r="J25" s="205" t="s">
        <v>400</v>
      </c>
      <c r="K25" s="205">
        <f>K23*156</f>
        <v>1248</v>
      </c>
      <c r="L25" s="205">
        <f>L23*156</f>
        <v>858</v>
      </c>
      <c r="M25" s="205"/>
    </row>
    <row r="26" spans="1:13" ht="26.25">
      <c r="A26" s="233"/>
      <c r="B26" s="234"/>
      <c r="C26" s="234"/>
      <c r="D26" s="235"/>
      <c r="J26" s="205" t="s">
        <v>54</v>
      </c>
      <c r="K26" s="205">
        <f>K24+K25</f>
        <v>1404</v>
      </c>
      <c r="L26" s="205">
        <f>L24+L25</f>
        <v>1014</v>
      </c>
      <c r="M26" s="205"/>
    </row>
    <row r="27" spans="1:13" ht="23.25">
      <c r="A27" s="1" t="s">
        <v>395</v>
      </c>
      <c r="C27" s="1">
        <v>814</v>
      </c>
      <c r="J27" s="208" t="s">
        <v>55</v>
      </c>
      <c r="K27" s="208">
        <f>K26*1.2</f>
        <v>1684.8</v>
      </c>
      <c r="L27" s="208">
        <f>L26*1.2</f>
        <v>1216.8</v>
      </c>
      <c r="M27" s="208">
        <f>K27+L27</f>
        <v>2901.6</v>
      </c>
    </row>
    <row r="28" spans="1:13" ht="23.25">
      <c r="J28" s="209" t="s">
        <v>406</v>
      </c>
      <c r="K28" s="209">
        <f>K22+K27</f>
        <v>4140</v>
      </c>
      <c r="L28" s="209"/>
      <c r="M28" s="209">
        <f>M22+M27</f>
        <v>5882.4</v>
      </c>
    </row>
  </sheetData>
  <pageMargins left="0.25" right="0.25" top="0.75" bottom="0.75" header="0.3" footer="0.3"/>
  <pageSetup paperSize="8" orientation="landscape" horizontalDpi="4294967293" verticalDpi="4294967293" r:id="rId1"/>
  <legacyDrawing r:id="rId2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A00-000000000000}">
  <sheetPr>
    <tabColor rgb="FF00FF00"/>
  </sheetPr>
  <dimension ref="A1:N21"/>
  <sheetViews>
    <sheetView workbookViewId="0">
      <selection activeCell="A20" sqref="A20"/>
    </sheetView>
  </sheetViews>
  <sheetFormatPr baseColWidth="10" defaultRowHeight="15"/>
  <cols>
    <col min="1" max="1" width="38.85546875" customWidth="1"/>
    <col min="2" max="2" width="12.85546875" customWidth="1"/>
    <col min="3" max="3" width="8.85546875" customWidth="1"/>
    <col min="4" max="4" width="8.28515625" customWidth="1"/>
    <col min="5" max="5" width="9.28515625" customWidth="1"/>
    <col min="6" max="6" width="8" customWidth="1"/>
    <col min="7" max="7" width="19.7109375" customWidth="1"/>
    <col min="9" max="9" width="9.42578125" customWidth="1"/>
    <col min="10" max="10" width="8.140625" customWidth="1"/>
    <col min="12" max="12" width="11.7109375" customWidth="1"/>
    <col min="13" max="13" width="14.5703125" customWidth="1"/>
    <col min="14" max="14" width="16.28515625" customWidth="1"/>
    <col min="15" max="15" width="15.85546875" customWidth="1"/>
  </cols>
  <sheetData>
    <row r="1" spans="1:14" ht="25.5">
      <c r="A1" s="34" t="s">
        <v>40</v>
      </c>
      <c r="B1" s="60" t="s">
        <v>91</v>
      </c>
      <c r="C1" s="60" t="s">
        <v>97</v>
      </c>
      <c r="D1" s="60" t="s">
        <v>98</v>
      </c>
      <c r="E1" s="60" t="s">
        <v>344</v>
      </c>
      <c r="F1" s="60" t="s">
        <v>48</v>
      </c>
      <c r="G1" s="60" t="s">
        <v>338</v>
      </c>
      <c r="H1" s="60" t="s">
        <v>345</v>
      </c>
      <c r="I1" s="60"/>
      <c r="J1" s="60" t="s">
        <v>101</v>
      </c>
      <c r="K1" s="175" t="s">
        <v>56</v>
      </c>
      <c r="L1" s="175" t="s">
        <v>195</v>
      </c>
      <c r="M1" s="175" t="s">
        <v>54</v>
      </c>
      <c r="N1" s="175" t="s">
        <v>55</v>
      </c>
    </row>
    <row r="2" spans="1:14" ht="25.5">
      <c r="A2" s="39" t="s">
        <v>41</v>
      </c>
      <c r="B2" s="170">
        <v>1</v>
      </c>
      <c r="C2" s="170"/>
      <c r="D2" s="170"/>
      <c r="E2" s="170"/>
      <c r="F2" s="170"/>
      <c r="G2" s="170"/>
      <c r="H2" s="170"/>
      <c r="I2" s="170"/>
      <c r="J2" s="170"/>
      <c r="K2" s="149">
        <f t="shared" ref="K2:K16" si="0">SUM(B2:J2)</f>
        <v>1</v>
      </c>
      <c r="L2" s="149"/>
      <c r="M2" s="149">
        <f>K2*L2</f>
        <v>0</v>
      </c>
      <c r="N2" s="149">
        <f>M2*1.2</f>
        <v>0</v>
      </c>
    </row>
    <row r="3" spans="1:14" ht="25.5">
      <c r="A3" s="39" t="s">
        <v>44</v>
      </c>
      <c r="B3" s="170"/>
      <c r="C3" s="170">
        <v>1</v>
      </c>
      <c r="D3" s="170">
        <v>1</v>
      </c>
      <c r="E3" s="170"/>
      <c r="F3" s="170"/>
      <c r="G3" s="170"/>
      <c r="H3" s="170"/>
      <c r="I3" s="170"/>
      <c r="J3" s="170"/>
      <c r="K3" s="149">
        <f t="shared" si="0"/>
        <v>2</v>
      </c>
      <c r="L3" s="149"/>
      <c r="M3" s="149">
        <f t="shared" ref="M3:M15" si="1">K3*L3</f>
        <v>0</v>
      </c>
      <c r="N3" s="149">
        <f t="shared" ref="N3:N15" si="2">M3*1.2</f>
        <v>0</v>
      </c>
    </row>
    <row r="4" spans="1:14" ht="25.5">
      <c r="A4" s="39" t="s">
        <v>339</v>
      </c>
      <c r="B4" s="170"/>
      <c r="C4" s="170"/>
      <c r="D4" s="170"/>
      <c r="E4" s="170"/>
      <c r="F4" s="170"/>
      <c r="G4" s="170"/>
      <c r="H4" s="170"/>
      <c r="I4" s="170"/>
      <c r="J4" s="170"/>
      <c r="K4" s="149">
        <f t="shared" si="0"/>
        <v>0</v>
      </c>
      <c r="L4" s="149"/>
      <c r="M4" s="149">
        <f t="shared" si="1"/>
        <v>0</v>
      </c>
      <c r="N4" s="149">
        <f t="shared" si="2"/>
        <v>0</v>
      </c>
    </row>
    <row r="5" spans="1:14" ht="25.5">
      <c r="A5" s="39" t="s">
        <v>340</v>
      </c>
      <c r="B5" s="170"/>
      <c r="C5" s="170">
        <v>1</v>
      </c>
      <c r="D5" s="170"/>
      <c r="E5" s="170"/>
      <c r="F5" s="170"/>
      <c r="G5" s="170"/>
      <c r="H5" s="170"/>
      <c r="I5" s="170"/>
      <c r="J5" s="170"/>
      <c r="K5" s="149">
        <f t="shared" si="0"/>
        <v>1</v>
      </c>
      <c r="L5" s="149"/>
      <c r="M5" s="149">
        <f t="shared" si="1"/>
        <v>0</v>
      </c>
      <c r="N5" s="149">
        <f t="shared" si="2"/>
        <v>0</v>
      </c>
    </row>
    <row r="6" spans="1:14" ht="25.5">
      <c r="A6" s="39" t="s">
        <v>46</v>
      </c>
      <c r="B6" s="170"/>
      <c r="C6" s="170"/>
      <c r="D6" s="170"/>
      <c r="E6" s="170"/>
      <c r="F6" s="170"/>
      <c r="G6" s="170"/>
      <c r="H6" s="170"/>
      <c r="I6" s="170"/>
      <c r="J6" s="170"/>
      <c r="K6" s="149">
        <f t="shared" si="0"/>
        <v>0</v>
      </c>
      <c r="L6" s="149"/>
      <c r="M6" s="149">
        <f t="shared" si="1"/>
        <v>0</v>
      </c>
      <c r="N6" s="149">
        <f t="shared" si="2"/>
        <v>0</v>
      </c>
    </row>
    <row r="7" spans="1:14" ht="25.5">
      <c r="A7" s="39" t="s">
        <v>342</v>
      </c>
      <c r="B7" s="170"/>
      <c r="C7" s="170">
        <v>1</v>
      </c>
      <c r="D7" s="170"/>
      <c r="E7" s="170"/>
      <c r="F7" s="170"/>
      <c r="G7" s="170"/>
      <c r="H7" s="170"/>
      <c r="I7" s="170"/>
      <c r="J7" s="170"/>
      <c r="K7" s="149">
        <f t="shared" si="0"/>
        <v>1</v>
      </c>
      <c r="L7" s="149"/>
      <c r="M7" s="149">
        <f t="shared" si="1"/>
        <v>0</v>
      </c>
      <c r="N7" s="149">
        <f t="shared" si="2"/>
        <v>0</v>
      </c>
    </row>
    <row r="8" spans="1:14" ht="25.5">
      <c r="A8" s="39"/>
      <c r="B8" s="170"/>
      <c r="C8" s="170"/>
      <c r="D8" s="170"/>
      <c r="E8" s="170"/>
      <c r="F8" s="170"/>
      <c r="G8" s="170"/>
      <c r="H8" s="170"/>
      <c r="I8" s="170"/>
      <c r="J8" s="170"/>
      <c r="K8" s="149">
        <f t="shared" si="0"/>
        <v>0</v>
      </c>
      <c r="L8" s="149"/>
      <c r="M8" s="149">
        <f t="shared" si="1"/>
        <v>0</v>
      </c>
      <c r="N8" s="149">
        <f t="shared" si="2"/>
        <v>0</v>
      </c>
    </row>
    <row r="9" spans="1:14" ht="25.5">
      <c r="A9" s="39" t="s">
        <v>341</v>
      </c>
      <c r="B9" s="170"/>
      <c r="C9" s="170"/>
      <c r="D9" s="170"/>
      <c r="E9" s="170"/>
      <c r="F9" s="170"/>
      <c r="G9" s="170"/>
      <c r="H9" s="170"/>
      <c r="I9" s="170"/>
      <c r="J9" s="170"/>
      <c r="K9" s="149">
        <f t="shared" si="0"/>
        <v>0</v>
      </c>
      <c r="L9" s="149"/>
      <c r="M9" s="149">
        <f t="shared" si="1"/>
        <v>0</v>
      </c>
      <c r="N9" s="149">
        <f t="shared" si="2"/>
        <v>0</v>
      </c>
    </row>
    <row r="10" spans="1:14" ht="25.5">
      <c r="A10" s="39" t="s">
        <v>117</v>
      </c>
      <c r="B10" s="170"/>
      <c r="C10" s="170"/>
      <c r="D10" s="170"/>
      <c r="E10" s="170"/>
      <c r="F10" s="170"/>
      <c r="G10" s="170"/>
      <c r="H10" s="170"/>
      <c r="I10" s="170"/>
      <c r="J10" s="170"/>
      <c r="K10" s="149">
        <f t="shared" si="0"/>
        <v>0</v>
      </c>
      <c r="L10" s="149"/>
      <c r="M10" s="149">
        <f t="shared" si="1"/>
        <v>0</v>
      </c>
      <c r="N10" s="149">
        <f t="shared" si="2"/>
        <v>0</v>
      </c>
    </row>
    <row r="11" spans="1:14" ht="25.5">
      <c r="A11" s="39" t="s">
        <v>343</v>
      </c>
      <c r="B11" s="170"/>
      <c r="C11" s="170"/>
      <c r="D11" s="170"/>
      <c r="E11" s="170"/>
      <c r="F11" s="170"/>
      <c r="G11" s="170"/>
      <c r="H11" s="170"/>
      <c r="I11" s="170"/>
      <c r="J11" s="170"/>
      <c r="K11" s="149">
        <f t="shared" si="0"/>
        <v>0</v>
      </c>
      <c r="L11" s="149"/>
      <c r="M11" s="149">
        <f t="shared" si="1"/>
        <v>0</v>
      </c>
      <c r="N11" s="149">
        <f t="shared" si="2"/>
        <v>0</v>
      </c>
    </row>
    <row r="12" spans="1:14" ht="25.5">
      <c r="A12" s="12" t="s">
        <v>119</v>
      </c>
      <c r="B12" s="170"/>
      <c r="C12" s="170"/>
      <c r="D12" s="170"/>
      <c r="E12" s="170"/>
      <c r="F12" s="170"/>
      <c r="G12" s="170"/>
      <c r="H12" s="170"/>
      <c r="I12" s="170"/>
      <c r="J12" s="170"/>
      <c r="K12" s="149">
        <f t="shared" si="0"/>
        <v>0</v>
      </c>
      <c r="L12" s="149"/>
      <c r="M12" s="149">
        <f t="shared" si="1"/>
        <v>0</v>
      </c>
      <c r="N12" s="149">
        <f t="shared" si="2"/>
        <v>0</v>
      </c>
    </row>
    <row r="13" spans="1:14" ht="25.5">
      <c r="A13" s="171" t="s">
        <v>50</v>
      </c>
      <c r="B13" s="172"/>
      <c r="C13" s="172"/>
      <c r="D13" s="172"/>
      <c r="E13" s="172"/>
      <c r="F13" s="172"/>
      <c r="G13" s="172"/>
      <c r="H13" s="172"/>
      <c r="I13" s="172"/>
      <c r="J13" s="172"/>
      <c r="K13" s="149">
        <f t="shared" si="0"/>
        <v>0</v>
      </c>
      <c r="L13" s="149"/>
      <c r="M13" s="149">
        <f t="shared" si="1"/>
        <v>0</v>
      </c>
      <c r="N13" s="149">
        <f t="shared" si="2"/>
        <v>0</v>
      </c>
    </row>
    <row r="14" spans="1:14" ht="25.5">
      <c r="A14" s="39" t="s">
        <v>52</v>
      </c>
      <c r="B14" s="170"/>
      <c r="C14" s="170"/>
      <c r="D14" s="170"/>
      <c r="E14" s="170"/>
      <c r="F14" s="170"/>
      <c r="G14" s="170"/>
      <c r="H14" s="170"/>
      <c r="I14" s="170"/>
      <c r="J14" s="170"/>
      <c r="K14" s="149">
        <f t="shared" si="0"/>
        <v>0</v>
      </c>
      <c r="L14" s="149"/>
      <c r="M14" s="149">
        <f t="shared" si="1"/>
        <v>0</v>
      </c>
      <c r="N14" s="149">
        <f t="shared" si="2"/>
        <v>0</v>
      </c>
    </row>
    <row r="15" spans="1:14" ht="23.25">
      <c r="A15" s="5"/>
      <c r="B15" s="170"/>
      <c r="C15" s="170"/>
      <c r="D15" s="170"/>
      <c r="E15" s="170"/>
      <c r="F15" s="170"/>
      <c r="G15" s="170"/>
      <c r="H15" s="170"/>
      <c r="I15" s="170"/>
      <c r="J15" s="170"/>
      <c r="K15" s="149">
        <f t="shared" si="0"/>
        <v>0</v>
      </c>
      <c r="L15" s="149"/>
      <c r="M15" s="149">
        <f t="shared" si="1"/>
        <v>0</v>
      </c>
      <c r="N15" s="149">
        <f t="shared" si="2"/>
        <v>0</v>
      </c>
    </row>
    <row r="16" spans="1:14" ht="23.25">
      <c r="A16" s="14" t="s">
        <v>24</v>
      </c>
      <c r="B16" s="173">
        <f t="shared" ref="B16:J16" si="3">SUM(B2:B15)</f>
        <v>1</v>
      </c>
      <c r="C16" s="173">
        <f t="shared" si="3"/>
        <v>3</v>
      </c>
      <c r="D16" s="173">
        <f t="shared" si="3"/>
        <v>1</v>
      </c>
      <c r="E16" s="173">
        <f t="shared" si="3"/>
        <v>0</v>
      </c>
      <c r="F16" s="173">
        <f t="shared" si="3"/>
        <v>0</v>
      </c>
      <c r="G16" s="173">
        <f t="shared" si="3"/>
        <v>0</v>
      </c>
      <c r="H16" s="173">
        <f t="shared" si="3"/>
        <v>0</v>
      </c>
      <c r="I16" s="173">
        <f t="shared" si="3"/>
        <v>0</v>
      </c>
      <c r="J16" s="173">
        <f t="shared" si="3"/>
        <v>0</v>
      </c>
      <c r="K16" s="63">
        <f t="shared" si="0"/>
        <v>5</v>
      </c>
      <c r="L16" s="63"/>
      <c r="M16" s="63">
        <f>K16*L16</f>
        <v>0</v>
      </c>
      <c r="N16" s="63">
        <f>M16*1.2</f>
        <v>0</v>
      </c>
    </row>
    <row r="17" spans="1:11" ht="18.75">
      <c r="A17" s="174" t="s">
        <v>346</v>
      </c>
      <c r="B17" s="137"/>
      <c r="C17" s="137"/>
      <c r="D17" s="137"/>
      <c r="E17" s="137"/>
      <c r="F17" s="137"/>
      <c r="G17" s="137"/>
      <c r="H17" s="137"/>
      <c r="I17" s="137"/>
      <c r="J17" s="137"/>
    </row>
    <row r="18" spans="1:11" ht="23.25">
      <c r="A18" s="137" t="s">
        <v>347</v>
      </c>
      <c r="B18" s="137"/>
      <c r="C18" s="137"/>
      <c r="D18" s="137"/>
      <c r="E18" s="137"/>
      <c r="F18" s="137"/>
      <c r="G18" s="137"/>
      <c r="H18" s="137"/>
      <c r="I18" s="137"/>
      <c r="J18" s="137"/>
      <c r="K18" s="69">
        <f>SUM(B18:J18)</f>
        <v>0</v>
      </c>
    </row>
    <row r="19" spans="1:11" ht="18.75">
      <c r="A19" s="137" t="s">
        <v>691</v>
      </c>
      <c r="B19" s="137">
        <f>+K16*2</f>
        <v>10</v>
      </c>
      <c r="C19" s="137"/>
      <c r="D19" s="137"/>
      <c r="E19" s="137"/>
      <c r="F19" s="137"/>
      <c r="G19" s="137"/>
      <c r="H19" s="137"/>
      <c r="I19" s="137"/>
      <c r="J19" s="137"/>
    </row>
    <row r="20" spans="1:11" ht="18.75">
      <c r="A20" s="137" t="s">
        <v>691</v>
      </c>
      <c r="B20" s="137"/>
      <c r="C20" s="137"/>
      <c r="D20" s="137"/>
      <c r="E20" s="137"/>
      <c r="F20" s="137"/>
      <c r="G20" s="137"/>
      <c r="H20" s="137"/>
      <c r="I20" s="137"/>
      <c r="J20" s="137"/>
    </row>
    <row r="21" spans="1:11" ht="18.75">
      <c r="A21" s="137"/>
      <c r="B21" s="137"/>
      <c r="C21" s="137"/>
      <c r="D21" s="137"/>
      <c r="E21" s="137"/>
      <c r="F21" s="137"/>
      <c r="G21" s="137"/>
      <c r="H21" s="137"/>
      <c r="I21" s="137"/>
      <c r="J21" s="137"/>
    </row>
  </sheetData>
  <pageMargins left="0.25" right="0.25" top="0.75" bottom="0.75" header="0.3" footer="0.3"/>
  <pageSetup paperSize="8" orientation="landscape" horizontalDpi="4294967293" verticalDpi="4294967293" r:id="rId1"/>
</worksheet>
</file>

<file path=xl/worksheets/sheet1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B00-000000000000}">
  <sheetPr>
    <tabColor rgb="FFFFFF00"/>
  </sheetPr>
  <dimension ref="A1:S29"/>
  <sheetViews>
    <sheetView workbookViewId="0">
      <selection activeCell="A24" sqref="A24"/>
    </sheetView>
  </sheetViews>
  <sheetFormatPr baseColWidth="10" defaultRowHeight="15"/>
  <cols>
    <col min="1" max="1" width="23.28515625" bestFit="1" customWidth="1"/>
    <col min="2" max="2" width="7.7109375" bestFit="1" customWidth="1"/>
    <col min="3" max="4" width="6.85546875" bestFit="1" customWidth="1"/>
    <col min="5" max="5" width="7.5703125" bestFit="1" customWidth="1"/>
    <col min="6" max="6" width="8.5703125" bestFit="1" customWidth="1"/>
    <col min="7" max="7" width="7.5703125" bestFit="1" customWidth="1"/>
    <col min="8" max="8" width="8.5703125" bestFit="1" customWidth="1"/>
    <col min="9" max="9" width="7.5703125" bestFit="1" customWidth="1"/>
    <col min="10" max="10" width="8.5703125" bestFit="1" customWidth="1"/>
    <col min="11" max="11" width="11.5703125" bestFit="1" customWidth="1"/>
    <col min="12" max="12" width="16.7109375" customWidth="1"/>
    <col min="13" max="13" width="13.28515625" customWidth="1"/>
    <col min="14" max="14" width="10.85546875" bestFit="1" customWidth="1"/>
    <col min="15" max="15" width="10.5703125" customWidth="1"/>
    <col min="16" max="16" width="14.85546875" bestFit="1" customWidth="1"/>
    <col min="17" max="17" width="12.5703125" bestFit="1" customWidth="1"/>
    <col min="18" max="18" width="18.140625" bestFit="1" customWidth="1"/>
    <col min="19" max="19" width="16.7109375" bestFit="1" customWidth="1"/>
  </cols>
  <sheetData>
    <row r="1" spans="1:19" ht="25.5">
      <c r="A1" s="28" t="s">
        <v>31</v>
      </c>
      <c r="B1" s="29" t="s">
        <v>32</v>
      </c>
      <c r="C1" s="29" t="s">
        <v>33</v>
      </c>
      <c r="D1" s="29" t="s">
        <v>692</v>
      </c>
      <c r="E1" s="29" t="s">
        <v>34</v>
      </c>
      <c r="F1" s="29" t="s">
        <v>35</v>
      </c>
      <c r="G1" s="29" t="s">
        <v>36</v>
      </c>
      <c r="H1" s="7" t="s">
        <v>37</v>
      </c>
      <c r="I1" s="7" t="s">
        <v>38</v>
      </c>
      <c r="J1" s="7" t="s">
        <v>39</v>
      </c>
      <c r="K1" s="30" t="s">
        <v>108</v>
      </c>
      <c r="L1" s="30" t="s">
        <v>109</v>
      </c>
      <c r="M1" s="31" t="s">
        <v>110</v>
      </c>
      <c r="N1" s="32" t="s">
        <v>111</v>
      </c>
      <c r="O1" s="33" t="s">
        <v>112</v>
      </c>
      <c r="P1" s="33" t="s">
        <v>113</v>
      </c>
      <c r="Q1" s="33" t="s">
        <v>114</v>
      </c>
      <c r="R1" s="33" t="s">
        <v>115</v>
      </c>
      <c r="S1" s="33" t="s">
        <v>116</v>
      </c>
    </row>
    <row r="2" spans="1:19" ht="25.5">
      <c r="A2" s="34" t="s">
        <v>40</v>
      </c>
      <c r="B2" s="35"/>
      <c r="C2" s="36"/>
      <c r="D2" s="36"/>
      <c r="E2" s="36">
        <v>15</v>
      </c>
      <c r="F2" s="37">
        <v>15</v>
      </c>
      <c r="G2" s="36">
        <v>15</v>
      </c>
      <c r="H2" s="37">
        <v>15</v>
      </c>
      <c r="I2" s="36">
        <v>15</v>
      </c>
      <c r="J2" s="37">
        <v>15</v>
      </c>
      <c r="K2" s="38"/>
      <c r="L2" s="18">
        <v>1</v>
      </c>
      <c r="M2" s="18">
        <v>1</v>
      </c>
      <c r="N2" s="18"/>
      <c r="O2" s="18"/>
      <c r="P2" s="18"/>
      <c r="Q2" s="18"/>
      <c r="R2" s="18"/>
      <c r="S2" s="18"/>
    </row>
    <row r="3" spans="1:19" ht="25.5">
      <c r="A3" s="39" t="s">
        <v>41</v>
      </c>
      <c r="B3" s="35">
        <v>1</v>
      </c>
      <c r="C3" s="36" t="s">
        <v>335</v>
      </c>
      <c r="D3" s="36"/>
      <c r="E3" s="36">
        <v>15</v>
      </c>
      <c r="F3" s="37">
        <v>15</v>
      </c>
      <c r="G3" s="36">
        <v>15</v>
      </c>
      <c r="H3" s="37">
        <v>15</v>
      </c>
      <c r="I3" s="36">
        <v>15</v>
      </c>
      <c r="J3" s="37">
        <v>15</v>
      </c>
      <c r="K3" s="36">
        <v>1</v>
      </c>
      <c r="L3" s="18"/>
      <c r="M3" s="18"/>
      <c r="N3" s="18"/>
      <c r="O3" s="18"/>
      <c r="P3" s="18"/>
      <c r="Q3" s="18"/>
      <c r="R3" s="18"/>
      <c r="S3" s="18"/>
    </row>
    <row r="4" spans="1:19" ht="25.5">
      <c r="A4" s="39" t="s">
        <v>42</v>
      </c>
      <c r="B4" s="35">
        <v>1</v>
      </c>
      <c r="C4" s="36" t="s">
        <v>335</v>
      </c>
      <c r="D4" s="36"/>
      <c r="E4" s="36">
        <v>15</v>
      </c>
      <c r="F4" s="37">
        <v>15</v>
      </c>
      <c r="G4" s="36">
        <v>15</v>
      </c>
      <c r="H4" s="37">
        <v>15</v>
      </c>
      <c r="I4" s="36">
        <v>15</v>
      </c>
      <c r="J4" s="37">
        <v>15</v>
      </c>
      <c r="K4" s="36">
        <v>1</v>
      </c>
      <c r="L4" s="18"/>
      <c r="M4" s="18"/>
      <c r="N4" s="18"/>
      <c r="O4" s="18"/>
      <c r="P4" s="18"/>
      <c r="Q4" s="18"/>
      <c r="R4" s="18"/>
      <c r="S4" s="18"/>
    </row>
    <row r="5" spans="1:19" ht="25.5">
      <c r="A5" s="39" t="s">
        <v>43</v>
      </c>
      <c r="B5" s="35">
        <v>1</v>
      </c>
      <c r="C5" s="36" t="s">
        <v>335</v>
      </c>
      <c r="D5" s="36"/>
      <c r="E5" s="36">
        <v>15</v>
      </c>
      <c r="F5" s="37">
        <v>15</v>
      </c>
      <c r="G5" s="36">
        <v>15</v>
      </c>
      <c r="H5" s="37">
        <v>15</v>
      </c>
      <c r="I5" s="36">
        <v>15</v>
      </c>
      <c r="J5" s="37">
        <v>15</v>
      </c>
      <c r="K5" s="36">
        <v>1</v>
      </c>
      <c r="L5" s="18"/>
      <c r="M5" s="18"/>
      <c r="N5" s="18"/>
      <c r="O5" s="18"/>
      <c r="P5" s="18"/>
      <c r="Q5" s="18"/>
      <c r="R5" s="18"/>
      <c r="S5" s="18"/>
    </row>
    <row r="6" spans="1:19" ht="25.5">
      <c r="A6" s="39" t="s">
        <v>44</v>
      </c>
      <c r="B6" s="35">
        <v>1</v>
      </c>
      <c r="C6" s="36" t="s">
        <v>335</v>
      </c>
      <c r="D6" s="36"/>
      <c r="E6" s="36">
        <v>15</v>
      </c>
      <c r="F6" s="37"/>
      <c r="G6" s="36">
        <v>15</v>
      </c>
      <c r="H6" s="37"/>
      <c r="I6" s="36">
        <v>15</v>
      </c>
      <c r="J6" s="37"/>
      <c r="K6" s="36">
        <v>1</v>
      </c>
      <c r="L6" s="18"/>
      <c r="M6" s="18"/>
      <c r="N6" s="18"/>
      <c r="O6" s="18"/>
      <c r="P6" s="18"/>
      <c r="Q6" s="18"/>
      <c r="R6" s="18"/>
      <c r="S6" s="18"/>
    </row>
    <row r="7" spans="1:19" ht="25.5">
      <c r="A7" s="39" t="s">
        <v>45</v>
      </c>
      <c r="B7" s="35">
        <v>1</v>
      </c>
      <c r="C7" s="36" t="s">
        <v>335</v>
      </c>
      <c r="D7" s="36"/>
      <c r="E7" s="36">
        <v>15</v>
      </c>
      <c r="F7" s="37">
        <v>15</v>
      </c>
      <c r="G7" s="36">
        <v>15</v>
      </c>
      <c r="H7" s="37">
        <v>15</v>
      </c>
      <c r="I7" s="36">
        <v>15</v>
      </c>
      <c r="J7" s="37">
        <v>15</v>
      </c>
      <c r="K7" s="36">
        <v>1</v>
      </c>
      <c r="L7" s="18"/>
      <c r="M7" s="18"/>
      <c r="N7" s="18"/>
      <c r="O7" s="18"/>
      <c r="P7" s="18"/>
      <c r="Q7" s="18"/>
      <c r="R7" s="18"/>
      <c r="S7" s="18"/>
    </row>
    <row r="8" spans="1:19" ht="25.5">
      <c r="A8" s="39" t="s">
        <v>46</v>
      </c>
      <c r="B8" s="35" t="s">
        <v>335</v>
      </c>
      <c r="C8" s="36">
        <v>1</v>
      </c>
      <c r="D8" s="36"/>
      <c r="E8" s="36">
        <v>15</v>
      </c>
      <c r="F8" s="37"/>
      <c r="G8" s="36">
        <v>15</v>
      </c>
      <c r="H8" s="37"/>
      <c r="I8" s="36">
        <v>15</v>
      </c>
      <c r="J8" s="37"/>
      <c r="K8" s="36">
        <v>1</v>
      </c>
      <c r="L8" s="18"/>
      <c r="M8" s="18"/>
      <c r="N8" s="18"/>
      <c r="O8" s="18"/>
      <c r="P8" s="18"/>
      <c r="Q8" s="18"/>
      <c r="R8" s="18"/>
      <c r="S8" s="18"/>
    </row>
    <row r="9" spans="1:19" ht="25.5">
      <c r="A9" s="39" t="s">
        <v>47</v>
      </c>
      <c r="B9" s="35">
        <v>1</v>
      </c>
      <c r="C9" s="36" t="s">
        <v>335</v>
      </c>
      <c r="D9" s="36"/>
      <c r="E9" s="36">
        <v>15</v>
      </c>
      <c r="F9" s="37"/>
      <c r="G9" s="36">
        <v>15</v>
      </c>
      <c r="H9" s="37"/>
      <c r="I9" s="36">
        <v>15</v>
      </c>
      <c r="J9" s="37"/>
      <c r="K9" s="36">
        <v>1</v>
      </c>
      <c r="L9" s="18"/>
      <c r="M9" s="18"/>
      <c r="N9" s="18"/>
      <c r="O9" s="18"/>
      <c r="P9" s="18"/>
      <c r="Q9" s="18"/>
      <c r="R9" s="18"/>
      <c r="S9" s="18"/>
    </row>
    <row r="10" spans="1:19" ht="25.5">
      <c r="A10" s="39" t="s">
        <v>48</v>
      </c>
      <c r="B10" s="35">
        <v>1</v>
      </c>
      <c r="C10" s="36" t="s">
        <v>335</v>
      </c>
      <c r="D10" s="36"/>
      <c r="E10" s="36">
        <v>15</v>
      </c>
      <c r="F10" s="37">
        <v>15</v>
      </c>
      <c r="G10" s="36">
        <v>15</v>
      </c>
      <c r="H10" s="37">
        <v>15</v>
      </c>
      <c r="I10" s="36">
        <v>15</v>
      </c>
      <c r="J10" s="37">
        <v>15</v>
      </c>
      <c r="K10" s="36">
        <v>1</v>
      </c>
      <c r="L10" s="18"/>
      <c r="M10" s="18"/>
      <c r="N10" s="18"/>
      <c r="O10" s="18"/>
      <c r="P10" s="18"/>
      <c r="Q10" s="18"/>
      <c r="R10" s="18"/>
      <c r="S10" s="18"/>
    </row>
    <row r="11" spans="1:19" ht="25.5">
      <c r="A11" s="39" t="s">
        <v>49</v>
      </c>
      <c r="B11" s="35" t="s">
        <v>335</v>
      </c>
      <c r="C11" s="36">
        <v>1</v>
      </c>
      <c r="D11" s="36"/>
      <c r="E11" s="36">
        <v>15</v>
      </c>
      <c r="F11" s="37">
        <v>15</v>
      </c>
      <c r="G11" s="36">
        <v>15</v>
      </c>
      <c r="H11" s="37">
        <v>15</v>
      </c>
      <c r="I11" s="36">
        <v>15</v>
      </c>
      <c r="J11" s="37">
        <v>15</v>
      </c>
      <c r="K11" s="36">
        <v>1</v>
      </c>
      <c r="L11" s="18"/>
      <c r="M11" s="18"/>
      <c r="N11" s="18"/>
      <c r="O11" s="18"/>
      <c r="P11" s="18"/>
      <c r="Q11" s="18"/>
      <c r="R11" s="18"/>
      <c r="S11" s="18"/>
    </row>
    <row r="12" spans="1:19" ht="25.5">
      <c r="A12" s="39" t="s">
        <v>50</v>
      </c>
      <c r="B12" s="35" t="s">
        <v>335</v>
      </c>
      <c r="C12" s="36" t="s">
        <v>335</v>
      </c>
      <c r="D12" s="36"/>
      <c r="E12" s="36">
        <v>15</v>
      </c>
      <c r="F12" s="37">
        <v>15</v>
      </c>
      <c r="G12" s="36">
        <v>15</v>
      </c>
      <c r="H12" s="37">
        <v>15</v>
      </c>
      <c r="I12" s="36">
        <v>15</v>
      </c>
      <c r="J12" s="37">
        <v>15</v>
      </c>
      <c r="K12" s="38"/>
      <c r="L12" s="18"/>
      <c r="M12" s="18"/>
      <c r="N12" s="18"/>
      <c r="O12" s="18"/>
      <c r="P12" s="18"/>
      <c r="Q12" s="18"/>
      <c r="R12" s="18"/>
      <c r="S12" s="18"/>
    </row>
    <row r="13" spans="1:19" ht="25.5">
      <c r="A13" s="39" t="s">
        <v>51</v>
      </c>
      <c r="B13" s="35" t="s">
        <v>335</v>
      </c>
      <c r="C13" s="36">
        <v>1</v>
      </c>
      <c r="D13" s="36"/>
      <c r="E13" s="36">
        <v>15</v>
      </c>
      <c r="F13" s="37"/>
      <c r="G13" s="36">
        <v>15</v>
      </c>
      <c r="H13" s="37"/>
      <c r="I13" s="36">
        <v>15</v>
      </c>
      <c r="J13" s="37"/>
      <c r="K13" s="36">
        <v>1</v>
      </c>
      <c r="L13" s="18"/>
      <c r="M13" s="18"/>
      <c r="N13" s="18"/>
      <c r="O13" s="18"/>
      <c r="P13" s="18"/>
      <c r="Q13" s="18"/>
      <c r="R13" s="18"/>
      <c r="S13" s="18"/>
    </row>
    <row r="14" spans="1:19" ht="25.5">
      <c r="A14" s="39" t="s">
        <v>52</v>
      </c>
      <c r="B14" s="35" t="s">
        <v>335</v>
      </c>
      <c r="C14" s="36" t="s">
        <v>335</v>
      </c>
      <c r="D14" s="36"/>
      <c r="E14" s="36">
        <v>15</v>
      </c>
      <c r="F14" s="37">
        <v>15</v>
      </c>
      <c r="G14" s="36">
        <v>15</v>
      </c>
      <c r="H14" s="37">
        <v>15</v>
      </c>
      <c r="I14" s="36">
        <v>15</v>
      </c>
      <c r="J14" s="37">
        <v>15</v>
      </c>
      <c r="K14" s="38"/>
      <c r="L14" s="18"/>
      <c r="M14" s="18"/>
      <c r="N14" s="18"/>
      <c r="O14" s="18"/>
      <c r="P14" s="18"/>
      <c r="Q14" s="18"/>
      <c r="R14" s="18"/>
      <c r="S14" s="18"/>
    </row>
    <row r="15" spans="1:19" ht="25.5">
      <c r="A15" s="39" t="s">
        <v>117</v>
      </c>
      <c r="B15" s="35">
        <v>1</v>
      </c>
      <c r="C15" s="36" t="s">
        <v>335</v>
      </c>
      <c r="D15" s="36"/>
      <c r="E15" s="36">
        <v>15</v>
      </c>
      <c r="F15" s="37"/>
      <c r="G15" s="36">
        <v>15</v>
      </c>
      <c r="H15" s="37"/>
      <c r="I15" s="36">
        <v>15</v>
      </c>
      <c r="J15" s="37"/>
      <c r="K15" s="36">
        <v>1</v>
      </c>
      <c r="L15" s="18"/>
      <c r="M15" s="18"/>
      <c r="N15" s="18"/>
      <c r="O15" s="18"/>
      <c r="P15" s="18"/>
      <c r="Q15" s="18"/>
      <c r="R15" s="18"/>
      <c r="S15" s="18"/>
    </row>
    <row r="16" spans="1:19" ht="25.5">
      <c r="A16" s="39" t="s">
        <v>118</v>
      </c>
      <c r="B16" s="35">
        <v>1</v>
      </c>
      <c r="C16" s="36" t="s">
        <v>335</v>
      </c>
      <c r="D16" s="36"/>
      <c r="E16" s="36">
        <v>15</v>
      </c>
      <c r="F16" s="37"/>
      <c r="G16" s="36">
        <v>15</v>
      </c>
      <c r="H16" s="37"/>
      <c r="I16" s="36">
        <v>15</v>
      </c>
      <c r="J16" s="37"/>
      <c r="K16" s="18">
        <v>1</v>
      </c>
      <c r="L16" s="18"/>
      <c r="M16" s="18"/>
      <c r="N16" s="18"/>
      <c r="O16" s="18"/>
      <c r="P16" s="18"/>
      <c r="Q16" s="18"/>
      <c r="R16" s="18"/>
      <c r="S16" s="18"/>
    </row>
    <row r="17" spans="1:19" ht="25.5">
      <c r="A17" s="12" t="s">
        <v>119</v>
      </c>
      <c r="B17" s="35" t="s">
        <v>335</v>
      </c>
      <c r="C17" s="36" t="s">
        <v>335</v>
      </c>
      <c r="D17" s="36">
        <v>2</v>
      </c>
      <c r="E17" s="36">
        <v>15</v>
      </c>
      <c r="F17" s="37"/>
      <c r="G17" s="36">
        <v>15</v>
      </c>
      <c r="H17" s="37"/>
      <c r="I17" s="36">
        <v>15</v>
      </c>
      <c r="J17" s="37"/>
      <c r="K17" s="18"/>
      <c r="L17" s="18"/>
      <c r="M17" s="18"/>
      <c r="N17" s="18"/>
      <c r="O17" s="18"/>
      <c r="P17" s="18"/>
      <c r="Q17" s="18"/>
      <c r="R17" s="18"/>
      <c r="S17" s="18"/>
    </row>
    <row r="18" spans="1:19" ht="25.5">
      <c r="A18" s="38"/>
      <c r="B18" s="38"/>
      <c r="C18" s="38"/>
      <c r="D18" s="38"/>
      <c r="E18" s="38"/>
      <c r="F18" s="40"/>
      <c r="G18" s="38"/>
      <c r="H18" s="40"/>
      <c r="I18" s="38"/>
      <c r="J18" s="40"/>
      <c r="K18" s="10"/>
      <c r="L18" s="10"/>
      <c r="M18" s="10"/>
      <c r="N18" s="10"/>
      <c r="O18" s="10"/>
      <c r="P18" s="10"/>
      <c r="Q18" s="10"/>
      <c r="R18" s="10"/>
      <c r="S18" s="10"/>
    </row>
    <row r="19" spans="1:19" ht="25.5">
      <c r="A19" s="38"/>
      <c r="B19" s="38"/>
      <c r="C19" s="38"/>
      <c r="D19" s="38"/>
      <c r="E19" s="38"/>
      <c r="F19" s="40"/>
      <c r="G19" s="38"/>
      <c r="H19" s="40"/>
      <c r="I19" s="38"/>
      <c r="J19" s="40"/>
      <c r="K19" s="10"/>
      <c r="L19" s="10"/>
      <c r="M19" s="10"/>
      <c r="N19" s="10"/>
      <c r="O19" s="10"/>
      <c r="P19" s="10"/>
      <c r="Q19" s="10"/>
      <c r="R19" s="10"/>
      <c r="S19" s="10"/>
    </row>
    <row r="20" spans="1:19" ht="25.5">
      <c r="A20" s="38"/>
      <c r="B20" s="38"/>
      <c r="C20" s="38"/>
      <c r="D20" s="38"/>
      <c r="E20" s="38"/>
      <c r="F20" s="40"/>
      <c r="G20" s="38"/>
      <c r="H20" s="40"/>
      <c r="I20" s="38"/>
      <c r="J20" s="40"/>
      <c r="K20" s="10"/>
      <c r="L20" s="10"/>
      <c r="M20" s="10"/>
      <c r="N20" s="10"/>
      <c r="O20" s="10"/>
      <c r="P20" s="10"/>
      <c r="Q20" s="10"/>
      <c r="R20" s="10"/>
      <c r="S20" s="10"/>
    </row>
    <row r="21" spans="1:19" ht="25.5">
      <c r="A21" s="41"/>
      <c r="B21" s="41"/>
      <c r="C21" s="41"/>
      <c r="D21" s="41"/>
      <c r="E21" s="41"/>
      <c r="F21" s="42"/>
      <c r="G21" s="41"/>
      <c r="H21" s="42"/>
      <c r="I21" s="41"/>
      <c r="J21" s="42"/>
      <c r="K21" s="43"/>
      <c r="L21" s="43"/>
      <c r="M21" s="43"/>
      <c r="N21" s="43"/>
      <c r="O21" s="43"/>
      <c r="P21" s="43"/>
      <c r="Q21" s="43"/>
      <c r="R21" s="43"/>
      <c r="S21" s="43"/>
    </row>
    <row r="22" spans="1:19" ht="30">
      <c r="A22" s="53" t="s">
        <v>120</v>
      </c>
      <c r="B22" s="53">
        <f xml:space="preserve"> SUM(B2:B21)</f>
        <v>9</v>
      </c>
      <c r="C22" s="53">
        <f t="shared" ref="C22:S22" si="0" xml:space="preserve"> SUM(C2:C21)</f>
        <v>3</v>
      </c>
      <c r="D22" s="53">
        <f t="shared" si="0"/>
        <v>2</v>
      </c>
      <c r="E22" s="53">
        <f t="shared" si="0"/>
        <v>240</v>
      </c>
      <c r="F22" s="53">
        <f t="shared" si="0"/>
        <v>135</v>
      </c>
      <c r="G22" s="53">
        <f t="shared" si="0"/>
        <v>240</v>
      </c>
      <c r="H22" s="53">
        <f t="shared" si="0"/>
        <v>135</v>
      </c>
      <c r="I22" s="53">
        <f t="shared" si="0"/>
        <v>240</v>
      </c>
      <c r="J22" s="53">
        <f t="shared" si="0"/>
        <v>135</v>
      </c>
      <c r="K22" s="53">
        <f t="shared" si="0"/>
        <v>12</v>
      </c>
      <c r="L22" s="53">
        <f t="shared" si="0"/>
        <v>1</v>
      </c>
      <c r="M22" s="53">
        <f t="shared" si="0"/>
        <v>1</v>
      </c>
      <c r="N22" s="53">
        <f t="shared" si="0"/>
        <v>0</v>
      </c>
      <c r="O22" s="53">
        <f t="shared" si="0"/>
        <v>0</v>
      </c>
      <c r="P22" s="53">
        <f t="shared" si="0"/>
        <v>0</v>
      </c>
      <c r="Q22" s="53">
        <f t="shared" si="0"/>
        <v>0</v>
      </c>
      <c r="R22" s="53">
        <f t="shared" si="0"/>
        <v>0</v>
      </c>
      <c r="S22" s="53">
        <f t="shared" si="0"/>
        <v>0</v>
      </c>
    </row>
    <row r="23" spans="1:19" ht="30">
      <c r="A23" s="53" t="s">
        <v>693</v>
      </c>
      <c r="B23" s="53">
        <v>7.5</v>
      </c>
      <c r="C23" s="53">
        <v>9.4</v>
      </c>
      <c r="D23" s="53"/>
      <c r="E23" s="53"/>
      <c r="F23" s="53"/>
      <c r="G23" s="53"/>
      <c r="H23" s="53"/>
      <c r="I23" s="53"/>
      <c r="J23" s="53"/>
      <c r="K23" s="53"/>
      <c r="L23" s="53"/>
      <c r="M23" s="53"/>
      <c r="N23" s="53"/>
      <c r="O23" s="53"/>
      <c r="P23" s="53"/>
      <c r="Q23" s="53"/>
      <c r="R23" s="53"/>
      <c r="S23" s="53"/>
    </row>
    <row r="24" spans="1:19" ht="30">
      <c r="A24" s="53" t="s">
        <v>694</v>
      </c>
      <c r="B24" s="53"/>
      <c r="C24" s="53"/>
      <c r="D24" s="53"/>
      <c r="E24" s="53"/>
      <c r="F24" s="53"/>
      <c r="G24" s="53"/>
      <c r="H24" s="53"/>
      <c r="I24" s="53"/>
      <c r="J24" s="53"/>
      <c r="K24" s="53"/>
      <c r="L24" s="53"/>
      <c r="M24" s="53">
        <v>22</v>
      </c>
      <c r="N24" s="53"/>
      <c r="O24" s="53"/>
      <c r="P24" s="53"/>
      <c r="Q24" s="53"/>
      <c r="R24" s="53"/>
      <c r="S24" s="53"/>
    </row>
    <row r="25" spans="1:19" ht="30">
      <c r="A25" s="54" t="s">
        <v>121</v>
      </c>
      <c r="B25" s="54">
        <v>4</v>
      </c>
      <c r="C25" s="54"/>
      <c r="D25" s="54"/>
      <c r="E25" s="54"/>
      <c r="F25" s="54"/>
      <c r="G25" s="54"/>
      <c r="H25" s="54"/>
      <c r="I25" s="54"/>
      <c r="J25" s="54"/>
      <c r="K25" s="54"/>
      <c r="L25" s="54"/>
      <c r="M25" s="54"/>
      <c r="N25" s="54"/>
      <c r="O25" s="54"/>
      <c r="P25" s="54"/>
      <c r="Q25" s="54"/>
      <c r="R25" s="54"/>
      <c r="S25" s="54"/>
    </row>
    <row r="26" spans="1:19" ht="30">
      <c r="A26" s="55" t="s">
        <v>15</v>
      </c>
      <c r="B26" s="55">
        <f t="shared" ref="B26:S26" si="1" xml:space="preserve"> B22*B25</f>
        <v>36</v>
      </c>
      <c r="C26" s="55">
        <f t="shared" si="1"/>
        <v>0</v>
      </c>
      <c r="D26" s="55">
        <f t="shared" si="1"/>
        <v>0</v>
      </c>
      <c r="E26" s="55">
        <f t="shared" si="1"/>
        <v>0</v>
      </c>
      <c r="F26" s="55">
        <f t="shared" si="1"/>
        <v>0</v>
      </c>
      <c r="G26" s="55">
        <f t="shared" si="1"/>
        <v>0</v>
      </c>
      <c r="H26" s="55">
        <f t="shared" si="1"/>
        <v>0</v>
      </c>
      <c r="I26" s="55">
        <f t="shared" si="1"/>
        <v>0</v>
      </c>
      <c r="J26" s="55">
        <f t="shared" si="1"/>
        <v>0</v>
      </c>
      <c r="K26" s="55">
        <f t="shared" si="1"/>
        <v>0</v>
      </c>
      <c r="L26" s="55">
        <f t="shared" si="1"/>
        <v>0</v>
      </c>
      <c r="M26" s="55">
        <f t="shared" si="1"/>
        <v>0</v>
      </c>
      <c r="N26" s="55">
        <f t="shared" si="1"/>
        <v>0</v>
      </c>
      <c r="O26" s="55">
        <f t="shared" si="1"/>
        <v>0</v>
      </c>
      <c r="P26" s="55">
        <f t="shared" si="1"/>
        <v>0</v>
      </c>
      <c r="Q26" s="55">
        <f t="shared" si="1"/>
        <v>0</v>
      </c>
      <c r="R26" s="55">
        <f t="shared" si="1"/>
        <v>0</v>
      </c>
      <c r="S26" s="55">
        <f t="shared" si="1"/>
        <v>0</v>
      </c>
    </row>
    <row r="27" spans="1:19" ht="30">
      <c r="A27" s="56" t="s">
        <v>16</v>
      </c>
      <c r="B27" s="56">
        <f>B26*1.2</f>
        <v>43.199999999999996</v>
      </c>
      <c r="C27" s="56">
        <f t="shared" ref="C27:S27" si="2">C26*1.2</f>
        <v>0</v>
      </c>
      <c r="D27" s="56">
        <f t="shared" si="2"/>
        <v>0</v>
      </c>
      <c r="E27" s="56">
        <f t="shared" si="2"/>
        <v>0</v>
      </c>
      <c r="F27" s="56">
        <f t="shared" si="2"/>
        <v>0</v>
      </c>
      <c r="G27" s="56">
        <f t="shared" si="2"/>
        <v>0</v>
      </c>
      <c r="H27" s="56">
        <f t="shared" si="2"/>
        <v>0</v>
      </c>
      <c r="I27" s="56">
        <f t="shared" si="2"/>
        <v>0</v>
      </c>
      <c r="J27" s="56">
        <f t="shared" si="2"/>
        <v>0</v>
      </c>
      <c r="K27" s="56">
        <f t="shared" si="2"/>
        <v>0</v>
      </c>
      <c r="L27" s="56">
        <f t="shared" si="2"/>
        <v>0</v>
      </c>
      <c r="M27" s="56">
        <f t="shared" si="2"/>
        <v>0</v>
      </c>
      <c r="N27" s="56">
        <f t="shared" si="2"/>
        <v>0</v>
      </c>
      <c r="O27" s="56">
        <f t="shared" si="2"/>
        <v>0</v>
      </c>
      <c r="P27" s="56">
        <f t="shared" si="2"/>
        <v>0</v>
      </c>
      <c r="Q27" s="56">
        <f t="shared" si="2"/>
        <v>0</v>
      </c>
      <c r="R27" s="56">
        <f t="shared" si="2"/>
        <v>0</v>
      </c>
      <c r="S27" s="56">
        <f t="shared" si="2"/>
        <v>0</v>
      </c>
    </row>
    <row r="28" spans="1:19" ht="28.5">
      <c r="A28" s="114" t="s">
        <v>54</v>
      </c>
      <c r="S28" s="2">
        <f>SUM(B26:S26)</f>
        <v>36</v>
      </c>
    </row>
    <row r="29" spans="1:19" ht="28.5">
      <c r="A29" s="114" t="s">
        <v>55</v>
      </c>
      <c r="S29" s="2">
        <f>S28*1.2</f>
        <v>43.199999999999996</v>
      </c>
    </row>
  </sheetData>
  <pageMargins left="0.25" right="0.25" top="0.75" bottom="0.75" header="0.3" footer="0.3"/>
  <pageSetup paperSize="8" orientation="landscape" horizontalDpi="4294967293" verticalDpi="4294967293" r:id="rId1"/>
  <legacyDrawing r:id="rId2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C00-000000000000}">
  <sheetPr>
    <tabColor rgb="FF00FFFF"/>
  </sheetPr>
  <dimension ref="A1:U43"/>
  <sheetViews>
    <sheetView topLeftCell="A3" workbookViewId="0">
      <selection activeCell="U28" sqref="U28"/>
    </sheetView>
  </sheetViews>
  <sheetFormatPr baseColWidth="10" defaultRowHeight="25.5"/>
  <cols>
    <col min="1" max="1" width="20.42578125" style="8" customWidth="1"/>
    <col min="2" max="2" width="7.42578125" style="8" customWidth="1"/>
    <col min="3" max="3" width="7.85546875" style="8" customWidth="1"/>
    <col min="4" max="4" width="8.7109375" style="8" customWidth="1"/>
    <col min="5" max="5" width="6.85546875" style="8" customWidth="1"/>
    <col min="6" max="6" width="6.140625" style="8" customWidth="1"/>
    <col min="7" max="7" width="6.5703125" style="8" customWidth="1"/>
    <col min="8" max="8" width="10.85546875" style="8" customWidth="1"/>
    <col min="9" max="9" width="7.7109375" style="8" customWidth="1"/>
    <col min="10" max="10" width="7" style="8" customWidth="1"/>
    <col min="11" max="11" width="7.28515625" style="8" customWidth="1"/>
    <col min="12" max="12" width="7.85546875" style="8" customWidth="1"/>
    <col min="13" max="13" width="11.140625" style="8" customWidth="1"/>
    <col min="14" max="14" width="6.5703125" style="8" customWidth="1"/>
    <col min="15" max="15" width="12.5703125" style="8" customWidth="1"/>
    <col min="16" max="16384" width="11.42578125" style="8"/>
  </cols>
  <sheetData>
    <row r="1" spans="1:15">
      <c r="A1" s="21"/>
    </row>
    <row r="2" spans="1:15">
      <c r="A2" s="22" t="s">
        <v>88</v>
      </c>
      <c r="B2" s="107" t="s">
        <v>302</v>
      </c>
      <c r="C2" s="107" t="s">
        <v>303</v>
      </c>
      <c r="D2" s="107" t="s">
        <v>304</v>
      </c>
      <c r="E2" s="107" t="s">
        <v>305</v>
      </c>
      <c r="F2" s="107" t="s">
        <v>697</v>
      </c>
      <c r="G2" s="107" t="s">
        <v>306</v>
      </c>
      <c r="H2" s="107" t="s">
        <v>89</v>
      </c>
      <c r="I2" s="107" t="s">
        <v>90</v>
      </c>
      <c r="J2" s="107" t="s">
        <v>82</v>
      </c>
      <c r="K2" s="107" t="s">
        <v>307</v>
      </c>
      <c r="L2" s="107" t="s">
        <v>84</v>
      </c>
      <c r="M2" s="107" t="s">
        <v>85</v>
      </c>
      <c r="N2" s="107" t="s">
        <v>308</v>
      </c>
      <c r="O2" s="246" t="s">
        <v>624</v>
      </c>
    </row>
    <row r="3" spans="1:15">
      <c r="A3" s="23" t="s">
        <v>40</v>
      </c>
      <c r="B3" s="11"/>
      <c r="C3" s="11"/>
      <c r="D3" s="11"/>
      <c r="E3" s="11"/>
      <c r="F3" s="11"/>
      <c r="G3" s="11"/>
      <c r="H3" s="11"/>
      <c r="I3" s="11"/>
      <c r="J3" s="11"/>
      <c r="K3" s="24"/>
      <c r="L3" s="10"/>
      <c r="M3" s="10"/>
      <c r="N3" s="10"/>
      <c r="O3" s="10"/>
    </row>
    <row r="4" spans="1:15">
      <c r="A4" s="25" t="s">
        <v>91</v>
      </c>
      <c r="B4" s="11">
        <v>1</v>
      </c>
      <c r="C4" s="11">
        <v>2</v>
      </c>
      <c r="D4" s="11">
        <v>3</v>
      </c>
      <c r="E4" s="11">
        <v>2</v>
      </c>
      <c r="F4" s="11"/>
      <c r="G4" s="11">
        <v>4</v>
      </c>
      <c r="H4" s="11"/>
      <c r="I4" s="11">
        <v>3</v>
      </c>
      <c r="J4" s="11"/>
      <c r="K4" s="24"/>
      <c r="L4" s="10">
        <v>2</v>
      </c>
      <c r="M4" s="10"/>
      <c r="N4" s="10"/>
      <c r="O4" s="10"/>
    </row>
    <row r="5" spans="1:15">
      <c r="A5" s="25" t="s">
        <v>92</v>
      </c>
      <c r="B5" s="11">
        <v>2</v>
      </c>
      <c r="C5" s="11">
        <v>6</v>
      </c>
      <c r="D5" s="11"/>
      <c r="E5" s="11"/>
      <c r="F5" s="11">
        <v>3</v>
      </c>
      <c r="G5" s="11"/>
      <c r="H5" s="11"/>
      <c r="I5" s="11">
        <v>2</v>
      </c>
      <c r="J5" s="11"/>
      <c r="K5" s="24">
        <v>2</v>
      </c>
      <c r="L5" s="10">
        <v>2</v>
      </c>
      <c r="M5" s="10"/>
      <c r="N5" s="10"/>
      <c r="O5" s="10"/>
    </row>
    <row r="6" spans="1:15">
      <c r="A6" s="25" t="s">
        <v>93</v>
      </c>
      <c r="B6" s="11"/>
      <c r="C6" s="11"/>
      <c r="D6" s="11"/>
      <c r="E6" s="11"/>
      <c r="F6" s="11"/>
      <c r="G6" s="11"/>
      <c r="H6" s="11"/>
      <c r="I6" s="11"/>
      <c r="J6" s="11"/>
      <c r="K6" s="24"/>
      <c r="L6" s="10"/>
      <c r="M6" s="10">
        <v>4</v>
      </c>
      <c r="N6" s="10"/>
      <c r="O6" s="10"/>
    </row>
    <row r="7" spans="1:15">
      <c r="A7" s="25" t="s">
        <v>94</v>
      </c>
      <c r="B7" s="11"/>
      <c r="C7" s="11"/>
      <c r="D7" s="11"/>
      <c r="E7" s="11"/>
      <c r="F7" s="11"/>
      <c r="G7" s="11">
        <v>5</v>
      </c>
      <c r="H7" s="11"/>
      <c r="I7" s="11"/>
      <c r="J7" s="11"/>
      <c r="K7" s="24"/>
      <c r="L7" s="10"/>
      <c r="M7" s="10"/>
      <c r="N7" s="10"/>
      <c r="O7" s="10"/>
    </row>
    <row r="8" spans="1:15">
      <c r="A8" s="25" t="s">
        <v>95</v>
      </c>
      <c r="B8" s="11"/>
      <c r="C8" s="11"/>
      <c r="D8" s="11"/>
      <c r="E8" s="11"/>
      <c r="F8" s="11"/>
      <c r="G8" s="11"/>
      <c r="H8" s="11"/>
      <c r="I8" s="11"/>
      <c r="J8" s="11"/>
      <c r="K8" s="24"/>
      <c r="L8" s="10"/>
      <c r="M8" s="10"/>
      <c r="N8" s="10">
        <v>5</v>
      </c>
      <c r="O8" s="10"/>
    </row>
    <row r="9" spans="1:15">
      <c r="A9" s="25" t="s">
        <v>96</v>
      </c>
      <c r="B9" s="11"/>
      <c r="C9" s="11"/>
      <c r="D9" s="11"/>
      <c r="E9" s="11"/>
      <c r="F9" s="11"/>
      <c r="G9" s="11"/>
      <c r="H9" s="11"/>
      <c r="I9" s="11"/>
      <c r="J9" s="11"/>
      <c r="K9" s="24"/>
      <c r="L9" s="10"/>
      <c r="M9" s="10"/>
      <c r="N9" s="10"/>
      <c r="O9" s="10"/>
    </row>
    <row r="10" spans="1:15">
      <c r="A10" s="25" t="s">
        <v>97</v>
      </c>
      <c r="B10" s="11"/>
      <c r="C10" s="11"/>
      <c r="D10" s="11"/>
      <c r="E10" s="11"/>
      <c r="F10" s="11"/>
      <c r="G10" s="11"/>
      <c r="H10" s="11"/>
      <c r="I10" s="11"/>
      <c r="J10" s="11"/>
      <c r="K10" s="24"/>
      <c r="L10" s="10"/>
      <c r="M10" s="10"/>
      <c r="N10" s="10"/>
      <c r="O10" s="10"/>
    </row>
    <row r="11" spans="1:15">
      <c r="A11" s="25" t="s">
        <v>98</v>
      </c>
      <c r="B11" s="11"/>
      <c r="C11" s="11"/>
      <c r="D11" s="11"/>
      <c r="E11" s="11"/>
      <c r="F11" s="11"/>
      <c r="G11" s="11"/>
      <c r="H11" s="11"/>
      <c r="I11" s="11"/>
      <c r="J11" s="11"/>
      <c r="K11" s="24"/>
      <c r="L11" s="10"/>
      <c r="M11" s="10"/>
      <c r="N11" s="10"/>
      <c r="O11" s="10"/>
    </row>
    <row r="12" spans="1:15">
      <c r="A12" s="25" t="s">
        <v>47</v>
      </c>
      <c r="B12" s="11"/>
      <c r="C12" s="11"/>
      <c r="D12" s="11"/>
      <c r="E12" s="11"/>
      <c r="F12" s="11"/>
      <c r="G12" s="11"/>
      <c r="H12" s="11"/>
      <c r="I12" s="11"/>
      <c r="J12" s="11"/>
      <c r="K12" s="24"/>
      <c r="L12" s="10"/>
      <c r="M12" s="10"/>
      <c r="N12" s="10"/>
      <c r="O12" s="10"/>
    </row>
    <row r="13" spans="1:15">
      <c r="A13" s="25" t="s">
        <v>48</v>
      </c>
      <c r="B13" s="11"/>
      <c r="C13" s="11"/>
      <c r="D13" s="11"/>
      <c r="E13" s="11"/>
      <c r="F13" s="11"/>
      <c r="G13" s="11"/>
      <c r="H13" s="11"/>
      <c r="I13" s="11"/>
      <c r="J13" s="11"/>
      <c r="K13" s="24"/>
      <c r="L13" s="10"/>
      <c r="M13" s="10"/>
      <c r="N13" s="10"/>
      <c r="O13" s="10"/>
    </row>
    <row r="14" spans="1:15">
      <c r="A14" s="25" t="s">
        <v>99</v>
      </c>
      <c r="B14" s="11"/>
      <c r="C14" s="11"/>
      <c r="D14" s="11"/>
      <c r="E14" s="11"/>
      <c r="F14" s="11"/>
      <c r="G14" s="11"/>
      <c r="H14" s="11"/>
      <c r="I14" s="11"/>
      <c r="J14" s="11"/>
      <c r="K14" s="24"/>
      <c r="L14" s="10"/>
      <c r="M14" s="10"/>
      <c r="N14" s="10"/>
      <c r="O14" s="10"/>
    </row>
    <row r="15" spans="1:15">
      <c r="A15" s="25" t="s">
        <v>100</v>
      </c>
      <c r="B15" s="11"/>
      <c r="C15" s="11"/>
      <c r="D15" s="11"/>
      <c r="E15" s="11"/>
      <c r="F15" s="11"/>
      <c r="G15" s="11"/>
      <c r="H15" s="11"/>
      <c r="I15" s="11"/>
      <c r="J15" s="11"/>
      <c r="K15" s="24"/>
      <c r="L15" s="10"/>
      <c r="M15" s="10"/>
      <c r="N15" s="10"/>
      <c r="O15" s="10"/>
    </row>
    <row r="16" spans="1:15">
      <c r="A16" s="25" t="s">
        <v>101</v>
      </c>
      <c r="B16" s="11"/>
      <c r="C16" s="11"/>
      <c r="D16" s="11"/>
      <c r="E16" s="11"/>
      <c r="F16" s="11"/>
      <c r="G16" s="11"/>
      <c r="H16" s="11"/>
      <c r="I16" s="11"/>
      <c r="J16" s="11"/>
      <c r="K16" s="24"/>
      <c r="L16" s="10"/>
      <c r="M16" s="10"/>
      <c r="N16" s="10"/>
      <c r="O16" s="10"/>
    </row>
    <row r="17" spans="1:21">
      <c r="A17" s="25" t="s">
        <v>102</v>
      </c>
      <c r="B17" s="11"/>
      <c r="C17" s="11"/>
      <c r="D17" s="11"/>
      <c r="E17" s="11"/>
      <c r="F17" s="11"/>
      <c r="G17" s="11"/>
      <c r="H17" s="11"/>
      <c r="I17" s="11"/>
      <c r="J17" s="11"/>
      <c r="K17" s="24"/>
      <c r="L17" s="10"/>
      <c r="M17" s="10"/>
      <c r="N17" s="10"/>
      <c r="O17" s="10"/>
    </row>
    <row r="18" spans="1:21">
      <c r="B18" s="11"/>
      <c r="C18" s="11"/>
      <c r="D18" s="11"/>
      <c r="E18" s="11"/>
      <c r="F18" s="11"/>
      <c r="G18" s="11"/>
      <c r="H18" s="11"/>
      <c r="I18" s="11"/>
      <c r="J18" s="11"/>
      <c r="K18" s="24"/>
      <c r="L18" s="10"/>
      <c r="M18" s="10"/>
      <c r="N18" s="10"/>
      <c r="O18" s="10"/>
    </row>
    <row r="19" spans="1:21">
      <c r="B19" s="11"/>
      <c r="C19" s="11"/>
      <c r="D19" s="11"/>
      <c r="E19" s="11"/>
      <c r="F19" s="11"/>
      <c r="G19" s="11"/>
      <c r="H19" s="11"/>
      <c r="I19" s="11"/>
      <c r="J19" s="11"/>
      <c r="K19" s="24"/>
      <c r="L19" s="10"/>
      <c r="M19" s="10"/>
      <c r="N19" s="10"/>
      <c r="O19" s="10"/>
    </row>
    <row r="20" spans="1:21">
      <c r="A20" s="11"/>
      <c r="B20" s="11"/>
      <c r="C20" s="11"/>
      <c r="D20" s="11"/>
      <c r="E20" s="11"/>
      <c r="F20" s="11"/>
      <c r="G20" s="11"/>
      <c r="H20" s="11"/>
      <c r="I20" s="11"/>
      <c r="J20" s="11"/>
      <c r="K20" s="24"/>
      <c r="L20" s="10"/>
      <c r="M20" s="10"/>
      <c r="N20" s="10"/>
      <c r="O20" s="10"/>
    </row>
    <row r="21" spans="1:21">
      <c r="A21" s="11"/>
      <c r="B21" s="11"/>
      <c r="C21" s="11"/>
      <c r="D21" s="11"/>
      <c r="E21" s="11"/>
      <c r="F21" s="11"/>
      <c r="G21" s="11"/>
      <c r="H21" s="11"/>
      <c r="I21" s="11"/>
      <c r="J21" s="11"/>
      <c r="K21" s="24"/>
      <c r="L21" s="10"/>
      <c r="M21" s="10"/>
      <c r="N21" s="10"/>
      <c r="O21" s="10"/>
    </row>
    <row r="22" spans="1:21">
      <c r="A22" s="11"/>
      <c r="B22" s="11"/>
      <c r="C22" s="11"/>
      <c r="D22" s="11"/>
      <c r="E22" s="11"/>
      <c r="F22" s="11"/>
      <c r="G22" s="11"/>
      <c r="H22" s="11"/>
      <c r="I22" s="11"/>
      <c r="J22" s="11"/>
      <c r="K22" s="24"/>
      <c r="L22" s="10"/>
      <c r="M22" s="10"/>
      <c r="N22" s="10"/>
      <c r="O22" s="10"/>
    </row>
    <row r="23" spans="1:21">
      <c r="A23" s="11"/>
      <c r="B23" s="11"/>
      <c r="C23" s="11"/>
      <c r="D23" s="11"/>
      <c r="E23" s="11"/>
      <c r="F23" s="11"/>
      <c r="G23" s="11"/>
      <c r="H23" s="11"/>
      <c r="I23" s="11"/>
      <c r="J23" s="11"/>
      <c r="K23" s="24"/>
      <c r="L23" s="10"/>
      <c r="M23" s="10"/>
      <c r="N23" s="10"/>
      <c r="O23" s="10"/>
    </row>
    <row r="24" spans="1:21">
      <c r="A24" s="11"/>
      <c r="B24" s="11"/>
      <c r="C24" s="11"/>
      <c r="D24" s="11"/>
      <c r="E24" s="11"/>
      <c r="F24" s="11"/>
      <c r="G24" s="11"/>
      <c r="H24" s="11"/>
      <c r="I24" s="11"/>
      <c r="J24" s="11"/>
      <c r="K24" s="24"/>
      <c r="L24" s="10"/>
      <c r="M24" s="10"/>
      <c r="N24" s="10"/>
      <c r="O24" s="10"/>
    </row>
    <row r="25" spans="1:21">
      <c r="A25" s="11"/>
      <c r="B25" s="11"/>
      <c r="C25" s="11"/>
      <c r="D25" s="11"/>
      <c r="E25" s="11"/>
      <c r="F25" s="11"/>
      <c r="G25" s="11"/>
      <c r="H25" s="11"/>
      <c r="I25" s="11"/>
      <c r="J25" s="11"/>
      <c r="K25" s="24"/>
      <c r="L25" s="10"/>
      <c r="M25" s="10"/>
      <c r="N25" s="10"/>
      <c r="O25" s="11"/>
    </row>
    <row r="26" spans="1:21">
      <c r="A26" s="11"/>
      <c r="B26" s="11"/>
      <c r="C26" s="11"/>
      <c r="D26" s="11"/>
      <c r="E26" s="11"/>
      <c r="F26" s="11"/>
      <c r="G26" s="11"/>
      <c r="H26" s="11"/>
      <c r="I26" s="11"/>
      <c r="J26" s="11"/>
      <c r="K26" s="24"/>
      <c r="L26" s="10"/>
      <c r="M26" s="10"/>
      <c r="N26" s="10"/>
      <c r="O26" s="10"/>
      <c r="S26" s="8" t="s">
        <v>758</v>
      </c>
      <c r="T26" s="8" t="s">
        <v>759</v>
      </c>
      <c r="U26" s="8" t="s">
        <v>760</v>
      </c>
    </row>
    <row r="27" spans="1:21">
      <c r="A27" s="13" t="s">
        <v>24</v>
      </c>
      <c r="B27" s="13">
        <f t="shared" ref="B27:N27" si="0">SUM(B2:B26)</f>
        <v>3</v>
      </c>
      <c r="C27" s="13">
        <f t="shared" si="0"/>
        <v>8</v>
      </c>
      <c r="D27" s="13">
        <f t="shared" si="0"/>
        <v>3</v>
      </c>
      <c r="E27" s="13">
        <f t="shared" si="0"/>
        <v>2</v>
      </c>
      <c r="F27" s="13">
        <f t="shared" si="0"/>
        <v>3</v>
      </c>
      <c r="G27" s="13">
        <f t="shared" si="0"/>
        <v>9</v>
      </c>
      <c r="H27" s="13">
        <f t="shared" si="0"/>
        <v>0</v>
      </c>
      <c r="I27" s="13">
        <f t="shared" si="0"/>
        <v>5</v>
      </c>
      <c r="J27" s="13">
        <f t="shared" si="0"/>
        <v>0</v>
      </c>
      <c r="K27" s="13">
        <f t="shared" si="0"/>
        <v>2</v>
      </c>
      <c r="L27" s="13">
        <f t="shared" si="0"/>
        <v>4</v>
      </c>
      <c r="M27" s="13">
        <f t="shared" si="0"/>
        <v>4</v>
      </c>
      <c r="N27" s="13">
        <f t="shared" si="0"/>
        <v>5</v>
      </c>
      <c r="O27" s="314"/>
      <c r="S27" s="108">
        <f>SUM(B27:R27)</f>
        <v>48</v>
      </c>
      <c r="U27" s="8">
        <f>S27*T27</f>
        <v>0</v>
      </c>
    </row>
    <row r="28" spans="1:21">
      <c r="A28" s="11" t="s">
        <v>53</v>
      </c>
      <c r="B28" s="11"/>
      <c r="C28" s="11"/>
      <c r="D28" s="11"/>
      <c r="E28" s="11"/>
      <c r="F28" s="11"/>
      <c r="G28" s="11"/>
      <c r="H28" s="11"/>
      <c r="I28" s="11"/>
      <c r="J28" s="11"/>
      <c r="K28" s="24"/>
      <c r="L28" s="10"/>
      <c r="M28" s="10"/>
      <c r="N28" s="10"/>
      <c r="P28" s="11"/>
      <c r="Q28" s="11"/>
      <c r="R28" s="11"/>
      <c r="S28" s="11"/>
      <c r="T28" s="11"/>
    </row>
    <row r="29" spans="1:21">
      <c r="A29" s="11" t="s">
        <v>54</v>
      </c>
      <c r="B29" s="11">
        <f t="shared" ref="B29:N29" si="1">B27*B28</f>
        <v>0</v>
      </c>
      <c r="C29" s="11">
        <f t="shared" si="1"/>
        <v>0</v>
      </c>
      <c r="D29" s="11">
        <f t="shared" si="1"/>
        <v>0</v>
      </c>
      <c r="E29" s="11">
        <f t="shared" si="1"/>
        <v>0</v>
      </c>
      <c r="F29" s="11">
        <f t="shared" si="1"/>
        <v>0</v>
      </c>
      <c r="G29" s="11">
        <f t="shared" si="1"/>
        <v>0</v>
      </c>
      <c r="H29" s="11">
        <f t="shared" si="1"/>
        <v>0</v>
      </c>
      <c r="I29" s="11">
        <f t="shared" si="1"/>
        <v>0</v>
      </c>
      <c r="J29" s="26">
        <f t="shared" si="1"/>
        <v>0</v>
      </c>
      <c r="K29" s="26">
        <f t="shared" si="1"/>
        <v>0</v>
      </c>
      <c r="L29" s="26">
        <f t="shared" si="1"/>
        <v>0</v>
      </c>
      <c r="M29" s="26">
        <f t="shared" si="1"/>
        <v>0</v>
      </c>
      <c r="N29" s="26">
        <f t="shared" si="1"/>
        <v>0</v>
      </c>
      <c r="O29" s="97">
        <f>SUM(B29:N29)</f>
        <v>0</v>
      </c>
      <c r="P29" s="11"/>
      <c r="Q29" s="11"/>
      <c r="R29" s="11"/>
      <c r="S29" s="11"/>
    </row>
    <row r="30" spans="1:21">
      <c r="A30" s="27" t="s">
        <v>55</v>
      </c>
      <c r="B30" s="27">
        <f>B29*1.2</f>
        <v>0</v>
      </c>
      <c r="C30" s="27">
        <f t="shared" ref="C30:N30" si="2">C29*1.2</f>
        <v>0</v>
      </c>
      <c r="D30" s="27">
        <f t="shared" si="2"/>
        <v>0</v>
      </c>
      <c r="E30" s="27">
        <f t="shared" si="2"/>
        <v>0</v>
      </c>
      <c r="F30" s="27">
        <f t="shared" si="2"/>
        <v>0</v>
      </c>
      <c r="G30" s="27">
        <f t="shared" si="2"/>
        <v>0</v>
      </c>
      <c r="H30" s="27">
        <f t="shared" si="2"/>
        <v>0</v>
      </c>
      <c r="I30" s="27">
        <f t="shared" si="2"/>
        <v>0</v>
      </c>
      <c r="J30" s="27">
        <f t="shared" si="2"/>
        <v>0</v>
      </c>
      <c r="K30" s="27">
        <f t="shared" si="2"/>
        <v>0</v>
      </c>
      <c r="L30" s="27">
        <f t="shared" si="2"/>
        <v>0</v>
      </c>
      <c r="M30" s="27">
        <f t="shared" si="2"/>
        <v>0</v>
      </c>
      <c r="N30" s="27">
        <f t="shared" si="2"/>
        <v>0</v>
      </c>
      <c r="O30" s="97">
        <f>SUM(B30:N30)</f>
        <v>0</v>
      </c>
      <c r="P30" s="92" t="s">
        <v>56</v>
      </c>
      <c r="Q30" s="92" t="s">
        <v>195</v>
      </c>
      <c r="R30" s="92" t="s">
        <v>300</v>
      </c>
      <c r="S30" s="92" t="s">
        <v>301</v>
      </c>
    </row>
    <row r="31" spans="1:21">
      <c r="A31" s="12" t="s">
        <v>103</v>
      </c>
      <c r="B31" s="10">
        <f>B27*10</f>
        <v>30</v>
      </c>
      <c r="C31" s="10"/>
      <c r="D31" s="10">
        <f>D27*10</f>
        <v>30</v>
      </c>
      <c r="E31" s="10">
        <f>E27*10</f>
        <v>20</v>
      </c>
      <c r="F31" s="10"/>
      <c r="G31" s="10"/>
      <c r="H31" s="10"/>
      <c r="I31" s="10"/>
      <c r="J31" s="10"/>
      <c r="K31" s="10"/>
      <c r="L31" s="10"/>
      <c r="M31" s="10"/>
      <c r="N31" s="10"/>
      <c r="O31" s="10"/>
      <c r="P31" s="10">
        <f>SUM(B31:M31)</f>
        <v>80</v>
      </c>
      <c r="Q31" s="10"/>
      <c r="R31" s="10">
        <f>P31*Q31</f>
        <v>0</v>
      </c>
      <c r="S31" s="10">
        <f>R31*1.2</f>
        <v>0</v>
      </c>
    </row>
    <row r="32" spans="1:21">
      <c r="A32" s="12" t="s">
        <v>104</v>
      </c>
      <c r="B32" s="10"/>
      <c r="C32" s="10"/>
      <c r="D32" s="10"/>
      <c r="E32" s="10"/>
      <c r="F32" s="10">
        <f>F27*10</f>
        <v>30</v>
      </c>
      <c r="G32" s="10"/>
      <c r="H32" s="10"/>
      <c r="I32" s="10"/>
      <c r="J32" s="10"/>
      <c r="K32" s="10"/>
      <c r="L32" s="10"/>
      <c r="M32" s="10"/>
      <c r="N32" s="10"/>
      <c r="O32" s="10"/>
      <c r="P32" s="10">
        <f>SUM(B32:M32)</f>
        <v>30</v>
      </c>
      <c r="Q32" s="10"/>
      <c r="R32" s="10">
        <f>P32*Q32</f>
        <v>0</v>
      </c>
      <c r="S32" s="10">
        <f>R32*1.2</f>
        <v>0</v>
      </c>
    </row>
    <row r="33" spans="1:19">
      <c r="A33" s="11" t="s">
        <v>105</v>
      </c>
      <c r="B33" s="10"/>
      <c r="C33" s="10"/>
      <c r="D33" s="10"/>
      <c r="E33" s="10">
        <f>E27*10</f>
        <v>20</v>
      </c>
      <c r="F33" s="10"/>
      <c r="G33" s="10"/>
      <c r="H33" s="10"/>
      <c r="I33" s="10"/>
      <c r="J33" s="10"/>
      <c r="K33" s="10"/>
      <c r="L33" s="10"/>
      <c r="M33" s="10"/>
      <c r="N33" s="10"/>
      <c r="O33" s="10"/>
      <c r="P33" s="10">
        <f>SUM(B33:M33)</f>
        <v>20</v>
      </c>
      <c r="Q33" s="10"/>
      <c r="R33" s="10">
        <f>P33*Q33</f>
        <v>0</v>
      </c>
      <c r="S33" s="10">
        <f>R33*1.2</f>
        <v>0</v>
      </c>
    </row>
    <row r="34" spans="1:19">
      <c r="A34" s="11" t="s">
        <v>106</v>
      </c>
      <c r="B34" s="10"/>
      <c r="C34" s="10">
        <f>C27*10</f>
        <v>80</v>
      </c>
      <c r="D34" s="10"/>
      <c r="E34" s="10"/>
      <c r="F34" s="10"/>
      <c r="G34" s="10"/>
      <c r="H34" s="10"/>
      <c r="I34" s="10"/>
      <c r="J34" s="10"/>
      <c r="K34" s="10"/>
      <c r="L34" s="10"/>
      <c r="M34" s="10"/>
      <c r="N34" s="10"/>
      <c r="O34" s="10"/>
      <c r="P34" s="10">
        <f>SUM(B34:M34)</f>
        <v>80</v>
      </c>
      <c r="Q34" s="10"/>
      <c r="R34" s="10">
        <f>P34*Q34</f>
        <v>0</v>
      </c>
      <c r="S34" s="10">
        <f>R34*1.2</f>
        <v>0</v>
      </c>
    </row>
    <row r="35" spans="1:19">
      <c r="A35" s="11" t="s">
        <v>107</v>
      </c>
      <c r="B35" s="10"/>
      <c r="C35" s="10"/>
      <c r="D35" s="10"/>
      <c r="E35" s="10"/>
      <c r="F35" s="10"/>
      <c r="G35" s="10">
        <f>G27*10</f>
        <v>90</v>
      </c>
      <c r="H35" s="10"/>
      <c r="I35" s="10"/>
      <c r="J35" s="10"/>
      <c r="K35" s="10"/>
      <c r="L35" s="10"/>
      <c r="M35" s="10"/>
      <c r="N35" s="10"/>
      <c r="O35" s="10"/>
      <c r="P35" s="10">
        <f>SUM(B35:M35)</f>
        <v>90</v>
      </c>
      <c r="Q35" s="10"/>
      <c r="R35" s="10">
        <f>P35*Q35</f>
        <v>0</v>
      </c>
      <c r="S35" s="10">
        <f>R35*1.2</f>
        <v>0</v>
      </c>
    </row>
    <row r="36" spans="1:19">
      <c r="A36" s="108" t="s">
        <v>24</v>
      </c>
      <c r="R36" s="97">
        <f>SUM(R31:R35)</f>
        <v>0</v>
      </c>
      <c r="S36" s="113">
        <f>SUM(S31:S35)</f>
        <v>0</v>
      </c>
    </row>
    <row r="37" spans="1:19">
      <c r="A37" s="110" t="s">
        <v>313</v>
      </c>
      <c r="B37" s="10"/>
      <c r="C37" s="10"/>
      <c r="D37" s="10"/>
      <c r="E37" s="10"/>
      <c r="F37" s="10"/>
      <c r="G37" s="10"/>
      <c r="H37" s="10"/>
      <c r="I37" s="10"/>
      <c r="J37" s="10"/>
      <c r="K37" s="10"/>
      <c r="L37" s="10"/>
      <c r="M37" s="10"/>
      <c r="N37" s="10"/>
      <c r="O37" s="11"/>
      <c r="P37" s="92" t="s">
        <v>56</v>
      </c>
      <c r="Q37" s="92" t="s">
        <v>195</v>
      </c>
      <c r="R37" s="92" t="s">
        <v>300</v>
      </c>
      <c r="S37" s="92" t="s">
        <v>301</v>
      </c>
    </row>
    <row r="38" spans="1:19" ht="40.5">
      <c r="A38" s="109" t="s">
        <v>310</v>
      </c>
      <c r="B38" s="10"/>
      <c r="C38" s="10"/>
      <c r="D38" s="10"/>
      <c r="E38" s="10"/>
      <c r="F38" s="10"/>
      <c r="G38" s="10"/>
      <c r="H38" s="10"/>
      <c r="I38" s="10"/>
      <c r="J38" s="10"/>
      <c r="K38" s="10"/>
      <c r="L38" s="10"/>
      <c r="M38" s="10"/>
      <c r="N38" s="10"/>
      <c r="O38" s="10"/>
      <c r="P38" s="10">
        <v>1</v>
      </c>
      <c r="Q38" s="10"/>
      <c r="R38" s="10">
        <f>P38*Q38</f>
        <v>0</v>
      </c>
      <c r="S38" s="10">
        <f t="shared" ref="S38:S43" si="3">R38*1.2</f>
        <v>0</v>
      </c>
    </row>
    <row r="39" spans="1:19">
      <c r="A39" s="109" t="s">
        <v>311</v>
      </c>
      <c r="B39" s="10"/>
      <c r="C39" s="10"/>
      <c r="D39" s="10"/>
      <c r="E39" s="10"/>
      <c r="F39" s="10"/>
      <c r="G39" s="10"/>
      <c r="H39" s="10"/>
      <c r="I39" s="10"/>
      <c r="J39" s="10"/>
      <c r="K39" s="10"/>
      <c r="L39" s="10"/>
      <c r="M39" s="10"/>
      <c r="N39" s="10"/>
      <c r="O39" s="10"/>
      <c r="P39" s="10">
        <v>1</v>
      </c>
      <c r="Q39" s="10"/>
      <c r="R39" s="10">
        <f>P39*Q39</f>
        <v>0</v>
      </c>
      <c r="S39" s="10">
        <f t="shared" si="3"/>
        <v>0</v>
      </c>
    </row>
    <row r="40" spans="1:19">
      <c r="A40" s="109" t="s">
        <v>312</v>
      </c>
      <c r="B40" s="10"/>
      <c r="C40" s="10"/>
      <c r="D40" s="10"/>
      <c r="E40" s="10"/>
      <c r="F40" s="10"/>
      <c r="G40" s="10"/>
      <c r="H40" s="10"/>
      <c r="I40" s="10"/>
      <c r="J40" s="10"/>
      <c r="K40" s="10"/>
      <c r="L40" s="10"/>
      <c r="M40" s="10"/>
      <c r="N40" s="10"/>
      <c r="O40" s="10"/>
      <c r="P40" s="10">
        <v>1</v>
      </c>
      <c r="Q40" s="10"/>
      <c r="R40" s="10">
        <f>P40*Q40</f>
        <v>0</v>
      </c>
      <c r="S40" s="10">
        <f t="shared" si="3"/>
        <v>0</v>
      </c>
    </row>
    <row r="41" spans="1:19">
      <c r="A41" s="10" t="s">
        <v>309</v>
      </c>
      <c r="B41" s="10"/>
      <c r="C41" s="10"/>
      <c r="D41" s="10"/>
      <c r="E41" s="10"/>
      <c r="F41" s="10"/>
      <c r="G41" s="10"/>
      <c r="H41" s="10"/>
      <c r="I41" s="10"/>
      <c r="J41" s="10"/>
      <c r="K41" s="10"/>
      <c r="L41" s="10"/>
      <c r="M41" s="10"/>
      <c r="N41" s="10"/>
      <c r="O41" s="10"/>
      <c r="P41" s="10">
        <v>1</v>
      </c>
      <c r="Q41" s="10"/>
      <c r="R41" s="10">
        <f>P41*Q41</f>
        <v>0</v>
      </c>
      <c r="S41" s="10">
        <f t="shared" si="3"/>
        <v>0</v>
      </c>
    </row>
    <row r="42" spans="1:19">
      <c r="A42" s="112" t="s">
        <v>24</v>
      </c>
      <c r="B42" s="112"/>
      <c r="C42" s="112"/>
      <c r="D42" s="112"/>
      <c r="E42" s="112"/>
      <c r="F42" s="112"/>
      <c r="G42" s="112"/>
      <c r="H42" s="112"/>
      <c r="I42" s="112"/>
      <c r="J42" s="112"/>
      <c r="K42" s="112"/>
      <c r="L42" s="112"/>
      <c r="M42" s="112"/>
      <c r="N42" s="112"/>
      <c r="O42" s="112"/>
      <c r="P42" s="112"/>
      <c r="Q42" s="112"/>
      <c r="R42" s="113">
        <f>SUM(R38:R41)</f>
        <v>0</v>
      </c>
      <c r="S42" s="113">
        <f t="shared" si="3"/>
        <v>0</v>
      </c>
    </row>
    <row r="43" spans="1:19" ht="33">
      <c r="A43" s="111" t="s">
        <v>24</v>
      </c>
      <c r="B43" s="111"/>
      <c r="C43" s="111"/>
      <c r="D43" s="111"/>
      <c r="E43" s="111"/>
      <c r="F43" s="111"/>
      <c r="G43" s="111"/>
      <c r="H43" s="111"/>
      <c r="I43" s="111"/>
      <c r="J43" s="111"/>
      <c r="K43" s="111"/>
      <c r="L43" s="111"/>
      <c r="M43" s="111"/>
      <c r="N43" s="111"/>
      <c r="O43" s="111"/>
      <c r="P43" s="111"/>
      <c r="Q43" s="111"/>
      <c r="R43" s="139">
        <f>O29+R36+R42</f>
        <v>0</v>
      </c>
      <c r="S43" s="139">
        <f t="shared" si="3"/>
        <v>0</v>
      </c>
    </row>
  </sheetData>
  <pageMargins left="0.7" right="0.7" top="0.75" bottom="0.75" header="0.3" footer="0.3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D00-000000000000}">
  <dimension ref="A1:Q46"/>
  <sheetViews>
    <sheetView topLeftCell="A19" zoomScale="80" zoomScaleNormal="80" workbookViewId="0">
      <selection activeCell="J10" sqref="J10"/>
    </sheetView>
  </sheetViews>
  <sheetFormatPr baseColWidth="10" defaultRowHeight="15"/>
  <cols>
    <col min="2" max="2" width="40" bestFit="1" customWidth="1"/>
    <col min="4" max="4" width="15" bestFit="1" customWidth="1"/>
    <col min="5" max="5" width="12.85546875" bestFit="1" customWidth="1"/>
    <col min="6" max="6" width="14.85546875" bestFit="1" customWidth="1"/>
    <col min="11" max="11" width="14.7109375" customWidth="1"/>
    <col min="12" max="12" width="18.28515625" customWidth="1"/>
  </cols>
  <sheetData>
    <row r="1" spans="1:17" ht="25.5">
      <c r="B1" s="12" t="s">
        <v>65</v>
      </c>
      <c r="C1" s="10"/>
      <c r="D1" s="10"/>
      <c r="E1" s="10"/>
      <c r="F1" s="10"/>
      <c r="H1" s="69" t="s">
        <v>302</v>
      </c>
      <c r="I1" s="69" t="s">
        <v>602</v>
      </c>
      <c r="J1" s="69" t="s">
        <v>603</v>
      </c>
      <c r="K1" s="69" t="s">
        <v>604</v>
      </c>
      <c r="L1" s="69" t="s">
        <v>606</v>
      </c>
      <c r="M1" s="69" t="s">
        <v>602</v>
      </c>
      <c r="N1" s="69" t="s">
        <v>602</v>
      </c>
      <c r="O1" s="69" t="s">
        <v>602</v>
      </c>
      <c r="P1" s="69" t="s">
        <v>607</v>
      </c>
      <c r="Q1" s="69" t="s">
        <v>602</v>
      </c>
    </row>
    <row r="2" spans="1:17" ht="25.5">
      <c r="B2" s="12" t="s">
        <v>66</v>
      </c>
      <c r="C2" s="12" t="s">
        <v>67</v>
      </c>
      <c r="D2" s="12" t="s">
        <v>68</v>
      </c>
      <c r="E2" s="12" t="s">
        <v>69</v>
      </c>
      <c r="F2" s="12" t="s">
        <v>70</v>
      </c>
      <c r="H2" s="61">
        <v>67031</v>
      </c>
      <c r="I2" s="61">
        <v>68001</v>
      </c>
      <c r="J2" s="61"/>
      <c r="K2" s="61">
        <v>80251</v>
      </c>
      <c r="L2" s="61">
        <v>66631</v>
      </c>
      <c r="M2" s="61">
        <v>68111</v>
      </c>
      <c r="N2" s="61">
        <v>68285</v>
      </c>
      <c r="O2" s="61">
        <v>68240</v>
      </c>
      <c r="P2" s="61">
        <v>68256</v>
      </c>
      <c r="Q2" s="61">
        <v>65083</v>
      </c>
    </row>
    <row r="3" spans="1:17" ht="25.5">
      <c r="A3" s="232"/>
      <c r="B3" s="10" t="s">
        <v>72</v>
      </c>
      <c r="C3" s="16"/>
      <c r="D3" s="17">
        <v>32</v>
      </c>
      <c r="E3" s="16">
        <f>C3*D3</f>
        <v>0</v>
      </c>
      <c r="F3" s="16">
        <f>E3*1.2</f>
        <v>0</v>
      </c>
      <c r="H3" s="69" t="s">
        <v>56</v>
      </c>
      <c r="I3" s="69">
        <f>D5+D13+D18+D22+D9</f>
        <v>19</v>
      </c>
      <c r="J3" s="69"/>
      <c r="K3" s="69">
        <f>D7+D11+D15+D17+D21+D27+D30+D36+D40+D44</f>
        <v>43</v>
      </c>
      <c r="L3" s="69">
        <f>D6+D10+D14+D19+D23+D26+D29+D35+D39+D43</f>
        <v>43</v>
      </c>
      <c r="M3" s="69">
        <f>D25</f>
        <v>9</v>
      </c>
      <c r="N3" s="69">
        <f>D31</f>
        <v>5</v>
      </c>
      <c r="O3" s="69">
        <f>D34</f>
        <v>2</v>
      </c>
      <c r="P3" s="69">
        <f>D38</f>
        <v>4</v>
      </c>
      <c r="Q3" s="69">
        <f>D42</f>
        <v>4</v>
      </c>
    </row>
    <row r="4" spans="1:17" ht="27.75">
      <c r="A4" s="232">
        <v>67031</v>
      </c>
      <c r="B4" s="10" t="s">
        <v>73</v>
      </c>
      <c r="C4" s="16">
        <v>6.94</v>
      </c>
      <c r="D4" s="17">
        <f>'SAISIE CLIENT ELEC'!B27</f>
        <v>3</v>
      </c>
      <c r="E4" s="16">
        <f t="shared" ref="E4:E43" si="0">C4*D4</f>
        <v>20.82</v>
      </c>
      <c r="F4" s="16">
        <f t="shared" ref="F4:F44" si="1">E4*1.2</f>
        <v>24.983999999999998</v>
      </c>
      <c r="G4" s="236"/>
    </row>
    <row r="5" spans="1:17" ht="27.75">
      <c r="A5" s="185">
        <v>68001</v>
      </c>
      <c r="B5" s="18" t="s">
        <v>74</v>
      </c>
      <c r="C5" s="16">
        <v>0.77</v>
      </c>
      <c r="D5" s="17">
        <f>D4</f>
        <v>3</v>
      </c>
      <c r="E5" s="16">
        <f t="shared" si="0"/>
        <v>2.31</v>
      </c>
      <c r="F5" s="16">
        <f t="shared" si="1"/>
        <v>2.7719999999999998</v>
      </c>
      <c r="G5" s="236"/>
    </row>
    <row r="6" spans="1:17" ht="27.75">
      <c r="A6" s="185">
        <v>66631</v>
      </c>
      <c r="B6" s="18" t="s">
        <v>75</v>
      </c>
      <c r="C6" s="16">
        <v>1.1200000000000001</v>
      </c>
      <c r="D6" s="17">
        <f>D4</f>
        <v>3</v>
      </c>
      <c r="E6" s="16">
        <f t="shared" si="0"/>
        <v>3.3600000000000003</v>
      </c>
      <c r="F6" s="16">
        <f t="shared" si="1"/>
        <v>4.032</v>
      </c>
      <c r="G6" s="236"/>
    </row>
    <row r="7" spans="1:17" ht="29.25">
      <c r="A7" s="185">
        <v>80251</v>
      </c>
      <c r="B7" s="18" t="s">
        <v>601</v>
      </c>
      <c r="C7" s="16">
        <v>1</v>
      </c>
      <c r="D7" s="17">
        <f>D5</f>
        <v>3</v>
      </c>
      <c r="E7" s="16">
        <f>C7*D7</f>
        <v>3</v>
      </c>
      <c r="F7" s="16">
        <f>E7*1.2</f>
        <v>3.5999999999999996</v>
      </c>
      <c r="G7" s="236">
        <f>SUM(C4:C7)</f>
        <v>9.8300000000000018</v>
      </c>
      <c r="I7" s="65" t="s">
        <v>302</v>
      </c>
      <c r="J7" s="65" t="s">
        <v>752</v>
      </c>
      <c r="K7" s="65" t="s">
        <v>753</v>
      </c>
      <c r="L7" s="65" t="s">
        <v>754</v>
      </c>
      <c r="M7" s="65" t="s">
        <v>306</v>
      </c>
      <c r="N7" s="65" t="s">
        <v>755</v>
      </c>
      <c r="O7" s="65" t="s">
        <v>307</v>
      </c>
      <c r="P7" s="65" t="s">
        <v>84</v>
      </c>
      <c r="Q7" s="65" t="s">
        <v>756</v>
      </c>
    </row>
    <row r="8" spans="1:17" ht="27.75">
      <c r="A8" s="185">
        <v>67601</v>
      </c>
      <c r="B8" s="10" t="s">
        <v>76</v>
      </c>
      <c r="C8" s="16">
        <v>16.22</v>
      </c>
      <c r="D8" s="17">
        <f>'SAISIE CLIENT ELEC'!C27</f>
        <v>8</v>
      </c>
      <c r="E8" s="16">
        <f t="shared" si="0"/>
        <v>129.76</v>
      </c>
      <c r="F8" s="16">
        <f t="shared" si="1"/>
        <v>155.71199999999999</v>
      </c>
      <c r="G8" s="236"/>
      <c r="I8" s="58">
        <v>9.83</v>
      </c>
      <c r="J8" s="58">
        <f>SUM(F5:F8)</f>
        <v>166.11599999999999</v>
      </c>
      <c r="K8" s="58">
        <v>6.66</v>
      </c>
      <c r="L8" s="58">
        <v>2.89</v>
      </c>
      <c r="M8" s="313">
        <v>5.64</v>
      </c>
      <c r="N8" s="313">
        <v>11.97</v>
      </c>
      <c r="O8" s="313">
        <v>71.260000000000005</v>
      </c>
      <c r="P8" s="313">
        <v>22</v>
      </c>
      <c r="Q8" s="313">
        <v>52</v>
      </c>
    </row>
    <row r="9" spans="1:17" ht="27.75">
      <c r="A9" s="185">
        <v>68153</v>
      </c>
      <c r="B9" s="18" t="s">
        <v>74</v>
      </c>
      <c r="C9" s="16">
        <v>0.77</v>
      </c>
      <c r="D9" s="17">
        <f>D8</f>
        <v>8</v>
      </c>
      <c r="E9" s="16">
        <f t="shared" si="0"/>
        <v>6.16</v>
      </c>
      <c r="F9" s="16">
        <f t="shared" si="1"/>
        <v>7.3919999999999995</v>
      </c>
      <c r="G9" s="236"/>
      <c r="J9" t="s">
        <v>757</v>
      </c>
    </row>
    <row r="10" spans="1:17" ht="27.75">
      <c r="A10" s="185">
        <v>66631</v>
      </c>
      <c r="B10" s="18" t="s">
        <v>75</v>
      </c>
      <c r="C10" s="16">
        <v>1.1200000000000001</v>
      </c>
      <c r="D10" s="17">
        <f>D8</f>
        <v>8</v>
      </c>
      <c r="E10" s="16">
        <f t="shared" si="0"/>
        <v>8.9600000000000009</v>
      </c>
      <c r="F10" s="16">
        <f t="shared" si="1"/>
        <v>10.752000000000001</v>
      </c>
      <c r="G10" s="236"/>
      <c r="I10">
        <v>1.5</v>
      </c>
    </row>
    <row r="11" spans="1:17" ht="27.75">
      <c r="A11" s="185">
        <v>80251</v>
      </c>
      <c r="B11" s="18" t="s">
        <v>601</v>
      </c>
      <c r="C11" s="16">
        <v>1</v>
      </c>
      <c r="D11" s="17">
        <f>D9</f>
        <v>8</v>
      </c>
      <c r="E11" s="16">
        <f>C11*D11</f>
        <v>8</v>
      </c>
      <c r="F11" s="16">
        <f>E11*1.2</f>
        <v>9.6</v>
      </c>
      <c r="G11" s="236">
        <f>SUM(C8:C11)</f>
        <v>19.11</v>
      </c>
      <c r="I11">
        <v>2.5</v>
      </c>
    </row>
    <row r="12" spans="1:17" ht="27.75">
      <c r="A12" s="185"/>
      <c r="B12" s="10" t="s">
        <v>77</v>
      </c>
      <c r="C12" s="16"/>
      <c r="D12" s="17">
        <f>'SAISIE CLIENT ELEC'!D27</f>
        <v>3</v>
      </c>
      <c r="E12" s="16">
        <f t="shared" si="0"/>
        <v>0</v>
      </c>
      <c r="F12" s="16">
        <f t="shared" si="1"/>
        <v>0</v>
      </c>
      <c r="G12" s="237"/>
    </row>
    <row r="13" spans="1:17" ht="27.75">
      <c r="A13" s="185"/>
      <c r="B13" s="18" t="s">
        <v>74</v>
      </c>
      <c r="C13" s="16">
        <v>0.77</v>
      </c>
      <c r="D13" s="17">
        <f>D12</f>
        <v>3</v>
      </c>
      <c r="E13" s="16">
        <f t="shared" si="0"/>
        <v>2.31</v>
      </c>
      <c r="F13" s="16">
        <f t="shared" si="1"/>
        <v>2.7719999999999998</v>
      </c>
      <c r="G13" s="236"/>
    </row>
    <row r="14" spans="1:17" ht="27.75">
      <c r="A14" s="185">
        <v>66631</v>
      </c>
      <c r="B14" s="18" t="s">
        <v>75</v>
      </c>
      <c r="C14" s="16">
        <v>1.1200000000000001</v>
      </c>
      <c r="D14" s="17">
        <f>D12</f>
        <v>3</v>
      </c>
      <c r="E14" s="16">
        <f t="shared" si="0"/>
        <v>3.3600000000000003</v>
      </c>
      <c r="F14" s="16">
        <f t="shared" si="1"/>
        <v>4.032</v>
      </c>
      <c r="G14" s="236"/>
    </row>
    <row r="15" spans="1:17" ht="27.75">
      <c r="A15" s="185">
        <v>80251</v>
      </c>
      <c r="B15" s="18" t="s">
        <v>601</v>
      </c>
      <c r="C15" s="16">
        <v>1</v>
      </c>
      <c r="D15" s="17">
        <f>D13</f>
        <v>3</v>
      </c>
      <c r="E15" s="16">
        <f>C15*D15</f>
        <v>3</v>
      </c>
      <c r="F15" s="16">
        <f>E15*1.2</f>
        <v>3.5999999999999996</v>
      </c>
      <c r="G15" s="236">
        <f>SUM(C12:C15)</f>
        <v>2.89</v>
      </c>
    </row>
    <row r="16" spans="1:17" ht="27.75">
      <c r="A16" s="185">
        <v>67001</v>
      </c>
      <c r="B16" s="10" t="s">
        <v>78</v>
      </c>
      <c r="C16" s="16">
        <v>3.77</v>
      </c>
      <c r="D16" s="17">
        <f>'SAISIE CLIENT ELEC'!E27</f>
        <v>2</v>
      </c>
      <c r="E16" s="16">
        <f t="shared" si="0"/>
        <v>7.54</v>
      </c>
      <c r="F16" s="16">
        <f t="shared" si="1"/>
        <v>9.048</v>
      </c>
      <c r="G16" s="236"/>
    </row>
    <row r="17" spans="1:7" ht="27.75">
      <c r="A17" s="185">
        <v>80251</v>
      </c>
      <c r="B17" s="18" t="s">
        <v>601</v>
      </c>
      <c r="C17" s="16">
        <v>1</v>
      </c>
      <c r="D17" s="17">
        <f>'SAISIE CLIENT ELEC'!E27</f>
        <v>2</v>
      </c>
      <c r="E17" s="16">
        <f>C17*D17</f>
        <v>2</v>
      </c>
      <c r="F17" s="16">
        <f>E17*1.2</f>
        <v>2.4</v>
      </c>
      <c r="G17" s="236"/>
    </row>
    <row r="18" spans="1:7" ht="27.75">
      <c r="A18" s="185">
        <v>68001</v>
      </c>
      <c r="B18" s="18" t="s">
        <v>74</v>
      </c>
      <c r="C18" s="16">
        <v>0.77</v>
      </c>
      <c r="D18" s="17">
        <f>D16</f>
        <v>2</v>
      </c>
      <c r="E18" s="16">
        <f t="shared" si="0"/>
        <v>1.54</v>
      </c>
      <c r="F18" s="16">
        <f t="shared" si="1"/>
        <v>1.8479999999999999</v>
      </c>
      <c r="G18" s="236"/>
    </row>
    <row r="19" spans="1:7" ht="27.75">
      <c r="A19" s="185">
        <v>66631</v>
      </c>
      <c r="B19" s="18" t="s">
        <v>75</v>
      </c>
      <c r="C19" s="16">
        <v>1.1200000000000001</v>
      </c>
      <c r="D19" s="17">
        <f>D16</f>
        <v>2</v>
      </c>
      <c r="E19" s="16">
        <f t="shared" si="0"/>
        <v>2.2400000000000002</v>
      </c>
      <c r="F19" s="16">
        <f t="shared" si="1"/>
        <v>2.6880000000000002</v>
      </c>
      <c r="G19" s="236">
        <f>SUM(C16:C19)</f>
        <v>6.6599999999999993</v>
      </c>
    </row>
    <row r="20" spans="1:7" ht="27.75">
      <c r="A20" s="185"/>
      <c r="B20" s="10" t="s">
        <v>79</v>
      </c>
      <c r="C20" s="16"/>
      <c r="D20" s="17">
        <f>'SAISIE CLIENT ELEC'!F27</f>
        <v>3</v>
      </c>
      <c r="E20" s="16">
        <f t="shared" si="0"/>
        <v>0</v>
      </c>
      <c r="F20" s="16">
        <f t="shared" si="1"/>
        <v>0</v>
      </c>
      <c r="G20" s="237"/>
    </row>
    <row r="21" spans="1:7" ht="27.75">
      <c r="A21" s="185">
        <v>80251</v>
      </c>
      <c r="B21" s="18" t="s">
        <v>601</v>
      </c>
      <c r="C21" s="16">
        <v>1</v>
      </c>
      <c r="D21" s="17">
        <f>'SAISIE CLIENT ELEC'!F27</f>
        <v>3</v>
      </c>
      <c r="E21" s="16">
        <f>C21*D21</f>
        <v>3</v>
      </c>
      <c r="F21" s="16">
        <f>E21*1.2</f>
        <v>3.5999999999999996</v>
      </c>
      <c r="G21" s="236"/>
    </row>
    <row r="22" spans="1:7" ht="27.75">
      <c r="A22" s="185">
        <v>68001</v>
      </c>
      <c r="B22" s="18" t="s">
        <v>74</v>
      </c>
      <c r="C22" s="16">
        <v>0.77</v>
      </c>
      <c r="D22" s="17">
        <f>'SAISIE CLIENT ELEC'!F27</f>
        <v>3</v>
      </c>
      <c r="E22" s="16">
        <f>C22*D22</f>
        <v>2.31</v>
      </c>
      <c r="F22" s="16">
        <f>E22*1.2</f>
        <v>2.7719999999999998</v>
      </c>
      <c r="G22" s="236"/>
    </row>
    <row r="23" spans="1:7" ht="27.75">
      <c r="A23" s="185">
        <v>66631</v>
      </c>
      <c r="B23" s="18" t="s">
        <v>75</v>
      </c>
      <c r="C23" s="16">
        <v>1.1200000000000001</v>
      </c>
      <c r="D23" s="17">
        <f>'SAISIE CLIENT ELEC'!F27</f>
        <v>3</v>
      </c>
      <c r="E23" s="16">
        <f>C23*D23</f>
        <v>3.3600000000000003</v>
      </c>
      <c r="F23" s="16">
        <f>E23*1.2</f>
        <v>4.032</v>
      </c>
      <c r="G23" s="236">
        <f>SUM(C20:C23)</f>
        <v>2.89</v>
      </c>
    </row>
    <row r="24" spans="1:7" ht="27.75">
      <c r="A24" s="185">
        <v>67111</v>
      </c>
      <c r="B24" s="10" t="s">
        <v>80</v>
      </c>
      <c r="C24" s="16">
        <v>2.76</v>
      </c>
      <c r="D24" s="17">
        <f>'SAISIE CLIENT ELEC'!G27</f>
        <v>9</v>
      </c>
      <c r="E24" s="16">
        <f t="shared" si="0"/>
        <v>24.839999999999996</v>
      </c>
      <c r="F24" s="16">
        <f t="shared" si="1"/>
        <v>29.807999999999993</v>
      </c>
      <c r="G24" s="236"/>
    </row>
    <row r="25" spans="1:7" ht="27.75">
      <c r="A25" s="185">
        <v>68111</v>
      </c>
      <c r="B25" s="18" t="s">
        <v>74</v>
      </c>
      <c r="C25" s="16">
        <v>0.77</v>
      </c>
      <c r="D25" s="17">
        <f>D24</f>
        <v>9</v>
      </c>
      <c r="E25" s="16">
        <f t="shared" si="0"/>
        <v>6.93</v>
      </c>
      <c r="F25" s="16">
        <f t="shared" si="1"/>
        <v>8.3159999999999989</v>
      </c>
      <c r="G25" s="236"/>
    </row>
    <row r="26" spans="1:7" ht="27.75">
      <c r="A26" s="185">
        <v>66631</v>
      </c>
      <c r="B26" s="18" t="s">
        <v>75</v>
      </c>
      <c r="C26" s="16">
        <v>1.1200000000000001</v>
      </c>
      <c r="D26" s="17">
        <f>D24</f>
        <v>9</v>
      </c>
      <c r="E26" s="16">
        <f t="shared" si="0"/>
        <v>10.080000000000002</v>
      </c>
      <c r="F26" s="16">
        <f t="shared" si="1"/>
        <v>12.096000000000002</v>
      </c>
      <c r="G26" s="236"/>
    </row>
    <row r="27" spans="1:7" ht="27.75">
      <c r="A27" s="185">
        <v>80251</v>
      </c>
      <c r="B27" s="18" t="s">
        <v>601</v>
      </c>
      <c r="C27" s="16">
        <v>1</v>
      </c>
      <c r="D27" s="17">
        <f>D25</f>
        <v>9</v>
      </c>
      <c r="E27" s="16">
        <f>C27*D27</f>
        <v>9</v>
      </c>
      <c r="F27" s="16">
        <f>E27*1.2</f>
        <v>10.799999999999999</v>
      </c>
      <c r="G27" s="236">
        <f>SUM(C24:C27)</f>
        <v>5.65</v>
      </c>
    </row>
    <row r="28" spans="1:7" ht="27.75">
      <c r="A28" s="185">
        <v>67345</v>
      </c>
      <c r="B28" s="10" t="s">
        <v>81</v>
      </c>
      <c r="C28" s="16">
        <v>9.08</v>
      </c>
      <c r="D28" s="17">
        <f>'SAISIE CLIENT ELEC'!I27</f>
        <v>5</v>
      </c>
      <c r="E28" s="16">
        <f t="shared" si="0"/>
        <v>45.4</v>
      </c>
      <c r="F28" s="16">
        <f t="shared" si="1"/>
        <v>54.48</v>
      </c>
      <c r="G28" s="236"/>
    </row>
    <row r="29" spans="1:7" ht="27.75">
      <c r="A29" s="185">
        <v>66631</v>
      </c>
      <c r="B29" s="18" t="s">
        <v>75</v>
      </c>
      <c r="C29" s="16">
        <v>1</v>
      </c>
      <c r="D29" s="17">
        <f>D28</f>
        <v>5</v>
      </c>
      <c r="E29" s="16">
        <f t="shared" si="0"/>
        <v>5</v>
      </c>
      <c r="F29" s="16">
        <f t="shared" si="1"/>
        <v>6</v>
      </c>
      <c r="G29" s="236"/>
    </row>
    <row r="30" spans="1:7" ht="27.75">
      <c r="A30" s="185">
        <v>80251</v>
      </c>
      <c r="B30" s="18" t="s">
        <v>601</v>
      </c>
      <c r="C30" s="16">
        <v>1.1200000000000001</v>
      </c>
      <c r="D30" s="17">
        <f>D29</f>
        <v>5</v>
      </c>
      <c r="E30" s="16">
        <f>C30*D30</f>
        <v>5.6000000000000005</v>
      </c>
      <c r="F30" s="16">
        <f>E30*1.2</f>
        <v>6.7200000000000006</v>
      </c>
      <c r="G30" s="236"/>
    </row>
    <row r="31" spans="1:7" ht="27.75">
      <c r="A31" s="185">
        <v>68285</v>
      </c>
      <c r="B31" s="18" t="s">
        <v>74</v>
      </c>
      <c r="C31" s="16">
        <v>0.77</v>
      </c>
      <c r="D31" s="17">
        <f>D30</f>
        <v>5</v>
      </c>
      <c r="E31" s="16"/>
      <c r="F31" s="16"/>
      <c r="G31" s="236">
        <f>SUM(C28:C31)</f>
        <v>11.969999999999999</v>
      </c>
    </row>
    <row r="32" spans="1:7" ht="27.75">
      <c r="A32" s="185"/>
      <c r="B32" s="10" t="s">
        <v>82</v>
      </c>
      <c r="C32" s="16"/>
      <c r="D32" s="17">
        <f>[2]Feuil1!J27</f>
        <v>0</v>
      </c>
      <c r="E32" s="16">
        <f t="shared" si="0"/>
        <v>0</v>
      </c>
      <c r="F32" s="16">
        <f t="shared" si="1"/>
        <v>0</v>
      </c>
      <c r="G32" s="237"/>
    </row>
    <row r="33" spans="1:7" ht="27.75">
      <c r="A33" s="185">
        <v>67400</v>
      </c>
      <c r="B33" s="10" t="s">
        <v>83</v>
      </c>
      <c r="C33" s="16">
        <v>67.2</v>
      </c>
      <c r="D33" s="17">
        <f>'SAISIE CLIENT ELEC'!K27</f>
        <v>2</v>
      </c>
      <c r="E33" s="16">
        <f t="shared" si="0"/>
        <v>134.4</v>
      </c>
      <c r="F33" s="16">
        <f t="shared" si="1"/>
        <v>161.28</v>
      </c>
      <c r="G33" s="236"/>
    </row>
    <row r="34" spans="1:7" ht="27.75">
      <c r="A34" s="185">
        <v>68240</v>
      </c>
      <c r="B34" s="18" t="s">
        <v>74</v>
      </c>
      <c r="C34" s="16">
        <v>1.94</v>
      </c>
      <c r="D34" s="17">
        <f>'SAISIE CLIENT ELEC'!K27</f>
        <v>2</v>
      </c>
      <c r="E34" s="16">
        <f t="shared" si="0"/>
        <v>3.88</v>
      </c>
      <c r="F34" s="16">
        <f t="shared" si="1"/>
        <v>4.6559999999999997</v>
      </c>
      <c r="G34" s="236"/>
    </row>
    <row r="35" spans="1:7" ht="27.75">
      <c r="A35" s="185">
        <v>66631</v>
      </c>
      <c r="B35" s="18" t="s">
        <v>75</v>
      </c>
      <c r="C35" s="16">
        <v>1.1200000000000001</v>
      </c>
      <c r="D35" s="17">
        <f>'SAISIE CLIENT ELEC'!K27</f>
        <v>2</v>
      </c>
      <c r="E35" s="16">
        <f t="shared" si="0"/>
        <v>2.2400000000000002</v>
      </c>
      <c r="F35" s="16">
        <f t="shared" si="1"/>
        <v>2.6880000000000002</v>
      </c>
      <c r="G35" s="236"/>
    </row>
    <row r="36" spans="1:7" ht="27.75">
      <c r="A36" s="185">
        <v>80251</v>
      </c>
      <c r="B36" s="18" t="s">
        <v>601</v>
      </c>
      <c r="C36" s="16">
        <v>1</v>
      </c>
      <c r="D36" s="17">
        <f>'SAISIE CLIENT ELEC'!K27</f>
        <v>2</v>
      </c>
      <c r="E36" s="16">
        <f>C36*D36</f>
        <v>2</v>
      </c>
      <c r="F36" s="16">
        <f>E36*1.2</f>
        <v>2.4</v>
      </c>
      <c r="G36" s="236">
        <f>SUM(C33:C36)</f>
        <v>71.260000000000005</v>
      </c>
    </row>
    <row r="37" spans="1:7" ht="27.75">
      <c r="A37" s="185">
        <v>67462</v>
      </c>
      <c r="B37" s="10" t="s">
        <v>84</v>
      </c>
      <c r="C37" s="16">
        <v>19.09</v>
      </c>
      <c r="D37" s="17">
        <f>'SAISIE CLIENT ELEC'!L27</f>
        <v>4</v>
      </c>
      <c r="E37" s="16">
        <f t="shared" si="0"/>
        <v>76.36</v>
      </c>
      <c r="F37" s="16">
        <f t="shared" si="1"/>
        <v>91.631999999999991</v>
      </c>
      <c r="G37" s="236"/>
    </row>
    <row r="38" spans="1:7" ht="27.75">
      <c r="A38" s="185">
        <v>68256</v>
      </c>
      <c r="B38" s="18" t="s">
        <v>74</v>
      </c>
      <c r="C38" s="16">
        <v>0.77</v>
      </c>
      <c r="D38" s="17">
        <f>D37</f>
        <v>4</v>
      </c>
      <c r="E38" s="16">
        <f t="shared" si="0"/>
        <v>3.08</v>
      </c>
      <c r="F38" s="16">
        <f t="shared" si="1"/>
        <v>3.6959999999999997</v>
      </c>
      <c r="G38" s="236"/>
    </row>
    <row r="39" spans="1:7" ht="27.75">
      <c r="A39" s="185" t="s">
        <v>605</v>
      </c>
      <c r="B39" s="18" t="s">
        <v>75</v>
      </c>
      <c r="C39" s="16">
        <v>1.1200000000000001</v>
      </c>
      <c r="D39" s="17">
        <f>D37</f>
        <v>4</v>
      </c>
      <c r="E39" s="16">
        <f t="shared" si="0"/>
        <v>4.4800000000000004</v>
      </c>
      <c r="F39" s="16">
        <f t="shared" si="1"/>
        <v>5.3760000000000003</v>
      </c>
      <c r="G39" s="236"/>
    </row>
    <row r="40" spans="1:7" ht="27.75">
      <c r="A40" s="185">
        <v>80251</v>
      </c>
      <c r="B40" s="18" t="s">
        <v>601</v>
      </c>
      <c r="C40" s="16">
        <v>1</v>
      </c>
      <c r="D40" s="17">
        <f>D38</f>
        <v>4</v>
      </c>
      <c r="E40" s="16">
        <v>1</v>
      </c>
      <c r="F40" s="16">
        <f t="shared" si="1"/>
        <v>1.2</v>
      </c>
      <c r="G40" s="236">
        <f>SUM(C37:C40)</f>
        <v>21.98</v>
      </c>
    </row>
    <row r="41" spans="1:7" ht="27.75">
      <c r="A41" s="185">
        <v>67083</v>
      </c>
      <c r="B41" s="10" t="s">
        <v>85</v>
      </c>
      <c r="C41" s="16">
        <v>48.46</v>
      </c>
      <c r="D41" s="17">
        <f>'SAISIE CLIENT ELEC'!M27</f>
        <v>4</v>
      </c>
      <c r="E41" s="16">
        <f t="shared" si="0"/>
        <v>193.84</v>
      </c>
      <c r="F41" s="16">
        <f t="shared" si="1"/>
        <v>232.608</v>
      </c>
      <c r="G41" s="236"/>
    </row>
    <row r="42" spans="1:7" ht="27.75">
      <c r="A42" s="185">
        <v>65083</v>
      </c>
      <c r="B42" s="18" t="s">
        <v>74</v>
      </c>
      <c r="C42" s="16">
        <v>0.77</v>
      </c>
      <c r="D42" s="17">
        <f>'SAISIE CLIENT ELEC'!M27</f>
        <v>4</v>
      </c>
      <c r="E42" s="16">
        <f t="shared" si="0"/>
        <v>3.08</v>
      </c>
      <c r="F42" s="16">
        <f t="shared" si="1"/>
        <v>3.6959999999999997</v>
      </c>
      <c r="G42" s="236"/>
    </row>
    <row r="43" spans="1:7" ht="27.75">
      <c r="A43" s="185">
        <v>66631</v>
      </c>
      <c r="B43" s="18" t="s">
        <v>75</v>
      </c>
      <c r="C43" s="16">
        <v>1.1200000000000001</v>
      </c>
      <c r="D43" s="17">
        <f>'SAISIE CLIENT ELEC'!M27</f>
        <v>4</v>
      </c>
      <c r="E43" s="16">
        <f t="shared" si="0"/>
        <v>4.4800000000000004</v>
      </c>
      <c r="F43" s="16">
        <f t="shared" si="1"/>
        <v>5.3760000000000003</v>
      </c>
      <c r="G43" s="236"/>
    </row>
    <row r="44" spans="1:7" ht="27.75">
      <c r="A44" s="185">
        <v>80251</v>
      </c>
      <c r="B44" s="18" t="s">
        <v>601</v>
      </c>
      <c r="C44" s="16">
        <v>1</v>
      </c>
      <c r="D44" s="17">
        <f>'SAISIE CLIENT ELEC'!M27</f>
        <v>4</v>
      </c>
      <c r="E44" s="16">
        <v>1</v>
      </c>
      <c r="F44" s="16">
        <f t="shared" si="1"/>
        <v>1.2</v>
      </c>
      <c r="G44" s="236">
        <f>SUM(C41:C44)</f>
        <v>51.35</v>
      </c>
    </row>
    <row r="45" spans="1:7" ht="25.5">
      <c r="B45" s="18"/>
      <c r="C45" s="16"/>
      <c r="D45" s="17"/>
      <c r="E45" s="16"/>
      <c r="F45" s="16"/>
    </row>
    <row r="46" spans="1:7" ht="25.5">
      <c r="B46" s="19" t="s">
        <v>86</v>
      </c>
      <c r="C46" s="20"/>
      <c r="D46" s="19">
        <f>SUM(D3:D43)</f>
        <v>200</v>
      </c>
      <c r="E46" s="19">
        <f>SUM(E3:E43)</f>
        <v>748.72000000000025</v>
      </c>
      <c r="F46" s="19">
        <f>E46*1.2</f>
        <v>898.46400000000028</v>
      </c>
    </row>
  </sheetData>
  <pageMargins left="0.25" right="0.25" top="0.75" bottom="0.75" header="0.3" footer="0.3"/>
  <pageSetup paperSize="8" orientation="landscape" horizontalDpi="4294967293" verticalDpi="4294967293" r:id="rId1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E00-000000000000}">
  <dimension ref="A1:K30"/>
  <sheetViews>
    <sheetView workbookViewId="0">
      <selection activeCell="B4" sqref="B4"/>
    </sheetView>
  </sheetViews>
  <sheetFormatPr baseColWidth="10" defaultRowHeight="15"/>
  <cols>
    <col min="1" max="1" width="40.28515625" customWidth="1"/>
    <col min="4" max="4" width="20" customWidth="1"/>
    <col min="5" max="5" width="17.28515625" customWidth="1"/>
    <col min="6" max="6" width="32" customWidth="1"/>
    <col min="7" max="7" width="11.7109375" customWidth="1"/>
    <col min="8" max="8" width="7.85546875" customWidth="1"/>
    <col min="9" max="9" width="18.28515625" customWidth="1"/>
    <col min="10" max="10" width="20.85546875" customWidth="1"/>
  </cols>
  <sheetData>
    <row r="1" spans="1:11" ht="23.25">
      <c r="A1" s="60" t="s">
        <v>27</v>
      </c>
      <c r="B1" s="62">
        <f>'SAISIE TECHNIQUE'!D2</f>
        <v>266.5</v>
      </c>
      <c r="C1" s="61"/>
      <c r="D1" s="61"/>
      <c r="E1" s="61"/>
    </row>
    <row r="2" spans="1:11" ht="23.25">
      <c r="A2" s="60"/>
      <c r="B2" s="62"/>
      <c r="C2" s="61"/>
      <c r="D2" s="61"/>
      <c r="E2" s="61"/>
    </row>
    <row r="3" spans="1:11" ht="23.25">
      <c r="A3" s="60"/>
      <c r="B3" s="62"/>
      <c r="C3" s="61"/>
      <c r="D3" s="61"/>
      <c r="E3" s="61"/>
    </row>
    <row r="4" spans="1:11" ht="23.25">
      <c r="A4" s="60" t="s">
        <v>217</v>
      </c>
      <c r="B4" s="62">
        <f>'SAISIE TECHNIQUE'!D3</f>
        <v>27.5</v>
      </c>
      <c r="C4" s="61"/>
      <c r="D4" s="61"/>
      <c r="E4" s="61"/>
    </row>
    <row r="5" spans="1:11" ht="23.25">
      <c r="A5" s="60" t="s">
        <v>214</v>
      </c>
      <c r="B5" s="62">
        <f>'SAISIE TECHNIQUE'!D6</f>
        <v>140</v>
      </c>
      <c r="C5" s="61"/>
      <c r="D5" s="61"/>
      <c r="E5" s="61"/>
    </row>
    <row r="6" spans="1:11" ht="23.25">
      <c r="A6" s="61"/>
      <c r="B6" s="61"/>
      <c r="C6" s="61"/>
      <c r="D6" s="61"/>
      <c r="E6" s="61"/>
    </row>
    <row r="7" spans="1:11" ht="26.25">
      <c r="A7" s="63" t="s">
        <v>208</v>
      </c>
      <c r="B7" s="63" t="s">
        <v>56</v>
      </c>
      <c r="C7" s="63" t="s">
        <v>195</v>
      </c>
      <c r="D7" s="63" t="s">
        <v>54</v>
      </c>
      <c r="E7" s="63" t="s">
        <v>55</v>
      </c>
      <c r="F7" s="73" t="s">
        <v>218</v>
      </c>
      <c r="G7" s="73" t="s">
        <v>56</v>
      </c>
      <c r="H7" s="73" t="s">
        <v>195</v>
      </c>
      <c r="I7" s="73" t="s">
        <v>54</v>
      </c>
      <c r="J7" s="73" t="s">
        <v>55</v>
      </c>
      <c r="K7" s="72" t="s">
        <v>23</v>
      </c>
    </row>
    <row r="8" spans="1:11" ht="26.25">
      <c r="A8" s="61" t="s">
        <v>207</v>
      </c>
      <c r="B8" s="61">
        <f>B1</f>
        <v>266.5</v>
      </c>
      <c r="C8" s="61"/>
      <c r="D8" s="61">
        <f>B8*C8</f>
        <v>0</v>
      </c>
      <c r="E8" s="61">
        <f>D8*1.2</f>
        <v>0</v>
      </c>
      <c r="F8" s="58" t="s">
        <v>207</v>
      </c>
      <c r="G8" s="58">
        <f>B8+B16</f>
        <v>294</v>
      </c>
      <c r="H8" s="58">
        <v>12</v>
      </c>
      <c r="I8" s="58">
        <f>G8*H8</f>
        <v>3528</v>
      </c>
      <c r="J8" s="58">
        <f>I8*1.2</f>
        <v>4233.5999999999995</v>
      </c>
      <c r="K8" s="5"/>
    </row>
    <row r="9" spans="1:11" ht="26.25">
      <c r="A9" s="61" t="s">
        <v>209</v>
      </c>
      <c r="B9" s="61">
        <f>B1</f>
        <v>266.5</v>
      </c>
      <c r="C9" s="61">
        <v>6</v>
      </c>
      <c r="D9" s="61">
        <f t="shared" ref="D9:D21" si="0">B9*C9</f>
        <v>1599</v>
      </c>
      <c r="E9" s="61">
        <f t="shared" ref="E9:E21" si="1">D9*1.2</f>
        <v>1918.8</v>
      </c>
      <c r="F9" s="58" t="s">
        <v>219</v>
      </c>
      <c r="G9" s="58">
        <f>B9+B14+B20</f>
        <v>434</v>
      </c>
      <c r="H9" s="58">
        <v>6</v>
      </c>
      <c r="I9" s="58">
        <f>G9*H9</f>
        <v>2604</v>
      </c>
      <c r="J9" s="58">
        <f>I9*1.2</f>
        <v>3124.7999999999997</v>
      </c>
      <c r="K9" s="5"/>
    </row>
    <row r="10" spans="1:11" ht="26.25">
      <c r="A10" s="61" t="s">
        <v>210</v>
      </c>
      <c r="B10" s="61">
        <f>B1</f>
        <v>266.5</v>
      </c>
      <c r="C10" s="61">
        <v>12</v>
      </c>
      <c r="D10" s="61">
        <f t="shared" si="0"/>
        <v>3198</v>
      </c>
      <c r="E10" s="61">
        <f t="shared" si="1"/>
        <v>3837.6</v>
      </c>
      <c r="F10" s="58" t="s">
        <v>210</v>
      </c>
      <c r="G10" s="58">
        <f>B10+B15+B21</f>
        <v>434</v>
      </c>
      <c r="H10" s="58">
        <v>12</v>
      </c>
      <c r="I10" s="58">
        <f>G10*H10</f>
        <v>5208</v>
      </c>
      <c r="J10" s="58">
        <f>I10*1.2</f>
        <v>6249.5999999999995</v>
      </c>
      <c r="K10" s="5"/>
    </row>
    <row r="11" spans="1:11" ht="26.25">
      <c r="A11" s="61" t="s">
        <v>211</v>
      </c>
      <c r="B11" s="61">
        <f>B1</f>
        <v>266.5</v>
      </c>
      <c r="C11" s="61"/>
      <c r="D11" s="61">
        <f t="shared" si="0"/>
        <v>0</v>
      </c>
      <c r="E11" s="61">
        <f t="shared" si="1"/>
        <v>0</v>
      </c>
      <c r="F11" s="115" t="s">
        <v>314</v>
      </c>
      <c r="G11" s="115"/>
      <c r="H11" s="115"/>
      <c r="I11" s="115">
        <f>SUM(I8:I10)</f>
        <v>11340</v>
      </c>
      <c r="J11" s="115">
        <f>I10*1.2</f>
        <v>6249.5999999999995</v>
      </c>
      <c r="K11" s="116"/>
    </row>
    <row r="12" spans="1:11" ht="28.5">
      <c r="A12" s="61"/>
      <c r="B12" s="61"/>
      <c r="C12" s="61"/>
      <c r="D12" s="61"/>
      <c r="E12" s="61"/>
      <c r="F12" s="2" t="s">
        <v>220</v>
      </c>
      <c r="G12" s="5"/>
      <c r="H12" s="5"/>
      <c r="I12" s="5"/>
      <c r="J12" s="5"/>
      <c r="K12" s="65">
        <f>SUM(K8:K10)</f>
        <v>0</v>
      </c>
    </row>
    <row r="13" spans="1:11" ht="23.25">
      <c r="A13" s="68" t="s">
        <v>212</v>
      </c>
      <c r="B13" s="68"/>
      <c r="C13" s="68"/>
      <c r="D13" s="68">
        <f t="shared" si="0"/>
        <v>0</v>
      </c>
      <c r="E13" s="68">
        <f t="shared" si="1"/>
        <v>0</v>
      </c>
    </row>
    <row r="14" spans="1:11" ht="28.5">
      <c r="A14" s="61" t="s">
        <v>209</v>
      </c>
      <c r="B14" s="61">
        <f>B4</f>
        <v>27.5</v>
      </c>
      <c r="C14" s="61">
        <v>6</v>
      </c>
      <c r="D14" s="61">
        <f t="shared" si="0"/>
        <v>165</v>
      </c>
      <c r="E14" s="61">
        <f t="shared" si="1"/>
        <v>198</v>
      </c>
      <c r="F14" s="2" t="s">
        <v>315</v>
      </c>
      <c r="I14" s="65">
        <f>I12+I11</f>
        <v>11340</v>
      </c>
      <c r="K14" s="117"/>
    </row>
    <row r="15" spans="1:11" ht="23.25">
      <c r="A15" s="61" t="s">
        <v>210</v>
      </c>
      <c r="B15" s="61">
        <f>B4</f>
        <v>27.5</v>
      </c>
      <c r="C15" s="61">
        <v>12</v>
      </c>
      <c r="D15" s="61">
        <f t="shared" si="0"/>
        <v>330</v>
      </c>
      <c r="E15" s="61">
        <f t="shared" si="1"/>
        <v>396</v>
      </c>
    </row>
    <row r="16" spans="1:11" ht="23.25">
      <c r="A16" s="61" t="s">
        <v>207</v>
      </c>
      <c r="B16" s="61">
        <f>B4</f>
        <v>27.5</v>
      </c>
      <c r="C16" s="61"/>
      <c r="D16" s="61">
        <f t="shared" si="0"/>
        <v>0</v>
      </c>
      <c r="E16" s="61">
        <f t="shared" si="1"/>
        <v>0</v>
      </c>
    </row>
    <row r="17" spans="1:5" ht="23.25">
      <c r="A17" s="61"/>
      <c r="B17" s="61"/>
      <c r="C17" s="61"/>
      <c r="D17" s="61"/>
      <c r="E17" s="61">
        <f t="shared" si="1"/>
        <v>0</v>
      </c>
    </row>
    <row r="18" spans="1:5" ht="23.25">
      <c r="A18" s="61" t="s">
        <v>213</v>
      </c>
      <c r="B18" s="61"/>
      <c r="C18" s="61"/>
      <c r="D18" s="61">
        <f t="shared" si="0"/>
        <v>0</v>
      </c>
      <c r="E18" s="61">
        <f t="shared" si="1"/>
        <v>0</v>
      </c>
    </row>
    <row r="19" spans="1:5" ht="23.25">
      <c r="A19" s="69" t="s">
        <v>214</v>
      </c>
      <c r="B19" s="69"/>
      <c r="C19" s="69"/>
      <c r="D19" s="69">
        <f t="shared" si="0"/>
        <v>0</v>
      </c>
      <c r="E19" s="69">
        <f t="shared" si="1"/>
        <v>0</v>
      </c>
    </row>
    <row r="20" spans="1:5" ht="23.25">
      <c r="A20" s="61" t="s">
        <v>209</v>
      </c>
      <c r="B20" s="61">
        <f>B5</f>
        <v>140</v>
      </c>
      <c r="C20" s="61">
        <v>6</v>
      </c>
      <c r="D20" s="61">
        <f t="shared" si="0"/>
        <v>840</v>
      </c>
      <c r="E20" s="61">
        <f t="shared" si="1"/>
        <v>1008</v>
      </c>
    </row>
    <row r="21" spans="1:5" ht="23.25">
      <c r="A21" s="61" t="s">
        <v>210</v>
      </c>
      <c r="B21" s="61">
        <f>B5</f>
        <v>140</v>
      </c>
      <c r="C21" s="61">
        <v>12</v>
      </c>
      <c r="D21" s="61">
        <f t="shared" si="0"/>
        <v>1680</v>
      </c>
      <c r="E21" s="61">
        <f t="shared" si="1"/>
        <v>2016</v>
      </c>
    </row>
    <row r="22" spans="1:5" ht="23.25">
      <c r="A22" s="61"/>
      <c r="B22" s="61"/>
      <c r="C22" s="61"/>
      <c r="D22" s="61"/>
      <c r="E22" s="61"/>
    </row>
    <row r="23" spans="1:5" ht="23.25">
      <c r="A23" s="61"/>
      <c r="B23" s="61"/>
      <c r="C23" s="61"/>
      <c r="D23" s="61"/>
      <c r="E23" s="61"/>
    </row>
    <row r="24" spans="1:5" ht="23.25">
      <c r="A24" s="61"/>
      <c r="B24" s="61"/>
      <c r="C24" s="61"/>
      <c r="D24" s="61"/>
      <c r="E24" s="61"/>
    </row>
    <row r="25" spans="1:5" ht="23.25">
      <c r="A25" s="61"/>
      <c r="B25" s="61"/>
      <c r="C25" s="61"/>
      <c r="D25" s="61"/>
      <c r="E25" s="61"/>
    </row>
    <row r="26" spans="1:5" ht="23.25">
      <c r="A26" s="61"/>
      <c r="B26" s="61"/>
      <c r="C26" s="61"/>
      <c r="D26" s="61"/>
      <c r="E26" s="61"/>
    </row>
    <row r="27" spans="1:5" ht="23.25">
      <c r="A27" s="61"/>
      <c r="B27" s="61"/>
      <c r="C27" s="61"/>
      <c r="D27" s="61"/>
      <c r="E27" s="61"/>
    </row>
    <row r="28" spans="1:5" ht="23.25">
      <c r="A28" s="61"/>
      <c r="B28" s="61"/>
      <c r="C28" s="61"/>
      <c r="D28" s="61"/>
      <c r="E28" s="61"/>
    </row>
    <row r="29" spans="1:5" ht="23.25">
      <c r="A29" s="61"/>
      <c r="B29" s="61"/>
      <c r="C29" s="61"/>
      <c r="D29" s="61"/>
      <c r="E29" s="61"/>
    </row>
    <row r="30" spans="1:5" ht="23.25">
      <c r="A30" s="61"/>
      <c r="B30" s="61"/>
      <c r="C30" s="61"/>
      <c r="D30" s="61"/>
      <c r="E30" s="61"/>
    </row>
  </sheetData>
  <pageMargins left="0.25" right="0.25" top="0.75" bottom="0.75" header="0.3" footer="0.3"/>
  <pageSetup paperSize="8" orientation="landscape" horizontalDpi="4294967293" verticalDpi="4294967293" r:id="rId1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F00-000000000000}">
  <dimension ref="A1:N33"/>
  <sheetViews>
    <sheetView workbookViewId="0">
      <selection activeCell="B3" sqref="B3"/>
    </sheetView>
  </sheetViews>
  <sheetFormatPr baseColWidth="10" defaultRowHeight="15"/>
  <cols>
    <col min="1" max="1" width="31.42578125" customWidth="1"/>
    <col min="2" max="2" width="12" customWidth="1"/>
    <col min="3" max="3" width="9.140625" customWidth="1"/>
    <col min="4" max="4" width="12.5703125" customWidth="1"/>
    <col min="5" max="5" width="14.7109375" customWidth="1"/>
    <col min="6" max="6" width="9.42578125" customWidth="1"/>
    <col min="7" max="7" width="14.7109375" customWidth="1"/>
    <col min="8" max="8" width="25.42578125" customWidth="1"/>
    <col min="9" max="9" width="12.28515625" customWidth="1"/>
    <col min="10" max="10" width="15.140625" customWidth="1"/>
    <col min="11" max="11" width="10.5703125" customWidth="1"/>
    <col min="14" max="14" width="13.28515625" customWidth="1"/>
  </cols>
  <sheetData>
    <row r="1" spans="1:14" ht="28.5">
      <c r="A1" s="80" t="s">
        <v>184</v>
      </c>
      <c r="B1" s="74" t="s">
        <v>186</v>
      </c>
      <c r="C1" s="157" t="s">
        <v>195</v>
      </c>
      <c r="D1" s="74" t="s">
        <v>318</v>
      </c>
      <c r="E1" s="74" t="s">
        <v>55</v>
      </c>
      <c r="F1" s="74" t="s">
        <v>224</v>
      </c>
      <c r="G1" s="74" t="s">
        <v>55</v>
      </c>
      <c r="I1" s="76"/>
      <c r="J1" s="71"/>
      <c r="K1" s="71"/>
      <c r="L1" s="71"/>
    </row>
    <row r="2" spans="1:14" ht="26.25">
      <c r="A2" s="15" t="s">
        <v>221</v>
      </c>
      <c r="B2" s="66">
        <f>PLATRERIE!B1</f>
        <v>266.5</v>
      </c>
      <c r="C2" s="15"/>
      <c r="D2" s="15">
        <f>B2*C2</f>
        <v>0</v>
      </c>
      <c r="E2" s="15">
        <f>D2*1.2</f>
        <v>0</v>
      </c>
      <c r="F2" s="15"/>
      <c r="G2" s="78">
        <f>E2+F2</f>
        <v>0</v>
      </c>
      <c r="H2" s="82" t="s">
        <v>40</v>
      </c>
      <c r="I2" s="161" t="s">
        <v>29</v>
      </c>
      <c r="J2" s="161" t="s">
        <v>30</v>
      </c>
      <c r="K2" s="161" t="s">
        <v>238</v>
      </c>
      <c r="L2" s="159" t="s">
        <v>28</v>
      </c>
      <c r="M2" s="161" t="s">
        <v>337</v>
      </c>
      <c r="N2" s="161" t="s">
        <v>55</v>
      </c>
    </row>
    <row r="3" spans="1:14" ht="27.75">
      <c r="A3" s="15" t="s">
        <v>222</v>
      </c>
      <c r="B3" s="66">
        <f>PLATRERIE!B4</f>
        <v>27.5</v>
      </c>
      <c r="C3" s="15"/>
      <c r="D3" s="15">
        <f>B3*C3</f>
        <v>0</v>
      </c>
      <c r="E3" s="15">
        <f>D3*1.2</f>
        <v>0</v>
      </c>
      <c r="F3" s="15"/>
      <c r="G3" s="78">
        <f>E3+F3</f>
        <v>0</v>
      </c>
      <c r="H3" s="83" t="s">
        <v>91</v>
      </c>
      <c r="I3" s="5"/>
      <c r="J3" s="5"/>
      <c r="K3" s="5"/>
      <c r="L3" s="158"/>
      <c r="M3" s="5"/>
      <c r="N3" s="5"/>
    </row>
    <row r="4" spans="1:14" ht="27.75">
      <c r="A4" s="15" t="s">
        <v>223</v>
      </c>
      <c r="B4" s="66">
        <f>PLATRERIE!B5</f>
        <v>140</v>
      </c>
      <c r="C4" s="15"/>
      <c r="D4" s="15">
        <f>B4*C4</f>
        <v>0</v>
      </c>
      <c r="E4" s="15">
        <f>D4*1.2</f>
        <v>0</v>
      </c>
      <c r="F4" s="15"/>
      <c r="G4" s="78">
        <f>E4+F4</f>
        <v>0</v>
      </c>
      <c r="H4" s="83" t="s">
        <v>92</v>
      </c>
      <c r="I4" s="5"/>
      <c r="J4" s="5"/>
      <c r="K4" s="5"/>
      <c r="L4" s="158"/>
      <c r="M4" s="5"/>
      <c r="N4" s="5"/>
    </row>
    <row r="5" spans="1:14" ht="25.5">
      <c r="A5" s="15" t="s">
        <v>225</v>
      </c>
      <c r="B5" s="15"/>
      <c r="C5" s="15"/>
      <c r="D5" s="15">
        <f>B5*C5</f>
        <v>0</v>
      </c>
      <c r="E5" s="15"/>
      <c r="F5" s="15"/>
      <c r="G5" s="78">
        <f>E5+F5</f>
        <v>0</v>
      </c>
      <c r="H5" s="83" t="s">
        <v>93</v>
      </c>
      <c r="I5" s="5"/>
      <c r="J5" s="5"/>
      <c r="K5" s="5"/>
      <c r="L5" s="158"/>
      <c r="M5" s="5"/>
      <c r="N5" s="5"/>
    </row>
    <row r="6" spans="1:14" ht="25.5">
      <c r="A6" s="15"/>
      <c r="B6" s="15"/>
      <c r="C6" s="15"/>
      <c r="D6" s="15"/>
      <c r="E6" s="15"/>
      <c r="F6" s="15"/>
      <c r="G6" s="78">
        <f>E6+F6</f>
        <v>0</v>
      </c>
      <c r="H6" s="83" t="s">
        <v>94</v>
      </c>
      <c r="I6" s="5"/>
      <c r="J6" s="5"/>
      <c r="K6" s="5"/>
      <c r="L6" s="158"/>
      <c r="M6" s="5"/>
      <c r="N6" s="5"/>
    </row>
    <row r="7" spans="1:14" ht="29.25">
      <c r="A7" s="80" t="s">
        <v>227</v>
      </c>
      <c r="B7" s="74"/>
      <c r="C7" s="74"/>
      <c r="D7" s="166">
        <f>SUM(D2:D6)</f>
        <v>0</v>
      </c>
      <c r="E7" s="74">
        <f>SUM(E2:E6)</f>
        <v>0</v>
      </c>
      <c r="F7" s="74">
        <f>SUM(F2:F6)</f>
        <v>0</v>
      </c>
      <c r="G7" s="80">
        <f>SUM(G2:G6)</f>
        <v>0</v>
      </c>
      <c r="H7" s="83" t="s">
        <v>95</v>
      </c>
      <c r="I7" s="5"/>
      <c r="J7" s="5"/>
      <c r="K7" s="5"/>
      <c r="L7" s="158"/>
      <c r="M7" s="5"/>
      <c r="N7" s="5"/>
    </row>
    <row r="8" spans="1:14" ht="29.25">
      <c r="A8" s="65" t="s">
        <v>29</v>
      </c>
      <c r="B8" s="14" t="s">
        <v>226</v>
      </c>
      <c r="C8" s="14" t="s">
        <v>56</v>
      </c>
      <c r="D8" s="14" t="s">
        <v>54</v>
      </c>
      <c r="E8" s="14" t="s">
        <v>55</v>
      </c>
      <c r="F8" s="14" t="s">
        <v>224</v>
      </c>
      <c r="G8" s="14" t="s">
        <v>228</v>
      </c>
      <c r="H8" s="83" t="s">
        <v>96</v>
      </c>
      <c r="I8" s="5"/>
      <c r="J8" s="5"/>
      <c r="K8" s="5"/>
      <c r="L8" s="158"/>
      <c r="M8" s="5"/>
      <c r="N8" s="5"/>
    </row>
    <row r="9" spans="1:14" ht="25.5">
      <c r="A9" s="15" t="s">
        <v>229</v>
      </c>
      <c r="B9" s="15">
        <f>I17</f>
        <v>0</v>
      </c>
      <c r="C9" s="15"/>
      <c r="D9" s="15">
        <f>B9*C9</f>
        <v>0</v>
      </c>
      <c r="E9" s="15">
        <f>D9*1.2</f>
        <v>0</v>
      </c>
      <c r="F9" s="15"/>
      <c r="G9" s="15">
        <f>E9+F9</f>
        <v>0</v>
      </c>
      <c r="H9" s="83" t="s">
        <v>97</v>
      </c>
      <c r="I9" s="5"/>
      <c r="J9" s="5"/>
      <c r="K9" s="5"/>
      <c r="L9" s="158"/>
      <c r="M9" s="5"/>
      <c r="N9" s="5"/>
    </row>
    <row r="10" spans="1:14" ht="25.5">
      <c r="A10" s="15" t="s">
        <v>230</v>
      </c>
      <c r="B10" s="15"/>
      <c r="C10" s="15"/>
      <c r="D10" s="15">
        <f>B10*C10</f>
        <v>0</v>
      </c>
      <c r="E10" s="15">
        <f>D10*1.2</f>
        <v>0</v>
      </c>
      <c r="F10" s="15"/>
      <c r="G10" s="15">
        <f>E10+F10</f>
        <v>0</v>
      </c>
      <c r="H10" s="83" t="s">
        <v>98</v>
      </c>
      <c r="I10" s="5"/>
      <c r="J10" s="5"/>
      <c r="K10" s="5"/>
      <c r="L10" s="158"/>
      <c r="M10" s="5"/>
      <c r="N10" s="5"/>
    </row>
    <row r="11" spans="1:14" ht="25.5">
      <c r="A11" s="15"/>
      <c r="B11" s="15"/>
      <c r="C11" s="15"/>
      <c r="D11" s="15">
        <f>B11*C11</f>
        <v>0</v>
      </c>
      <c r="E11" s="15"/>
      <c r="F11" s="15"/>
      <c r="G11" s="15"/>
      <c r="H11" s="83" t="s">
        <v>47</v>
      </c>
      <c r="I11" s="5"/>
      <c r="J11" s="5"/>
      <c r="K11" s="5"/>
      <c r="L11" s="158"/>
      <c r="M11" s="5"/>
      <c r="N11" s="5"/>
    </row>
    <row r="12" spans="1:14" ht="25.5">
      <c r="A12" s="15" t="s">
        <v>233</v>
      </c>
      <c r="B12" s="74"/>
      <c r="C12" s="15"/>
      <c r="D12" s="15">
        <f>B12*C12</f>
        <v>0</v>
      </c>
      <c r="E12" s="15"/>
      <c r="F12" s="15"/>
      <c r="G12" s="15"/>
      <c r="H12" s="83" t="s">
        <v>48</v>
      </c>
      <c r="I12" s="5"/>
      <c r="J12" s="5"/>
      <c r="K12" s="5"/>
      <c r="L12" s="158"/>
      <c r="M12" s="5"/>
      <c r="N12" s="5"/>
    </row>
    <row r="13" spans="1:14" ht="25.5">
      <c r="A13" s="15"/>
      <c r="B13" s="15"/>
      <c r="C13" s="15"/>
      <c r="D13" s="15">
        <f>B13*C13</f>
        <v>0</v>
      </c>
      <c r="E13" s="15"/>
      <c r="F13" s="15"/>
      <c r="G13" s="15"/>
      <c r="H13" s="83" t="s">
        <v>99</v>
      </c>
      <c r="I13" s="5"/>
      <c r="J13" s="5"/>
      <c r="K13" s="5"/>
      <c r="L13" s="158"/>
      <c r="M13" s="5"/>
      <c r="N13" s="5"/>
    </row>
    <row r="14" spans="1:14" ht="29.25">
      <c r="A14" s="65" t="s">
        <v>236</v>
      </c>
      <c r="B14" s="14"/>
      <c r="C14" s="14"/>
      <c r="D14" s="14"/>
      <c r="E14" s="14">
        <f>SUM(E9:E13)</f>
        <v>0</v>
      </c>
      <c r="F14" s="14">
        <f>SUM(F9:F13)</f>
        <v>0</v>
      </c>
      <c r="G14" s="65">
        <f>SUM(G9:G13)</f>
        <v>0</v>
      </c>
      <c r="H14" s="83" t="s">
        <v>100</v>
      </c>
      <c r="I14" s="5"/>
      <c r="J14" s="5"/>
      <c r="K14" s="5"/>
      <c r="L14" s="158"/>
      <c r="M14" s="5"/>
      <c r="N14" s="5"/>
    </row>
    <row r="15" spans="1:14" ht="29.25">
      <c r="A15" s="81" t="s">
        <v>30</v>
      </c>
      <c r="B15" s="75" t="s">
        <v>226</v>
      </c>
      <c r="C15" s="75" t="s">
        <v>56</v>
      </c>
      <c r="D15" s="75" t="s">
        <v>54</v>
      </c>
      <c r="E15" s="75" t="s">
        <v>55</v>
      </c>
      <c r="F15" s="75" t="s">
        <v>224</v>
      </c>
      <c r="G15" s="75" t="s">
        <v>55</v>
      </c>
      <c r="H15" s="83" t="s">
        <v>101</v>
      </c>
      <c r="I15" s="5"/>
      <c r="J15" s="5"/>
      <c r="K15" s="5"/>
      <c r="L15" s="158"/>
      <c r="M15" s="5"/>
      <c r="N15" s="5"/>
    </row>
    <row r="16" spans="1:14" ht="25.5">
      <c r="A16" s="15" t="s">
        <v>231</v>
      </c>
      <c r="B16" s="15">
        <f>J17</f>
        <v>0</v>
      </c>
      <c r="C16" s="15"/>
      <c r="D16" s="15">
        <f>B16*C16</f>
        <v>0</v>
      </c>
      <c r="E16" s="15">
        <f>D16*1.2</f>
        <v>0</v>
      </c>
      <c r="F16" s="15"/>
      <c r="G16" s="15">
        <f>E16*F16</f>
        <v>0</v>
      </c>
      <c r="H16" s="83" t="s">
        <v>102</v>
      </c>
      <c r="I16" s="5"/>
      <c r="J16" s="5"/>
      <c r="K16" s="5"/>
      <c r="L16" s="158"/>
      <c r="M16" s="5"/>
      <c r="N16" s="5"/>
    </row>
    <row r="17" spans="1:14" ht="25.5">
      <c r="A17" s="15" t="s">
        <v>232</v>
      </c>
      <c r="B17" s="15">
        <f>J17</f>
        <v>0</v>
      </c>
      <c r="C17" s="15"/>
      <c r="D17" s="15">
        <f>B17*C17</f>
        <v>0</v>
      </c>
      <c r="E17" s="15">
        <f>D17*1.2</f>
        <v>0</v>
      </c>
      <c r="F17" s="15"/>
      <c r="G17" s="15">
        <f>E17*F17</f>
        <v>0</v>
      </c>
      <c r="H17" s="162" t="s">
        <v>24</v>
      </c>
      <c r="I17" s="163">
        <f>SUM(I3:I16)</f>
        <v>0</v>
      </c>
      <c r="J17" s="164">
        <f>SUM(J3:J16)</f>
        <v>0</v>
      </c>
      <c r="K17" s="164">
        <f>SUM(K3:K16)</f>
        <v>0</v>
      </c>
      <c r="L17" s="168" t="s">
        <v>335</v>
      </c>
      <c r="M17" s="160"/>
      <c r="N17" s="160"/>
    </row>
    <row r="18" spans="1:14" ht="25.5">
      <c r="A18" s="15"/>
      <c r="B18" s="15"/>
      <c r="C18" s="15"/>
      <c r="D18" s="15">
        <f>B18*C18</f>
        <v>0</v>
      </c>
      <c r="E18" s="15"/>
      <c r="F18" s="15"/>
      <c r="G18" s="77"/>
      <c r="H18" s="11" t="s">
        <v>336</v>
      </c>
      <c r="I18" s="3"/>
      <c r="J18" s="3"/>
      <c r="M18" s="5"/>
      <c r="N18" s="5"/>
    </row>
    <row r="19" spans="1:14" ht="33">
      <c r="A19" s="15"/>
      <c r="B19" s="15"/>
      <c r="C19" s="15"/>
      <c r="D19" s="15">
        <f>B19*C19</f>
        <v>0</v>
      </c>
      <c r="E19" s="15"/>
      <c r="F19" s="15"/>
      <c r="G19" s="77"/>
      <c r="H19" s="165" t="s">
        <v>54</v>
      </c>
      <c r="I19" s="70">
        <f>I17*I18</f>
        <v>0</v>
      </c>
      <c r="J19" s="70">
        <f>J17*J18</f>
        <v>0</v>
      </c>
      <c r="K19" s="70">
        <f>K17*K18</f>
        <v>0</v>
      </c>
      <c r="L19" s="167">
        <f>D7</f>
        <v>0</v>
      </c>
      <c r="M19" s="70">
        <f>SUM(I19:L19)</f>
        <v>0</v>
      </c>
      <c r="N19" s="2">
        <f>M19*1.2</f>
        <v>0</v>
      </c>
    </row>
    <row r="20" spans="1:14" ht="25.5">
      <c r="A20" s="15"/>
      <c r="B20" s="15"/>
      <c r="C20" s="15"/>
      <c r="D20" s="15">
        <f>B20*C20</f>
        <v>0</v>
      </c>
      <c r="E20" s="15"/>
      <c r="F20" s="15"/>
      <c r="G20" s="77"/>
      <c r="H20" s="11"/>
      <c r="I20" s="84"/>
      <c r="J20" s="84"/>
    </row>
    <row r="21" spans="1:14" ht="29.25">
      <c r="A21" s="81" t="s">
        <v>235</v>
      </c>
      <c r="B21" s="75"/>
      <c r="C21" s="75"/>
      <c r="D21" s="75"/>
      <c r="E21" s="75">
        <f>SUM(E16:E20)</f>
        <v>0</v>
      </c>
      <c r="F21" s="75">
        <f>SUM(F16:F20)</f>
        <v>0</v>
      </c>
      <c r="G21" s="81">
        <f>SUM(G16:G20)</f>
        <v>0</v>
      </c>
      <c r="H21" s="11"/>
      <c r="I21" s="5"/>
      <c r="J21" s="5"/>
    </row>
    <row r="22" spans="1:14" ht="36">
      <c r="A22" s="66" t="s">
        <v>234</v>
      </c>
      <c r="B22" s="15"/>
      <c r="C22" s="15"/>
      <c r="D22" s="15"/>
      <c r="E22" s="15"/>
      <c r="F22" s="15"/>
      <c r="G22" s="79">
        <f>G7+G14+G20</f>
        <v>0</v>
      </c>
      <c r="H22" s="11"/>
      <c r="I22" s="5"/>
      <c r="J22" s="5"/>
    </row>
    <row r="23" spans="1:14" ht="25.5">
      <c r="A23" s="15"/>
      <c r="B23" s="15"/>
      <c r="C23" s="15"/>
      <c r="D23" s="15"/>
      <c r="E23" s="15"/>
      <c r="F23" s="15"/>
      <c r="G23" s="15"/>
      <c r="H23" s="11"/>
      <c r="I23" s="5"/>
      <c r="J23" s="5"/>
    </row>
    <row r="24" spans="1:14" ht="21">
      <c r="A24" s="15"/>
      <c r="B24" s="15"/>
      <c r="C24" s="15"/>
      <c r="D24" s="15"/>
      <c r="E24" s="15"/>
      <c r="F24" s="15"/>
      <c r="G24" s="15"/>
    </row>
    <row r="25" spans="1:14" ht="21">
      <c r="A25" s="15"/>
      <c r="B25" s="15"/>
      <c r="C25" s="15"/>
      <c r="D25" s="15"/>
      <c r="E25" s="15"/>
      <c r="F25" s="15"/>
      <c r="G25" s="15"/>
    </row>
    <row r="26" spans="1:14" ht="21">
      <c r="A26" s="15"/>
      <c r="B26" s="15"/>
      <c r="C26" s="15"/>
      <c r="D26" s="15"/>
      <c r="E26" s="15"/>
      <c r="F26" s="15"/>
      <c r="G26" s="15"/>
    </row>
    <row r="27" spans="1:14" ht="21">
      <c r="A27" s="15"/>
      <c r="B27" s="15"/>
      <c r="C27" s="15"/>
      <c r="D27" s="15"/>
      <c r="E27" s="15"/>
      <c r="F27" s="15"/>
      <c r="G27" s="15"/>
    </row>
    <row r="28" spans="1:14" ht="21">
      <c r="A28" s="15"/>
      <c r="B28" s="15"/>
      <c r="C28" s="15"/>
      <c r="D28" s="15"/>
      <c r="E28" s="15"/>
      <c r="F28" s="15"/>
      <c r="G28" s="15"/>
    </row>
    <row r="29" spans="1:14" ht="21">
      <c r="A29" s="15"/>
      <c r="B29" s="15"/>
      <c r="C29" s="15"/>
      <c r="D29" s="15"/>
      <c r="E29" s="15"/>
      <c r="F29" s="15"/>
      <c r="G29" s="15"/>
    </row>
    <row r="30" spans="1:14" ht="21">
      <c r="A30" s="15"/>
      <c r="B30" s="15"/>
      <c r="C30" s="15"/>
      <c r="D30" s="15"/>
      <c r="E30" s="15"/>
      <c r="F30" s="15"/>
      <c r="G30" s="15"/>
    </row>
    <row r="31" spans="1:14" ht="21">
      <c r="A31" s="15"/>
      <c r="B31" s="15"/>
      <c r="C31" s="15"/>
      <c r="D31" s="15"/>
      <c r="E31" s="15"/>
      <c r="F31" s="15"/>
      <c r="G31" s="15"/>
    </row>
    <row r="32" spans="1:14">
      <c r="A32" s="5"/>
      <c r="B32" s="5"/>
      <c r="C32" s="5"/>
      <c r="D32" s="5"/>
      <c r="E32" s="5"/>
      <c r="F32" s="5"/>
      <c r="G32" s="5"/>
    </row>
    <row r="33" spans="1:7">
      <c r="A33" s="5"/>
      <c r="B33" s="5"/>
      <c r="C33" s="5"/>
      <c r="D33" s="5"/>
      <c r="E33" s="5"/>
      <c r="F33" s="5"/>
      <c r="G33" s="5"/>
    </row>
  </sheetData>
  <pageMargins left="0.25" right="0.25" top="0.75" bottom="0.75" header="0.3" footer="0.3"/>
  <pageSetup paperSize="8" orientation="landscape" horizontalDpi="4294967293" verticalDpi="4294967293" r:id="rId1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000-000000000000}">
  <dimension ref="A1:D19"/>
  <sheetViews>
    <sheetView workbookViewId="0">
      <selection activeCell="A2" sqref="A2"/>
    </sheetView>
  </sheetViews>
  <sheetFormatPr baseColWidth="10" defaultRowHeight="15"/>
  <cols>
    <col min="1" max="1" width="43.5703125" customWidth="1"/>
    <col min="4" max="4" width="17.28515625" customWidth="1"/>
  </cols>
  <sheetData>
    <row r="1" spans="1:4" ht="18.75">
      <c r="A1" s="136" t="s">
        <v>184</v>
      </c>
      <c r="B1" s="136" t="s">
        <v>56</v>
      </c>
      <c r="C1" s="136" t="s">
        <v>195</v>
      </c>
      <c r="D1" s="136" t="s">
        <v>324</v>
      </c>
    </row>
    <row r="2" spans="1:4" ht="21">
      <c r="A2" s="137" t="s">
        <v>348</v>
      </c>
      <c r="B2" s="137"/>
      <c r="C2" s="137"/>
      <c r="D2" s="15">
        <f>B2*C2</f>
        <v>0</v>
      </c>
    </row>
    <row r="3" spans="1:4" ht="21">
      <c r="A3" s="137" t="s">
        <v>323</v>
      </c>
      <c r="B3" s="137"/>
      <c r="C3" s="137"/>
      <c r="D3" s="15">
        <f t="shared" ref="D3:D17" si="0">B3*C3</f>
        <v>0</v>
      </c>
    </row>
    <row r="4" spans="1:4" ht="21">
      <c r="A4" s="137" t="s">
        <v>325</v>
      </c>
      <c r="B4" s="137"/>
      <c r="C4" s="137"/>
      <c r="D4" s="15">
        <f t="shared" si="0"/>
        <v>0</v>
      </c>
    </row>
    <row r="5" spans="1:4" ht="21">
      <c r="A5" s="137" t="s">
        <v>326</v>
      </c>
      <c r="B5" s="137"/>
      <c r="C5" s="137"/>
      <c r="D5" s="15">
        <f t="shared" si="0"/>
        <v>0</v>
      </c>
    </row>
    <row r="6" spans="1:4" ht="21">
      <c r="A6" s="137" t="s">
        <v>327</v>
      </c>
      <c r="B6" s="137"/>
      <c r="C6" s="137"/>
      <c r="D6" s="15">
        <f t="shared" si="0"/>
        <v>0</v>
      </c>
    </row>
    <row r="7" spans="1:4" ht="21">
      <c r="A7" s="137" t="s">
        <v>328</v>
      </c>
      <c r="B7" s="137"/>
      <c r="C7" s="137"/>
      <c r="D7" s="15">
        <f t="shared" si="0"/>
        <v>0</v>
      </c>
    </row>
    <row r="8" spans="1:4" ht="21">
      <c r="A8" s="137" t="s">
        <v>329</v>
      </c>
      <c r="B8" s="137">
        <f>SUM(B4:B7)</f>
        <v>0</v>
      </c>
      <c r="C8" s="137">
        <v>180</v>
      </c>
      <c r="D8" s="15">
        <f t="shared" si="0"/>
        <v>0</v>
      </c>
    </row>
    <row r="9" spans="1:4" ht="21">
      <c r="A9" s="137"/>
      <c r="B9" s="137"/>
      <c r="C9" s="137"/>
      <c r="D9" s="15">
        <f t="shared" si="0"/>
        <v>0</v>
      </c>
    </row>
    <row r="10" spans="1:4" ht="21">
      <c r="A10" s="137"/>
      <c r="B10" s="137"/>
      <c r="C10" s="137"/>
      <c r="D10" s="15">
        <f t="shared" si="0"/>
        <v>0</v>
      </c>
    </row>
    <row r="11" spans="1:4" ht="21">
      <c r="A11" s="137"/>
      <c r="B11" s="137"/>
      <c r="C11" s="137"/>
      <c r="D11" s="15">
        <f t="shared" si="0"/>
        <v>0</v>
      </c>
    </row>
    <row r="12" spans="1:4" ht="21">
      <c r="A12" s="137"/>
      <c r="B12" s="137"/>
      <c r="C12" s="137"/>
      <c r="D12" s="15">
        <f t="shared" si="0"/>
        <v>0</v>
      </c>
    </row>
    <row r="13" spans="1:4" ht="21">
      <c r="A13" s="137"/>
      <c r="B13" s="137"/>
      <c r="C13" s="137"/>
      <c r="D13" s="15">
        <f t="shared" si="0"/>
        <v>0</v>
      </c>
    </row>
    <row r="14" spans="1:4" ht="21">
      <c r="A14" s="137"/>
      <c r="B14" s="137"/>
      <c r="C14" s="137"/>
      <c r="D14" s="15">
        <f t="shared" si="0"/>
        <v>0</v>
      </c>
    </row>
    <row r="15" spans="1:4" ht="21">
      <c r="A15" s="137"/>
      <c r="B15" s="137"/>
      <c r="C15" s="137"/>
      <c r="D15" s="15">
        <f t="shared" si="0"/>
        <v>0</v>
      </c>
    </row>
    <row r="16" spans="1:4" ht="21">
      <c r="A16" s="137"/>
      <c r="B16" s="137"/>
      <c r="C16" s="137"/>
      <c r="D16" s="15">
        <f t="shared" si="0"/>
        <v>0</v>
      </c>
    </row>
    <row r="17" spans="1:4" ht="21">
      <c r="A17" s="137"/>
      <c r="B17" s="137"/>
      <c r="C17" s="137"/>
      <c r="D17" s="15">
        <f t="shared" si="0"/>
        <v>0</v>
      </c>
    </row>
    <row r="18" spans="1:4" ht="23.25">
      <c r="A18" s="135" t="s">
        <v>54</v>
      </c>
      <c r="B18" s="135"/>
      <c r="C18" s="135"/>
      <c r="D18" s="135">
        <f>SUM(D2:D17)</f>
        <v>0</v>
      </c>
    </row>
    <row r="19" spans="1:4" ht="21">
      <c r="A19" s="74" t="s">
        <v>55</v>
      </c>
      <c r="B19" s="74"/>
      <c r="C19" s="74"/>
      <c r="D19" s="74">
        <f>D18*1.2</f>
        <v>0</v>
      </c>
    </row>
  </sheetData>
  <pageMargins left="0.7" right="0.7" top="0.75" bottom="0.75" header="0.3" footer="0.3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100-000000000000}">
  <dimension ref="A1:D26"/>
  <sheetViews>
    <sheetView topLeftCell="A3" workbookViewId="0">
      <selection activeCell="L17" sqref="L17"/>
    </sheetView>
  </sheetViews>
  <sheetFormatPr baseColWidth="10" defaultRowHeight="15"/>
  <cols>
    <col min="1" max="1" width="34.5703125" customWidth="1"/>
    <col min="2" max="2" width="22.85546875" customWidth="1"/>
  </cols>
  <sheetData>
    <row r="1" spans="1:4" ht="23.25">
      <c r="A1" s="60" t="s">
        <v>184</v>
      </c>
      <c r="B1" s="5"/>
    </row>
    <row r="2" spans="1:4" ht="38.25">
      <c r="A2" s="217" t="s">
        <v>428</v>
      </c>
      <c r="B2" s="309">
        <f>'Devis Ventes'!F10</f>
        <v>5300</v>
      </c>
    </row>
    <row r="3" spans="1:4" ht="38.25">
      <c r="A3" s="217" t="s">
        <v>441</v>
      </c>
      <c r="B3" s="61">
        <f>'Devis Ventes'!F23</f>
        <v>2230</v>
      </c>
    </row>
    <row r="4" spans="1:4" ht="23.25">
      <c r="A4" s="217" t="s">
        <v>448</v>
      </c>
      <c r="B4" s="61">
        <f>'Devis Ventes'!F30</f>
        <v>6625</v>
      </c>
    </row>
    <row r="5" spans="1:4" ht="23.25">
      <c r="A5" s="217" t="s">
        <v>456</v>
      </c>
      <c r="B5" s="61">
        <f>'Devis Ventes'!F39</f>
        <v>8788.6</v>
      </c>
    </row>
    <row r="6" spans="1:4" ht="23.25">
      <c r="A6" s="217" t="s">
        <v>562</v>
      </c>
      <c r="B6" s="61">
        <f>'Devis Ventes'!F48</f>
        <v>8500</v>
      </c>
    </row>
    <row r="7" spans="1:4" ht="23.25">
      <c r="A7" s="217" t="s">
        <v>466</v>
      </c>
      <c r="B7" s="310">
        <f>'Devis Ventes'!F60</f>
        <v>0</v>
      </c>
      <c r="C7" s="308"/>
      <c r="D7" s="268"/>
    </row>
    <row r="8" spans="1:4" ht="23.25">
      <c r="A8" s="217" t="s">
        <v>471</v>
      </c>
      <c r="B8" s="61">
        <f>'Devis Ventes'!F65</f>
        <v>70612.5</v>
      </c>
    </row>
    <row r="9" spans="1:4" ht="23.25">
      <c r="A9" s="217" t="s">
        <v>727</v>
      </c>
      <c r="B9" s="61">
        <f>'Devis Ventes'!F71</f>
        <v>0</v>
      </c>
    </row>
    <row r="10" spans="1:4" ht="23.25">
      <c r="A10" s="217" t="s">
        <v>474</v>
      </c>
      <c r="B10" s="61">
        <f>'Devis Ventes'!F74</f>
        <v>690</v>
      </c>
    </row>
    <row r="11" spans="1:4" ht="23.25">
      <c r="A11" s="218" t="s">
        <v>480</v>
      </c>
      <c r="B11" s="61">
        <f>'Devis Ventes'!F81</f>
        <v>5010</v>
      </c>
    </row>
    <row r="12" spans="1:4" ht="23.25">
      <c r="A12" s="219" t="s">
        <v>570</v>
      </c>
      <c r="B12" s="61">
        <f>'Devis Ventes'!F110</f>
        <v>13482</v>
      </c>
    </row>
    <row r="13" spans="1:4" ht="23.25">
      <c r="A13" s="219" t="s">
        <v>494</v>
      </c>
      <c r="B13" s="61">
        <f>'Devis Ventes'!F102</f>
        <v>25813</v>
      </c>
    </row>
    <row r="14" spans="1:4" ht="23.25">
      <c r="A14" s="220" t="s">
        <v>504</v>
      </c>
      <c r="B14" s="61">
        <f>'Devis Ventes'!F116</f>
        <v>4560</v>
      </c>
    </row>
    <row r="15" spans="1:4" ht="23.25">
      <c r="A15" s="221" t="s">
        <v>514</v>
      </c>
      <c r="B15" s="61">
        <f>'Devis Ventes'!F127</f>
        <v>3850</v>
      </c>
    </row>
    <row r="16" spans="1:4" ht="23.25">
      <c r="A16" s="221" t="s">
        <v>522</v>
      </c>
      <c r="B16" s="61">
        <f>'Devis Ventes'!F137</f>
        <v>0</v>
      </c>
    </row>
    <row r="17" spans="1:2" ht="38.25">
      <c r="A17" s="221" t="s">
        <v>532</v>
      </c>
      <c r="B17" s="61">
        <f>'Devis Ventes'!F147</f>
        <v>0</v>
      </c>
    </row>
    <row r="18" spans="1:2" ht="23.25">
      <c r="A18" s="221" t="s">
        <v>728</v>
      </c>
      <c r="B18" s="61">
        <f>'Devis Ventes'!F150</f>
        <v>13450</v>
      </c>
    </row>
    <row r="19" spans="1:2" ht="23.25">
      <c r="A19" s="221" t="s">
        <v>729</v>
      </c>
      <c r="B19" s="61">
        <f>'Devis Ventes'!F157</f>
        <v>0</v>
      </c>
    </row>
    <row r="20" spans="1:2" ht="23.25">
      <c r="A20" s="221" t="s">
        <v>730</v>
      </c>
      <c r="B20" s="61">
        <f>'Devis Ventes'!F159</f>
        <v>8500</v>
      </c>
    </row>
    <row r="21" spans="1:2" ht="23.25">
      <c r="A21" s="222" t="s">
        <v>543</v>
      </c>
      <c r="B21" s="61">
        <f>'Devis Ventes'!F166</f>
        <v>790</v>
      </c>
    </row>
    <row r="22" spans="1:2" ht="38.25">
      <c r="A22" s="284" t="s">
        <v>549</v>
      </c>
      <c r="B22" s="61">
        <f>'Devis Ventes'!F171</f>
        <v>0</v>
      </c>
    </row>
    <row r="23" spans="1:2" ht="23.25">
      <c r="A23" s="227" t="s">
        <v>558</v>
      </c>
      <c r="B23" s="61">
        <f>'Devis Ventes'!F168</f>
        <v>4400</v>
      </c>
    </row>
    <row r="24" spans="1:2" ht="23.25">
      <c r="A24" s="63" t="s">
        <v>54</v>
      </c>
      <c r="B24" s="63">
        <f>SUM(B2:B23)</f>
        <v>182601.1</v>
      </c>
    </row>
    <row r="25" spans="1:2" ht="23.25">
      <c r="A25" s="63" t="s">
        <v>731</v>
      </c>
      <c r="B25" s="63">
        <f>B24*0.2</f>
        <v>36520.22</v>
      </c>
    </row>
    <row r="26" spans="1:2" ht="23.25">
      <c r="A26" s="63" t="s">
        <v>55</v>
      </c>
      <c r="B26" s="63">
        <f>B24*1.2</f>
        <v>219121.32</v>
      </c>
    </row>
  </sheetData>
  <pageMargins left="0.7" right="0.7" top="0.75" bottom="0.75" header="0.3" footer="0.3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200-000000000000}">
  <sheetPr>
    <tabColor rgb="FF0099FF"/>
  </sheetPr>
  <dimension ref="A1:R266"/>
  <sheetViews>
    <sheetView topLeftCell="A57" workbookViewId="0">
      <selection activeCell="B75" sqref="B75"/>
    </sheetView>
  </sheetViews>
  <sheetFormatPr baseColWidth="10" defaultRowHeight="15"/>
  <cols>
    <col min="1" max="1" width="5.28515625" customWidth="1"/>
    <col min="2" max="2" width="54.42578125" customWidth="1"/>
    <col min="3" max="3" width="5.5703125" customWidth="1"/>
    <col min="4" max="4" width="6.28515625" customWidth="1"/>
    <col min="5" max="5" width="10.5703125" customWidth="1"/>
    <col min="6" max="6" width="11.42578125" customWidth="1"/>
    <col min="7" max="7" width="5" customWidth="1"/>
  </cols>
  <sheetData>
    <row r="1" spans="1:12" ht="174.75" customHeight="1"/>
    <row r="2" spans="1:12">
      <c r="A2" s="214" t="s">
        <v>422</v>
      </c>
      <c r="B2" s="214" t="s">
        <v>423</v>
      </c>
      <c r="C2" s="214" t="s">
        <v>424</v>
      </c>
      <c r="D2" s="214" t="s">
        <v>425</v>
      </c>
      <c r="E2" s="214" t="s">
        <v>426</v>
      </c>
      <c r="F2" s="214" t="s">
        <v>427</v>
      </c>
      <c r="G2" s="214" t="s">
        <v>561</v>
      </c>
    </row>
    <row r="3" spans="1:12" ht="21">
      <c r="A3" s="14">
        <v>1</v>
      </c>
      <c r="B3" s="216" t="s">
        <v>428</v>
      </c>
      <c r="C3" s="84"/>
      <c r="D3" s="84"/>
      <c r="E3" s="84"/>
      <c r="F3" s="137"/>
      <c r="G3" s="84"/>
    </row>
    <row r="4" spans="1:12" ht="18.75">
      <c r="A4" s="84">
        <v>1</v>
      </c>
      <c r="B4" s="84" t="s">
        <v>429</v>
      </c>
      <c r="C4" s="84" t="s">
        <v>596</v>
      </c>
      <c r="D4" s="84">
        <f>'Devis Ventes'!D11</f>
        <v>1</v>
      </c>
      <c r="E4" s="84">
        <f>'Devis Ventes'!E11</f>
        <v>4500</v>
      </c>
      <c r="F4" s="137">
        <f>D4*E4</f>
        <v>4500</v>
      </c>
      <c r="G4" s="84">
        <v>20</v>
      </c>
    </row>
    <row r="5" spans="1:12" ht="18.75">
      <c r="A5" s="84">
        <v>2</v>
      </c>
      <c r="B5" s="84" t="s">
        <v>430</v>
      </c>
      <c r="C5" s="84" t="s">
        <v>596</v>
      </c>
      <c r="D5" s="84">
        <f>'Devis Ventes'!D12</f>
        <v>1</v>
      </c>
      <c r="E5" s="84">
        <f>'Devis Ventes'!E12</f>
        <v>300</v>
      </c>
      <c r="F5" s="137">
        <f t="shared" ref="F5:F15" si="0">D5*E5</f>
        <v>300</v>
      </c>
      <c r="G5" s="84">
        <v>20</v>
      </c>
    </row>
    <row r="6" spans="1:12" ht="18.75">
      <c r="A6" s="84">
        <v>3</v>
      </c>
      <c r="B6" s="84" t="s">
        <v>431</v>
      </c>
      <c r="C6" s="84" t="s">
        <v>596</v>
      </c>
      <c r="D6" s="84">
        <f>'Devis Ventes'!D13</f>
        <v>1</v>
      </c>
      <c r="E6" s="84">
        <f>'Devis Ventes'!E13</f>
        <v>200</v>
      </c>
      <c r="F6" s="137">
        <f t="shared" si="0"/>
        <v>200</v>
      </c>
      <c r="G6" s="84">
        <v>20</v>
      </c>
    </row>
    <row r="7" spans="1:12" ht="18.75">
      <c r="A7" s="84">
        <v>4</v>
      </c>
      <c r="B7" s="84" t="s">
        <v>432</v>
      </c>
      <c r="C7" s="84" t="s">
        <v>596</v>
      </c>
      <c r="D7" s="84">
        <f>'Devis Ventes'!D14</f>
        <v>1</v>
      </c>
      <c r="E7" s="84">
        <f>'Devis Ventes'!E14</f>
        <v>0</v>
      </c>
      <c r="F7" s="137">
        <f t="shared" si="0"/>
        <v>0</v>
      </c>
      <c r="G7" s="84">
        <v>20</v>
      </c>
      <c r="I7" s="84"/>
    </row>
    <row r="8" spans="1:12" ht="18.75">
      <c r="A8" s="84">
        <v>5</v>
      </c>
      <c r="B8" s="84" t="s">
        <v>433</v>
      </c>
      <c r="C8" s="84" t="s">
        <v>596</v>
      </c>
      <c r="D8" s="84">
        <f>'Devis Ventes'!D15</f>
        <v>1</v>
      </c>
      <c r="E8" s="84">
        <f>'Devis Ventes'!E15</f>
        <v>0</v>
      </c>
      <c r="F8" s="137">
        <f t="shared" si="0"/>
        <v>0</v>
      </c>
      <c r="G8" s="84">
        <v>20</v>
      </c>
    </row>
    <row r="9" spans="1:12" ht="21">
      <c r="A9" s="84">
        <v>6</v>
      </c>
      <c r="B9" s="84" t="s">
        <v>434</v>
      </c>
      <c r="C9" s="84" t="s">
        <v>596</v>
      </c>
      <c r="D9" s="84">
        <f>'Devis Ventes'!D16</f>
        <v>1</v>
      </c>
      <c r="E9" s="84">
        <f>'Devis Ventes'!E16</f>
        <v>0</v>
      </c>
      <c r="F9" s="137">
        <f t="shared" si="0"/>
        <v>0</v>
      </c>
      <c r="G9" s="84">
        <v>20</v>
      </c>
      <c r="L9" s="225"/>
    </row>
    <row r="10" spans="1:12" ht="18.75">
      <c r="A10" s="84">
        <v>7</v>
      </c>
      <c r="B10" s="84" t="s">
        <v>435</v>
      </c>
      <c r="C10" s="84" t="s">
        <v>596</v>
      </c>
      <c r="D10" s="84">
        <f>'Devis Ventes'!D17</f>
        <v>1</v>
      </c>
      <c r="E10" s="84">
        <f>'Devis Ventes'!E17</f>
        <v>0</v>
      </c>
      <c r="F10" s="137">
        <f t="shared" si="0"/>
        <v>0</v>
      </c>
      <c r="G10" s="84">
        <v>20</v>
      </c>
    </row>
    <row r="11" spans="1:12" ht="18.75">
      <c r="A11" s="84">
        <v>8</v>
      </c>
      <c r="B11" s="215" t="s">
        <v>436</v>
      </c>
      <c r="C11" s="84" t="s">
        <v>596</v>
      </c>
      <c r="D11" s="84">
        <f>'Devis Ventes'!D18</f>
        <v>1</v>
      </c>
      <c r="E11" s="84">
        <f>'Devis Ventes'!E18</f>
        <v>0</v>
      </c>
      <c r="F11" s="137">
        <f t="shared" si="0"/>
        <v>0</v>
      </c>
      <c r="G11" s="84">
        <v>20</v>
      </c>
    </row>
    <row r="12" spans="1:12" ht="18.75">
      <c r="A12" s="84">
        <v>9</v>
      </c>
      <c r="B12" s="215" t="s">
        <v>437</v>
      </c>
      <c r="C12" s="84" t="s">
        <v>596</v>
      </c>
      <c r="D12" s="84">
        <f>'Devis Ventes'!D19</f>
        <v>1</v>
      </c>
      <c r="E12" s="84">
        <f>'Devis Ventes'!E19</f>
        <v>0</v>
      </c>
      <c r="F12" s="137">
        <f t="shared" si="0"/>
        <v>0</v>
      </c>
      <c r="G12" s="84">
        <v>20</v>
      </c>
    </row>
    <row r="13" spans="1:12" ht="30.75">
      <c r="A13" s="84">
        <v>10</v>
      </c>
      <c r="B13" s="215" t="s">
        <v>438</v>
      </c>
      <c r="C13" s="84" t="s">
        <v>596</v>
      </c>
      <c r="D13" s="84">
        <f>'Devis Ventes'!D20</f>
        <v>1</v>
      </c>
      <c r="E13" s="84">
        <f>'Devis Ventes'!E20</f>
        <v>0</v>
      </c>
      <c r="F13" s="137">
        <f t="shared" si="0"/>
        <v>0</v>
      </c>
      <c r="G13" s="84">
        <v>20</v>
      </c>
    </row>
    <row r="14" spans="1:12" ht="18.75">
      <c r="A14" s="84">
        <v>11</v>
      </c>
      <c r="B14" s="215" t="s">
        <v>439</v>
      </c>
      <c r="C14" s="84" t="s">
        <v>596</v>
      </c>
      <c r="D14" s="84">
        <f>'Devis Ventes'!D21</f>
        <v>1</v>
      </c>
      <c r="E14" s="84">
        <f>'Devis Ventes'!E21</f>
        <v>0</v>
      </c>
      <c r="F14" s="137">
        <f t="shared" si="0"/>
        <v>0</v>
      </c>
      <c r="G14" s="84">
        <v>20</v>
      </c>
    </row>
    <row r="15" spans="1:12" ht="18.75">
      <c r="A15" s="84">
        <v>12</v>
      </c>
      <c r="B15" s="215" t="s">
        <v>440</v>
      </c>
      <c r="C15" s="84" t="s">
        <v>596</v>
      </c>
      <c r="D15" s="84">
        <f>'Devis Ventes'!D22</f>
        <v>1</v>
      </c>
      <c r="E15" s="84">
        <f>'Devis Ventes'!E22</f>
        <v>0</v>
      </c>
      <c r="F15" s="137">
        <f t="shared" si="0"/>
        <v>0</v>
      </c>
      <c r="G15" s="84">
        <v>20</v>
      </c>
    </row>
    <row r="16" spans="1:12" ht="26.25">
      <c r="A16" s="84"/>
      <c r="B16" s="265" t="s">
        <v>627</v>
      </c>
      <c r="C16" s="262"/>
      <c r="D16" s="262"/>
      <c r="E16" s="262"/>
      <c r="F16" s="263">
        <f>SUM(F4:F15)</f>
        <v>5000</v>
      </c>
      <c r="G16" s="84">
        <v>20</v>
      </c>
    </row>
    <row r="17" spans="1:9" ht="38.25">
      <c r="A17" s="14">
        <v>2</v>
      </c>
      <c r="B17" s="217" t="s">
        <v>441</v>
      </c>
      <c r="C17" s="84"/>
      <c r="D17" s="84">
        <f>'Devis Ventes'!D23</f>
        <v>0</v>
      </c>
      <c r="E17" s="84"/>
      <c r="F17" s="137"/>
      <c r="G17" s="84">
        <v>20</v>
      </c>
    </row>
    <row r="18" spans="1:9" ht="18.75">
      <c r="A18" s="84">
        <v>14</v>
      </c>
      <c r="B18" s="215" t="s">
        <v>442</v>
      </c>
      <c r="C18" s="84" t="s">
        <v>596</v>
      </c>
      <c r="D18" s="84">
        <f>'Devis Ventes'!D24</f>
        <v>3</v>
      </c>
      <c r="E18" s="84">
        <f>'Devis Ventes'!E24</f>
        <v>500</v>
      </c>
      <c r="F18" s="137">
        <f t="shared" ref="F18:F23" si="1">D18*E18</f>
        <v>1500</v>
      </c>
      <c r="G18" s="84">
        <v>20</v>
      </c>
    </row>
    <row r="19" spans="1:9" ht="18.75">
      <c r="A19" s="84">
        <v>15</v>
      </c>
      <c r="B19" s="215" t="s">
        <v>443</v>
      </c>
      <c r="C19" s="84" t="s">
        <v>598</v>
      </c>
      <c r="D19" s="84">
        <f>'Devis Ventes'!D25</f>
        <v>1</v>
      </c>
      <c r="E19" s="84">
        <f>'Devis Ventes'!E25</f>
        <v>200</v>
      </c>
      <c r="F19" s="137">
        <f t="shared" si="1"/>
        <v>200</v>
      </c>
      <c r="G19" s="84">
        <v>20</v>
      </c>
    </row>
    <row r="20" spans="1:9" ht="18.75">
      <c r="A20" s="84">
        <v>16</v>
      </c>
      <c r="B20" s="215" t="s">
        <v>444</v>
      </c>
      <c r="C20" s="84" t="s">
        <v>596</v>
      </c>
      <c r="D20" s="84">
        <f>'Devis Ventes'!D26</f>
        <v>1</v>
      </c>
      <c r="E20" s="84">
        <f>'Devis Ventes'!E26</f>
        <v>0</v>
      </c>
      <c r="F20" s="137">
        <f t="shared" si="1"/>
        <v>0</v>
      </c>
      <c r="G20" s="84">
        <v>20</v>
      </c>
    </row>
    <row r="21" spans="1:9" ht="18.75">
      <c r="A21" s="84">
        <v>17</v>
      </c>
      <c r="B21" s="215" t="s">
        <v>445</v>
      </c>
      <c r="C21" s="84" t="s">
        <v>596</v>
      </c>
      <c r="D21" s="84">
        <f>'Devis Ventes'!D27</f>
        <v>1</v>
      </c>
      <c r="E21" s="84">
        <f>'Devis Ventes'!E27</f>
        <v>0</v>
      </c>
      <c r="F21" s="137">
        <f t="shared" si="1"/>
        <v>0</v>
      </c>
      <c r="G21" s="84">
        <v>20</v>
      </c>
      <c r="I21" s="293"/>
    </row>
    <row r="22" spans="1:9" ht="18.75">
      <c r="A22" s="84">
        <v>18</v>
      </c>
      <c r="B22" s="215" t="s">
        <v>446</v>
      </c>
      <c r="C22" s="84" t="s">
        <v>597</v>
      </c>
      <c r="D22" s="84">
        <f>'Devis Ventes'!D28</f>
        <v>2.5</v>
      </c>
      <c r="E22" s="84">
        <f>'Devis Ventes'!E28</f>
        <v>12</v>
      </c>
      <c r="F22" s="137">
        <f t="shared" si="1"/>
        <v>30</v>
      </c>
      <c r="G22" s="84">
        <v>20</v>
      </c>
    </row>
    <row r="23" spans="1:9" ht="30.75">
      <c r="A23" s="84">
        <v>19</v>
      </c>
      <c r="B23" s="215" t="s">
        <v>447</v>
      </c>
      <c r="C23" s="84" t="s">
        <v>596</v>
      </c>
      <c r="D23" s="84">
        <f>'Devis Ventes'!D29</f>
        <v>1</v>
      </c>
      <c r="E23" s="84">
        <f>'Devis Ventes'!E29</f>
        <v>500</v>
      </c>
      <c r="F23" s="137">
        <f t="shared" si="1"/>
        <v>500</v>
      </c>
      <c r="G23" s="84">
        <v>20</v>
      </c>
    </row>
    <row r="24" spans="1:9" ht="26.25">
      <c r="A24" s="84"/>
      <c r="B24" s="265" t="s">
        <v>628</v>
      </c>
      <c r="C24" s="262"/>
      <c r="D24" s="262"/>
      <c r="E24" s="262"/>
      <c r="F24" s="263">
        <f>SUM(F18:F23)</f>
        <v>2230</v>
      </c>
      <c r="G24" s="84">
        <v>20</v>
      </c>
    </row>
    <row r="25" spans="1:9" ht="21">
      <c r="A25" s="14">
        <v>3</v>
      </c>
      <c r="B25" s="217" t="s">
        <v>448</v>
      </c>
      <c r="C25" s="84"/>
      <c r="D25" s="84">
        <f>'Devis Ventes'!D30</f>
        <v>0</v>
      </c>
      <c r="E25" s="84"/>
      <c r="F25" s="137"/>
      <c r="G25" s="84">
        <v>20</v>
      </c>
      <c r="I25" s="293"/>
    </row>
    <row r="26" spans="1:9" ht="18.75">
      <c r="A26" s="84">
        <v>21</v>
      </c>
      <c r="B26" s="215" t="s">
        <v>449</v>
      </c>
      <c r="C26" s="84" t="s">
        <v>598</v>
      </c>
      <c r="D26" s="84">
        <f>'Devis Ventes'!D31</f>
        <v>20</v>
      </c>
      <c r="E26" s="84">
        <f>'Devis Ventes'!E31</f>
        <v>0</v>
      </c>
      <c r="F26" s="137">
        <f>D26*E26</f>
        <v>0</v>
      </c>
      <c r="G26" s="84">
        <v>20</v>
      </c>
      <c r="I26" s="293"/>
    </row>
    <row r="27" spans="1:9" ht="30.75">
      <c r="A27" s="84">
        <v>22</v>
      </c>
      <c r="B27" s="215" t="s">
        <v>450</v>
      </c>
      <c r="C27" s="84" t="s">
        <v>598</v>
      </c>
      <c r="D27" s="84">
        <f>'Devis Ventes'!D32</f>
        <v>20</v>
      </c>
      <c r="E27" s="84">
        <f>'Devis Ventes'!E32</f>
        <v>60</v>
      </c>
      <c r="F27" s="137">
        <f t="shared" ref="F27:F33" si="2">D27*E27</f>
        <v>1200</v>
      </c>
      <c r="G27" s="84">
        <v>20</v>
      </c>
      <c r="I27" s="293"/>
    </row>
    <row r="28" spans="1:9" ht="30.75">
      <c r="A28" s="84">
        <v>23</v>
      </c>
      <c r="B28" s="215" t="s">
        <v>451</v>
      </c>
      <c r="C28" s="84" t="s">
        <v>596</v>
      </c>
      <c r="D28" s="84">
        <f>'Devis Ventes'!D33</f>
        <v>2</v>
      </c>
      <c r="E28" s="84">
        <f>'Devis Ventes'!E33</f>
        <v>0</v>
      </c>
      <c r="F28" s="137">
        <f t="shared" si="2"/>
        <v>0</v>
      </c>
      <c r="G28" s="84">
        <v>20</v>
      </c>
      <c r="I28" s="293"/>
    </row>
    <row r="29" spans="1:9" ht="30.75">
      <c r="A29" s="84">
        <v>24</v>
      </c>
      <c r="B29" s="215" t="s">
        <v>452</v>
      </c>
      <c r="C29" s="84" t="s">
        <v>596</v>
      </c>
      <c r="D29" s="84">
        <f>'Devis Ventes'!D34</f>
        <v>2</v>
      </c>
      <c r="E29" s="84">
        <f>'Devis Ventes'!E34</f>
        <v>150</v>
      </c>
      <c r="F29" s="137">
        <f t="shared" si="2"/>
        <v>300</v>
      </c>
      <c r="G29" s="84">
        <v>20</v>
      </c>
      <c r="I29" s="293"/>
    </row>
    <row r="30" spans="1:9" ht="30.75">
      <c r="A30" s="84">
        <v>25</v>
      </c>
      <c r="B30" s="215" t="s">
        <v>580</v>
      </c>
      <c r="C30" s="84" t="s">
        <v>598</v>
      </c>
      <c r="D30" s="84">
        <f>'Devis Ventes'!D35</f>
        <v>20</v>
      </c>
      <c r="E30" s="84">
        <f>'Devis Ventes'!E35</f>
        <v>120</v>
      </c>
      <c r="F30" s="137">
        <f t="shared" si="2"/>
        <v>2400</v>
      </c>
      <c r="G30" s="84">
        <v>20</v>
      </c>
      <c r="I30" s="293"/>
    </row>
    <row r="31" spans="1:9" ht="18.75">
      <c r="A31" s="84">
        <v>27</v>
      </c>
      <c r="B31" s="215" t="s">
        <v>453</v>
      </c>
      <c r="C31" s="84" t="s">
        <v>598</v>
      </c>
      <c r="D31" s="84">
        <f>'Devis Ventes'!D36</f>
        <v>6.5</v>
      </c>
      <c r="E31" s="84">
        <f>'Devis Ventes'!E36</f>
        <v>110</v>
      </c>
      <c r="F31" s="137">
        <f t="shared" si="2"/>
        <v>715</v>
      </c>
      <c r="G31" s="84">
        <v>20</v>
      </c>
      <c r="I31" s="293"/>
    </row>
    <row r="32" spans="1:9" ht="18.75">
      <c r="A32" s="84">
        <v>28</v>
      </c>
      <c r="B32" s="215" t="s">
        <v>454</v>
      </c>
      <c r="C32" s="84" t="s">
        <v>598</v>
      </c>
      <c r="D32" s="84">
        <f>'Devis Ventes'!D37</f>
        <v>16</v>
      </c>
      <c r="E32" s="84">
        <f>'Devis Ventes'!E37</f>
        <v>110</v>
      </c>
      <c r="F32" s="137">
        <f t="shared" si="2"/>
        <v>1760</v>
      </c>
      <c r="G32" s="84">
        <v>20</v>
      </c>
      <c r="I32" s="293"/>
    </row>
    <row r="33" spans="1:9" ht="18.75">
      <c r="A33" s="84">
        <v>29</v>
      </c>
      <c r="B33" s="215" t="s">
        <v>455</v>
      </c>
      <c r="C33" s="84" t="s">
        <v>596</v>
      </c>
      <c r="D33" s="84">
        <f>'Devis Ventes'!D38</f>
        <v>1</v>
      </c>
      <c r="E33" s="84">
        <f>'Devis Ventes'!E38</f>
        <v>250</v>
      </c>
      <c r="F33" s="137">
        <f t="shared" si="2"/>
        <v>250</v>
      </c>
      <c r="G33" s="84">
        <v>20</v>
      </c>
      <c r="I33" s="293"/>
    </row>
    <row r="34" spans="1:9" ht="26.25">
      <c r="A34" s="84"/>
      <c r="B34" s="265" t="s">
        <v>629</v>
      </c>
      <c r="C34" s="262"/>
      <c r="D34" s="262"/>
      <c r="E34" s="262"/>
      <c r="F34" s="263">
        <f>SUM(F26:F33)</f>
        <v>6625</v>
      </c>
      <c r="G34" s="84">
        <v>20</v>
      </c>
    </row>
    <row r="35" spans="1:9" ht="43.5" customHeight="1">
      <c r="A35" s="14">
        <v>4</v>
      </c>
      <c r="B35" s="217" t="s">
        <v>456</v>
      </c>
      <c r="C35" s="84"/>
      <c r="D35" s="84">
        <f>'Devis Ventes'!D39</f>
        <v>0</v>
      </c>
      <c r="E35" s="84"/>
      <c r="F35" s="169"/>
      <c r="G35" s="84">
        <v>20</v>
      </c>
    </row>
    <row r="36" spans="1:9" ht="18.75">
      <c r="A36" s="84">
        <v>31</v>
      </c>
      <c r="B36" s="215" t="s">
        <v>563</v>
      </c>
      <c r="C36" s="84" t="s">
        <v>596</v>
      </c>
      <c r="D36" s="84">
        <f>'Devis Ventes'!D40</f>
        <v>1</v>
      </c>
      <c r="E36" s="84">
        <f>'Devis Ventes'!E40</f>
        <v>550</v>
      </c>
      <c r="F36" s="137">
        <f>D36*E36</f>
        <v>550</v>
      </c>
      <c r="G36" s="84">
        <v>20</v>
      </c>
    </row>
    <row r="37" spans="1:9" ht="34.5" customHeight="1">
      <c r="A37" s="84">
        <v>32</v>
      </c>
      <c r="B37" s="215" t="s">
        <v>564</v>
      </c>
      <c r="C37" s="84" t="s">
        <v>591</v>
      </c>
      <c r="D37" s="84">
        <f>'Devis Ventes'!D41</f>
        <v>75.600000000000009</v>
      </c>
      <c r="E37" s="84">
        <f>'Devis Ventes'!E41</f>
        <v>45</v>
      </c>
      <c r="F37" s="137">
        <f t="shared" ref="F37:F43" si="3">D37*E37</f>
        <v>3402.0000000000005</v>
      </c>
      <c r="G37" s="84">
        <v>20</v>
      </c>
    </row>
    <row r="38" spans="1:9" ht="43.5" customHeight="1">
      <c r="A38" s="84">
        <v>33</v>
      </c>
      <c r="B38" s="215" t="s">
        <v>565</v>
      </c>
      <c r="C38" s="84" t="s">
        <v>591</v>
      </c>
      <c r="D38" s="84">
        <f>'Devis Ventes'!D42</f>
        <v>0</v>
      </c>
      <c r="E38" s="84">
        <f>'Devis Ventes'!E42</f>
        <v>0</v>
      </c>
      <c r="F38" s="137">
        <f t="shared" si="3"/>
        <v>0</v>
      </c>
      <c r="G38" s="84">
        <v>20</v>
      </c>
    </row>
    <row r="39" spans="1:9" ht="47.25" customHeight="1">
      <c r="A39" s="84">
        <v>34</v>
      </c>
      <c r="B39" s="215" t="s">
        <v>566</v>
      </c>
      <c r="C39" s="84" t="s">
        <v>591</v>
      </c>
      <c r="D39" s="84">
        <f>'Devis Ventes'!D43</f>
        <v>20</v>
      </c>
      <c r="E39" s="84">
        <f>'Devis Ventes'!E43</f>
        <v>45</v>
      </c>
      <c r="F39" s="137">
        <f t="shared" si="3"/>
        <v>900</v>
      </c>
      <c r="G39" s="84">
        <v>20</v>
      </c>
    </row>
    <row r="40" spans="1:9" ht="57.75" customHeight="1">
      <c r="A40" s="84">
        <v>35</v>
      </c>
      <c r="B40" s="215" t="s">
        <v>567</v>
      </c>
      <c r="C40" s="84" t="s">
        <v>591</v>
      </c>
      <c r="D40" s="84">
        <f>'Devis Ventes'!D44</f>
        <v>20</v>
      </c>
      <c r="E40" s="84">
        <f>'Devis Ventes'!E44</f>
        <v>45</v>
      </c>
      <c r="F40" s="137">
        <f t="shared" si="3"/>
        <v>900</v>
      </c>
      <c r="G40" s="84">
        <v>20</v>
      </c>
    </row>
    <row r="41" spans="1:9" ht="45" customHeight="1">
      <c r="A41" s="84">
        <v>36</v>
      </c>
      <c r="B41" s="215" t="s">
        <v>568</v>
      </c>
      <c r="C41" s="84" t="s">
        <v>591</v>
      </c>
      <c r="D41" s="84">
        <f>'Devis Ventes'!D45</f>
        <v>41</v>
      </c>
      <c r="E41" s="84">
        <f>'Devis Ventes'!E45</f>
        <v>45</v>
      </c>
      <c r="F41" s="137">
        <f t="shared" si="3"/>
        <v>1845</v>
      </c>
      <c r="G41" s="84">
        <v>20</v>
      </c>
    </row>
    <row r="42" spans="1:9" ht="45.75">
      <c r="A42" s="84">
        <v>37</v>
      </c>
      <c r="B42" s="215" t="s">
        <v>577</v>
      </c>
      <c r="C42" s="84" t="s">
        <v>591</v>
      </c>
      <c r="D42" s="84">
        <f>'Devis Ventes'!D46</f>
        <v>20</v>
      </c>
      <c r="E42" s="84">
        <f>'Devis Ventes'!E46</f>
        <v>45</v>
      </c>
      <c r="F42" s="137">
        <f t="shared" si="3"/>
        <v>900</v>
      </c>
      <c r="G42" s="84">
        <v>20</v>
      </c>
      <c r="I42" s="71"/>
    </row>
    <row r="43" spans="1:9" ht="34.5" customHeight="1">
      <c r="A43" s="84">
        <v>38</v>
      </c>
      <c r="B43" s="215" t="s">
        <v>578</v>
      </c>
      <c r="C43" s="84" t="s">
        <v>591</v>
      </c>
      <c r="D43" s="84">
        <f>'Devis Ventes'!D47</f>
        <v>6.4799999999999995</v>
      </c>
      <c r="E43" s="84">
        <f>'Devis Ventes'!E47</f>
        <v>45</v>
      </c>
      <c r="F43" s="137">
        <f t="shared" si="3"/>
        <v>291.59999999999997</v>
      </c>
      <c r="G43" s="84">
        <v>20</v>
      </c>
    </row>
    <row r="44" spans="1:9" ht="26.25">
      <c r="A44" s="84"/>
      <c r="B44" s="265" t="s">
        <v>630</v>
      </c>
      <c r="C44" s="262"/>
      <c r="D44" s="262"/>
      <c r="E44" s="262"/>
      <c r="F44" s="263">
        <f>SUM(F36:F43)</f>
        <v>8788.6</v>
      </c>
      <c r="G44" s="84">
        <v>20</v>
      </c>
    </row>
    <row r="45" spans="1:9" ht="33" customHeight="1">
      <c r="A45" s="14">
        <v>5</v>
      </c>
      <c r="B45" s="217" t="s">
        <v>562</v>
      </c>
      <c r="C45" s="84"/>
      <c r="D45" s="84">
        <f>'Devis Ventes'!D48</f>
        <v>0</v>
      </c>
      <c r="E45" s="84"/>
      <c r="F45" s="137"/>
      <c r="G45" s="84">
        <v>20</v>
      </c>
    </row>
    <row r="46" spans="1:9" ht="18.75">
      <c r="A46" s="84">
        <v>40</v>
      </c>
      <c r="B46" s="215" t="s">
        <v>457</v>
      </c>
      <c r="C46" s="84" t="s">
        <v>591</v>
      </c>
      <c r="D46" s="84">
        <f>'Devis Ventes'!D49</f>
        <v>0</v>
      </c>
      <c r="E46" s="84">
        <f>'Devis Ventes'!E49</f>
        <v>0</v>
      </c>
      <c r="F46" s="137">
        <f>D46*E46</f>
        <v>0</v>
      </c>
      <c r="G46" s="84">
        <v>20</v>
      </c>
      <c r="H46" s="238"/>
    </row>
    <row r="47" spans="1:9" ht="18.75">
      <c r="A47" s="84">
        <v>41</v>
      </c>
      <c r="B47" s="215" t="s">
        <v>458</v>
      </c>
      <c r="C47" s="84" t="s">
        <v>591</v>
      </c>
      <c r="D47" s="84">
        <f>'Devis Ventes'!D50</f>
        <v>0</v>
      </c>
      <c r="E47" s="84">
        <f>'Devis Ventes'!E50</f>
        <v>66.2</v>
      </c>
      <c r="F47" s="137">
        <f t="shared" ref="F47:F55" si="4">D47*E47</f>
        <v>0</v>
      </c>
      <c r="G47" s="84">
        <v>20</v>
      </c>
      <c r="H47" s="238"/>
    </row>
    <row r="48" spans="1:9" ht="18.75">
      <c r="A48" s="84">
        <v>42</v>
      </c>
      <c r="B48" s="215" t="s">
        <v>459</v>
      </c>
      <c r="C48" s="84" t="s">
        <v>596</v>
      </c>
      <c r="D48" s="84">
        <f>'Devis Ventes'!D51</f>
        <v>0</v>
      </c>
      <c r="E48" s="84">
        <f>'Devis Ventes'!E51</f>
        <v>0</v>
      </c>
      <c r="F48" s="137">
        <f t="shared" si="4"/>
        <v>0</v>
      </c>
      <c r="G48" s="84">
        <v>20</v>
      </c>
    </row>
    <row r="49" spans="1:9" ht="30.75">
      <c r="A49" s="84">
        <v>43</v>
      </c>
      <c r="B49" s="215" t="s">
        <v>460</v>
      </c>
      <c r="C49" s="84" t="s">
        <v>598</v>
      </c>
      <c r="D49" s="84">
        <f>'Devis Ventes'!D52</f>
        <v>0</v>
      </c>
      <c r="E49" s="84">
        <f>'Devis Ventes'!E52</f>
        <v>0</v>
      </c>
      <c r="F49" s="137">
        <f t="shared" si="4"/>
        <v>0</v>
      </c>
      <c r="G49" s="84">
        <v>20</v>
      </c>
    </row>
    <row r="50" spans="1:9" ht="30.75">
      <c r="A50" s="84">
        <v>44</v>
      </c>
      <c r="B50" s="215" t="s">
        <v>461</v>
      </c>
      <c r="C50" s="84" t="s">
        <v>591</v>
      </c>
      <c r="D50" s="84">
        <f>'Devis Ventes'!D53</f>
        <v>0</v>
      </c>
      <c r="E50" s="84">
        <f>'Devis Ventes'!E53</f>
        <v>0</v>
      </c>
      <c r="F50" s="137">
        <f t="shared" si="4"/>
        <v>0</v>
      </c>
      <c r="G50" s="84">
        <v>20</v>
      </c>
      <c r="H50" s="238"/>
    </row>
    <row r="51" spans="1:9" ht="18.75">
      <c r="A51" s="84">
        <v>45</v>
      </c>
      <c r="B51" s="215" t="s">
        <v>462</v>
      </c>
      <c r="C51" s="84" t="s">
        <v>591</v>
      </c>
      <c r="D51" s="84">
        <f>'Devis Ventes'!D54</f>
        <v>0</v>
      </c>
      <c r="E51" s="84">
        <f>'Devis Ventes'!E54</f>
        <v>0</v>
      </c>
      <c r="F51" s="137">
        <f t="shared" si="4"/>
        <v>0</v>
      </c>
      <c r="G51" s="84">
        <v>20</v>
      </c>
      <c r="H51" s="238"/>
    </row>
    <row r="52" spans="1:9" ht="18.75">
      <c r="A52" s="84">
        <v>46</v>
      </c>
      <c r="B52" s="215" t="s">
        <v>463</v>
      </c>
      <c r="C52" s="84" t="s">
        <v>591</v>
      </c>
      <c r="D52" s="84">
        <f>'Devis Ventes'!D55</f>
        <v>0</v>
      </c>
      <c r="E52" s="84">
        <f>'Devis Ventes'!E55</f>
        <v>0</v>
      </c>
      <c r="F52" s="137">
        <f t="shared" si="4"/>
        <v>0</v>
      </c>
      <c r="G52" s="84">
        <v>20</v>
      </c>
      <c r="H52" s="238"/>
    </row>
    <row r="53" spans="1:9" ht="30.75">
      <c r="A53" s="84">
        <v>47</v>
      </c>
      <c r="B53" s="215" t="s">
        <v>569</v>
      </c>
      <c r="C53" s="84" t="s">
        <v>597</v>
      </c>
      <c r="D53" s="84">
        <f>'Devis Ventes'!D56</f>
        <v>0</v>
      </c>
      <c r="E53" s="84">
        <f>'Devis Ventes'!E56</f>
        <v>0</v>
      </c>
      <c r="F53" s="137">
        <f t="shared" si="4"/>
        <v>0</v>
      </c>
      <c r="G53" s="84">
        <v>20</v>
      </c>
      <c r="H53" s="238"/>
      <c r="I53" s="293"/>
    </row>
    <row r="54" spans="1:9" ht="35.25" customHeight="1">
      <c r="A54" s="84">
        <v>48</v>
      </c>
      <c r="B54" s="215" t="s">
        <v>464</v>
      </c>
      <c r="C54" s="84" t="s">
        <v>591</v>
      </c>
      <c r="D54" s="84">
        <f>'Devis Ventes'!D57</f>
        <v>0</v>
      </c>
      <c r="E54" s="84">
        <f>'Devis Ventes'!E57</f>
        <v>34.478571428571428</v>
      </c>
      <c r="F54" s="137">
        <f t="shared" si="4"/>
        <v>0</v>
      </c>
      <c r="G54" s="84">
        <v>20</v>
      </c>
      <c r="H54" s="238"/>
      <c r="I54" s="293"/>
    </row>
    <row r="55" spans="1:9" ht="27.75" customHeight="1">
      <c r="A55" s="84">
        <v>49</v>
      </c>
      <c r="B55" s="215" t="s">
        <v>465</v>
      </c>
      <c r="C55" s="84" t="s">
        <v>597</v>
      </c>
      <c r="D55" s="84">
        <f>'Devis Ventes'!D58</f>
        <v>0</v>
      </c>
      <c r="E55" s="84">
        <f>'Devis Ventes'!E58</f>
        <v>35</v>
      </c>
      <c r="F55" s="137">
        <f t="shared" si="4"/>
        <v>0</v>
      </c>
      <c r="G55" s="84">
        <v>20</v>
      </c>
    </row>
    <row r="56" spans="1:9" ht="30.75">
      <c r="A56" s="84">
        <v>50</v>
      </c>
      <c r="B56" s="215" t="s">
        <v>667</v>
      </c>
      <c r="C56" s="84" t="s">
        <v>668</v>
      </c>
      <c r="D56" s="84">
        <f>'Devis Ventes'!D59</f>
        <v>41</v>
      </c>
      <c r="E56" s="84">
        <f>'Devis Ventes'!E59</f>
        <v>0</v>
      </c>
      <c r="F56" s="137"/>
      <c r="G56" s="84">
        <v>20</v>
      </c>
      <c r="I56" s="293"/>
    </row>
    <row r="57" spans="1:9" ht="26.25">
      <c r="A57" s="84"/>
      <c r="B57" s="265" t="s">
        <v>646</v>
      </c>
      <c r="C57" s="262"/>
      <c r="D57" s="262"/>
      <c r="E57" s="262"/>
      <c r="F57" s="263">
        <f>SUM(F46:F55)</f>
        <v>0</v>
      </c>
      <c r="G57" s="84">
        <v>20</v>
      </c>
    </row>
    <row r="58" spans="1:9" ht="21">
      <c r="A58" s="14">
        <v>6</v>
      </c>
      <c r="B58" s="217" t="s">
        <v>466</v>
      </c>
      <c r="C58" s="84"/>
      <c r="D58" s="84">
        <f>'Devis Ventes'!D60</f>
        <v>0</v>
      </c>
      <c r="E58" s="84"/>
      <c r="F58" s="137"/>
      <c r="G58" s="84">
        <v>20</v>
      </c>
    </row>
    <row r="59" spans="1:9" ht="30.75">
      <c r="A59" s="84">
        <v>51</v>
      </c>
      <c r="B59" s="215" t="s">
        <v>467</v>
      </c>
      <c r="C59" s="84" t="s">
        <v>597</v>
      </c>
      <c r="D59" s="84">
        <f>'Devis Ventes'!D61</f>
        <v>0</v>
      </c>
      <c r="E59" s="84">
        <f>'Devis Ventes'!E61</f>
        <v>109.50000000000003</v>
      </c>
      <c r="F59" s="137">
        <f>D59*E59</f>
        <v>0</v>
      </c>
      <c r="G59" s="84">
        <v>20</v>
      </c>
    </row>
    <row r="60" spans="1:9" ht="30.75">
      <c r="A60" s="84">
        <v>52</v>
      </c>
      <c r="B60" s="215" t="s">
        <v>468</v>
      </c>
      <c r="C60" s="84" t="s">
        <v>596</v>
      </c>
      <c r="D60" s="84">
        <f>'Devis Ventes'!D62</f>
        <v>0</v>
      </c>
      <c r="E60" s="84">
        <f>'Devis Ventes'!E62</f>
        <v>0</v>
      </c>
      <c r="F60" s="137">
        <f>D60*E60</f>
        <v>0</v>
      </c>
      <c r="G60" s="84">
        <v>20</v>
      </c>
    </row>
    <row r="61" spans="1:9" ht="30.75">
      <c r="A61" s="84">
        <v>53</v>
      </c>
      <c r="B61" s="215" t="s">
        <v>469</v>
      </c>
      <c r="C61" s="84" t="s">
        <v>598</v>
      </c>
      <c r="D61" s="84">
        <f>'Devis Ventes'!D63</f>
        <v>0</v>
      </c>
      <c r="E61" s="84">
        <f>'Devis Ventes'!E63</f>
        <v>0</v>
      </c>
      <c r="F61" s="137">
        <f>D61*E61</f>
        <v>0</v>
      </c>
      <c r="G61" s="84">
        <v>20</v>
      </c>
    </row>
    <row r="62" spans="1:9" ht="18.75">
      <c r="A62" s="84">
        <v>54</v>
      </c>
      <c r="B62" s="215" t="s">
        <v>470</v>
      </c>
      <c r="C62" s="84" t="s">
        <v>596</v>
      </c>
      <c r="D62" s="84">
        <f>'Devis Ventes'!D64</f>
        <v>0</v>
      </c>
      <c r="E62" s="84">
        <f>'Devis Ventes'!E64</f>
        <v>0</v>
      </c>
      <c r="F62" s="137">
        <f>D62*E62</f>
        <v>0</v>
      </c>
      <c r="G62" s="84">
        <v>20</v>
      </c>
    </row>
    <row r="63" spans="1:9" ht="26.25">
      <c r="A63" s="84"/>
      <c r="B63" s="265" t="s">
        <v>631</v>
      </c>
      <c r="C63" s="262"/>
      <c r="D63" s="262"/>
      <c r="E63" s="262"/>
      <c r="F63" s="263">
        <f>SUM(F59:F62)</f>
        <v>0</v>
      </c>
      <c r="G63" s="84">
        <v>20</v>
      </c>
    </row>
    <row r="64" spans="1:9" ht="21">
      <c r="A64" s="14">
        <v>7</v>
      </c>
      <c r="B64" s="217" t="s">
        <v>471</v>
      </c>
      <c r="C64" s="84"/>
      <c r="D64" s="84">
        <f>'Devis Ventes'!D65</f>
        <v>0</v>
      </c>
      <c r="E64" s="84"/>
      <c r="F64" s="137"/>
      <c r="G64" s="84">
        <v>20</v>
      </c>
    </row>
    <row r="65" spans="1:8" ht="90.75">
      <c r="A65" s="84">
        <v>56</v>
      </c>
      <c r="B65" s="215" t="s">
        <v>723</v>
      </c>
      <c r="C65" s="84" t="s">
        <v>597</v>
      </c>
      <c r="D65" s="84">
        <f>'Devis Ventes'!D66</f>
        <v>266.5</v>
      </c>
      <c r="E65" s="84">
        <f>'Devis Ventes'!E66</f>
        <v>125</v>
      </c>
      <c r="F65" s="137">
        <f>D65*E65</f>
        <v>33312.5</v>
      </c>
      <c r="G65" s="84">
        <v>20</v>
      </c>
    </row>
    <row r="66" spans="1:8" ht="30.75">
      <c r="A66" s="84">
        <v>57</v>
      </c>
      <c r="B66" s="215" t="s">
        <v>472</v>
      </c>
      <c r="C66" s="84" t="s">
        <v>597</v>
      </c>
      <c r="D66" s="84">
        <f>'Devis Ventes'!D67</f>
        <v>70</v>
      </c>
      <c r="E66" s="84">
        <f>'Devis Ventes'!E67</f>
        <v>90</v>
      </c>
      <c r="F66" s="137">
        <f>D66*E66</f>
        <v>6300</v>
      </c>
      <c r="G66" s="84">
        <v>20</v>
      </c>
    </row>
    <row r="67" spans="1:8" ht="60.75">
      <c r="A67" s="84">
        <v>58</v>
      </c>
      <c r="B67" s="215" t="s">
        <v>722</v>
      </c>
      <c r="C67" s="84" t="s">
        <v>597</v>
      </c>
      <c r="D67" s="84">
        <f>'Devis Ventes'!D68</f>
        <v>70</v>
      </c>
      <c r="E67" s="84">
        <f>'Devis Ventes'!E68</f>
        <v>120</v>
      </c>
      <c r="F67" s="137">
        <f>D67*E67</f>
        <v>8400</v>
      </c>
      <c r="G67" s="84">
        <v>20</v>
      </c>
    </row>
    <row r="68" spans="1:8" ht="30.75">
      <c r="A68" s="84">
        <v>59</v>
      </c>
      <c r="B68" s="215" t="s">
        <v>669</v>
      </c>
      <c r="C68" s="84"/>
      <c r="D68" s="84">
        <f>'Devis Ventes'!D69</f>
        <v>0</v>
      </c>
      <c r="E68" s="84">
        <f>'Devis Ventes'!E69</f>
        <v>0</v>
      </c>
      <c r="F68" s="137"/>
      <c r="G68" s="84">
        <v>20</v>
      </c>
    </row>
    <row r="69" spans="1:8" ht="26.25">
      <c r="A69" s="84"/>
      <c r="B69" s="265" t="s">
        <v>632</v>
      </c>
      <c r="C69" s="262"/>
      <c r="D69" s="262"/>
      <c r="E69" s="262"/>
      <c r="F69" s="263">
        <f>SUM(F65:F67)</f>
        <v>48012.5</v>
      </c>
      <c r="G69" s="84">
        <v>20</v>
      </c>
    </row>
    <row r="70" spans="1:8" ht="21">
      <c r="A70" s="14">
        <v>8</v>
      </c>
      <c r="B70" s="217" t="s">
        <v>546</v>
      </c>
      <c r="C70" s="84"/>
      <c r="D70" s="84">
        <f>'Devis Ventes'!D71</f>
        <v>0</v>
      </c>
      <c r="E70" s="84"/>
      <c r="F70" s="137"/>
      <c r="G70" s="84">
        <v>20</v>
      </c>
    </row>
    <row r="71" spans="1:8" ht="18.75">
      <c r="A71" s="84">
        <v>60</v>
      </c>
      <c r="B71" s="215" t="s">
        <v>547</v>
      </c>
      <c r="C71" s="84" t="s">
        <v>597</v>
      </c>
      <c r="D71" s="84">
        <f>'Devis Ventes'!D72</f>
        <v>0</v>
      </c>
      <c r="E71" s="84">
        <f>'Devis Ventes'!E72</f>
        <v>90</v>
      </c>
      <c r="F71" s="137">
        <f>D71*E71</f>
        <v>0</v>
      </c>
      <c r="G71" s="84">
        <v>20</v>
      </c>
      <c r="H71" s="238"/>
    </row>
    <row r="72" spans="1:8" ht="30.75">
      <c r="A72" s="84">
        <v>61</v>
      </c>
      <c r="B72" s="215" t="s">
        <v>548</v>
      </c>
      <c r="C72" s="84" t="s">
        <v>597</v>
      </c>
      <c r="D72" s="84">
        <f>'Devis Ventes'!D73</f>
        <v>0</v>
      </c>
      <c r="E72" s="84">
        <f>'Devis Ventes'!E73</f>
        <v>90</v>
      </c>
      <c r="F72" s="137">
        <f>D72*E72</f>
        <v>0</v>
      </c>
      <c r="G72" s="84">
        <v>20</v>
      </c>
      <c r="H72" s="238"/>
    </row>
    <row r="73" spans="1:8" ht="26.25">
      <c r="A73" s="84"/>
      <c r="B73" s="265" t="s">
        <v>633</v>
      </c>
      <c r="C73" s="262"/>
      <c r="D73" s="262" t="e">
        <f>'Devis Ventes'!#REF!</f>
        <v>#REF!</v>
      </c>
      <c r="E73" s="262"/>
      <c r="F73" s="263">
        <f>SUM(F71:F72)</f>
        <v>0</v>
      </c>
      <c r="G73" s="84">
        <v>20</v>
      </c>
      <c r="H73" s="238"/>
    </row>
    <row r="74" spans="1:8" ht="21">
      <c r="A74" s="14">
        <v>9</v>
      </c>
      <c r="B74" s="217" t="s">
        <v>474</v>
      </c>
      <c r="C74" s="84"/>
      <c r="D74" s="84">
        <f>'Devis Ventes'!D74</f>
        <v>0</v>
      </c>
      <c r="E74" s="84"/>
      <c r="F74" s="137"/>
      <c r="G74" s="84">
        <v>20</v>
      </c>
    </row>
    <row r="75" spans="1:8" ht="30.75">
      <c r="A75" s="84">
        <v>63</v>
      </c>
      <c r="B75" s="215" t="s">
        <v>475</v>
      </c>
      <c r="C75" s="84" t="s">
        <v>596</v>
      </c>
      <c r="D75" s="84">
        <f>'Devis Ventes'!D75</f>
        <v>0</v>
      </c>
      <c r="E75" s="84">
        <f>'Devis Ventes'!E75</f>
        <v>0</v>
      </c>
      <c r="F75" s="137">
        <f t="shared" ref="F75:F80" si="5">D75*E75</f>
        <v>0</v>
      </c>
      <c r="G75" s="84">
        <v>20</v>
      </c>
      <c r="H75" s="238"/>
    </row>
    <row r="76" spans="1:8" ht="30.75">
      <c r="A76" s="84">
        <v>64</v>
      </c>
      <c r="B76" s="215" t="s">
        <v>476</v>
      </c>
      <c r="C76" s="84" t="s">
        <v>596</v>
      </c>
      <c r="D76" s="84">
        <f>'Devis Ventes'!D76</f>
        <v>0</v>
      </c>
      <c r="E76" s="84">
        <f>'Devis Ventes'!E76</f>
        <v>0</v>
      </c>
      <c r="F76" s="137">
        <f t="shared" si="5"/>
        <v>0</v>
      </c>
      <c r="G76" s="84">
        <v>20</v>
      </c>
      <c r="H76" s="238"/>
    </row>
    <row r="77" spans="1:8" ht="30.75">
      <c r="A77" s="84">
        <v>65</v>
      </c>
      <c r="B77" s="215" t="s">
        <v>477</v>
      </c>
      <c r="C77" s="84" t="s">
        <v>596</v>
      </c>
      <c r="D77" s="84">
        <f>'Devis Ventes'!D77</f>
        <v>1</v>
      </c>
      <c r="E77" s="84">
        <f>'Devis Ventes'!E77</f>
        <v>230</v>
      </c>
      <c r="F77" s="137">
        <f t="shared" si="5"/>
        <v>230</v>
      </c>
      <c r="G77" s="84">
        <v>20</v>
      </c>
    </row>
    <row r="78" spans="1:8" ht="30.75">
      <c r="A78" s="84">
        <v>66</v>
      </c>
      <c r="B78" s="215" t="s">
        <v>478</v>
      </c>
      <c r="C78" s="84" t="s">
        <v>596</v>
      </c>
      <c r="D78" s="84">
        <f>'Devis Ventes'!D78</f>
        <v>1</v>
      </c>
      <c r="E78" s="84">
        <f>'Devis Ventes'!E78</f>
        <v>230</v>
      </c>
      <c r="F78" s="137">
        <f t="shared" si="5"/>
        <v>230</v>
      </c>
      <c r="G78" s="84">
        <v>20</v>
      </c>
    </row>
    <row r="79" spans="1:8" ht="30.75">
      <c r="A79" s="84">
        <v>67</v>
      </c>
      <c r="B79" s="215" t="s">
        <v>478</v>
      </c>
      <c r="C79" s="84" t="s">
        <v>596</v>
      </c>
      <c r="D79" s="84">
        <f>'Devis Ventes'!D79</f>
        <v>1</v>
      </c>
      <c r="E79" s="84">
        <f>'Devis Ventes'!E79</f>
        <v>230</v>
      </c>
      <c r="F79" s="137">
        <f t="shared" si="5"/>
        <v>230</v>
      </c>
      <c r="G79" s="84">
        <v>20</v>
      </c>
    </row>
    <row r="80" spans="1:8" ht="28.5" customHeight="1">
      <c r="A80" s="84">
        <v>68</v>
      </c>
      <c r="B80" s="215" t="s">
        <v>479</v>
      </c>
      <c r="C80" s="84" t="s">
        <v>596</v>
      </c>
      <c r="D80" s="84">
        <f>'Devis Ventes'!D80</f>
        <v>0</v>
      </c>
      <c r="E80" s="84">
        <f>'Devis Ventes'!E80</f>
        <v>0</v>
      </c>
      <c r="F80" s="137">
        <f t="shared" si="5"/>
        <v>0</v>
      </c>
      <c r="G80" s="84">
        <v>20</v>
      </c>
    </row>
    <row r="81" spans="1:8" ht="52.5">
      <c r="A81" s="84"/>
      <c r="B81" s="265" t="s">
        <v>651</v>
      </c>
      <c r="C81" s="262"/>
      <c r="D81" s="262"/>
      <c r="E81" s="262"/>
      <c r="F81" s="263">
        <f>SUM(F75:F80)</f>
        <v>690</v>
      </c>
      <c r="G81" s="84">
        <v>20</v>
      </c>
    </row>
    <row r="82" spans="1:8" ht="18" customHeight="1">
      <c r="A82" s="14">
        <v>10</v>
      </c>
      <c r="B82" s="218" t="s">
        <v>480</v>
      </c>
      <c r="C82" s="84"/>
      <c r="D82" s="84">
        <f>'Devis Ventes'!D81</f>
        <v>0</v>
      </c>
      <c r="E82" s="84"/>
      <c r="F82" s="137"/>
      <c r="G82" s="84">
        <v>20</v>
      </c>
    </row>
    <row r="83" spans="1:8" ht="18.75">
      <c r="A83" s="84">
        <v>70</v>
      </c>
      <c r="B83" s="215" t="s">
        <v>481</v>
      </c>
      <c r="C83" s="84" t="s">
        <v>596</v>
      </c>
      <c r="D83" s="84">
        <f>'Devis Ventes'!D82</f>
        <v>3</v>
      </c>
      <c r="E83" s="84">
        <f>'Devis Ventes'!E82</f>
        <v>90</v>
      </c>
      <c r="F83" s="137">
        <f>D83*E83</f>
        <v>270</v>
      </c>
      <c r="G83" s="84">
        <v>20</v>
      </c>
    </row>
    <row r="84" spans="1:8" ht="18.75">
      <c r="A84" s="84">
        <v>71</v>
      </c>
      <c r="B84" s="215" t="s">
        <v>482</v>
      </c>
      <c r="C84" s="84" t="s">
        <v>596</v>
      </c>
      <c r="D84" s="84">
        <f>'Devis Ventes'!D83</f>
        <v>2</v>
      </c>
      <c r="E84" s="84">
        <f>'Devis Ventes'!E83</f>
        <v>90</v>
      </c>
      <c r="F84" s="137">
        <f t="shared" ref="F84:F101" si="6">D84*E84</f>
        <v>180</v>
      </c>
      <c r="G84" s="84">
        <v>20</v>
      </c>
    </row>
    <row r="85" spans="1:8" ht="18.75">
      <c r="A85" s="84">
        <v>72</v>
      </c>
      <c r="B85" s="215" t="s">
        <v>483</v>
      </c>
      <c r="C85" s="84" t="s">
        <v>596</v>
      </c>
      <c r="D85" s="84">
        <f>'Devis Ventes'!D84</f>
        <v>3</v>
      </c>
      <c r="E85" s="84">
        <f>'Devis Ventes'!E84</f>
        <v>90</v>
      </c>
      <c r="F85" s="137">
        <f t="shared" si="6"/>
        <v>270</v>
      </c>
      <c r="G85" s="84">
        <v>20</v>
      </c>
    </row>
    <row r="86" spans="1:8" ht="18.75">
      <c r="A86" s="84">
        <v>73</v>
      </c>
      <c r="B86" s="215" t="s">
        <v>484</v>
      </c>
      <c r="C86" s="84" t="s">
        <v>596</v>
      </c>
      <c r="D86" s="84">
        <f>'Devis Ventes'!D85</f>
        <v>9</v>
      </c>
      <c r="E86" s="84">
        <f>'Devis Ventes'!E85</f>
        <v>90</v>
      </c>
      <c r="F86" s="137">
        <f t="shared" si="6"/>
        <v>810</v>
      </c>
      <c r="G86" s="84">
        <v>20</v>
      </c>
    </row>
    <row r="87" spans="1:8" ht="30.75">
      <c r="A87" s="84">
        <v>74</v>
      </c>
      <c r="B87" s="215" t="s">
        <v>611</v>
      </c>
      <c r="C87" s="84" t="s">
        <v>596</v>
      </c>
      <c r="D87" s="84">
        <f>'Devis Ventes'!D86</f>
        <v>0</v>
      </c>
      <c r="E87" s="84">
        <f>'Devis Ventes'!E86</f>
        <v>90</v>
      </c>
      <c r="F87" s="137">
        <f t="shared" si="6"/>
        <v>0</v>
      </c>
      <c r="G87" s="84">
        <v>20</v>
      </c>
    </row>
    <row r="88" spans="1:8" ht="18.75">
      <c r="A88" s="84">
        <v>75</v>
      </c>
      <c r="B88" s="215" t="s">
        <v>485</v>
      </c>
      <c r="C88" s="84" t="s">
        <v>596</v>
      </c>
      <c r="D88" s="84">
        <f>'Devis Ventes'!D87</f>
        <v>4</v>
      </c>
      <c r="E88" s="84">
        <f>'Devis Ventes'!E87</f>
        <v>140</v>
      </c>
      <c r="F88" s="137">
        <f t="shared" si="6"/>
        <v>560</v>
      </c>
      <c r="G88" s="84">
        <v>20</v>
      </c>
    </row>
    <row r="89" spans="1:8" ht="18.75">
      <c r="A89" s="84">
        <v>76</v>
      </c>
      <c r="B89" s="215" t="s">
        <v>486</v>
      </c>
      <c r="C89" s="84" t="s">
        <v>596</v>
      </c>
      <c r="D89" s="84">
        <f>'Devis Ventes'!D88</f>
        <v>5</v>
      </c>
      <c r="E89" s="84">
        <f>'Devis Ventes'!E88</f>
        <v>110</v>
      </c>
      <c r="F89" s="137">
        <f t="shared" si="6"/>
        <v>550</v>
      </c>
      <c r="G89" s="84">
        <v>20</v>
      </c>
    </row>
    <row r="90" spans="1:8" ht="30.75" customHeight="1">
      <c r="A90" s="84">
        <v>77</v>
      </c>
      <c r="B90" s="215" t="s">
        <v>487</v>
      </c>
      <c r="C90" s="84" t="s">
        <v>596</v>
      </c>
      <c r="D90" s="84">
        <f>'Devis Ventes'!D89</f>
        <v>4</v>
      </c>
      <c r="E90" s="84">
        <f>'Devis Ventes'!E89</f>
        <v>110</v>
      </c>
      <c r="F90" s="137">
        <f t="shared" si="6"/>
        <v>440</v>
      </c>
      <c r="G90" s="84">
        <v>20</v>
      </c>
    </row>
    <row r="91" spans="1:8" ht="18.75">
      <c r="A91" s="84">
        <v>78</v>
      </c>
      <c r="B91" s="215" t="s">
        <v>488</v>
      </c>
      <c r="C91" s="84" t="s">
        <v>596</v>
      </c>
      <c r="D91" s="84">
        <f>'Devis Ventes'!D90</f>
        <v>8</v>
      </c>
      <c r="E91" s="84">
        <f>'Devis Ventes'!E90</f>
        <v>110</v>
      </c>
      <c r="F91" s="137">
        <f t="shared" si="6"/>
        <v>880</v>
      </c>
      <c r="G91" s="84">
        <v>20</v>
      </c>
    </row>
    <row r="92" spans="1:8" ht="18.75">
      <c r="A92" s="84">
        <v>79</v>
      </c>
      <c r="B92" s="215" t="s">
        <v>609</v>
      </c>
      <c r="C92" s="84" t="s">
        <v>596</v>
      </c>
      <c r="D92" s="84">
        <f>'Devis Ventes'!D91</f>
        <v>5</v>
      </c>
      <c r="E92" s="84">
        <f>'Devis Ventes'!E91</f>
        <v>110</v>
      </c>
      <c r="F92" s="137">
        <f t="shared" si="6"/>
        <v>550</v>
      </c>
      <c r="G92" s="84">
        <v>20</v>
      </c>
    </row>
    <row r="93" spans="1:8" ht="18.75">
      <c r="A93" s="84">
        <v>80</v>
      </c>
      <c r="B93" s="215" t="s">
        <v>610</v>
      </c>
      <c r="C93" s="84" t="s">
        <v>596</v>
      </c>
      <c r="D93" s="84">
        <f>'Devis Ventes'!D92</f>
        <v>2</v>
      </c>
      <c r="E93" s="84">
        <f>'Devis Ventes'!E92</f>
        <v>140</v>
      </c>
      <c r="F93" s="137">
        <f>D93*E93</f>
        <v>280</v>
      </c>
      <c r="G93" s="84">
        <v>20</v>
      </c>
    </row>
    <row r="94" spans="1:8" ht="18.75">
      <c r="A94" s="84">
        <v>81</v>
      </c>
      <c r="B94" s="215" t="s">
        <v>489</v>
      </c>
      <c r="C94" s="84" t="s">
        <v>596</v>
      </c>
      <c r="D94" s="84">
        <f>'Devis Ventes'!D93</f>
        <v>0</v>
      </c>
      <c r="E94" s="84">
        <f>'Devis Ventes'!E93</f>
        <v>0</v>
      </c>
      <c r="F94" s="137">
        <f t="shared" si="6"/>
        <v>0</v>
      </c>
      <c r="G94" s="84">
        <v>20</v>
      </c>
      <c r="H94" s="293"/>
    </row>
    <row r="95" spans="1:8" ht="30.75">
      <c r="A95" s="84">
        <v>82</v>
      </c>
      <c r="B95" s="215" t="s">
        <v>490</v>
      </c>
      <c r="C95" s="84" t="s">
        <v>596</v>
      </c>
      <c r="D95" s="84">
        <f>'Devis Ventes'!D94</f>
        <v>0</v>
      </c>
      <c r="E95" s="84">
        <f>'Devis Ventes'!E94</f>
        <v>120</v>
      </c>
      <c r="F95" s="137">
        <f t="shared" si="6"/>
        <v>0</v>
      </c>
      <c r="G95" s="84">
        <v>20</v>
      </c>
    </row>
    <row r="96" spans="1:8" ht="30.75">
      <c r="A96" s="84" t="s">
        <v>682</v>
      </c>
      <c r="B96" s="215" t="s">
        <v>683</v>
      </c>
      <c r="C96" s="84"/>
      <c r="D96" s="84">
        <f>'Devis Ventes'!D95</f>
        <v>0</v>
      </c>
      <c r="E96" s="84">
        <f>'Devis Ventes'!E95</f>
        <v>0</v>
      </c>
      <c r="F96" s="137"/>
      <c r="G96" s="84"/>
    </row>
    <row r="97" spans="1:8" ht="18.75">
      <c r="A97" s="84"/>
      <c r="B97" s="215"/>
      <c r="C97" s="84"/>
      <c r="D97" s="84" t="e">
        <f>'Devis Ventes'!#REF!</f>
        <v>#REF!</v>
      </c>
      <c r="E97" s="84" t="e">
        <f>'Devis Ventes'!#REF!</f>
        <v>#REF!</v>
      </c>
      <c r="F97" s="137"/>
      <c r="G97" s="84"/>
    </row>
    <row r="98" spans="1:8" ht="18.75">
      <c r="A98" s="84">
        <v>83</v>
      </c>
      <c r="B98" s="215" t="s">
        <v>491</v>
      </c>
      <c r="C98" s="84" t="s">
        <v>596</v>
      </c>
      <c r="D98" s="84">
        <f>'Devis Ventes'!D96</f>
        <v>1</v>
      </c>
      <c r="E98" s="84">
        <f>'Devis Ventes'!E96</f>
        <v>110</v>
      </c>
      <c r="F98" s="137">
        <f t="shared" si="6"/>
        <v>110</v>
      </c>
      <c r="G98" s="84">
        <v>20</v>
      </c>
    </row>
    <row r="99" spans="1:8" ht="18.75">
      <c r="A99" s="84">
        <v>84</v>
      </c>
      <c r="B99" s="215" t="s">
        <v>492</v>
      </c>
      <c r="C99" s="84" t="s">
        <v>596</v>
      </c>
      <c r="D99" s="84">
        <f>'Devis Ventes'!D97</f>
        <v>1</v>
      </c>
      <c r="E99" s="84">
        <f>'Devis Ventes'!E97</f>
        <v>110</v>
      </c>
      <c r="F99" s="137">
        <f t="shared" si="6"/>
        <v>110</v>
      </c>
      <c r="G99" s="84">
        <v>20</v>
      </c>
    </row>
    <row r="100" spans="1:8" ht="45.75">
      <c r="A100" s="84">
        <v>85</v>
      </c>
      <c r="B100" s="215" t="s">
        <v>678</v>
      </c>
      <c r="C100" s="84" t="s">
        <v>596</v>
      </c>
      <c r="D100" s="84">
        <f>'Devis Ventes'!D98</f>
        <v>1</v>
      </c>
      <c r="E100" s="84">
        <f>'Devis Ventes'!E98</f>
        <v>0</v>
      </c>
      <c r="F100" s="137">
        <f t="shared" si="6"/>
        <v>0</v>
      </c>
      <c r="G100" s="84">
        <v>20</v>
      </c>
    </row>
    <row r="101" spans="1:8" ht="30.75">
      <c r="A101" s="84">
        <v>86</v>
      </c>
      <c r="B101" s="215" t="s">
        <v>493</v>
      </c>
      <c r="C101" s="84" t="s">
        <v>596</v>
      </c>
      <c r="D101" s="84">
        <f>'Devis Ventes'!D99</f>
        <v>1</v>
      </c>
      <c r="E101" s="84">
        <f>'Devis Ventes'!E99</f>
        <v>0</v>
      </c>
      <c r="F101" s="137">
        <f t="shared" si="6"/>
        <v>0</v>
      </c>
      <c r="G101" s="84">
        <v>20</v>
      </c>
    </row>
    <row r="102" spans="1:8" ht="18.75">
      <c r="A102" s="84">
        <v>87</v>
      </c>
      <c r="B102" s="215" t="s">
        <v>679</v>
      </c>
      <c r="C102" s="84"/>
      <c r="D102" s="84">
        <f>'Devis Ventes'!D100</f>
        <v>0</v>
      </c>
      <c r="E102" s="84">
        <f>'Devis Ventes'!E100</f>
        <v>0</v>
      </c>
      <c r="F102" s="137"/>
      <c r="G102" s="84"/>
    </row>
    <row r="103" spans="1:8" ht="18.75">
      <c r="A103" s="84" t="s">
        <v>680</v>
      </c>
      <c r="B103" s="215" t="s">
        <v>681</v>
      </c>
      <c r="C103" s="84"/>
      <c r="D103" s="84">
        <f>'Devis Ventes'!D101</f>
        <v>0</v>
      </c>
      <c r="E103" s="84">
        <f>'Devis Ventes'!E101</f>
        <v>0</v>
      </c>
      <c r="F103" s="137"/>
      <c r="G103" s="84"/>
    </row>
    <row r="104" spans="1:8" ht="26.25">
      <c r="A104" s="84"/>
      <c r="B104" s="265" t="s">
        <v>635</v>
      </c>
      <c r="C104" s="262"/>
      <c r="D104" s="262"/>
      <c r="E104" s="262"/>
      <c r="F104" s="263">
        <f>SUM(F83:F101)</f>
        <v>5010</v>
      </c>
      <c r="G104" s="84">
        <v>20</v>
      </c>
    </row>
    <row r="105" spans="1:8" ht="21">
      <c r="A105" s="14">
        <v>11</v>
      </c>
      <c r="B105" s="219" t="s">
        <v>494</v>
      </c>
      <c r="C105" s="84"/>
      <c r="D105" s="84">
        <f>'Devis Ventes'!D102</f>
        <v>0</v>
      </c>
      <c r="E105" s="84"/>
      <c r="F105" s="137"/>
      <c r="G105" s="84">
        <v>20</v>
      </c>
    </row>
    <row r="106" spans="1:8" ht="18.75">
      <c r="A106" s="84">
        <v>88</v>
      </c>
      <c r="B106" s="215" t="s">
        <v>496</v>
      </c>
      <c r="C106" s="84" t="s">
        <v>597</v>
      </c>
      <c r="D106" s="84">
        <f>'Devis Ventes'!D103</f>
        <v>140</v>
      </c>
      <c r="E106" s="84">
        <f>'Devis Ventes'!E103</f>
        <v>45</v>
      </c>
      <c r="F106" s="137">
        <f>D106*E106</f>
        <v>6300</v>
      </c>
      <c r="G106" s="84">
        <v>20</v>
      </c>
      <c r="H106" s="238"/>
    </row>
    <row r="107" spans="1:8" ht="18.75">
      <c r="A107" s="84">
        <v>89</v>
      </c>
      <c r="B107" s="215" t="s">
        <v>497</v>
      </c>
      <c r="C107" s="84" t="s">
        <v>597</v>
      </c>
      <c r="D107" s="84">
        <f>'Devis Ventes'!D104</f>
        <v>140</v>
      </c>
      <c r="E107" s="84">
        <f>'Devis Ventes'!E104</f>
        <v>50</v>
      </c>
      <c r="F107" s="137">
        <f t="shared" ref="F107:F112" si="7">D107*E107</f>
        <v>7000</v>
      </c>
      <c r="G107" s="84">
        <v>20</v>
      </c>
      <c r="H107" s="238"/>
    </row>
    <row r="108" spans="1:8" ht="30.75">
      <c r="A108" s="84">
        <v>90</v>
      </c>
      <c r="B108" s="215" t="s">
        <v>498</v>
      </c>
      <c r="C108" s="84" t="s">
        <v>597</v>
      </c>
      <c r="D108" s="84">
        <f>'Devis Ventes'!D105</f>
        <v>266.5</v>
      </c>
      <c r="E108" s="84">
        <f>'Devis Ventes'!E105</f>
        <v>42</v>
      </c>
      <c r="F108" s="137">
        <f t="shared" si="7"/>
        <v>11193</v>
      </c>
      <c r="G108" s="84">
        <v>20</v>
      </c>
    </row>
    <row r="109" spans="1:8" ht="18.75">
      <c r="A109" s="84">
        <v>91</v>
      </c>
      <c r="B109" s="215" t="s">
        <v>499</v>
      </c>
      <c r="C109" s="84" t="s">
        <v>596</v>
      </c>
      <c r="D109" s="84">
        <f>'Devis Ventes'!D106</f>
        <v>0</v>
      </c>
      <c r="E109" s="84">
        <f>'Devis Ventes'!E106</f>
        <v>200</v>
      </c>
      <c r="F109" s="137">
        <f t="shared" si="7"/>
        <v>0</v>
      </c>
      <c r="G109" s="84">
        <v>20</v>
      </c>
    </row>
    <row r="110" spans="1:8" ht="18.75">
      <c r="A110" s="84">
        <v>92</v>
      </c>
      <c r="B110" s="215" t="s">
        <v>593</v>
      </c>
      <c r="C110" s="84" t="s">
        <v>597</v>
      </c>
      <c r="D110" s="84">
        <f>'Devis Ventes'!D107</f>
        <v>27.5</v>
      </c>
      <c r="E110" s="84">
        <f>'Devis Ventes'!E107</f>
        <v>48</v>
      </c>
      <c r="F110" s="137">
        <f t="shared" si="7"/>
        <v>1320</v>
      </c>
      <c r="G110" s="84">
        <v>20</v>
      </c>
    </row>
    <row r="111" spans="1:8" ht="30.75">
      <c r="A111" s="84">
        <v>93</v>
      </c>
      <c r="B111" s="215" t="s">
        <v>495</v>
      </c>
      <c r="C111" s="84" t="s">
        <v>597</v>
      </c>
      <c r="D111" s="84">
        <f>'Devis Ventes'!D108</f>
        <v>0</v>
      </c>
      <c r="E111" s="84">
        <f>'Devis Ventes'!E108</f>
        <v>55</v>
      </c>
      <c r="F111" s="137">
        <f t="shared" si="7"/>
        <v>0</v>
      </c>
      <c r="G111" s="84">
        <v>20</v>
      </c>
    </row>
    <row r="112" spans="1:8" ht="30.75">
      <c r="A112" s="84">
        <v>94</v>
      </c>
      <c r="B112" s="215" t="s">
        <v>500</v>
      </c>
      <c r="C112" s="84" t="s">
        <v>597</v>
      </c>
      <c r="D112" s="84">
        <f>'Devis Ventes'!D109</f>
        <v>0</v>
      </c>
      <c r="E112" s="84">
        <f>'Devis Ventes'!E109</f>
        <v>55</v>
      </c>
      <c r="F112" s="137">
        <f t="shared" si="7"/>
        <v>0</v>
      </c>
      <c r="G112" s="84">
        <v>20</v>
      </c>
    </row>
    <row r="113" spans="1:7" ht="26.25">
      <c r="A113" s="84"/>
      <c r="B113" s="265" t="s">
        <v>636</v>
      </c>
      <c r="C113" s="262"/>
      <c r="D113" s="262"/>
      <c r="E113" s="262"/>
      <c r="F113" s="263">
        <f>SUM(F106:F112)</f>
        <v>25813</v>
      </c>
      <c r="G113" s="84">
        <v>20</v>
      </c>
    </row>
    <row r="114" spans="1:7" ht="21">
      <c r="A114" s="14">
        <v>12</v>
      </c>
      <c r="B114" s="219" t="s">
        <v>570</v>
      </c>
      <c r="C114" s="84"/>
      <c r="D114" s="84">
        <f>'Devis Ventes'!D110</f>
        <v>0</v>
      </c>
      <c r="E114" s="84"/>
      <c r="F114" s="137"/>
      <c r="G114" s="84">
        <v>20</v>
      </c>
    </row>
    <row r="115" spans="1:7" ht="45.75">
      <c r="A115" s="84">
        <v>96</v>
      </c>
      <c r="B115" s="215" t="s">
        <v>501</v>
      </c>
      <c r="C115" s="84" t="s">
        <v>597</v>
      </c>
      <c r="D115" s="84">
        <f>'Devis Ventes'!D111</f>
        <v>140</v>
      </c>
      <c r="E115" s="84">
        <f>'Devis Ventes'!E111</f>
        <v>32</v>
      </c>
      <c r="F115" s="137">
        <f>D115*E115</f>
        <v>4480</v>
      </c>
      <c r="G115" s="84">
        <v>20</v>
      </c>
    </row>
    <row r="116" spans="1:7" ht="45.75">
      <c r="A116" s="84">
        <v>97</v>
      </c>
      <c r="B116" s="215" t="s">
        <v>502</v>
      </c>
      <c r="C116" s="84" t="s">
        <v>597</v>
      </c>
      <c r="D116" s="84">
        <f>'Devis Ventes'!D112</f>
        <v>266.5</v>
      </c>
      <c r="E116" s="84">
        <f>'Devis Ventes'!E112</f>
        <v>28</v>
      </c>
      <c r="F116" s="137">
        <f>D116*E116</f>
        <v>7462</v>
      </c>
      <c r="G116" s="84">
        <v>20</v>
      </c>
    </row>
    <row r="117" spans="1:7" ht="45.75">
      <c r="A117" s="84">
        <v>98</v>
      </c>
      <c r="B117" s="215" t="s">
        <v>585</v>
      </c>
      <c r="C117" s="84" t="s">
        <v>597</v>
      </c>
      <c r="D117" s="84">
        <f>'Devis Ventes'!D113</f>
        <v>55</v>
      </c>
      <c r="E117" s="84">
        <f>'Devis Ventes'!E113</f>
        <v>28</v>
      </c>
      <c r="F117" s="137">
        <f>D117*E117</f>
        <v>1540</v>
      </c>
      <c r="G117" s="84">
        <v>20</v>
      </c>
    </row>
    <row r="118" spans="1:7" ht="45.75">
      <c r="A118" s="84">
        <v>99</v>
      </c>
      <c r="B118" s="215" t="s">
        <v>586</v>
      </c>
      <c r="C118" s="84" t="s">
        <v>597</v>
      </c>
      <c r="D118" s="84">
        <f>'Devis Ventes'!D114</f>
        <v>0</v>
      </c>
      <c r="E118" s="84">
        <f>'Devis Ventes'!E114</f>
        <v>28</v>
      </c>
      <c r="F118" s="137">
        <f>D118*E118</f>
        <v>0</v>
      </c>
      <c r="G118" s="84">
        <v>20</v>
      </c>
    </row>
    <row r="119" spans="1:7" ht="18.75">
      <c r="A119" s="84">
        <v>100</v>
      </c>
      <c r="B119" s="215" t="s">
        <v>503</v>
      </c>
      <c r="C119" s="84" t="s">
        <v>596</v>
      </c>
      <c r="D119" s="84">
        <f>'Devis Ventes'!D115</f>
        <v>0</v>
      </c>
      <c r="E119" s="84">
        <f>'Devis Ventes'!E115</f>
        <v>150</v>
      </c>
      <c r="F119" s="137">
        <f>D119*E119</f>
        <v>0</v>
      </c>
      <c r="G119" s="84">
        <v>20</v>
      </c>
    </row>
    <row r="120" spans="1:7" ht="26.25">
      <c r="A120" s="84"/>
      <c r="B120" s="265" t="s">
        <v>637</v>
      </c>
      <c r="C120" s="262"/>
      <c r="D120" s="262"/>
      <c r="E120" s="262"/>
      <c r="F120" s="263">
        <f>SUM(F115:F119)</f>
        <v>13482</v>
      </c>
      <c r="G120" s="84">
        <v>20</v>
      </c>
    </row>
    <row r="121" spans="1:7" ht="21">
      <c r="A121" s="14">
        <v>13</v>
      </c>
      <c r="B121" s="220" t="s">
        <v>504</v>
      </c>
      <c r="C121" s="84"/>
      <c r="D121" s="84">
        <f>'Devis Ventes'!D116</f>
        <v>0</v>
      </c>
      <c r="E121" s="84"/>
      <c r="F121" s="137"/>
      <c r="G121" s="84">
        <v>20</v>
      </c>
    </row>
    <row r="122" spans="1:7" ht="45.75">
      <c r="A122" s="84">
        <v>103</v>
      </c>
      <c r="B122" s="215" t="s">
        <v>505</v>
      </c>
      <c r="C122" s="84" t="s">
        <v>596</v>
      </c>
      <c r="D122" s="84">
        <f>'Devis Ventes'!D117</f>
        <v>1</v>
      </c>
      <c r="E122" s="84">
        <f>'Devis Ventes'!E117</f>
        <v>690</v>
      </c>
      <c r="F122" s="137">
        <f>D122*E122</f>
        <v>690</v>
      </c>
      <c r="G122" s="84">
        <v>20</v>
      </c>
    </row>
    <row r="123" spans="1:7" ht="30.75">
      <c r="A123" s="84">
        <v>104</v>
      </c>
      <c r="B123" s="215" t="s">
        <v>625</v>
      </c>
      <c r="C123" s="84" t="s">
        <v>596</v>
      </c>
      <c r="D123" s="84">
        <f>'Devis Ventes'!D118</f>
        <v>1</v>
      </c>
      <c r="E123" s="84">
        <f>'Devis Ventes'!E118</f>
        <v>890</v>
      </c>
      <c r="F123" s="137">
        <f t="shared" ref="F123:F131" si="8">D123*E123</f>
        <v>890</v>
      </c>
      <c r="G123" s="84">
        <v>20</v>
      </c>
    </row>
    <row r="124" spans="1:7" ht="18.75">
      <c r="A124" s="84">
        <v>105</v>
      </c>
      <c r="B124" s="215" t="s">
        <v>506</v>
      </c>
      <c r="C124" s="84" t="s">
        <v>596</v>
      </c>
      <c r="D124" s="84">
        <f>'Devis Ventes'!D119</f>
        <v>1</v>
      </c>
      <c r="E124" s="84">
        <f>'Devis Ventes'!E119</f>
        <v>290</v>
      </c>
      <c r="F124" s="137">
        <f t="shared" si="8"/>
        <v>290</v>
      </c>
      <c r="G124" s="84">
        <v>20</v>
      </c>
    </row>
    <row r="125" spans="1:7" ht="18.75">
      <c r="A125" s="84">
        <v>106</v>
      </c>
      <c r="B125" s="215" t="s">
        <v>507</v>
      </c>
      <c r="C125" s="84" t="s">
        <v>596</v>
      </c>
      <c r="D125" s="84">
        <f>'Devis Ventes'!D120</f>
        <v>1</v>
      </c>
      <c r="E125" s="84">
        <f>'Devis Ventes'!E120</f>
        <v>290</v>
      </c>
      <c r="F125" s="137">
        <f t="shared" si="8"/>
        <v>290</v>
      </c>
      <c r="G125" s="84">
        <v>20</v>
      </c>
    </row>
    <row r="126" spans="1:7" ht="18.75">
      <c r="A126" s="84">
        <v>107</v>
      </c>
      <c r="B126" s="215" t="s">
        <v>508</v>
      </c>
      <c r="C126" s="84" t="s">
        <v>596</v>
      </c>
      <c r="D126" s="84">
        <f>'Devis Ventes'!D121</f>
        <v>0</v>
      </c>
      <c r="E126" s="84">
        <f>'Devis Ventes'!E121</f>
        <v>290</v>
      </c>
      <c r="F126" s="137">
        <f t="shared" si="8"/>
        <v>0</v>
      </c>
      <c r="G126" s="84">
        <v>20</v>
      </c>
    </row>
    <row r="127" spans="1:7" ht="18.75">
      <c r="A127" s="84">
        <v>108</v>
      </c>
      <c r="B127" s="84" t="s">
        <v>509</v>
      </c>
      <c r="C127" s="84" t="s">
        <v>596</v>
      </c>
      <c r="D127" s="84">
        <f>'Devis Ventes'!D122</f>
        <v>0</v>
      </c>
      <c r="E127" s="84">
        <f>'Devis Ventes'!E122</f>
        <v>290</v>
      </c>
      <c r="F127" s="137">
        <f t="shared" si="8"/>
        <v>0</v>
      </c>
      <c r="G127" s="84">
        <v>20</v>
      </c>
    </row>
    <row r="128" spans="1:7" ht="30.75">
      <c r="A128" s="84">
        <v>109</v>
      </c>
      <c r="B128" s="215" t="s">
        <v>510</v>
      </c>
      <c r="C128" s="84" t="s">
        <v>596</v>
      </c>
      <c r="D128" s="84">
        <f>'Devis Ventes'!D123</f>
        <v>5</v>
      </c>
      <c r="E128" s="84">
        <f>'Devis Ventes'!E123</f>
        <v>290</v>
      </c>
      <c r="F128" s="137">
        <f t="shared" si="8"/>
        <v>1450</v>
      </c>
      <c r="G128" s="84">
        <v>20</v>
      </c>
    </row>
    <row r="129" spans="1:7" ht="30.75">
      <c r="A129" s="84">
        <v>110</v>
      </c>
      <c r="B129" s="215" t="s">
        <v>511</v>
      </c>
      <c r="C129" s="84" t="s">
        <v>596</v>
      </c>
      <c r="D129" s="84">
        <f>'Devis Ventes'!D124</f>
        <v>5</v>
      </c>
      <c r="E129" s="84">
        <f>'Devis Ventes'!E124</f>
        <v>190</v>
      </c>
      <c r="F129" s="137">
        <f t="shared" si="8"/>
        <v>950</v>
      </c>
      <c r="G129" s="84">
        <v>20</v>
      </c>
    </row>
    <row r="130" spans="1:7" ht="18.75">
      <c r="A130" s="84">
        <v>111</v>
      </c>
      <c r="B130" s="215" t="s">
        <v>512</v>
      </c>
      <c r="C130" s="84" t="s">
        <v>596</v>
      </c>
      <c r="D130" s="84">
        <f>'Devis Ventes'!D125</f>
        <v>0</v>
      </c>
      <c r="E130" s="192">
        <f>'Devis Ventes'!E125</f>
        <v>390</v>
      </c>
      <c r="F130" s="137">
        <f t="shared" si="8"/>
        <v>0</v>
      </c>
      <c r="G130" s="84">
        <v>20</v>
      </c>
    </row>
    <row r="131" spans="1:7" ht="24.75" customHeight="1">
      <c r="A131" s="84">
        <v>112</v>
      </c>
      <c r="B131" s="215" t="s">
        <v>513</v>
      </c>
      <c r="C131" s="84" t="s">
        <v>596</v>
      </c>
      <c r="D131" s="84">
        <f>'Devis Ventes'!D126</f>
        <v>0</v>
      </c>
      <c r="E131" s="192">
        <f>'Devis Ventes'!E126</f>
        <v>1200</v>
      </c>
      <c r="F131" s="137">
        <f t="shared" si="8"/>
        <v>0</v>
      </c>
      <c r="G131" s="84">
        <v>20</v>
      </c>
    </row>
    <row r="132" spans="1:7" ht="26.25">
      <c r="A132" s="84"/>
      <c r="B132" s="265" t="s">
        <v>638</v>
      </c>
      <c r="C132" s="262"/>
      <c r="D132" s="262"/>
      <c r="E132" s="262"/>
      <c r="F132" s="263">
        <f>SUM(F122:F131)</f>
        <v>4560</v>
      </c>
      <c r="G132" s="84">
        <v>20</v>
      </c>
    </row>
    <row r="133" spans="1:7" ht="21">
      <c r="A133" s="14">
        <v>14</v>
      </c>
      <c r="B133" s="221" t="s">
        <v>514</v>
      </c>
      <c r="C133" s="84"/>
      <c r="D133" s="84">
        <f>'Devis Ventes'!D127</f>
        <v>0</v>
      </c>
      <c r="E133" s="84"/>
      <c r="F133" s="137"/>
      <c r="G133" s="84">
        <v>20</v>
      </c>
    </row>
    <row r="134" spans="1:7" ht="30.75">
      <c r="A134" s="84">
        <v>114</v>
      </c>
      <c r="B134" s="215" t="s">
        <v>515</v>
      </c>
      <c r="C134" s="84" t="s">
        <v>597</v>
      </c>
      <c r="D134" s="84">
        <f>'Devis Ventes'!D128</f>
        <v>70</v>
      </c>
      <c r="E134" s="84">
        <f>'Devis Ventes'!E128</f>
        <v>35</v>
      </c>
      <c r="F134" s="137">
        <f>D134*E134</f>
        <v>2450</v>
      </c>
      <c r="G134" s="84">
        <v>20</v>
      </c>
    </row>
    <row r="135" spans="1:7" ht="18.75">
      <c r="A135" s="84">
        <v>115</v>
      </c>
      <c r="B135" s="215" t="s">
        <v>517</v>
      </c>
      <c r="C135" s="84" t="s">
        <v>597</v>
      </c>
      <c r="D135" s="84">
        <f>'Devis Ventes'!D129</f>
        <v>0</v>
      </c>
      <c r="E135" s="84">
        <f>'Devis Ventes'!E129</f>
        <v>28</v>
      </c>
      <c r="F135" s="137">
        <f t="shared" ref="F135:F142" si="9">D135*E135</f>
        <v>0</v>
      </c>
      <c r="G135" s="84">
        <v>20</v>
      </c>
    </row>
    <row r="136" spans="1:7" ht="18.75">
      <c r="A136" s="84">
        <v>116</v>
      </c>
      <c r="B136" s="215" t="s">
        <v>594</v>
      </c>
      <c r="C136" s="84" t="s">
        <v>597</v>
      </c>
      <c r="D136" s="84">
        <f>'Devis Ventes'!D130</f>
        <v>0</v>
      </c>
      <c r="E136" s="84">
        <f>'Devis Ventes'!E130</f>
        <v>48</v>
      </c>
      <c r="F136" s="137">
        <f t="shared" si="9"/>
        <v>0</v>
      </c>
      <c r="G136" s="84">
        <v>20</v>
      </c>
    </row>
    <row r="137" spans="1:7" ht="18.75">
      <c r="A137" s="84">
        <v>117</v>
      </c>
      <c r="B137" s="215" t="s">
        <v>516</v>
      </c>
      <c r="C137" s="84" t="s">
        <v>597</v>
      </c>
      <c r="D137" s="84">
        <f>'Devis Ventes'!D131</f>
        <v>0</v>
      </c>
      <c r="E137" s="84">
        <f>'Devis Ventes'!E131</f>
        <v>10</v>
      </c>
      <c r="F137" s="137">
        <f t="shared" si="9"/>
        <v>0</v>
      </c>
      <c r="G137" s="84">
        <v>20</v>
      </c>
    </row>
    <row r="138" spans="1:7" ht="18.75">
      <c r="A138" s="84">
        <v>118</v>
      </c>
      <c r="B138" s="215" t="s">
        <v>595</v>
      </c>
      <c r="C138" s="84" t="s">
        <v>597</v>
      </c>
      <c r="D138" s="84">
        <f>'Devis Ventes'!D132</f>
        <v>0</v>
      </c>
      <c r="E138" s="84">
        <f>'Devis Ventes'!E132</f>
        <v>50</v>
      </c>
      <c r="F138" s="137">
        <f t="shared" si="9"/>
        <v>0</v>
      </c>
      <c r="G138" s="84">
        <v>20</v>
      </c>
    </row>
    <row r="139" spans="1:7" ht="18.75">
      <c r="A139" s="84">
        <v>119</v>
      </c>
      <c r="B139" s="215" t="s">
        <v>518</v>
      </c>
      <c r="C139" s="84" t="s">
        <v>597</v>
      </c>
      <c r="D139" s="84">
        <f>'Devis Ventes'!D133</f>
        <v>0</v>
      </c>
      <c r="E139" s="84">
        <f>'Devis Ventes'!E133</f>
        <v>900</v>
      </c>
      <c r="F139" s="137">
        <f t="shared" si="9"/>
        <v>0</v>
      </c>
      <c r="G139" s="84">
        <v>20</v>
      </c>
    </row>
    <row r="140" spans="1:7" ht="18.75">
      <c r="A140" s="84">
        <v>120</v>
      </c>
      <c r="B140" s="215" t="s">
        <v>519</v>
      </c>
      <c r="C140" s="84" t="s">
        <v>597</v>
      </c>
      <c r="D140" s="84">
        <f>'Devis Ventes'!D134</f>
        <v>0</v>
      </c>
      <c r="E140" s="84">
        <f>'Devis Ventes'!E134</f>
        <v>700</v>
      </c>
      <c r="F140" s="137">
        <f t="shared" si="9"/>
        <v>0</v>
      </c>
      <c r="G140" s="84">
        <v>20</v>
      </c>
    </row>
    <row r="141" spans="1:7" ht="30.75">
      <c r="A141" s="84">
        <v>121</v>
      </c>
      <c r="B141" s="215" t="s">
        <v>520</v>
      </c>
      <c r="C141" s="84" t="s">
        <v>596</v>
      </c>
      <c r="D141" s="84">
        <f>'Devis Ventes'!D135</f>
        <v>1</v>
      </c>
      <c r="E141" s="84">
        <f>'Devis Ventes'!E135</f>
        <v>700</v>
      </c>
      <c r="F141" s="137">
        <f t="shared" si="9"/>
        <v>700</v>
      </c>
      <c r="G141" s="84">
        <v>20</v>
      </c>
    </row>
    <row r="142" spans="1:7" ht="30.75">
      <c r="A142" s="84">
        <v>122</v>
      </c>
      <c r="B142" s="215" t="s">
        <v>521</v>
      </c>
      <c r="C142" s="84" t="s">
        <v>596</v>
      </c>
      <c r="D142" s="84">
        <f>'Devis Ventes'!D136</f>
        <v>1</v>
      </c>
      <c r="E142" s="84">
        <f>'Devis Ventes'!E136</f>
        <v>700</v>
      </c>
      <c r="F142" s="137">
        <f t="shared" si="9"/>
        <v>700</v>
      </c>
      <c r="G142" s="84">
        <v>20</v>
      </c>
    </row>
    <row r="143" spans="1:7" ht="26.25">
      <c r="A143" s="84"/>
      <c r="B143" s="265" t="s">
        <v>639</v>
      </c>
      <c r="C143" s="262"/>
      <c r="D143" s="262"/>
      <c r="E143" s="262"/>
      <c r="F143" s="263">
        <f>SUM(F134:F142)</f>
        <v>3850</v>
      </c>
      <c r="G143" s="84">
        <v>20</v>
      </c>
    </row>
    <row r="144" spans="1:7" ht="21">
      <c r="A144" s="14">
        <v>15</v>
      </c>
      <c r="B144" s="221" t="s">
        <v>522</v>
      </c>
      <c r="C144" s="84"/>
      <c r="D144" s="84">
        <f>'Devis Ventes'!D137</f>
        <v>0</v>
      </c>
      <c r="E144" s="84"/>
      <c r="F144" s="137"/>
      <c r="G144" s="84">
        <v>20</v>
      </c>
    </row>
    <row r="145" spans="1:18" ht="18.75">
      <c r="A145" s="84">
        <v>124</v>
      </c>
      <c r="B145" s="84" t="s">
        <v>523</v>
      </c>
      <c r="C145" s="84" t="s">
        <v>597</v>
      </c>
      <c r="D145" s="84">
        <f>'Devis Ventes'!D138</f>
        <v>2.5</v>
      </c>
      <c r="E145" s="192">
        <f>'Devis Ventes'!E138</f>
        <v>0</v>
      </c>
      <c r="F145" s="137">
        <f>D145*E145</f>
        <v>0</v>
      </c>
      <c r="G145" s="84">
        <v>20</v>
      </c>
      <c r="H145" s="238"/>
    </row>
    <row r="146" spans="1:18" ht="18.75">
      <c r="A146" s="84">
        <v>125</v>
      </c>
      <c r="B146" s="84" t="s">
        <v>524</v>
      </c>
      <c r="C146" s="84" t="s">
        <v>597</v>
      </c>
      <c r="D146" s="84">
        <f>'Devis Ventes'!D139</f>
        <v>5</v>
      </c>
      <c r="E146" s="192">
        <f>'Devis Ventes'!E139</f>
        <v>0</v>
      </c>
      <c r="F146" s="137">
        <f t="shared" ref="F146:F153" si="10">D146*E146</f>
        <v>0</v>
      </c>
      <c r="G146" s="84">
        <v>20</v>
      </c>
      <c r="H146" s="238"/>
      <c r="L146" s="240"/>
      <c r="M146" s="240"/>
      <c r="N146" s="240"/>
      <c r="O146" s="240"/>
      <c r="P146" s="240"/>
      <c r="Q146" s="298"/>
      <c r="R146" s="240"/>
    </row>
    <row r="147" spans="1:18" ht="18.75">
      <c r="A147" s="84">
        <v>126</v>
      </c>
      <c r="B147" s="84" t="s">
        <v>525</v>
      </c>
      <c r="C147" s="84" t="s">
        <v>597</v>
      </c>
      <c r="D147" s="84">
        <f>'Devis Ventes'!D140</f>
        <v>25</v>
      </c>
      <c r="E147" s="192">
        <f>'Devis Ventes'!E140</f>
        <v>0</v>
      </c>
      <c r="F147" s="137">
        <f t="shared" si="10"/>
        <v>0</v>
      </c>
      <c r="G147" s="84">
        <v>20</v>
      </c>
      <c r="H147" s="238"/>
      <c r="L147" s="240"/>
      <c r="M147" s="240"/>
      <c r="N147" s="240"/>
      <c r="O147" s="240"/>
      <c r="P147" s="240"/>
      <c r="Q147" s="298"/>
      <c r="R147" s="240"/>
    </row>
    <row r="148" spans="1:18" ht="18.75">
      <c r="A148" s="84">
        <v>127</v>
      </c>
      <c r="B148" s="215" t="s">
        <v>526</v>
      </c>
      <c r="C148" s="84" t="s">
        <v>597</v>
      </c>
      <c r="D148" s="84">
        <f>'Devis Ventes'!D141</f>
        <v>0</v>
      </c>
      <c r="E148" s="192">
        <f>'Devis Ventes'!E141</f>
        <v>0</v>
      </c>
      <c r="F148" s="137">
        <f t="shared" si="10"/>
        <v>0</v>
      </c>
      <c r="G148" s="84">
        <v>20</v>
      </c>
      <c r="H148" s="238"/>
      <c r="L148" s="240"/>
      <c r="M148" s="240"/>
      <c r="N148" s="240"/>
      <c r="O148" s="240"/>
      <c r="P148" s="240"/>
      <c r="Q148" s="298"/>
      <c r="R148" s="240"/>
    </row>
    <row r="149" spans="1:18" ht="18.75">
      <c r="A149" s="84">
        <v>128</v>
      </c>
      <c r="B149" s="215" t="s">
        <v>528</v>
      </c>
      <c r="C149" s="84" t="s">
        <v>597</v>
      </c>
      <c r="D149" s="84">
        <f>'Devis Ventes'!D142</f>
        <v>0</v>
      </c>
      <c r="E149" s="192">
        <f>'Devis Ventes'!E142</f>
        <v>0</v>
      </c>
      <c r="F149" s="137">
        <f t="shared" si="10"/>
        <v>0</v>
      </c>
      <c r="G149" s="84">
        <v>20</v>
      </c>
      <c r="H149" s="238"/>
    </row>
    <row r="150" spans="1:18" ht="30.75">
      <c r="A150" s="84">
        <v>129</v>
      </c>
      <c r="B150" s="215" t="s">
        <v>527</v>
      </c>
      <c r="C150" s="84" t="s">
        <v>597</v>
      </c>
      <c r="D150" s="84">
        <f>'Devis Ventes'!D143</f>
        <v>0</v>
      </c>
      <c r="E150" s="192">
        <f>'Devis Ventes'!E143</f>
        <v>0</v>
      </c>
      <c r="F150" s="137">
        <f t="shared" si="10"/>
        <v>0</v>
      </c>
      <c r="G150" s="84">
        <v>20</v>
      </c>
      <c r="H150" s="238"/>
    </row>
    <row r="151" spans="1:18" ht="30.75">
      <c r="A151" s="84">
        <v>130</v>
      </c>
      <c r="B151" s="215" t="s">
        <v>529</v>
      </c>
      <c r="C151" s="84" t="s">
        <v>597</v>
      </c>
      <c r="D151" s="84">
        <f>'Devis Ventes'!D144</f>
        <v>0</v>
      </c>
      <c r="E151" s="192">
        <f>'Devis Ventes'!E144</f>
        <v>0</v>
      </c>
      <c r="F151" s="137">
        <f t="shared" si="10"/>
        <v>0</v>
      </c>
      <c r="G151" s="84">
        <v>20</v>
      </c>
      <c r="H151" s="238"/>
    </row>
    <row r="152" spans="1:18" ht="30.75">
      <c r="A152" s="84">
        <v>131</v>
      </c>
      <c r="B152" s="215" t="s">
        <v>531</v>
      </c>
      <c r="C152" s="84" t="s">
        <v>597</v>
      </c>
      <c r="D152" s="84">
        <f>'Devis Ventes'!D145</f>
        <v>0</v>
      </c>
      <c r="E152" s="192">
        <f>'Devis Ventes'!E145</f>
        <v>0</v>
      </c>
      <c r="F152" s="137">
        <f t="shared" si="10"/>
        <v>0</v>
      </c>
      <c r="G152" s="84">
        <v>20</v>
      </c>
      <c r="H152" s="238"/>
    </row>
    <row r="153" spans="1:18" ht="30.75">
      <c r="A153" s="84">
        <v>132</v>
      </c>
      <c r="B153" s="215" t="s">
        <v>530</v>
      </c>
      <c r="C153" s="84" t="s">
        <v>597</v>
      </c>
      <c r="D153" s="84">
        <f>'Devis Ventes'!D146</f>
        <v>0</v>
      </c>
      <c r="E153" s="192">
        <f>'Devis Ventes'!E146</f>
        <v>0</v>
      </c>
      <c r="F153" s="137">
        <f t="shared" si="10"/>
        <v>0</v>
      </c>
      <c r="G153" s="84">
        <v>20</v>
      </c>
      <c r="H153" s="238"/>
    </row>
    <row r="154" spans="1:18" ht="26.25">
      <c r="A154" s="84"/>
      <c r="B154" s="265" t="s">
        <v>640</v>
      </c>
      <c r="C154" s="262"/>
      <c r="D154" s="262"/>
      <c r="E154" s="262"/>
      <c r="F154" s="263">
        <f>SUM(F145:F153)</f>
        <v>0</v>
      </c>
      <c r="G154" s="84">
        <v>20</v>
      </c>
      <c r="H154" s="238"/>
    </row>
    <row r="155" spans="1:18" ht="21">
      <c r="A155" s="14">
        <v>16</v>
      </c>
      <c r="B155" s="221" t="s">
        <v>532</v>
      </c>
      <c r="C155" s="84"/>
      <c r="D155" s="84">
        <f>'Devis Ventes'!D147</f>
        <v>0</v>
      </c>
      <c r="E155" s="84"/>
      <c r="F155" s="169"/>
      <c r="G155" s="84">
        <v>20</v>
      </c>
    </row>
    <row r="156" spans="1:18" ht="30.75">
      <c r="A156" s="84">
        <v>134</v>
      </c>
      <c r="B156" s="215" t="s">
        <v>533</v>
      </c>
      <c r="C156" s="84" t="s">
        <v>597</v>
      </c>
      <c r="D156" s="84">
        <f>'Devis Ventes'!D148</f>
        <v>0</v>
      </c>
      <c r="E156" s="192">
        <f>'Devis Ventes'!E148</f>
        <v>100</v>
      </c>
      <c r="F156" s="137">
        <f>D156*E156</f>
        <v>0</v>
      </c>
      <c r="G156" s="84">
        <v>20</v>
      </c>
      <c r="H156" s="238"/>
      <c r="I156" s="293"/>
    </row>
    <row r="157" spans="1:18" ht="30.75">
      <c r="A157" s="84">
        <v>135</v>
      </c>
      <c r="B157" s="215" t="s">
        <v>534</v>
      </c>
      <c r="C157" s="84" t="s">
        <v>597</v>
      </c>
      <c r="D157" s="84">
        <f>'Devis Ventes'!D149</f>
        <v>0</v>
      </c>
      <c r="E157" s="192">
        <f>'Devis Ventes'!E149</f>
        <v>70</v>
      </c>
      <c r="F157" s="137">
        <f t="shared" ref="F157:F164" si="11">D157*E157</f>
        <v>0</v>
      </c>
      <c r="G157" s="84">
        <v>20</v>
      </c>
      <c r="H157" s="238"/>
      <c r="I157" s="293"/>
    </row>
    <row r="158" spans="1:18" ht="26.25">
      <c r="A158" s="84"/>
      <c r="B158" s="265" t="s">
        <v>642</v>
      </c>
      <c r="C158" s="262"/>
      <c r="D158" s="262"/>
      <c r="E158" s="262"/>
      <c r="F158" s="266">
        <f>SUM(F156:F157)</f>
        <v>0</v>
      </c>
      <c r="G158" s="84">
        <v>20</v>
      </c>
      <c r="H158" s="238"/>
    </row>
    <row r="159" spans="1:18" ht="21">
      <c r="A159" s="14">
        <v>17</v>
      </c>
      <c r="B159" s="231" t="s">
        <v>599</v>
      </c>
      <c r="C159" s="84"/>
      <c r="D159" s="84">
        <f>'Devis Ventes'!D150</f>
        <v>0</v>
      </c>
      <c r="E159" s="84"/>
      <c r="F159" s="169"/>
      <c r="G159" s="84">
        <v>20</v>
      </c>
    </row>
    <row r="160" spans="1:18" ht="30.75">
      <c r="A160" s="84">
        <v>137</v>
      </c>
      <c r="B160" s="215" t="s">
        <v>535</v>
      </c>
      <c r="C160" s="84" t="s">
        <v>597</v>
      </c>
      <c r="D160" s="84">
        <f>'Devis Ventes'!D151</f>
        <v>110</v>
      </c>
      <c r="E160" s="192">
        <v>100</v>
      </c>
      <c r="F160" s="137">
        <f t="shared" si="11"/>
        <v>11000</v>
      </c>
      <c r="G160" s="84">
        <v>20</v>
      </c>
    </row>
    <row r="161" spans="1:9" ht="18.75">
      <c r="A161" s="84">
        <v>138</v>
      </c>
      <c r="B161" s="215" t="s">
        <v>536</v>
      </c>
      <c r="C161" s="84" t="s">
        <v>598</v>
      </c>
      <c r="D161" s="84">
        <f>'Devis Ventes'!D152</f>
        <v>70</v>
      </c>
      <c r="E161" s="192">
        <v>35</v>
      </c>
      <c r="F161" s="137">
        <f t="shared" si="11"/>
        <v>2450</v>
      </c>
      <c r="G161" s="84">
        <v>20</v>
      </c>
      <c r="I161" s="293"/>
    </row>
    <row r="162" spans="1:9" ht="26.25">
      <c r="A162" s="84"/>
      <c r="B162" s="265" t="s">
        <v>641</v>
      </c>
      <c r="C162" s="262"/>
      <c r="D162" s="262"/>
      <c r="E162" s="262"/>
      <c r="F162" s="263">
        <f>SUM(F160:F161)</f>
        <v>13450</v>
      </c>
      <c r="G162" s="84">
        <v>20</v>
      </c>
    </row>
    <row r="163" spans="1:9" ht="21">
      <c r="A163" s="14">
        <v>18</v>
      </c>
      <c r="B163" s="231" t="s">
        <v>537</v>
      </c>
      <c r="C163" s="84"/>
      <c r="D163" s="84">
        <f>'Devis Ventes'!D157</f>
        <v>0</v>
      </c>
      <c r="E163" s="84"/>
      <c r="F163" s="137"/>
      <c r="G163" s="84">
        <v>20</v>
      </c>
    </row>
    <row r="164" spans="1:9" ht="18.75">
      <c r="A164" s="84">
        <v>140</v>
      </c>
      <c r="B164" s="215" t="s">
        <v>538</v>
      </c>
      <c r="C164" s="84" t="s">
        <v>592</v>
      </c>
      <c r="D164" s="84">
        <f>'Devis Ventes'!D158</f>
        <v>0</v>
      </c>
      <c r="E164" s="84"/>
      <c r="F164" s="137">
        <f t="shared" si="11"/>
        <v>0</v>
      </c>
      <c r="G164" s="84">
        <v>20</v>
      </c>
      <c r="I164" s="293"/>
    </row>
    <row r="165" spans="1:9" ht="26.25">
      <c r="A165" s="84"/>
      <c r="B165" s="265" t="s">
        <v>643</v>
      </c>
      <c r="C165" s="262"/>
      <c r="D165" s="262"/>
      <c r="E165" s="262"/>
      <c r="F165" s="263">
        <f>F164</f>
        <v>0</v>
      </c>
      <c r="G165" s="84">
        <v>20</v>
      </c>
    </row>
    <row r="166" spans="1:9" ht="21">
      <c r="A166" s="14">
        <v>19</v>
      </c>
      <c r="B166" s="222" t="s">
        <v>539</v>
      </c>
      <c r="C166" s="84"/>
      <c r="D166" s="84">
        <f>'Devis Ventes'!D159</f>
        <v>0</v>
      </c>
      <c r="E166" s="84"/>
      <c r="F166" s="137"/>
      <c r="G166" s="84">
        <v>20</v>
      </c>
    </row>
    <row r="167" spans="1:9" ht="18.75">
      <c r="A167" s="84">
        <v>142</v>
      </c>
      <c r="B167" s="215" t="s">
        <v>544</v>
      </c>
      <c r="C167" s="84" t="s">
        <v>600</v>
      </c>
      <c r="D167" s="84">
        <f>'Devis Ventes'!D160</f>
        <v>1</v>
      </c>
      <c r="E167" s="192">
        <f>'Devis Ventes'!E160</f>
        <v>0</v>
      </c>
      <c r="F167" s="137">
        <f t="shared" ref="F167:F172" si="12">D167*E167</f>
        <v>0</v>
      </c>
      <c r="G167" s="84">
        <v>20</v>
      </c>
      <c r="H167" s="238"/>
      <c r="I167" s="293"/>
    </row>
    <row r="168" spans="1:9" ht="18.75">
      <c r="A168" s="84">
        <v>143</v>
      </c>
      <c r="B168" s="215" t="s">
        <v>545</v>
      </c>
      <c r="C168" s="84" t="s">
        <v>600</v>
      </c>
      <c r="D168" s="84">
        <f>'Devis Ventes'!D161</f>
        <v>1</v>
      </c>
      <c r="E168" s="192">
        <f>'Devis Ventes'!E161</f>
        <v>0</v>
      </c>
      <c r="F168" s="137">
        <f t="shared" si="12"/>
        <v>0</v>
      </c>
      <c r="G168" s="84">
        <v>20</v>
      </c>
      <c r="H168" s="238"/>
      <c r="I168" s="293"/>
    </row>
    <row r="169" spans="1:9" ht="30.75">
      <c r="A169" s="84">
        <v>144</v>
      </c>
      <c r="B169" s="215" t="s">
        <v>540</v>
      </c>
      <c r="C169" s="84" t="s">
        <v>600</v>
      </c>
      <c r="D169" s="84">
        <f>'Devis Ventes'!D162</f>
        <v>70</v>
      </c>
      <c r="E169" s="192">
        <f>'Devis Ventes'!E162</f>
        <v>0</v>
      </c>
      <c r="F169" s="137">
        <f t="shared" si="12"/>
        <v>0</v>
      </c>
      <c r="G169" s="84">
        <v>20</v>
      </c>
      <c r="H169" s="238"/>
      <c r="I169" s="293"/>
    </row>
    <row r="170" spans="1:9" ht="30.75">
      <c r="A170" s="84">
        <v>145</v>
      </c>
      <c r="B170" s="215" t="s">
        <v>541</v>
      </c>
      <c r="C170" s="84" t="s">
        <v>600</v>
      </c>
      <c r="D170" s="84">
        <f>'Devis Ventes'!D163</f>
        <v>70</v>
      </c>
      <c r="E170" s="192">
        <f>'Devis Ventes'!E163</f>
        <v>0</v>
      </c>
      <c r="F170" s="137">
        <f t="shared" si="12"/>
        <v>0</v>
      </c>
      <c r="G170" s="84">
        <v>20</v>
      </c>
      <c r="H170" s="238"/>
      <c r="I170" s="293"/>
    </row>
    <row r="171" spans="1:9" ht="18.75">
      <c r="A171" s="84">
        <v>146</v>
      </c>
      <c r="B171" s="215" t="s">
        <v>542</v>
      </c>
      <c r="C171" s="84" t="s">
        <v>600</v>
      </c>
      <c r="D171" s="84">
        <f>'Devis Ventes'!D164</f>
        <v>0</v>
      </c>
      <c r="E171" s="192">
        <f>'Devis Ventes'!E164</f>
        <v>140</v>
      </c>
      <c r="F171" s="137">
        <f t="shared" si="12"/>
        <v>0</v>
      </c>
      <c r="G171" s="84">
        <v>20</v>
      </c>
    </row>
    <row r="172" spans="1:9" ht="30.75">
      <c r="A172" s="84">
        <v>147</v>
      </c>
      <c r="B172" s="215" t="s">
        <v>666</v>
      </c>
      <c r="C172" s="84" t="s">
        <v>600</v>
      </c>
      <c r="D172" s="84">
        <f>'Devis Ventes'!D165</f>
        <v>1</v>
      </c>
      <c r="E172" s="192">
        <f>'Devis Ventes'!E165</f>
        <v>8500</v>
      </c>
      <c r="F172" s="137">
        <f t="shared" si="12"/>
        <v>8500</v>
      </c>
      <c r="G172" s="84">
        <v>20</v>
      </c>
      <c r="I172" s="293"/>
    </row>
    <row r="173" spans="1:9" ht="26.25">
      <c r="A173" s="84"/>
      <c r="B173" s="265" t="s">
        <v>644</v>
      </c>
      <c r="C173" s="262"/>
      <c r="D173" s="262" t="e">
        <f>'Devis Ventes'!#REF!</f>
        <v>#REF!</v>
      </c>
      <c r="E173" s="262"/>
      <c r="F173" s="263">
        <f>SUM(F167:F172)</f>
        <v>8500</v>
      </c>
      <c r="G173" s="84">
        <v>20</v>
      </c>
    </row>
    <row r="174" spans="1:9" ht="21">
      <c r="A174" s="14">
        <v>20</v>
      </c>
      <c r="B174" s="222" t="s">
        <v>543</v>
      </c>
      <c r="C174" s="84"/>
      <c r="D174" s="84">
        <f>'Devis Ventes'!D166</f>
        <v>0</v>
      </c>
      <c r="E174" s="84"/>
      <c r="F174" s="137"/>
      <c r="G174" s="84">
        <v>20</v>
      </c>
    </row>
    <row r="175" spans="1:9" ht="30.75">
      <c r="A175" s="84">
        <v>149</v>
      </c>
      <c r="B175" s="215" t="s">
        <v>626</v>
      </c>
      <c r="C175" s="84" t="s">
        <v>600</v>
      </c>
      <c r="D175" s="84">
        <f>'Devis Ventes'!D167</f>
        <v>1</v>
      </c>
      <c r="E175" s="192">
        <v>790</v>
      </c>
      <c r="F175" s="137">
        <f>D175*E175</f>
        <v>790</v>
      </c>
      <c r="G175" s="84">
        <v>20</v>
      </c>
      <c r="H175" s="238"/>
      <c r="I175" s="293"/>
    </row>
    <row r="176" spans="1:9" ht="26.25">
      <c r="A176" s="84"/>
      <c r="B176" s="265" t="s">
        <v>645</v>
      </c>
      <c r="C176" s="262"/>
      <c r="D176" s="262"/>
      <c r="E176" s="262"/>
      <c r="F176" s="263">
        <f>SUM(F175:F175)</f>
        <v>790</v>
      </c>
      <c r="G176" s="84">
        <v>20</v>
      </c>
      <c r="H176" s="238"/>
    </row>
    <row r="177" spans="1:9" ht="38.25">
      <c r="A177" s="14">
        <v>21</v>
      </c>
      <c r="B177" s="284" t="s">
        <v>549</v>
      </c>
      <c r="C177" s="84"/>
      <c r="D177" s="84">
        <f>'Devis Ventes'!D171</f>
        <v>0</v>
      </c>
      <c r="E177" s="84"/>
      <c r="F177" s="137"/>
      <c r="G177" s="84">
        <v>20</v>
      </c>
    </row>
    <row r="178" spans="1:9" ht="18.75">
      <c r="A178" s="84">
        <v>151</v>
      </c>
      <c r="B178" s="215" t="s">
        <v>550</v>
      </c>
      <c r="C178" s="84" t="s">
        <v>600</v>
      </c>
      <c r="D178" s="84" t="e">
        <f>'Devis Ventes'!#REF!</f>
        <v>#REF!</v>
      </c>
      <c r="E178" s="192" t="e">
        <f>'Devis Ventes'!#REF!</f>
        <v>#REF!</v>
      </c>
      <c r="F178" s="137" t="e">
        <f>D178*E178</f>
        <v>#REF!</v>
      </c>
      <c r="G178" s="84">
        <v>20</v>
      </c>
      <c r="I178" s="293"/>
    </row>
    <row r="179" spans="1:9" ht="18.75">
      <c r="A179" s="84">
        <v>152</v>
      </c>
      <c r="B179" s="215" t="s">
        <v>551</v>
      </c>
      <c r="C179" s="84" t="s">
        <v>600</v>
      </c>
      <c r="D179" s="84" t="e">
        <f>'Devis Ventes'!#REF!</f>
        <v>#REF!</v>
      </c>
      <c r="E179" s="192" t="e">
        <f>'Devis Ventes'!#REF!</f>
        <v>#REF!</v>
      </c>
      <c r="F179" s="137" t="e">
        <f t="shared" ref="F179:F185" si="13">D179*E179</f>
        <v>#REF!</v>
      </c>
      <c r="G179" s="84">
        <v>20</v>
      </c>
      <c r="I179" s="293"/>
    </row>
    <row r="180" spans="1:9" ht="18.75">
      <c r="A180" s="84">
        <v>153</v>
      </c>
      <c r="B180" s="215" t="s">
        <v>552</v>
      </c>
      <c r="C180" s="84" t="s">
        <v>600</v>
      </c>
      <c r="D180" s="84" t="e">
        <f>'Devis Ventes'!#REF!</f>
        <v>#REF!</v>
      </c>
      <c r="E180" s="192" t="e">
        <f>'Devis Ventes'!#REF!</f>
        <v>#REF!</v>
      </c>
      <c r="F180" s="137" t="e">
        <f t="shared" si="13"/>
        <v>#REF!</v>
      </c>
      <c r="G180" s="84">
        <v>20</v>
      </c>
      <c r="I180" s="293"/>
    </row>
    <row r="181" spans="1:9" ht="30.75">
      <c r="A181" s="84">
        <v>154</v>
      </c>
      <c r="B181" s="215" t="s">
        <v>553</v>
      </c>
      <c r="C181" s="84" t="s">
        <v>600</v>
      </c>
      <c r="D181" s="84" t="e">
        <f>'Devis Ventes'!#REF!</f>
        <v>#REF!</v>
      </c>
      <c r="E181" s="192" t="e">
        <f>'Devis Ventes'!#REF!</f>
        <v>#REF!</v>
      </c>
      <c r="F181" s="137" t="e">
        <f t="shared" si="13"/>
        <v>#REF!</v>
      </c>
      <c r="G181" s="84">
        <v>20</v>
      </c>
      <c r="I181" s="293"/>
    </row>
    <row r="182" spans="1:9" ht="18.75">
      <c r="A182" s="84">
        <v>155</v>
      </c>
      <c r="B182" s="215" t="s">
        <v>551</v>
      </c>
      <c r="C182" s="84" t="s">
        <v>600</v>
      </c>
      <c r="D182" s="84" t="e">
        <f>'Devis Ventes'!#REF!</f>
        <v>#REF!</v>
      </c>
      <c r="E182" s="192" t="e">
        <f>'Devis Ventes'!#REF!</f>
        <v>#REF!</v>
      </c>
      <c r="F182" s="137" t="e">
        <f t="shared" si="13"/>
        <v>#REF!</v>
      </c>
      <c r="G182" s="84">
        <v>20</v>
      </c>
      <c r="I182" s="293"/>
    </row>
    <row r="183" spans="1:9" ht="30.75">
      <c r="A183" s="84">
        <v>156</v>
      </c>
      <c r="B183" s="215" t="s">
        <v>554</v>
      </c>
      <c r="C183" s="84" t="s">
        <v>600</v>
      </c>
      <c r="D183" s="84" t="e">
        <f>'Devis Ventes'!#REF!</f>
        <v>#REF!</v>
      </c>
      <c r="E183" s="192" t="e">
        <f>'Devis Ventes'!#REF!</f>
        <v>#REF!</v>
      </c>
      <c r="F183" s="137" t="e">
        <f t="shared" si="13"/>
        <v>#REF!</v>
      </c>
      <c r="G183" s="84">
        <v>20</v>
      </c>
      <c r="I183" s="293"/>
    </row>
    <row r="184" spans="1:9" ht="30.75">
      <c r="A184" s="84">
        <v>157</v>
      </c>
      <c r="B184" s="215" t="s">
        <v>555</v>
      </c>
      <c r="C184" s="84" t="s">
        <v>600</v>
      </c>
      <c r="D184" s="84" t="e">
        <f>'Devis Ventes'!#REF!</f>
        <v>#REF!</v>
      </c>
      <c r="E184" s="192" t="e">
        <f>'Devis Ventes'!#REF!</f>
        <v>#REF!</v>
      </c>
      <c r="F184" s="137" t="e">
        <f t="shared" si="13"/>
        <v>#REF!</v>
      </c>
      <c r="G184" s="84">
        <v>20</v>
      </c>
      <c r="I184" s="293"/>
    </row>
    <row r="185" spans="1:9" ht="30.75">
      <c r="A185" s="84">
        <v>158</v>
      </c>
      <c r="B185" s="215" t="s">
        <v>556</v>
      </c>
      <c r="C185" s="84" t="s">
        <v>600</v>
      </c>
      <c r="D185" s="84" t="e">
        <f>'Devis Ventes'!#REF!</f>
        <v>#REF!</v>
      </c>
      <c r="E185" s="192" t="e">
        <f>'Devis Ventes'!#REF!</f>
        <v>#REF!</v>
      </c>
      <c r="F185" s="137" t="e">
        <f t="shared" si="13"/>
        <v>#REF!</v>
      </c>
      <c r="G185" s="84">
        <v>20</v>
      </c>
      <c r="I185" s="293"/>
    </row>
    <row r="186" spans="1:9" ht="18.75">
      <c r="A186" s="84">
        <v>159</v>
      </c>
      <c r="B186" s="215" t="s">
        <v>557</v>
      </c>
      <c r="C186" s="84" t="s">
        <v>600</v>
      </c>
      <c r="D186" s="84" t="e">
        <f>'Devis Ventes'!#REF!</f>
        <v>#REF!</v>
      </c>
      <c r="E186" s="192" t="e">
        <f>'Devis Ventes'!#REF!</f>
        <v>#REF!</v>
      </c>
      <c r="F186" s="137" t="e">
        <f>D186*E186</f>
        <v>#REF!</v>
      </c>
      <c r="G186" s="84">
        <v>20</v>
      </c>
      <c r="I186" s="293"/>
    </row>
    <row r="187" spans="1:9" ht="26.25">
      <c r="A187" s="84"/>
      <c r="B187" s="265" t="s">
        <v>634</v>
      </c>
      <c r="C187" s="262"/>
      <c r="D187" s="262"/>
      <c r="E187" s="262"/>
      <c r="F187" s="263" t="e">
        <f>SUM(F178:F186)</f>
        <v>#REF!</v>
      </c>
      <c r="G187" s="84">
        <v>20</v>
      </c>
    </row>
    <row r="188" spans="1:9" ht="21">
      <c r="A188" s="14">
        <v>22</v>
      </c>
      <c r="B188" s="227" t="s">
        <v>558</v>
      </c>
      <c r="C188" s="84"/>
      <c r="D188" s="84">
        <f>'Devis Ventes'!D168</f>
        <v>0</v>
      </c>
      <c r="E188" s="84"/>
      <c r="F188" s="137"/>
      <c r="G188" s="84">
        <v>20</v>
      </c>
      <c r="I188" s="261"/>
    </row>
    <row r="189" spans="1:9" ht="18.75">
      <c r="A189" s="84">
        <v>161</v>
      </c>
      <c r="B189" s="215" t="s">
        <v>559</v>
      </c>
      <c r="C189" s="84" t="s">
        <v>600</v>
      </c>
      <c r="D189" s="84">
        <f>'Devis Ventes'!D169</f>
        <v>1</v>
      </c>
      <c r="E189" s="84">
        <f>'Devis Ventes'!E170</f>
        <v>2400</v>
      </c>
      <c r="F189" s="137">
        <f>D189*E189</f>
        <v>2400</v>
      </c>
      <c r="G189" s="84">
        <v>20</v>
      </c>
    </row>
    <row r="190" spans="1:9" ht="18.75">
      <c r="A190" s="224">
        <v>162</v>
      </c>
      <c r="B190" s="223" t="s">
        <v>560</v>
      </c>
      <c r="C190" s="224" t="s">
        <v>600</v>
      </c>
      <c r="D190" s="84">
        <f>'Devis Ventes'!D170</f>
        <v>1</v>
      </c>
      <c r="E190" s="84" t="e">
        <f>'Devis Ventes'!#REF!</f>
        <v>#REF!</v>
      </c>
      <c r="F190" s="267" t="e">
        <f>D190*E190</f>
        <v>#REF!</v>
      </c>
      <c r="G190" s="84">
        <v>20</v>
      </c>
    </row>
    <row r="191" spans="1:9" ht="26.25">
      <c r="A191" s="84">
        <v>163</v>
      </c>
      <c r="B191" s="265" t="s">
        <v>652</v>
      </c>
      <c r="C191" s="262"/>
      <c r="D191" s="262"/>
      <c r="E191" s="262"/>
      <c r="F191" s="264" t="e">
        <f>SUM(F189:F190)</f>
        <v>#REF!</v>
      </c>
      <c r="G191" s="84">
        <v>20</v>
      </c>
    </row>
    <row r="192" spans="1:9" ht="23.25">
      <c r="A192" s="239"/>
      <c r="B192" s="286" t="s">
        <v>612</v>
      </c>
      <c r="C192" s="241"/>
      <c r="D192" s="242"/>
      <c r="E192" s="242"/>
      <c r="F192" s="288" t="e">
        <f>F16+F24+F34+F44+F57+F63+F69+F73+F81+F104+F113+F120+F132+F143+F154+F158+F162+F165+F173+F176+F187+F191</f>
        <v>#REF!</v>
      </c>
    </row>
    <row r="193" spans="1:6" ht="18.75">
      <c r="A193" s="239"/>
      <c r="B193" s="290" t="s">
        <v>573</v>
      </c>
      <c r="C193" s="241"/>
      <c r="D193" s="242"/>
      <c r="E193" s="242"/>
      <c r="F193" s="291">
        <v>5000</v>
      </c>
    </row>
    <row r="194" spans="1:6" ht="23.25">
      <c r="A194" s="239"/>
      <c r="B194" s="287" t="s">
        <v>571</v>
      </c>
      <c r="C194" s="241"/>
      <c r="D194" s="242"/>
      <c r="E194" s="242"/>
      <c r="F194" s="289" t="e">
        <f>F192-F193</f>
        <v>#REF!</v>
      </c>
    </row>
    <row r="195" spans="1:6" ht="18.75">
      <c r="A195" s="239"/>
      <c r="B195" s="243" t="s">
        <v>572</v>
      </c>
      <c r="C195" s="241"/>
      <c r="D195" s="242"/>
      <c r="E195" s="242"/>
      <c r="F195" s="244" t="e">
        <f>F194*0.2</f>
        <v>#REF!</v>
      </c>
    </row>
    <row r="196" spans="1:6" ht="26.25">
      <c r="A196" s="239"/>
      <c r="B196" s="285" t="s">
        <v>244</v>
      </c>
      <c r="C196" s="241"/>
      <c r="D196" s="242"/>
      <c r="E196" s="242"/>
      <c r="F196" s="292" t="e">
        <f>F194*1.2</f>
        <v>#REF!</v>
      </c>
    </row>
    <row r="197" spans="1:6">
      <c r="A197" s="240"/>
      <c r="B197" s="213"/>
    </row>
    <row r="198" spans="1:6">
      <c r="A198" s="240"/>
      <c r="B198" s="213"/>
    </row>
    <row r="199" spans="1:6" ht="23.25">
      <c r="A199" s="104"/>
      <c r="B199" s="230" t="s">
        <v>71</v>
      </c>
      <c r="C199" s="229"/>
      <c r="D199" s="229"/>
      <c r="E199" s="229"/>
      <c r="F199" s="229"/>
    </row>
    <row r="200" spans="1:6" ht="28.5">
      <c r="B200" s="228" t="e">
        <f>F196-#REF!</f>
        <v>#REF!</v>
      </c>
    </row>
    <row r="201" spans="1:6">
      <c r="B201" s="213"/>
    </row>
    <row r="202" spans="1:6">
      <c r="B202" s="213"/>
    </row>
    <row r="203" spans="1:6">
      <c r="B203" s="213"/>
    </row>
    <row r="204" spans="1:6">
      <c r="B204" s="213"/>
    </row>
    <row r="205" spans="1:6">
      <c r="B205" s="213"/>
    </row>
    <row r="206" spans="1:6">
      <c r="B206" s="213"/>
    </row>
    <row r="207" spans="1:6">
      <c r="B207" s="213"/>
    </row>
    <row r="208" spans="1:6">
      <c r="B208" s="213"/>
    </row>
    <row r="209" spans="2:2">
      <c r="B209" s="213"/>
    </row>
    <row r="210" spans="2:2">
      <c r="B210" s="213"/>
    </row>
    <row r="211" spans="2:2">
      <c r="B211" s="213"/>
    </row>
    <row r="212" spans="2:2">
      <c r="B212" s="213"/>
    </row>
    <row r="213" spans="2:2">
      <c r="B213" s="213"/>
    </row>
    <row r="214" spans="2:2">
      <c r="B214" s="213"/>
    </row>
    <row r="215" spans="2:2">
      <c r="B215" s="213"/>
    </row>
    <row r="216" spans="2:2">
      <c r="B216" s="213"/>
    </row>
    <row r="217" spans="2:2">
      <c r="B217" s="213"/>
    </row>
    <row r="218" spans="2:2">
      <c r="B218" s="213"/>
    </row>
    <row r="219" spans="2:2">
      <c r="B219" s="213"/>
    </row>
    <row r="220" spans="2:2">
      <c r="B220" s="213"/>
    </row>
    <row r="221" spans="2:2">
      <c r="B221" s="213"/>
    </row>
    <row r="222" spans="2:2">
      <c r="B222" s="213"/>
    </row>
    <row r="223" spans="2:2">
      <c r="B223" s="213"/>
    </row>
    <row r="224" spans="2:2">
      <c r="B224" s="213"/>
    </row>
    <row r="225" spans="2:2">
      <c r="B225" s="213"/>
    </row>
    <row r="226" spans="2:2">
      <c r="B226" s="213"/>
    </row>
    <row r="227" spans="2:2">
      <c r="B227" s="213"/>
    </row>
    <row r="228" spans="2:2">
      <c r="B228" s="213"/>
    </row>
    <row r="229" spans="2:2">
      <c r="B229" s="213"/>
    </row>
    <row r="230" spans="2:2">
      <c r="B230" s="213"/>
    </row>
    <row r="231" spans="2:2">
      <c r="B231" s="213"/>
    </row>
    <row r="232" spans="2:2">
      <c r="B232" s="213"/>
    </row>
    <row r="233" spans="2:2">
      <c r="B233" s="213"/>
    </row>
    <row r="234" spans="2:2">
      <c r="B234" s="213"/>
    </row>
    <row r="235" spans="2:2">
      <c r="B235" s="213"/>
    </row>
    <row r="236" spans="2:2">
      <c r="B236" s="213"/>
    </row>
    <row r="237" spans="2:2">
      <c r="B237" s="213"/>
    </row>
    <row r="238" spans="2:2">
      <c r="B238" s="213"/>
    </row>
    <row r="239" spans="2:2">
      <c r="B239" s="213"/>
    </row>
    <row r="240" spans="2:2">
      <c r="B240" s="213"/>
    </row>
    <row r="241" spans="2:2">
      <c r="B241" s="213"/>
    </row>
    <row r="242" spans="2:2">
      <c r="B242" s="213"/>
    </row>
    <row r="243" spans="2:2">
      <c r="B243" s="213"/>
    </row>
    <row r="244" spans="2:2">
      <c r="B244" s="213"/>
    </row>
    <row r="245" spans="2:2">
      <c r="B245" s="213"/>
    </row>
    <row r="246" spans="2:2">
      <c r="B246" s="213"/>
    </row>
    <row r="247" spans="2:2">
      <c r="B247" s="213"/>
    </row>
    <row r="248" spans="2:2">
      <c r="B248" s="213"/>
    </row>
    <row r="249" spans="2:2">
      <c r="B249" s="213"/>
    </row>
    <row r="250" spans="2:2">
      <c r="B250" s="213"/>
    </row>
    <row r="251" spans="2:2">
      <c r="B251" s="213"/>
    </row>
    <row r="252" spans="2:2">
      <c r="B252" s="213"/>
    </row>
    <row r="253" spans="2:2">
      <c r="B253" s="213"/>
    </row>
    <row r="254" spans="2:2">
      <c r="B254" s="213"/>
    </row>
    <row r="255" spans="2:2">
      <c r="B255" s="213"/>
    </row>
    <row r="256" spans="2:2">
      <c r="B256" s="213"/>
    </row>
    <row r="257" spans="2:2">
      <c r="B257" s="213"/>
    </row>
    <row r="258" spans="2:2">
      <c r="B258" s="213"/>
    </row>
    <row r="259" spans="2:2">
      <c r="B259" s="213"/>
    </row>
    <row r="260" spans="2:2">
      <c r="B260" s="213"/>
    </row>
    <row r="261" spans="2:2">
      <c r="B261" s="213"/>
    </row>
    <row r="262" spans="2:2">
      <c r="B262" s="213"/>
    </row>
    <row r="263" spans="2:2">
      <c r="B263" s="213"/>
    </row>
    <row r="264" spans="2:2">
      <c r="B264" s="213"/>
    </row>
    <row r="265" spans="2:2">
      <c r="B265" s="213"/>
    </row>
    <row r="266" spans="2:2">
      <c r="B266" s="213"/>
    </row>
  </sheetData>
  <pageMargins left="0.25" right="0.25" top="0.75" bottom="0.75" header="0.3" footer="0.3"/>
  <pageSetup paperSize="8" orientation="portrait" horizontalDpi="4294967293" verticalDpi="4294967293" r:id="rId1"/>
  <drawing r:id="rId2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300-000000000000}">
  <dimension ref="A1:D24"/>
  <sheetViews>
    <sheetView workbookViewId="0">
      <selection activeCell="I30" sqref="I30"/>
    </sheetView>
  </sheetViews>
  <sheetFormatPr baseColWidth="10" defaultRowHeight="15"/>
  <cols>
    <col min="1" max="1" width="35.42578125" customWidth="1"/>
  </cols>
  <sheetData>
    <row r="1" spans="1:4">
      <c r="A1" s="192" t="s">
        <v>379</v>
      </c>
      <c r="B1" s="192" t="s">
        <v>226</v>
      </c>
      <c r="C1" s="192" t="s">
        <v>196</v>
      </c>
      <c r="D1" s="192" t="s">
        <v>24</v>
      </c>
    </row>
    <row r="2" spans="1:4">
      <c r="A2" s="84" t="s">
        <v>380</v>
      </c>
      <c r="B2" s="84">
        <f>TERASSEMENT!C10</f>
        <v>0</v>
      </c>
      <c r="C2" s="84"/>
      <c r="D2" s="84"/>
    </row>
    <row r="3" spans="1:4">
      <c r="A3" s="84" t="s">
        <v>25</v>
      </c>
      <c r="B3" s="84">
        <f>TERASSEMENT!C10</f>
        <v>0</v>
      </c>
      <c r="C3" s="84"/>
      <c r="D3" s="84"/>
    </row>
    <row r="4" spans="1:4">
      <c r="A4" s="84" t="s">
        <v>381</v>
      </c>
      <c r="B4" s="84">
        <f>TERASSEMENT!C10</f>
        <v>0</v>
      </c>
      <c r="C4" s="84"/>
      <c r="D4" s="84"/>
    </row>
    <row r="5" spans="1:4">
      <c r="A5" s="84" t="s">
        <v>382</v>
      </c>
      <c r="B5" s="84">
        <f>TERASSEMENT!C10</f>
        <v>0</v>
      </c>
      <c r="C5" s="84"/>
      <c r="D5" s="84"/>
    </row>
    <row r="6" spans="1:4">
      <c r="A6" s="84" t="s">
        <v>383</v>
      </c>
      <c r="B6" s="84">
        <f>TERASSEMENT!C10</f>
        <v>0</v>
      </c>
      <c r="C6" s="84"/>
      <c r="D6" s="84"/>
    </row>
    <row r="7" spans="1:4">
      <c r="A7" s="84" t="s">
        <v>384</v>
      </c>
      <c r="B7" s="84"/>
      <c r="C7" s="84"/>
      <c r="D7" s="84"/>
    </row>
    <row r="8" spans="1:4">
      <c r="A8" s="84"/>
      <c r="B8" s="84"/>
      <c r="C8" s="84"/>
      <c r="D8" s="84"/>
    </row>
    <row r="9" spans="1:4">
      <c r="A9" s="192" t="s">
        <v>24</v>
      </c>
      <c r="B9" s="192"/>
      <c r="C9" s="192"/>
      <c r="D9" s="192">
        <f>SUM(D2:D8)</f>
        <v>0</v>
      </c>
    </row>
    <row r="10" spans="1:4">
      <c r="A10" s="194" t="s">
        <v>385</v>
      </c>
      <c r="B10" s="194" t="s">
        <v>226</v>
      </c>
      <c r="C10" s="194" t="s">
        <v>196</v>
      </c>
      <c r="D10" s="194" t="s">
        <v>24</v>
      </c>
    </row>
    <row r="11" spans="1:4">
      <c r="A11" s="84"/>
      <c r="B11" s="84"/>
      <c r="C11" s="84"/>
      <c r="D11" s="84"/>
    </row>
    <row r="12" spans="1:4">
      <c r="A12" s="84"/>
      <c r="B12" s="84"/>
      <c r="C12" s="84"/>
      <c r="D12" s="84"/>
    </row>
    <row r="13" spans="1:4">
      <c r="A13" s="84"/>
      <c r="B13" s="84"/>
      <c r="C13" s="84"/>
      <c r="D13" s="84"/>
    </row>
    <row r="14" spans="1:4">
      <c r="A14" s="84"/>
      <c r="B14" s="84"/>
      <c r="C14" s="84"/>
      <c r="D14" s="84"/>
    </row>
    <row r="15" spans="1:4">
      <c r="A15" s="84"/>
      <c r="B15" s="84"/>
      <c r="C15" s="84"/>
      <c r="D15" s="84"/>
    </row>
    <row r="16" spans="1:4">
      <c r="A16" s="84"/>
      <c r="B16" s="84"/>
      <c r="C16" s="84"/>
      <c r="D16" s="84"/>
    </row>
    <row r="17" spans="1:4">
      <c r="A17" s="84"/>
      <c r="B17" s="84"/>
      <c r="C17" s="84"/>
      <c r="D17" s="84"/>
    </row>
    <row r="18" spans="1:4">
      <c r="A18" s="194" t="s">
        <v>24</v>
      </c>
      <c r="B18" s="194"/>
      <c r="C18" s="194"/>
      <c r="D18" s="194"/>
    </row>
    <row r="19" spans="1:4">
      <c r="A19" s="193" t="s">
        <v>386</v>
      </c>
      <c r="B19" s="193" t="s">
        <v>226</v>
      </c>
      <c r="C19" s="193" t="s">
        <v>196</v>
      </c>
      <c r="D19" s="193" t="s">
        <v>24</v>
      </c>
    </row>
    <row r="20" spans="1:4">
      <c r="A20" s="84"/>
      <c r="B20" s="84"/>
      <c r="C20" s="84"/>
      <c r="D20" s="84"/>
    </row>
    <row r="21" spans="1:4">
      <c r="A21" s="84"/>
      <c r="B21" s="84"/>
      <c r="C21" s="84"/>
      <c r="D21" s="84"/>
    </row>
    <row r="22" spans="1:4">
      <c r="A22" s="84"/>
      <c r="B22" s="84"/>
      <c r="C22" s="84"/>
      <c r="D22" s="84"/>
    </row>
    <row r="23" spans="1:4">
      <c r="A23" s="84"/>
      <c r="B23" s="84"/>
      <c r="C23" s="84"/>
      <c r="D23" s="84"/>
    </row>
    <row r="24" spans="1:4">
      <c r="A24" s="193" t="s">
        <v>24</v>
      </c>
      <c r="B24" s="193"/>
      <c r="C24" s="193"/>
      <c r="D24" s="193"/>
    </row>
  </sheetData>
  <pageMargins left="0.7" right="0.7" top="0.75" bottom="0.75" header="0.3" footer="0.3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400-000000000000}">
  <sheetPr>
    <tabColor rgb="FFFF66CC"/>
    <pageSetUpPr fitToPage="1"/>
  </sheetPr>
  <dimension ref="A1:E26"/>
  <sheetViews>
    <sheetView workbookViewId="0">
      <selection activeCell="C2" sqref="C2"/>
    </sheetView>
  </sheetViews>
  <sheetFormatPr baseColWidth="10" defaultRowHeight="15"/>
  <cols>
    <col min="1" max="1" width="44" customWidth="1"/>
    <col min="5" max="5" width="21.140625" customWidth="1"/>
  </cols>
  <sheetData>
    <row r="1" spans="1:5" ht="26.25">
      <c r="A1" s="2" t="s">
        <v>22</v>
      </c>
      <c r="B1" s="2" t="s">
        <v>195</v>
      </c>
      <c r="C1" s="2" t="s">
        <v>56</v>
      </c>
      <c r="D1" s="2" t="s">
        <v>54</v>
      </c>
      <c r="E1" s="2" t="s">
        <v>55</v>
      </c>
    </row>
    <row r="2" spans="1:5" ht="26.25">
      <c r="A2" s="58" t="s">
        <v>291</v>
      </c>
      <c r="B2" s="58"/>
      <c r="C2" s="66" t="e">
        <f>'SAISIE TECHNIQUE'!#REF!</f>
        <v>#REF!</v>
      </c>
      <c r="D2" s="58" t="e">
        <f>B2*C2</f>
        <v>#REF!</v>
      </c>
      <c r="E2" s="58" t="e">
        <f>D2*1.2</f>
        <v>#REF!</v>
      </c>
    </row>
    <row r="3" spans="1:5" ht="52.5">
      <c r="A3" s="85" t="s">
        <v>293</v>
      </c>
      <c r="B3" s="58"/>
      <c r="C3" s="66" t="e">
        <f>'SAISIE TECHNIQUE'!#REF!</f>
        <v>#REF!</v>
      </c>
      <c r="D3" s="58" t="e">
        <f>B3*C3</f>
        <v>#REF!</v>
      </c>
      <c r="E3" s="58" t="e">
        <f>D3*1.2</f>
        <v>#REF!</v>
      </c>
    </row>
    <row r="4" spans="1:5" ht="26.25">
      <c r="A4" s="58" t="s">
        <v>299</v>
      </c>
      <c r="B4" s="58">
        <v>21</v>
      </c>
      <c r="C4" s="66" t="e">
        <f>'SAISIE TECHNIQUE'!#REF!</f>
        <v>#REF!</v>
      </c>
      <c r="D4" s="58" t="e">
        <f>B4*C4</f>
        <v>#REF!</v>
      </c>
      <c r="E4" s="58" t="e">
        <f>D4*1.2</f>
        <v>#REF!</v>
      </c>
    </row>
    <row r="5" spans="1:5" ht="26.25">
      <c r="A5" s="58"/>
      <c r="B5" s="58"/>
      <c r="C5" s="58"/>
      <c r="D5" s="58">
        <f>B5*C5</f>
        <v>0</v>
      </c>
      <c r="E5" s="58">
        <f>D5*1.2</f>
        <v>0</v>
      </c>
    </row>
    <row r="6" spans="1:5" ht="26.25">
      <c r="A6" s="2" t="s">
        <v>55</v>
      </c>
      <c r="B6" s="2"/>
      <c r="C6" s="2"/>
      <c r="D6" s="2" t="e">
        <f>SUM(D2:D5)</f>
        <v>#REF!</v>
      </c>
      <c r="E6" s="2" t="e">
        <f>SUM(E2:E5)</f>
        <v>#REF!</v>
      </c>
    </row>
    <row r="7" spans="1:5" ht="26.25">
      <c r="A7" s="67" t="s">
        <v>292</v>
      </c>
      <c r="B7" s="67" t="s">
        <v>195</v>
      </c>
      <c r="C7" s="67" t="s">
        <v>56</v>
      </c>
      <c r="D7" s="67" t="s">
        <v>54</v>
      </c>
      <c r="E7" s="67" t="s">
        <v>55</v>
      </c>
    </row>
    <row r="8" spans="1:5" ht="26.25">
      <c r="A8" s="58" t="s">
        <v>294</v>
      </c>
      <c r="B8" s="58"/>
      <c r="C8" s="66" t="e">
        <f>'SAISIE TECHNIQUE'!#REF!</f>
        <v>#REF!</v>
      </c>
      <c r="D8" s="58" t="e">
        <f>B8*C8</f>
        <v>#REF!</v>
      </c>
      <c r="E8" s="58" t="e">
        <f>D8*1.2</f>
        <v>#REF!</v>
      </c>
    </row>
    <row r="9" spans="1:5" ht="26.25">
      <c r="A9" s="58" t="s">
        <v>295</v>
      </c>
      <c r="B9" s="58"/>
      <c r="C9" s="66" t="e">
        <f>'SAISIE TECHNIQUE'!#REF!</f>
        <v>#REF!</v>
      </c>
      <c r="D9" s="58" t="e">
        <f>B9*C9</f>
        <v>#REF!</v>
      </c>
      <c r="E9" s="58" t="e">
        <f>D9*1.2</f>
        <v>#REF!</v>
      </c>
    </row>
    <row r="10" spans="1:5" ht="26.25">
      <c r="A10" s="58" t="s">
        <v>296</v>
      </c>
      <c r="B10" s="58"/>
      <c r="C10" s="66" t="e">
        <f>'SAISIE TECHNIQUE'!#REF!</f>
        <v>#REF!</v>
      </c>
      <c r="D10" s="58" t="e">
        <f>B10*C10</f>
        <v>#REF!</v>
      </c>
      <c r="E10" s="58" t="e">
        <f>D10*1.2</f>
        <v>#REF!</v>
      </c>
    </row>
    <row r="11" spans="1:5" ht="26.25">
      <c r="A11" s="58"/>
      <c r="B11" s="58"/>
      <c r="C11" s="58"/>
      <c r="D11" s="58">
        <f>B11*C11</f>
        <v>0</v>
      </c>
      <c r="E11" s="58">
        <f>D11*1.2</f>
        <v>0</v>
      </c>
    </row>
    <row r="12" spans="1:5" ht="26.25">
      <c r="A12" s="58"/>
      <c r="B12" s="58"/>
      <c r="C12" s="58"/>
      <c r="D12" s="58">
        <f>B12*C12</f>
        <v>0</v>
      </c>
      <c r="E12" s="58">
        <f>D12*1.2</f>
        <v>0</v>
      </c>
    </row>
    <row r="13" spans="1:5" ht="26.25">
      <c r="A13" s="67" t="s">
        <v>55</v>
      </c>
      <c r="B13" s="67"/>
      <c r="C13" s="67"/>
      <c r="D13" s="67"/>
      <c r="E13" s="67" t="e">
        <f>SUM(E8:E12)</f>
        <v>#REF!</v>
      </c>
    </row>
    <row r="14" spans="1:5" ht="26.25">
      <c r="A14" s="58"/>
      <c r="B14" s="58"/>
      <c r="C14" s="58"/>
      <c r="D14" s="58"/>
      <c r="E14" s="58"/>
    </row>
    <row r="15" spans="1:5" ht="26.25">
      <c r="A15" s="58"/>
      <c r="B15" s="58"/>
      <c r="C15" s="58"/>
      <c r="D15" s="58"/>
      <c r="E15" s="58"/>
    </row>
    <row r="16" spans="1:5" ht="26.25">
      <c r="A16" s="58"/>
      <c r="B16" s="58"/>
      <c r="C16" s="58"/>
      <c r="D16" s="58"/>
      <c r="E16" s="58"/>
    </row>
    <row r="17" spans="1:5" ht="26.25">
      <c r="A17" s="58"/>
      <c r="B17" s="58"/>
      <c r="C17" s="58"/>
      <c r="D17" s="58"/>
      <c r="E17" s="58"/>
    </row>
    <row r="18" spans="1:5" ht="26.25">
      <c r="A18" s="58"/>
      <c r="B18" s="58"/>
      <c r="C18" s="58"/>
      <c r="D18" s="58"/>
      <c r="E18" s="58"/>
    </row>
    <row r="19" spans="1:5" ht="26.25">
      <c r="A19" s="58"/>
      <c r="B19" s="58"/>
      <c r="C19" s="58"/>
      <c r="D19" s="58"/>
      <c r="E19" s="58"/>
    </row>
    <row r="20" spans="1:5" ht="26.25">
      <c r="A20" s="58"/>
      <c r="B20" s="58"/>
      <c r="C20" s="58"/>
      <c r="D20" s="58"/>
      <c r="E20" s="58"/>
    </row>
    <row r="21" spans="1:5" ht="26.25">
      <c r="A21" s="58"/>
      <c r="B21" s="58"/>
      <c r="C21" s="58"/>
      <c r="D21" s="58"/>
      <c r="E21" s="58"/>
    </row>
    <row r="22" spans="1:5" ht="26.25">
      <c r="A22" s="58"/>
      <c r="B22" s="58"/>
      <c r="C22" s="58"/>
      <c r="D22" s="58"/>
      <c r="E22" s="58"/>
    </row>
    <row r="23" spans="1:5" ht="26.25">
      <c r="A23" s="58"/>
      <c r="B23" s="58"/>
      <c r="C23" s="58"/>
      <c r="D23" s="58"/>
      <c r="E23" s="58"/>
    </row>
    <row r="24" spans="1:5" ht="26.25">
      <c r="A24" s="57"/>
      <c r="B24" s="57"/>
      <c r="C24" s="57"/>
      <c r="D24" s="57"/>
      <c r="E24" s="57"/>
    </row>
    <row r="25" spans="1:5" ht="26.25">
      <c r="A25" s="57"/>
      <c r="B25" s="57"/>
      <c r="C25" s="57"/>
      <c r="D25" s="57"/>
      <c r="E25" s="57"/>
    </row>
    <row r="26" spans="1:5" ht="26.25">
      <c r="A26" s="57"/>
      <c r="B26" s="57"/>
      <c r="C26" s="57"/>
      <c r="D26" s="57"/>
      <c r="E26" s="57"/>
    </row>
  </sheetData>
  <pageMargins left="0.25" right="0.25" top="0.75" bottom="0.75" header="0.3" footer="0.3"/>
  <pageSetup paperSize="9" scale="99" fitToHeight="0" orientation="portrait" horizontalDpi="4294967293" verticalDpi="4294967293" r:id="rId1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500-000000000000}">
  <sheetPr>
    <tabColor rgb="FF00FFFF"/>
  </sheetPr>
  <dimension ref="A1:H28"/>
  <sheetViews>
    <sheetView workbookViewId="0">
      <selection activeCell="B2" sqref="B2"/>
    </sheetView>
  </sheetViews>
  <sheetFormatPr baseColWidth="10" defaultRowHeight="15"/>
  <cols>
    <col min="1" max="1" width="70.5703125" customWidth="1"/>
    <col min="2" max="2" width="12.28515625" customWidth="1"/>
    <col min="3" max="3" width="13.140625" customWidth="1"/>
    <col min="4" max="4" width="19.140625" customWidth="1"/>
    <col min="5" max="5" width="19.85546875" customWidth="1"/>
    <col min="6" max="6" width="37.5703125" customWidth="1"/>
  </cols>
  <sheetData>
    <row r="1" spans="1:8" ht="23.25">
      <c r="A1" s="63" t="s">
        <v>266</v>
      </c>
      <c r="B1" s="63">
        <v>2.6</v>
      </c>
      <c r="F1" s="69" t="s">
        <v>271</v>
      </c>
      <c r="G1" s="69"/>
    </row>
    <row r="2" spans="1:8" ht="23.25">
      <c r="A2" s="63" t="s">
        <v>177</v>
      </c>
      <c r="B2" s="62" t="e">
        <f>'SAISIE TECHNIQUE'!#REF!</f>
        <v>#REF!</v>
      </c>
      <c r="F2" s="69" t="s">
        <v>268</v>
      </c>
      <c r="G2" s="62" t="e">
        <f>'SAISIE TECHNIQUE'!#REF!</f>
        <v>#REF!</v>
      </c>
    </row>
    <row r="3" spans="1:8" ht="23.25">
      <c r="A3" s="63" t="s">
        <v>267</v>
      </c>
      <c r="B3" s="63" t="e">
        <f>B1*B2</f>
        <v>#REF!</v>
      </c>
      <c r="F3" s="69" t="s">
        <v>269</v>
      </c>
      <c r="G3" s="62" t="e">
        <f>'SAISIE TECHNIQUE'!#REF!</f>
        <v>#REF!</v>
      </c>
    </row>
    <row r="4" spans="1:8" ht="30">
      <c r="A4" s="12" t="s">
        <v>184</v>
      </c>
      <c r="B4" s="12" t="s">
        <v>56</v>
      </c>
      <c r="C4" s="12" t="s">
        <v>239</v>
      </c>
      <c r="D4" s="12" t="s">
        <v>54</v>
      </c>
      <c r="E4" s="99" t="s">
        <v>55</v>
      </c>
      <c r="F4" s="101" t="s">
        <v>25</v>
      </c>
      <c r="G4" s="62" t="e">
        <f>'SAISIE TECHNIQUE'!#REF!</f>
        <v>#REF!</v>
      </c>
    </row>
    <row r="5" spans="1:8" ht="25.5">
      <c r="A5" s="10" t="s">
        <v>245</v>
      </c>
      <c r="B5" s="97" t="e">
        <f>'SAISIE TECHNIQUE'!#REF!</f>
        <v>#REF!</v>
      </c>
      <c r="C5" s="10">
        <v>16</v>
      </c>
      <c r="D5" s="10" t="e">
        <f>B5*C5</f>
        <v>#REF!</v>
      </c>
      <c r="E5" s="100" t="e">
        <f>D5*1.2</f>
        <v>#REF!</v>
      </c>
      <c r="F5" s="69" t="s">
        <v>270</v>
      </c>
      <c r="G5" s="69" t="e">
        <f>'SAISIE TECHNIQUE'!#REF!</f>
        <v>#REF!</v>
      </c>
    </row>
    <row r="6" spans="1:8" ht="178.5">
      <c r="A6" s="86" t="s">
        <v>246</v>
      </c>
      <c r="B6" s="97" t="e">
        <f>B3</f>
        <v>#REF!</v>
      </c>
      <c r="C6" s="87">
        <v>83</v>
      </c>
      <c r="D6" s="87" t="e">
        <f t="shared" ref="D6:D22" si="0">B6*C6</f>
        <v>#REF!</v>
      </c>
      <c r="E6" s="87" t="e">
        <f t="shared" ref="E6:E22" si="1">D6*1.2</f>
        <v>#REF!</v>
      </c>
    </row>
    <row r="7" spans="1:8" ht="204">
      <c r="A7" s="86" t="s">
        <v>247</v>
      </c>
      <c r="B7" s="97" t="e">
        <f>B3</f>
        <v>#REF!</v>
      </c>
      <c r="C7" s="87">
        <v>106</v>
      </c>
      <c r="D7" s="87" t="e">
        <f t="shared" si="0"/>
        <v>#REF!</v>
      </c>
      <c r="E7" s="87" t="e">
        <f t="shared" si="1"/>
        <v>#REF!</v>
      </c>
    </row>
    <row r="8" spans="1:8" ht="25.5">
      <c r="A8" s="10" t="s">
        <v>248</v>
      </c>
      <c r="B8" s="97" t="e">
        <f>B3</f>
        <v>#REF!</v>
      </c>
      <c r="C8" s="10">
        <v>7</v>
      </c>
      <c r="D8" s="10" t="e">
        <f t="shared" si="0"/>
        <v>#REF!</v>
      </c>
      <c r="E8" s="10" t="e">
        <f t="shared" si="1"/>
        <v>#REF!</v>
      </c>
    </row>
    <row r="9" spans="1:8" ht="127.5">
      <c r="A9" s="88" t="s">
        <v>249</v>
      </c>
      <c r="B9" s="97" t="e">
        <f>B3</f>
        <v>#REF!</v>
      </c>
      <c r="C9" s="89">
        <v>11</v>
      </c>
      <c r="D9" s="89" t="e">
        <f t="shared" si="0"/>
        <v>#REF!</v>
      </c>
      <c r="E9" s="89" t="e">
        <f t="shared" si="1"/>
        <v>#REF!</v>
      </c>
    </row>
    <row r="10" spans="1:8" ht="25.5">
      <c r="A10" s="88" t="s">
        <v>250</v>
      </c>
      <c r="B10" s="97" t="e">
        <f>B3</f>
        <v>#REF!</v>
      </c>
      <c r="C10" s="89">
        <v>50</v>
      </c>
      <c r="D10" s="89" t="e">
        <f t="shared" si="0"/>
        <v>#REF!</v>
      </c>
      <c r="E10" s="89" t="e">
        <f t="shared" si="1"/>
        <v>#REF!</v>
      </c>
    </row>
    <row r="11" spans="1:8" ht="51">
      <c r="A11" s="90" t="s">
        <v>251</v>
      </c>
      <c r="B11" s="97" t="e">
        <f>G2</f>
        <v>#REF!</v>
      </c>
      <c r="C11" s="10">
        <v>186</v>
      </c>
      <c r="D11" s="10" t="e">
        <f t="shared" si="0"/>
        <v>#REF!</v>
      </c>
      <c r="E11" s="10" t="e">
        <f t="shared" si="1"/>
        <v>#REF!</v>
      </c>
    </row>
    <row r="12" spans="1:8" ht="153">
      <c r="A12" s="91" t="s">
        <v>252</v>
      </c>
      <c r="B12" s="97" t="e">
        <f>G4</f>
        <v>#REF!</v>
      </c>
      <c r="C12" s="10"/>
      <c r="D12" s="10" t="e">
        <f t="shared" si="0"/>
        <v>#REF!</v>
      </c>
      <c r="E12" s="10" t="e">
        <f t="shared" si="1"/>
        <v>#REF!</v>
      </c>
    </row>
    <row r="13" spans="1:8" ht="153">
      <c r="A13" s="91" t="s">
        <v>253</v>
      </c>
      <c r="B13" s="97" t="e">
        <f>G4</f>
        <v>#REF!</v>
      </c>
      <c r="C13" s="10">
        <v>143</v>
      </c>
      <c r="D13" s="10" t="e">
        <f t="shared" si="0"/>
        <v>#REF!</v>
      </c>
      <c r="E13" s="10" t="e">
        <f t="shared" si="1"/>
        <v>#REF!</v>
      </c>
      <c r="H13" s="10"/>
    </row>
    <row r="14" spans="1:8" ht="127.5">
      <c r="A14" s="91" t="s">
        <v>254</v>
      </c>
      <c r="B14" s="97" t="e">
        <f>G5</f>
        <v>#REF!</v>
      </c>
      <c r="C14" s="10"/>
      <c r="D14" s="10" t="e">
        <f t="shared" si="0"/>
        <v>#REF!</v>
      </c>
      <c r="E14" s="10" t="e">
        <f t="shared" si="1"/>
        <v>#REF!</v>
      </c>
      <c r="H14" s="96"/>
    </row>
    <row r="15" spans="1:8" ht="127.5">
      <c r="A15" s="91" t="s">
        <v>255</v>
      </c>
      <c r="B15" s="10"/>
      <c r="C15" s="10"/>
      <c r="D15" s="10">
        <f t="shared" si="0"/>
        <v>0</v>
      </c>
      <c r="E15" s="10">
        <f t="shared" si="1"/>
        <v>0</v>
      </c>
    </row>
    <row r="16" spans="1:8" ht="51">
      <c r="A16" s="91" t="s">
        <v>256</v>
      </c>
      <c r="B16" s="10"/>
      <c r="C16" s="10"/>
      <c r="D16" s="10">
        <f t="shared" si="0"/>
        <v>0</v>
      </c>
      <c r="E16" s="10">
        <f t="shared" si="1"/>
        <v>0</v>
      </c>
    </row>
    <row r="17" spans="1:5" ht="25.5">
      <c r="A17" s="91" t="s">
        <v>265</v>
      </c>
      <c r="B17" s="10"/>
      <c r="C17" s="10"/>
      <c r="D17" s="10"/>
      <c r="E17" s="10"/>
    </row>
    <row r="18" spans="1:5" ht="102">
      <c r="A18" s="91" t="s">
        <v>257</v>
      </c>
      <c r="B18" s="97" t="e">
        <f>G5</f>
        <v>#REF!</v>
      </c>
      <c r="C18" s="10">
        <v>43</v>
      </c>
      <c r="D18" s="10" t="e">
        <f t="shared" si="0"/>
        <v>#REF!</v>
      </c>
      <c r="E18" s="10" t="e">
        <f t="shared" si="1"/>
        <v>#REF!</v>
      </c>
    </row>
    <row r="19" spans="1:5" ht="127.5">
      <c r="A19" s="91" t="s">
        <v>258</v>
      </c>
      <c r="B19" s="97">
        <f>G1</f>
        <v>0</v>
      </c>
      <c r="C19" s="10"/>
      <c r="D19" s="10">
        <f t="shared" si="0"/>
        <v>0</v>
      </c>
      <c r="E19" s="10">
        <f t="shared" si="1"/>
        <v>0</v>
      </c>
    </row>
    <row r="20" spans="1:5" ht="25.5">
      <c r="A20" s="10" t="s">
        <v>259</v>
      </c>
      <c r="B20" s="5">
        <v>10</v>
      </c>
      <c r="C20" s="5">
        <v>280</v>
      </c>
      <c r="D20" s="10">
        <f t="shared" si="0"/>
        <v>2800</v>
      </c>
      <c r="E20" s="10">
        <f t="shared" si="1"/>
        <v>3360</v>
      </c>
    </row>
    <row r="21" spans="1:5" ht="51">
      <c r="A21" s="91" t="s">
        <v>260</v>
      </c>
      <c r="B21" s="5"/>
      <c r="C21" s="5"/>
      <c r="D21" s="10">
        <f t="shared" si="0"/>
        <v>0</v>
      </c>
      <c r="E21" s="10">
        <f t="shared" si="1"/>
        <v>0</v>
      </c>
    </row>
    <row r="22" spans="1:5" ht="25.5">
      <c r="A22" s="10"/>
      <c r="B22" s="5"/>
      <c r="C22" s="5"/>
      <c r="D22" s="10">
        <f t="shared" si="0"/>
        <v>0</v>
      </c>
      <c r="E22" s="10">
        <f t="shared" si="1"/>
        <v>0</v>
      </c>
    </row>
    <row r="23" spans="1:5" ht="25.5">
      <c r="A23" s="10" t="s">
        <v>261</v>
      </c>
      <c r="B23" s="5"/>
      <c r="C23" s="5"/>
      <c r="D23" s="10">
        <v>3500</v>
      </c>
      <c r="E23" s="10">
        <f>D23*1.2</f>
        <v>4200</v>
      </c>
    </row>
    <row r="24" spans="1:5" ht="25.5">
      <c r="A24" s="92" t="s">
        <v>262</v>
      </c>
      <c r="B24" s="92"/>
      <c r="C24" s="92"/>
      <c r="D24" s="10">
        <v>2500</v>
      </c>
      <c r="E24" s="10">
        <f>D24*1.2</f>
        <v>3000</v>
      </c>
    </row>
    <row r="25" spans="1:5" ht="25.5">
      <c r="A25" s="92" t="s">
        <v>263</v>
      </c>
      <c r="B25" s="92"/>
      <c r="C25" s="92"/>
      <c r="D25" s="10">
        <v>3000</v>
      </c>
      <c r="E25" s="10">
        <f>D25*1.2</f>
        <v>3600</v>
      </c>
    </row>
    <row r="26" spans="1:5" ht="25.5">
      <c r="A26" s="93" t="s">
        <v>54</v>
      </c>
      <c r="B26" s="93"/>
      <c r="C26" s="93"/>
      <c r="D26" s="93" t="e">
        <f>SUM(D5:D25)</f>
        <v>#REF!</v>
      </c>
      <c r="E26" s="94" t="e">
        <f>SUM(E5:$E$25)</f>
        <v>#REF!</v>
      </c>
    </row>
    <row r="27" spans="1:5" ht="25.5">
      <c r="A27" s="93" t="s">
        <v>264</v>
      </c>
      <c r="B27" s="93"/>
      <c r="C27" s="93"/>
      <c r="D27" s="93" t="e">
        <f>D26*0.2</f>
        <v>#REF!</v>
      </c>
      <c r="E27" s="93"/>
    </row>
    <row r="28" spans="1:5" ht="33">
      <c r="A28" s="95" t="s">
        <v>55</v>
      </c>
      <c r="B28" s="95"/>
      <c r="C28" s="95"/>
      <c r="D28" s="95" t="e">
        <f>D26*1.2</f>
        <v>#REF!</v>
      </c>
      <c r="E28" s="93"/>
    </row>
  </sheetData>
  <pageMargins left="0.7" right="0.7" top="0.75" bottom="0.75" header="0.3" footer="0.3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600-000000000000}">
  <dimension ref="A1:H59"/>
  <sheetViews>
    <sheetView workbookViewId="0"/>
  </sheetViews>
  <sheetFormatPr baseColWidth="10" defaultRowHeight="24"/>
  <cols>
    <col min="1" max="1" width="55.85546875" style="47" bestFit="1" customWidth="1"/>
    <col min="2" max="2" width="12" style="47" bestFit="1" customWidth="1"/>
    <col min="3" max="3" width="4.5703125" style="47" bestFit="1" customWidth="1"/>
    <col min="4" max="4" width="9.85546875" style="47" bestFit="1" customWidth="1"/>
    <col min="5" max="5" width="11.28515625" style="47" bestFit="1" customWidth="1"/>
    <col min="6" max="6" width="32.140625" style="47" customWidth="1"/>
    <col min="7" max="7" width="21" style="47" customWidth="1"/>
    <col min="8" max="8" width="24" style="47" customWidth="1"/>
    <col min="9" max="16384" width="11.42578125" style="47"/>
  </cols>
  <sheetData>
    <row r="1" spans="1:8" ht="25.5">
      <c r="A1" s="44" t="s">
        <v>122</v>
      </c>
      <c r="B1" s="44" t="s">
        <v>68</v>
      </c>
      <c r="C1" s="44"/>
      <c r="D1" s="44" t="s">
        <v>123</v>
      </c>
      <c r="E1" s="44" t="s">
        <v>87</v>
      </c>
      <c r="F1" s="45" t="s">
        <v>22</v>
      </c>
      <c r="G1" s="45" t="s">
        <v>124</v>
      </c>
      <c r="H1" s="46" t="s">
        <v>125</v>
      </c>
    </row>
    <row r="2" spans="1:8" ht="25.5">
      <c r="A2" s="48" t="s">
        <v>126</v>
      </c>
      <c r="B2" s="49">
        <v>1</v>
      </c>
      <c r="C2" s="49" t="s">
        <v>127</v>
      </c>
      <c r="D2" s="49">
        <v>83.75</v>
      </c>
      <c r="E2" s="49">
        <v>83.75</v>
      </c>
      <c r="F2" s="9" t="s">
        <v>128</v>
      </c>
      <c r="G2" s="9"/>
      <c r="H2" s="9">
        <f>D2</f>
        <v>83.75</v>
      </c>
    </row>
    <row r="3" spans="1:8" ht="25.5">
      <c r="A3" s="48" t="s">
        <v>129</v>
      </c>
      <c r="B3" s="49"/>
      <c r="C3" s="49"/>
      <c r="D3" s="49"/>
      <c r="E3" s="49"/>
      <c r="F3" s="9" t="s">
        <v>130</v>
      </c>
      <c r="G3" s="9"/>
      <c r="H3" s="9">
        <f>D8</f>
        <v>15.95</v>
      </c>
    </row>
    <row r="4" spans="1:8" ht="25.5">
      <c r="A4" s="48" t="s">
        <v>131</v>
      </c>
      <c r="B4" s="49"/>
      <c r="C4" s="49"/>
      <c r="D4" s="49"/>
      <c r="E4" s="49"/>
      <c r="F4" s="9" t="s">
        <v>132</v>
      </c>
      <c r="G4" s="9"/>
      <c r="H4" s="9">
        <f>D9</f>
        <v>72.11</v>
      </c>
    </row>
    <row r="5" spans="1:8" ht="51">
      <c r="A5" s="48" t="s">
        <v>133</v>
      </c>
      <c r="B5" s="49"/>
      <c r="C5" s="49"/>
      <c r="D5" s="49"/>
      <c r="E5" s="49"/>
      <c r="F5" s="9" t="s">
        <v>134</v>
      </c>
      <c r="G5" s="9"/>
      <c r="H5" s="9"/>
    </row>
    <row r="6" spans="1:8" ht="25.5">
      <c r="A6" s="48" t="s">
        <v>135</v>
      </c>
      <c r="B6" s="49"/>
      <c r="C6" s="49"/>
      <c r="D6" s="49"/>
      <c r="E6" s="49"/>
      <c r="F6" s="9" t="s">
        <v>136</v>
      </c>
      <c r="G6" s="9"/>
      <c r="H6" s="9">
        <f>186</f>
        <v>186</v>
      </c>
    </row>
    <row r="7" spans="1:8" ht="25.5">
      <c r="A7" s="48" t="s">
        <v>137</v>
      </c>
      <c r="B7" s="49"/>
      <c r="C7" s="49"/>
      <c r="D7" s="49"/>
      <c r="E7" s="49"/>
      <c r="F7" s="9" t="s">
        <v>138</v>
      </c>
      <c r="G7" s="9"/>
      <c r="H7" s="9">
        <v>143</v>
      </c>
    </row>
    <row r="8" spans="1:8" ht="51">
      <c r="A8" s="48" t="s">
        <v>139</v>
      </c>
      <c r="B8" s="49">
        <v>1</v>
      </c>
      <c r="C8" s="49" t="s">
        <v>140</v>
      </c>
      <c r="D8" s="49">
        <v>15.95</v>
      </c>
      <c r="E8" s="49">
        <v>15.95</v>
      </c>
      <c r="F8" s="9" t="s">
        <v>141</v>
      </c>
      <c r="G8" s="9"/>
      <c r="H8" s="9"/>
    </row>
    <row r="9" spans="1:8" ht="25.5">
      <c r="A9" s="48" t="s">
        <v>142</v>
      </c>
      <c r="B9" s="49">
        <v>1</v>
      </c>
      <c r="C9" s="49" t="s">
        <v>127</v>
      </c>
      <c r="D9" s="49">
        <v>72.11</v>
      </c>
      <c r="E9" s="49">
        <v>72.11</v>
      </c>
      <c r="F9" s="9"/>
      <c r="G9" s="9"/>
      <c r="H9" s="9"/>
    </row>
    <row r="10" spans="1:8" ht="25.5">
      <c r="A10" s="48" t="s">
        <v>143</v>
      </c>
      <c r="B10" s="49"/>
      <c r="C10" s="49"/>
      <c r="D10" s="49"/>
      <c r="E10" s="49"/>
      <c r="F10" s="9"/>
      <c r="G10" s="9"/>
      <c r="H10" s="9"/>
    </row>
    <row r="11" spans="1:8" ht="25.5">
      <c r="A11" s="48"/>
      <c r="B11" s="49"/>
      <c r="C11" s="49"/>
      <c r="D11" s="49"/>
      <c r="E11" s="49"/>
      <c r="F11" s="9"/>
      <c r="G11" s="9"/>
      <c r="H11" s="9"/>
    </row>
    <row r="12" spans="1:8" ht="51">
      <c r="A12" s="50" t="s">
        <v>144</v>
      </c>
      <c r="B12" s="49"/>
      <c r="C12" s="49"/>
      <c r="D12" s="49"/>
      <c r="E12" s="49"/>
      <c r="F12" s="9"/>
      <c r="G12" s="9"/>
      <c r="H12" s="9"/>
    </row>
    <row r="13" spans="1:8" ht="25.5">
      <c r="A13" s="48" t="s">
        <v>126</v>
      </c>
      <c r="B13" s="49">
        <v>1</v>
      </c>
      <c r="C13" s="49" t="s">
        <v>127</v>
      </c>
      <c r="D13" s="49">
        <v>106.26</v>
      </c>
      <c r="E13" s="49">
        <v>106.26</v>
      </c>
      <c r="F13" s="9"/>
      <c r="G13" s="9"/>
      <c r="H13" s="9"/>
    </row>
    <row r="14" spans="1:8" ht="25.5">
      <c r="A14" s="48" t="s">
        <v>145</v>
      </c>
      <c r="B14" s="49"/>
      <c r="C14" s="49"/>
      <c r="D14" s="49"/>
      <c r="E14" s="49"/>
      <c r="F14" s="9"/>
      <c r="G14" s="9"/>
      <c r="H14" s="9"/>
    </row>
    <row r="15" spans="1:8" ht="25.5">
      <c r="A15" s="48" t="s">
        <v>146</v>
      </c>
      <c r="B15" s="49"/>
      <c r="C15" s="49"/>
      <c r="D15" s="49"/>
      <c r="E15" s="49"/>
      <c r="F15" s="9"/>
      <c r="G15" s="9"/>
      <c r="H15" s="9"/>
    </row>
    <row r="16" spans="1:8" ht="51">
      <c r="A16" s="48" t="s">
        <v>133</v>
      </c>
      <c r="B16" s="49"/>
      <c r="C16" s="49"/>
      <c r="D16" s="49"/>
      <c r="E16" s="49"/>
      <c r="F16" s="9"/>
      <c r="G16" s="9"/>
      <c r="H16" s="9"/>
    </row>
    <row r="17" spans="1:6" ht="25.5">
      <c r="A17" s="48" t="s">
        <v>135</v>
      </c>
      <c r="B17" s="49"/>
      <c r="C17" s="49"/>
      <c r="D17" s="49"/>
      <c r="E17" s="49"/>
    </row>
    <row r="18" spans="1:6" ht="25.5">
      <c r="A18" s="48" t="s">
        <v>137</v>
      </c>
      <c r="B18" s="49"/>
      <c r="C18" s="49"/>
      <c r="D18" s="49"/>
      <c r="E18" s="49"/>
    </row>
    <row r="19" spans="1:6" ht="51">
      <c r="A19" s="48" t="s">
        <v>139</v>
      </c>
      <c r="B19" s="49">
        <v>1</v>
      </c>
      <c r="C19" s="49" t="s">
        <v>140</v>
      </c>
      <c r="D19" s="49">
        <v>15.95</v>
      </c>
      <c r="E19" s="49">
        <v>15.95</v>
      </c>
    </row>
    <row r="20" spans="1:6" ht="25.5">
      <c r="A20" s="48"/>
      <c r="B20" s="49"/>
      <c r="C20" s="49"/>
      <c r="D20" s="49"/>
      <c r="E20" s="49"/>
    </row>
    <row r="21" spans="1:6" ht="25.5">
      <c r="A21" s="51" t="s">
        <v>147</v>
      </c>
      <c r="B21" s="49"/>
      <c r="C21" s="49"/>
      <c r="D21" s="49"/>
      <c r="E21" s="49"/>
    </row>
    <row r="22" spans="1:6" ht="25.5">
      <c r="A22" s="48" t="s">
        <v>126</v>
      </c>
      <c r="B22" s="49">
        <v>1</v>
      </c>
      <c r="C22" s="49" t="s">
        <v>127</v>
      </c>
      <c r="D22" s="49">
        <v>59.75</v>
      </c>
      <c r="E22" s="49">
        <v>59.75</v>
      </c>
    </row>
    <row r="23" spans="1:6" ht="25.5">
      <c r="A23" s="48" t="s">
        <v>145</v>
      </c>
      <c r="B23" s="49"/>
      <c r="C23" s="49"/>
      <c r="D23" s="49"/>
      <c r="E23" s="49"/>
    </row>
    <row r="24" spans="1:6" ht="25.5">
      <c r="A24" s="48" t="s">
        <v>146</v>
      </c>
      <c r="B24" s="49"/>
      <c r="C24" s="49"/>
      <c r="D24" s="49"/>
      <c r="E24" s="49"/>
    </row>
    <row r="25" spans="1:6" ht="25.5">
      <c r="A25" s="48" t="s">
        <v>137</v>
      </c>
      <c r="B25" s="49"/>
      <c r="C25" s="49"/>
      <c r="D25" s="49"/>
      <c r="E25" s="49"/>
    </row>
    <row r="26" spans="1:6" ht="51">
      <c r="A26" s="48" t="s">
        <v>139</v>
      </c>
      <c r="B26" s="49">
        <v>21.5</v>
      </c>
      <c r="C26" s="49" t="s">
        <v>140</v>
      </c>
      <c r="D26" s="49">
        <v>15.95</v>
      </c>
      <c r="E26" s="49">
        <v>342.93</v>
      </c>
    </row>
    <row r="27" spans="1:6" ht="25.5">
      <c r="A27" s="48"/>
      <c r="B27" s="49"/>
      <c r="C27" s="49"/>
      <c r="D27" s="49"/>
      <c r="E27" s="49"/>
    </row>
    <row r="28" spans="1:6" ht="25.5">
      <c r="A28" s="51" t="s">
        <v>148</v>
      </c>
      <c r="B28" s="49">
        <v>1</v>
      </c>
      <c r="C28" s="49" t="s">
        <v>127</v>
      </c>
      <c r="D28" s="49">
        <v>186.26</v>
      </c>
      <c r="E28" s="49">
        <v>186.26</v>
      </c>
    </row>
    <row r="29" spans="1:6" ht="25.5">
      <c r="A29" s="48" t="s">
        <v>149</v>
      </c>
      <c r="B29" s="49"/>
      <c r="C29" s="49"/>
      <c r="D29" s="49"/>
      <c r="E29" s="49"/>
      <c r="F29" s="47" t="s">
        <v>150</v>
      </c>
    </row>
    <row r="30" spans="1:6" ht="25.5">
      <c r="A30" s="48" t="s">
        <v>151</v>
      </c>
      <c r="B30" s="49"/>
      <c r="C30" s="49"/>
      <c r="D30" s="49"/>
      <c r="E30" s="49"/>
    </row>
    <row r="31" spans="1:6" ht="25.5">
      <c r="A31" s="48" t="s">
        <v>152</v>
      </c>
      <c r="B31" s="49"/>
      <c r="C31" s="49"/>
      <c r="D31" s="49"/>
      <c r="E31" s="49"/>
    </row>
    <row r="32" spans="1:6" ht="25.5">
      <c r="A32" s="48" t="s">
        <v>153</v>
      </c>
      <c r="B32" s="49"/>
      <c r="C32" s="49"/>
      <c r="D32" s="49"/>
      <c r="E32" s="49"/>
    </row>
    <row r="33" spans="1:5" ht="25.5">
      <c r="A33" s="48" t="s">
        <v>154</v>
      </c>
      <c r="B33" s="49"/>
      <c r="C33" s="49"/>
      <c r="D33" s="49"/>
      <c r="E33" s="49"/>
    </row>
    <row r="34" spans="1:5" ht="25.5">
      <c r="A34" s="48" t="s">
        <v>155</v>
      </c>
      <c r="B34" s="49"/>
      <c r="C34" s="49"/>
      <c r="D34" s="49"/>
      <c r="E34" s="49"/>
    </row>
    <row r="35" spans="1:5" ht="25.5">
      <c r="A35" s="48" t="s">
        <v>156</v>
      </c>
      <c r="B35" s="49"/>
      <c r="C35" s="49"/>
      <c r="D35" s="49"/>
      <c r="E35" s="49"/>
    </row>
    <row r="36" spans="1:5" ht="25.5">
      <c r="A36" s="48" t="s">
        <v>157</v>
      </c>
      <c r="B36" s="49"/>
      <c r="C36" s="49"/>
      <c r="D36" s="49"/>
      <c r="E36" s="49"/>
    </row>
    <row r="37" spans="1:5" ht="25.5">
      <c r="A37" s="48"/>
      <c r="B37" s="49"/>
      <c r="C37" s="49"/>
      <c r="D37" s="49"/>
      <c r="E37" s="49"/>
    </row>
    <row r="38" spans="1:5" ht="25.5">
      <c r="A38" s="51" t="s">
        <v>158</v>
      </c>
      <c r="B38" s="49">
        <v>1</v>
      </c>
      <c r="C38" s="49" t="s">
        <v>127</v>
      </c>
      <c r="D38" s="49">
        <v>143.57</v>
      </c>
      <c r="E38" s="49">
        <v>358.07</v>
      </c>
    </row>
    <row r="39" spans="1:5" ht="25.5">
      <c r="A39" s="48" t="s">
        <v>159</v>
      </c>
      <c r="B39" s="49"/>
      <c r="C39" s="49"/>
      <c r="D39" s="49"/>
      <c r="E39" s="49"/>
    </row>
    <row r="40" spans="1:5" ht="25.5">
      <c r="A40" s="48" t="s">
        <v>160</v>
      </c>
      <c r="B40" s="49"/>
      <c r="C40" s="49"/>
      <c r="D40" s="49"/>
      <c r="E40" s="49"/>
    </row>
    <row r="41" spans="1:5" ht="25.5">
      <c r="A41" s="48" t="s">
        <v>161</v>
      </c>
      <c r="B41" s="49"/>
      <c r="C41" s="49"/>
      <c r="D41" s="49"/>
      <c r="E41" s="49"/>
    </row>
    <row r="42" spans="1:5" ht="51">
      <c r="A42" s="48" t="s">
        <v>162</v>
      </c>
      <c r="B42" s="49"/>
      <c r="C42" s="49"/>
      <c r="D42" s="49"/>
      <c r="E42" s="49"/>
    </row>
    <row r="43" spans="1:5" ht="51">
      <c r="A43" s="48" t="s">
        <v>163</v>
      </c>
      <c r="B43" s="49"/>
      <c r="C43" s="49"/>
      <c r="D43" s="49"/>
      <c r="E43" s="49"/>
    </row>
    <row r="44" spans="1:5" ht="25.5">
      <c r="A44" s="48" t="s">
        <v>164</v>
      </c>
      <c r="B44" s="49"/>
      <c r="C44" s="49"/>
      <c r="D44" s="49"/>
      <c r="E44" s="49"/>
    </row>
    <row r="45" spans="1:5" ht="25.5">
      <c r="A45" s="48" t="s">
        <v>135</v>
      </c>
      <c r="B45" s="49"/>
      <c r="C45" s="49"/>
      <c r="D45" s="49"/>
      <c r="E45" s="49"/>
    </row>
    <row r="46" spans="1:5" ht="51">
      <c r="A46" s="52" t="s">
        <v>165</v>
      </c>
      <c r="B46" s="49"/>
      <c r="C46" s="49"/>
      <c r="D46" s="49"/>
      <c r="E46" s="49">
        <v>1241.03</v>
      </c>
    </row>
    <row r="47" spans="1:5" ht="25.5">
      <c r="A47" s="48"/>
      <c r="B47" s="49"/>
      <c r="C47" s="49"/>
      <c r="D47" s="49"/>
      <c r="E47" s="49"/>
    </row>
    <row r="48" spans="1:5" ht="25.5">
      <c r="A48" s="51" t="s">
        <v>166</v>
      </c>
      <c r="B48" s="49"/>
      <c r="C48" s="49"/>
      <c r="D48" s="49"/>
      <c r="E48" s="49"/>
    </row>
    <row r="49" spans="1:6" ht="25.5">
      <c r="A49" s="48" t="s">
        <v>167</v>
      </c>
      <c r="B49" s="49"/>
      <c r="C49" s="49"/>
      <c r="D49" s="49"/>
      <c r="E49" s="49"/>
      <c r="F49" s="47" t="s">
        <v>150</v>
      </c>
    </row>
    <row r="50" spans="1:6" ht="25.5">
      <c r="A50" s="48" t="s">
        <v>168</v>
      </c>
      <c r="B50" s="49"/>
      <c r="C50" s="49"/>
      <c r="D50" s="49"/>
      <c r="E50" s="49"/>
    </row>
    <row r="51" spans="1:6" ht="25.5">
      <c r="A51" s="48" t="s">
        <v>169</v>
      </c>
      <c r="B51" s="49"/>
      <c r="C51" s="49"/>
      <c r="D51" s="49"/>
      <c r="E51" s="49"/>
    </row>
    <row r="52" spans="1:6" ht="25.5">
      <c r="A52" s="48" t="s">
        <v>170</v>
      </c>
      <c r="B52" s="49"/>
      <c r="C52" s="49"/>
      <c r="D52" s="49"/>
      <c r="E52" s="49"/>
    </row>
    <row r="53" spans="1:6" ht="25.5">
      <c r="A53" s="48" t="s">
        <v>171</v>
      </c>
      <c r="B53" s="49"/>
      <c r="C53" s="49"/>
      <c r="D53" s="49"/>
      <c r="E53" s="49"/>
    </row>
    <row r="54" spans="1:6" ht="25.5">
      <c r="A54" s="48" t="s">
        <v>172</v>
      </c>
      <c r="B54" s="49"/>
      <c r="C54" s="49"/>
      <c r="D54" s="49"/>
      <c r="E54" s="49"/>
    </row>
    <row r="55" spans="1:6" ht="25.5">
      <c r="A55" s="48" t="s">
        <v>173</v>
      </c>
      <c r="B55" s="49"/>
      <c r="C55" s="49"/>
      <c r="D55" s="49"/>
      <c r="E55" s="49"/>
    </row>
    <row r="56" spans="1:6" ht="25.5">
      <c r="A56" s="48" t="s">
        <v>174</v>
      </c>
      <c r="B56" s="49">
        <v>1</v>
      </c>
      <c r="C56" s="49" t="s">
        <v>127</v>
      </c>
      <c r="D56" s="49"/>
      <c r="E56" s="49">
        <v>42.36</v>
      </c>
    </row>
    <row r="57" spans="1:6" ht="25.5">
      <c r="A57" s="48" t="s">
        <v>17</v>
      </c>
      <c r="B57" s="49"/>
      <c r="C57" s="49"/>
      <c r="D57" s="49"/>
      <c r="E57" s="49">
        <v>1500</v>
      </c>
    </row>
    <row r="58" spans="1:6" ht="25.5">
      <c r="A58" s="48" t="s">
        <v>175</v>
      </c>
      <c r="B58" s="49"/>
      <c r="C58" s="49"/>
      <c r="D58" s="49"/>
      <c r="E58" s="49">
        <v>1520</v>
      </c>
    </row>
    <row r="59" spans="1:6" ht="25.5">
      <c r="A59" s="52" t="s">
        <v>176</v>
      </c>
      <c r="B59" s="49"/>
      <c r="C59" s="49"/>
      <c r="D59" s="49"/>
      <c r="E59" s="49">
        <v>4303.3900000000003</v>
      </c>
    </row>
  </sheetData>
  <pageMargins left="0.25" right="0.25" top="0.75" bottom="0.75" header="0.3" footer="0.3"/>
  <pageSetup paperSize="8" orientation="landscape" horizontalDpi="4294967293" verticalDpi="4294967293" r:id="rId1"/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700-000000000000}">
  <sheetPr>
    <tabColor rgb="FF0099FF"/>
  </sheetPr>
  <dimension ref="A1:M20"/>
  <sheetViews>
    <sheetView workbookViewId="0">
      <selection activeCell="D20" sqref="D20"/>
    </sheetView>
  </sheetViews>
  <sheetFormatPr baseColWidth="10" defaultRowHeight="15"/>
  <cols>
    <col min="1" max="1" width="46.28515625" customWidth="1"/>
    <col min="3" max="3" width="14.85546875" customWidth="1"/>
    <col min="4" max="4" width="23.85546875" customWidth="1"/>
    <col min="5" max="5" width="12.5703125" customWidth="1"/>
    <col min="8" max="8" width="17.42578125" customWidth="1"/>
    <col min="10" max="10" width="17.7109375" customWidth="1"/>
    <col min="11" max="11" width="39.42578125" customWidth="1"/>
    <col min="12" max="12" width="16.7109375" customWidth="1"/>
    <col min="13" max="13" width="15.85546875" customWidth="1"/>
  </cols>
  <sheetData>
    <row r="1" spans="1:13" ht="23.25">
      <c r="A1" s="60" t="s">
        <v>273</v>
      </c>
      <c r="B1" s="60" t="s">
        <v>274</v>
      </c>
      <c r="C1" s="60" t="s">
        <v>275</v>
      </c>
      <c r="D1" s="60" t="s">
        <v>276</v>
      </c>
      <c r="E1" s="60" t="s">
        <v>330</v>
      </c>
      <c r="F1" s="60" t="s">
        <v>331</v>
      </c>
      <c r="G1" s="60" t="s">
        <v>56</v>
      </c>
      <c r="H1" s="60" t="s">
        <v>237</v>
      </c>
      <c r="I1" s="60" t="s">
        <v>24</v>
      </c>
      <c r="J1" s="60" t="s">
        <v>55</v>
      </c>
      <c r="K1" s="63" t="s">
        <v>333</v>
      </c>
      <c r="L1" s="63" t="s">
        <v>54</v>
      </c>
      <c r="M1" s="60" t="s">
        <v>55</v>
      </c>
    </row>
    <row r="2" spans="1:13" ht="23.25">
      <c r="A2" s="64" t="s">
        <v>277</v>
      </c>
      <c r="B2" s="61"/>
      <c r="C2" s="61"/>
      <c r="D2" s="61"/>
      <c r="E2" s="61"/>
      <c r="F2" s="61"/>
      <c r="G2" s="61"/>
      <c r="H2" s="61"/>
      <c r="I2" s="61"/>
      <c r="J2" s="61"/>
      <c r="K2" s="169"/>
      <c r="L2" s="169"/>
      <c r="M2" s="137"/>
    </row>
    <row r="3" spans="1:13" ht="23.25">
      <c r="A3" s="61" t="s">
        <v>278</v>
      </c>
      <c r="B3" s="61"/>
      <c r="C3" s="61" t="s">
        <v>279</v>
      </c>
      <c r="D3" s="61"/>
      <c r="E3" s="61"/>
      <c r="F3" s="61"/>
      <c r="G3" s="61"/>
      <c r="H3" s="61">
        <v>16.239999999999998</v>
      </c>
      <c r="I3" s="61">
        <f>G3*H3</f>
        <v>0</v>
      </c>
      <c r="J3" s="61">
        <f>I3*1.2</f>
        <v>0</v>
      </c>
      <c r="K3" s="137"/>
      <c r="L3" s="137"/>
      <c r="M3" s="137"/>
    </row>
    <row r="4" spans="1:13" ht="23.25">
      <c r="A4" s="61" t="s">
        <v>280</v>
      </c>
      <c r="B4" s="61"/>
      <c r="C4" s="61"/>
      <c r="D4" s="61"/>
      <c r="E4" s="61"/>
      <c r="F4" s="61"/>
      <c r="G4" s="61"/>
      <c r="H4" s="61">
        <v>10.68</v>
      </c>
      <c r="I4" s="61">
        <f t="shared" ref="I4:I18" si="0">G4*H4</f>
        <v>0</v>
      </c>
      <c r="J4" s="61">
        <f t="shared" ref="J4:J18" si="1">I4*1.2</f>
        <v>0</v>
      </c>
      <c r="K4" s="137"/>
      <c r="L4" s="137"/>
      <c r="M4" s="137"/>
    </row>
    <row r="5" spans="1:13" ht="23.25">
      <c r="A5" s="64" t="s">
        <v>24</v>
      </c>
      <c r="B5" s="64"/>
      <c r="C5" s="64"/>
      <c r="D5" s="64"/>
      <c r="E5" s="64"/>
      <c r="F5" s="64"/>
      <c r="G5" s="64"/>
      <c r="H5" s="61"/>
      <c r="I5" s="61">
        <f t="shared" si="0"/>
        <v>0</v>
      </c>
      <c r="J5" s="61">
        <f t="shared" si="1"/>
        <v>0</v>
      </c>
      <c r="K5" s="137"/>
      <c r="L5" s="137"/>
      <c r="M5" s="137"/>
    </row>
    <row r="6" spans="1:13" ht="23.25">
      <c r="A6" s="105" t="s">
        <v>281</v>
      </c>
      <c r="B6" s="61"/>
      <c r="C6" s="61"/>
      <c r="D6" s="61"/>
      <c r="E6" s="61"/>
      <c r="F6" s="61"/>
      <c r="G6" s="61"/>
      <c r="H6" s="61"/>
      <c r="I6" s="61">
        <f t="shared" si="0"/>
        <v>0</v>
      </c>
      <c r="J6" s="61">
        <f t="shared" si="1"/>
        <v>0</v>
      </c>
      <c r="K6" s="137"/>
      <c r="L6" s="137"/>
      <c r="M6" s="137"/>
    </row>
    <row r="7" spans="1:13" ht="23.25">
      <c r="A7" s="61" t="s">
        <v>282</v>
      </c>
      <c r="B7" s="61"/>
      <c r="C7" s="61">
        <v>100</v>
      </c>
      <c r="D7" s="61"/>
      <c r="E7" s="61"/>
      <c r="F7" s="61"/>
      <c r="G7" s="62" t="e">
        <f>'SAISIE TECHNIQUE'!#REF!</f>
        <v>#REF!</v>
      </c>
      <c r="H7" s="61">
        <v>10</v>
      </c>
      <c r="I7" s="61" t="e">
        <f t="shared" si="0"/>
        <v>#REF!</v>
      </c>
      <c r="J7" s="61" t="e">
        <f t="shared" si="1"/>
        <v>#REF!</v>
      </c>
      <c r="K7" s="137"/>
      <c r="L7" s="137"/>
      <c r="M7" s="137"/>
    </row>
    <row r="8" spans="1:13" ht="23.25">
      <c r="A8" s="61" t="s">
        <v>283</v>
      </c>
      <c r="B8" s="61"/>
      <c r="C8" s="61">
        <v>60</v>
      </c>
      <c r="D8" s="61"/>
      <c r="E8" s="61"/>
      <c r="F8" s="61"/>
      <c r="G8" s="62" t="e">
        <f>'SAISIE TECHNIQUE'!#REF!</f>
        <v>#REF!</v>
      </c>
      <c r="H8" s="61">
        <v>6</v>
      </c>
      <c r="I8" s="61" t="e">
        <f t="shared" si="0"/>
        <v>#REF!</v>
      </c>
      <c r="J8" s="61" t="e">
        <f t="shared" si="1"/>
        <v>#REF!</v>
      </c>
      <c r="K8" s="137"/>
      <c r="L8" s="137"/>
      <c r="M8" s="137"/>
    </row>
    <row r="9" spans="1:13" ht="23.25">
      <c r="A9" s="105" t="s">
        <v>24</v>
      </c>
      <c r="B9" s="105"/>
      <c r="C9" s="105"/>
      <c r="D9" s="105"/>
      <c r="E9" s="105"/>
      <c r="F9" s="105"/>
      <c r="G9" s="105"/>
      <c r="H9" s="61"/>
      <c r="I9" s="61">
        <f t="shared" si="0"/>
        <v>0</v>
      </c>
      <c r="J9" s="61">
        <f t="shared" si="1"/>
        <v>0</v>
      </c>
      <c r="K9" s="137"/>
      <c r="L9" s="137"/>
      <c r="M9" s="137"/>
    </row>
    <row r="10" spans="1:13" ht="23.25">
      <c r="A10" s="63" t="s">
        <v>284</v>
      </c>
      <c r="B10" s="61"/>
      <c r="C10" s="61"/>
      <c r="D10" s="61"/>
      <c r="E10" s="61"/>
      <c r="F10" s="61"/>
      <c r="G10" s="61"/>
      <c r="H10" s="61"/>
      <c r="I10" s="61">
        <f t="shared" si="0"/>
        <v>0</v>
      </c>
      <c r="J10" s="61">
        <f t="shared" si="1"/>
        <v>0</v>
      </c>
      <c r="K10" s="137"/>
      <c r="L10" s="137"/>
      <c r="M10" s="137"/>
    </row>
    <row r="11" spans="1:13" ht="23.25">
      <c r="A11" s="61" t="s">
        <v>285</v>
      </c>
      <c r="B11" s="61"/>
      <c r="C11" s="61"/>
      <c r="D11" s="61"/>
      <c r="E11" s="61"/>
      <c r="F11" s="61"/>
      <c r="G11" s="62" t="e">
        <f>'SAISIE TECHNIQUE'!#REF!</f>
        <v>#REF!</v>
      </c>
      <c r="H11" s="61"/>
      <c r="I11" s="61" t="e">
        <f t="shared" si="0"/>
        <v>#REF!</v>
      </c>
      <c r="J11" s="61" t="e">
        <f t="shared" si="1"/>
        <v>#REF!</v>
      </c>
      <c r="K11" s="137"/>
      <c r="L11" s="137"/>
      <c r="M11" s="137"/>
    </row>
    <row r="12" spans="1:13" ht="23.25">
      <c r="A12" s="61" t="s">
        <v>286</v>
      </c>
      <c r="B12" s="61"/>
      <c r="C12" s="61"/>
      <c r="D12" s="61"/>
      <c r="E12" s="61"/>
      <c r="F12" s="61"/>
      <c r="G12" s="62" t="e">
        <f>'SAISIE TECHNIQUE'!#REF!</f>
        <v>#REF!</v>
      </c>
      <c r="H12" s="61">
        <v>10.8</v>
      </c>
      <c r="I12" s="61" t="e">
        <f t="shared" si="0"/>
        <v>#REF!</v>
      </c>
      <c r="J12" s="61" t="e">
        <f t="shared" si="1"/>
        <v>#REF!</v>
      </c>
      <c r="K12" s="137"/>
      <c r="L12" s="137"/>
      <c r="M12" s="137"/>
    </row>
    <row r="13" spans="1:13" ht="23.25">
      <c r="A13" s="61" t="s">
        <v>280</v>
      </c>
      <c r="B13" s="61"/>
      <c r="C13" s="61"/>
      <c r="D13" s="61">
        <v>100</v>
      </c>
      <c r="E13" s="61"/>
      <c r="F13" s="61"/>
      <c r="G13" s="62" t="e">
        <f>'SAISIE TECHNIQUE'!#REF!</f>
        <v>#REF!</v>
      </c>
      <c r="H13" s="61">
        <v>10.6</v>
      </c>
      <c r="I13" s="61" t="e">
        <f t="shared" si="0"/>
        <v>#REF!</v>
      </c>
      <c r="J13" s="61" t="e">
        <f t="shared" si="1"/>
        <v>#REF!</v>
      </c>
      <c r="K13" s="137"/>
      <c r="L13" s="137"/>
      <c r="M13" s="137"/>
    </row>
    <row r="14" spans="1:13" ht="23.25">
      <c r="A14" s="63" t="s">
        <v>24</v>
      </c>
      <c r="B14" s="63"/>
      <c r="C14" s="63"/>
      <c r="D14" s="63"/>
      <c r="E14" s="63"/>
      <c r="F14" s="63"/>
      <c r="G14" s="63"/>
      <c r="H14" s="61"/>
      <c r="I14" s="61">
        <f t="shared" si="0"/>
        <v>0</v>
      </c>
      <c r="J14" s="61">
        <f t="shared" si="1"/>
        <v>0</v>
      </c>
      <c r="K14" s="137"/>
      <c r="L14" s="137"/>
      <c r="M14" s="137"/>
    </row>
    <row r="15" spans="1:13" ht="23.25">
      <c r="A15" s="106" t="s">
        <v>287</v>
      </c>
      <c r="B15" s="61"/>
      <c r="C15" s="61"/>
      <c r="D15" s="61"/>
      <c r="E15" s="61"/>
      <c r="F15" s="61"/>
      <c r="G15" s="62" t="e">
        <f>'SAISIE TECHNIQUE'!#REF!</f>
        <v>#REF!</v>
      </c>
      <c r="H15" s="61"/>
      <c r="I15" s="61" t="e">
        <f t="shared" si="0"/>
        <v>#REF!</v>
      </c>
      <c r="J15" s="61" t="e">
        <f t="shared" si="1"/>
        <v>#REF!</v>
      </c>
      <c r="K15" s="137"/>
      <c r="L15" s="137"/>
      <c r="M15" s="137"/>
    </row>
    <row r="16" spans="1:13" ht="23.25">
      <c r="A16" s="61" t="s">
        <v>288</v>
      </c>
      <c r="B16" s="61"/>
      <c r="C16" s="61"/>
      <c r="D16" s="61"/>
      <c r="E16" s="61"/>
      <c r="F16" s="61"/>
      <c r="G16" s="62" t="e">
        <f>'SAISIE TECHNIQUE'!#REF!</f>
        <v>#REF!</v>
      </c>
      <c r="H16" s="61">
        <v>7.55</v>
      </c>
      <c r="I16" s="61" t="e">
        <f t="shared" si="0"/>
        <v>#REF!</v>
      </c>
      <c r="J16" s="61" t="e">
        <f t="shared" si="1"/>
        <v>#REF!</v>
      </c>
      <c r="K16" s="137"/>
      <c r="L16" s="137"/>
      <c r="M16" s="137"/>
    </row>
    <row r="17" spans="1:13" ht="23.25">
      <c r="A17" s="61" t="s">
        <v>289</v>
      </c>
      <c r="B17" s="61"/>
      <c r="C17" s="61"/>
      <c r="D17" s="61"/>
      <c r="E17" s="61"/>
      <c r="F17" s="61"/>
      <c r="G17" s="62" t="e">
        <f>'SAISIE TECHNIQUE'!#REF!</f>
        <v>#REF!</v>
      </c>
      <c r="H17" s="61">
        <v>10.8</v>
      </c>
      <c r="I17" s="61" t="e">
        <f t="shared" si="0"/>
        <v>#REF!</v>
      </c>
      <c r="J17" s="61" t="e">
        <f t="shared" si="1"/>
        <v>#REF!</v>
      </c>
      <c r="K17" s="137"/>
      <c r="L17" s="137"/>
      <c r="M17" s="137"/>
    </row>
    <row r="18" spans="1:13" ht="23.25">
      <c r="A18" s="61" t="s">
        <v>290</v>
      </c>
      <c r="B18" s="61"/>
      <c r="C18" s="61"/>
      <c r="D18" s="61"/>
      <c r="E18" s="61"/>
      <c r="F18" s="61"/>
      <c r="G18" s="62" t="e">
        <f>'SAISIE TECHNIQUE'!#REF!</f>
        <v>#REF!</v>
      </c>
      <c r="H18" s="61">
        <v>10.6</v>
      </c>
      <c r="I18" s="61" t="e">
        <f t="shared" si="0"/>
        <v>#REF!</v>
      </c>
      <c r="J18" s="61" t="e">
        <f t="shared" si="1"/>
        <v>#REF!</v>
      </c>
      <c r="K18" s="137"/>
      <c r="L18" s="137"/>
      <c r="M18" s="137"/>
    </row>
    <row r="19" spans="1:13" ht="26.25">
      <c r="A19" s="106" t="s">
        <v>24</v>
      </c>
      <c r="B19" s="106"/>
      <c r="C19" s="106"/>
      <c r="D19" s="106"/>
      <c r="E19" s="106"/>
      <c r="F19" s="106"/>
      <c r="G19" s="106"/>
      <c r="H19" s="61">
        <f>SUM(H16:H18)</f>
        <v>28.950000000000003</v>
      </c>
      <c r="I19" s="64" t="e">
        <f>SUM(I3:I18)</f>
        <v>#REF!</v>
      </c>
      <c r="J19" s="64" t="e">
        <f>SUM(J3:J18)</f>
        <v>#REF!</v>
      </c>
      <c r="K19" s="64"/>
      <c r="L19" s="64">
        <f>SUM(L3:L18)</f>
        <v>0</v>
      </c>
      <c r="M19" s="2">
        <f>L19*1.2</f>
        <v>0</v>
      </c>
    </row>
    <row r="20" spans="1:13" ht="95.25" customHeight="1">
      <c r="A20" s="138" t="s">
        <v>332</v>
      </c>
    </row>
  </sheetData>
  <pageMargins left="0.25" right="0.25" top="0.75" bottom="0.75" header="0.3" footer="0.3"/>
  <pageSetup paperSize="8" orientation="landscape" horizontalDpi="4294967293" verticalDpi="4294967293" r:id="rId1"/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800-000000000000}">
  <sheetPr>
    <tabColor rgb="FF00B050"/>
  </sheetPr>
  <dimension ref="A1:F15"/>
  <sheetViews>
    <sheetView workbookViewId="0">
      <selection activeCell="B3" sqref="B3"/>
    </sheetView>
  </sheetViews>
  <sheetFormatPr baseColWidth="10" defaultRowHeight="15"/>
  <cols>
    <col min="1" max="1" width="38.7109375" customWidth="1"/>
    <col min="3" max="3" width="21.85546875" customWidth="1"/>
    <col min="4" max="4" width="19.42578125" customWidth="1"/>
    <col min="5" max="5" width="33.42578125" customWidth="1"/>
    <col min="6" max="6" width="13.42578125" customWidth="1"/>
  </cols>
  <sheetData>
    <row r="1" spans="1:6" ht="25.5">
      <c r="A1" s="12" t="s">
        <v>184</v>
      </c>
      <c r="B1" s="12" t="s">
        <v>56</v>
      </c>
      <c r="C1" s="12" t="s">
        <v>239</v>
      </c>
      <c r="D1" s="12" t="s">
        <v>54</v>
      </c>
      <c r="E1" s="92" t="s">
        <v>333</v>
      </c>
      <c r="F1" s="92" t="s">
        <v>24</v>
      </c>
    </row>
    <row r="2" spans="1:6" ht="78.75">
      <c r="A2" s="85" t="s">
        <v>240</v>
      </c>
      <c r="B2" s="66"/>
      <c r="C2" s="58"/>
      <c r="D2" s="58">
        <f>B2*C2</f>
        <v>0</v>
      </c>
      <c r="E2" s="5"/>
      <c r="F2" s="5"/>
    </row>
    <row r="3" spans="1:6" ht="26.25">
      <c r="A3" s="58" t="s">
        <v>241</v>
      </c>
      <c r="B3" s="66" t="e">
        <f>+'SAISIE TECHNIQUE'!#REF!</f>
        <v>#REF!</v>
      </c>
      <c r="C3" s="58"/>
      <c r="D3" s="58" t="e">
        <f t="shared" ref="D3:D12" si="0">B3*C3</f>
        <v>#REF!</v>
      </c>
    </row>
    <row r="4" spans="1:6" ht="26.25">
      <c r="A4" s="58"/>
      <c r="B4" s="58"/>
      <c r="C4" s="58"/>
      <c r="D4" s="58">
        <f t="shared" si="0"/>
        <v>0</v>
      </c>
    </row>
    <row r="5" spans="1:6" ht="26.25">
      <c r="A5" s="58"/>
      <c r="B5" s="58"/>
      <c r="C5" s="58"/>
      <c r="D5" s="58">
        <f t="shared" si="0"/>
        <v>0</v>
      </c>
    </row>
    <row r="6" spans="1:6" ht="26.25">
      <c r="A6" s="58"/>
      <c r="B6" s="58"/>
      <c r="C6" s="58"/>
      <c r="D6" s="58">
        <f t="shared" si="0"/>
        <v>0</v>
      </c>
    </row>
    <row r="7" spans="1:6" ht="26.25">
      <c r="A7" s="58" t="s">
        <v>242</v>
      </c>
      <c r="B7" s="66" t="e">
        <f>'SAISIE TECHNIQUE'!#REF!</f>
        <v>#REF!</v>
      </c>
      <c r="C7" s="58"/>
      <c r="D7" s="58" t="e">
        <f t="shared" si="0"/>
        <v>#REF!</v>
      </c>
    </row>
    <row r="8" spans="1:6" ht="26.25">
      <c r="A8" s="58"/>
      <c r="B8" s="58"/>
      <c r="C8" s="58"/>
      <c r="D8" s="58">
        <f t="shared" si="0"/>
        <v>0</v>
      </c>
    </row>
    <row r="9" spans="1:6" ht="26.25">
      <c r="A9" s="58"/>
      <c r="B9" s="58"/>
      <c r="C9" s="58"/>
      <c r="D9" s="58">
        <f t="shared" si="0"/>
        <v>0</v>
      </c>
    </row>
    <row r="10" spans="1:6" ht="26.25">
      <c r="A10" s="58"/>
      <c r="B10" s="58"/>
      <c r="C10" s="58"/>
      <c r="D10" s="58">
        <f t="shared" si="0"/>
        <v>0</v>
      </c>
    </row>
    <row r="11" spans="1:6" ht="26.25">
      <c r="A11" s="58"/>
      <c r="B11" s="58"/>
      <c r="C11" s="58"/>
      <c r="D11" s="58">
        <f t="shared" si="0"/>
        <v>0</v>
      </c>
    </row>
    <row r="12" spans="1:6" ht="26.25">
      <c r="A12" s="58"/>
      <c r="B12" s="58"/>
      <c r="C12" s="58"/>
      <c r="D12" s="58">
        <f t="shared" si="0"/>
        <v>0</v>
      </c>
    </row>
    <row r="13" spans="1:6" ht="26.25">
      <c r="A13" s="2" t="s">
        <v>54</v>
      </c>
      <c r="B13" s="2"/>
      <c r="C13" s="2"/>
      <c r="D13" s="2" t="e">
        <f>SUM(D2:D12)</f>
        <v>#REF!</v>
      </c>
    </row>
    <row r="14" spans="1:6" ht="26.25">
      <c r="A14" s="2" t="s">
        <v>243</v>
      </c>
      <c r="B14" s="2"/>
      <c r="C14" s="2"/>
      <c r="D14" s="2" t="e">
        <f>D13*0.2</f>
        <v>#REF!</v>
      </c>
    </row>
    <row r="15" spans="1:6" ht="26.25">
      <c r="A15" s="2" t="s">
        <v>244</v>
      </c>
      <c r="B15" s="2"/>
      <c r="C15" s="2"/>
      <c r="D15" s="2" t="e">
        <f>D13*1.2</f>
        <v>#REF!</v>
      </c>
    </row>
  </sheetData>
  <pageMargins left="0.25" right="0.25" top="0.75" bottom="0.75" header="0.3" footer="0.3"/>
  <pageSetup paperSize="8" orientation="portrait" horizontalDpi="4294967293" verticalDpi="4294967293" r:id="rId1"/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900-000000000000}">
  <dimension ref="A1:E9"/>
  <sheetViews>
    <sheetView workbookViewId="0">
      <selection activeCell="O7" sqref="O7"/>
    </sheetView>
  </sheetViews>
  <sheetFormatPr baseColWidth="10" defaultRowHeight="15"/>
  <cols>
    <col min="1" max="1" width="50.85546875" bestFit="1" customWidth="1"/>
    <col min="2" max="2" width="6.140625" bestFit="1" customWidth="1"/>
    <col min="3" max="3" width="5.7109375" bestFit="1" customWidth="1"/>
    <col min="4" max="4" width="9.28515625" bestFit="1" customWidth="1"/>
    <col min="5" max="5" width="14.42578125" bestFit="1" customWidth="1"/>
  </cols>
  <sheetData>
    <row r="1" spans="1:5" ht="21">
      <c r="A1" s="14" t="s">
        <v>22</v>
      </c>
      <c r="B1" s="14" t="s">
        <v>56</v>
      </c>
      <c r="C1" s="14" t="s">
        <v>53</v>
      </c>
      <c r="D1" s="14" t="s">
        <v>24</v>
      </c>
      <c r="E1" s="14" t="s">
        <v>55</v>
      </c>
    </row>
    <row r="2" spans="1:5" ht="21">
      <c r="A2" s="15" t="s">
        <v>57</v>
      </c>
      <c r="B2" s="15"/>
      <c r="C2" s="15"/>
      <c r="D2" s="15"/>
      <c r="E2" s="15"/>
    </row>
    <row r="3" spans="1:5" ht="21">
      <c r="A3" s="15" t="s">
        <v>58</v>
      </c>
      <c r="B3" s="15"/>
      <c r="C3" s="15"/>
      <c r="D3" s="15"/>
      <c r="E3" s="15"/>
    </row>
    <row r="4" spans="1:5" ht="21">
      <c r="A4" s="15" t="s">
        <v>59</v>
      </c>
      <c r="B4" s="15"/>
      <c r="C4" s="15"/>
      <c r="D4" s="15"/>
      <c r="E4" s="15"/>
    </row>
    <row r="5" spans="1:5" ht="21">
      <c r="A5" s="15" t="s">
        <v>60</v>
      </c>
      <c r="B5" s="15"/>
      <c r="C5" s="15"/>
      <c r="D5" s="15"/>
      <c r="E5" s="15"/>
    </row>
    <row r="6" spans="1:5" ht="21">
      <c r="A6" s="15" t="s">
        <v>61</v>
      </c>
      <c r="B6" s="15"/>
      <c r="C6" s="15"/>
      <c r="D6" s="15"/>
      <c r="E6" s="15"/>
    </row>
    <row r="7" spans="1:5" ht="21">
      <c r="A7" s="15" t="s">
        <v>62</v>
      </c>
      <c r="B7" s="15"/>
      <c r="C7" s="15"/>
      <c r="D7" s="15"/>
      <c r="E7" s="15"/>
    </row>
    <row r="8" spans="1:5" ht="21">
      <c r="A8" s="15" t="s">
        <v>63</v>
      </c>
      <c r="B8" s="15"/>
      <c r="C8" s="15"/>
      <c r="D8" s="15"/>
      <c r="E8" s="15"/>
    </row>
    <row r="9" spans="1:5" ht="21">
      <c r="A9" s="15" t="s">
        <v>64</v>
      </c>
      <c r="B9" s="15"/>
      <c r="C9" s="15"/>
      <c r="D9" s="15"/>
      <c r="E9" s="15"/>
    </row>
  </sheetData>
  <pageMargins left="0.7" right="0.7" top="0.75" bottom="0.75" header="0.3" footer="0.3"/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A00-000000000000}">
  <dimension ref="A1:D7"/>
  <sheetViews>
    <sheetView workbookViewId="0">
      <selection activeCell="F20" sqref="F20"/>
    </sheetView>
  </sheetViews>
  <sheetFormatPr baseColWidth="10" defaultRowHeight="15"/>
  <cols>
    <col min="1" max="1" width="52.5703125" customWidth="1"/>
    <col min="3" max="3" width="16" customWidth="1"/>
    <col min="4" max="4" width="16.42578125" customWidth="1"/>
  </cols>
  <sheetData>
    <row r="1" spans="1:4" ht="23.25">
      <c r="A1" s="60" t="s">
        <v>22</v>
      </c>
      <c r="B1" s="60" t="s">
        <v>56</v>
      </c>
      <c r="C1" s="60" t="s">
        <v>54</v>
      </c>
      <c r="D1" s="60" t="s">
        <v>55</v>
      </c>
    </row>
    <row r="2" spans="1:4" ht="23.25">
      <c r="A2" s="61" t="s">
        <v>297</v>
      </c>
      <c r="B2" s="61"/>
      <c r="C2" s="61"/>
      <c r="D2" s="61"/>
    </row>
    <row r="3" spans="1:4" ht="23.25">
      <c r="A3" s="61" t="s">
        <v>298</v>
      </c>
      <c r="B3" s="61"/>
      <c r="C3" s="61"/>
      <c r="D3" s="61"/>
    </row>
    <row r="4" spans="1:4" ht="23.25">
      <c r="A4" s="61"/>
      <c r="B4" s="61"/>
      <c r="C4" s="61"/>
      <c r="D4" s="61"/>
    </row>
    <row r="5" spans="1:4" ht="23.25">
      <c r="A5" s="61"/>
      <c r="B5" s="61"/>
      <c r="C5" s="61"/>
      <c r="D5" s="61"/>
    </row>
    <row r="6" spans="1:4" ht="23.25">
      <c r="A6" s="61"/>
      <c r="B6" s="61"/>
      <c r="C6" s="61"/>
      <c r="D6" s="61"/>
    </row>
    <row r="7" spans="1:4" ht="23.25">
      <c r="A7" s="60" t="s">
        <v>55</v>
      </c>
      <c r="B7" s="60"/>
      <c r="C7" s="60"/>
      <c r="D7" s="60" t="s">
        <v>55</v>
      </c>
    </row>
  </sheetData>
  <pageMargins left="0.7" right="0.7" top="0.75" bottom="0.75" header="0.3" footer="0.3"/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B00-000000000000}">
  <dimension ref="A1:L32"/>
  <sheetViews>
    <sheetView workbookViewId="0">
      <selection activeCell="C3" sqref="C3"/>
    </sheetView>
  </sheetViews>
  <sheetFormatPr baseColWidth="10" defaultRowHeight="15"/>
  <cols>
    <col min="1" max="1" width="20.5703125" customWidth="1"/>
    <col min="2" max="2" width="8.85546875" customWidth="1"/>
    <col min="3" max="3" width="8.42578125" customWidth="1"/>
    <col min="4" max="4" width="12.28515625" customWidth="1"/>
    <col min="5" max="5" width="16.28515625" customWidth="1"/>
    <col min="6" max="6" width="7.28515625" customWidth="1"/>
    <col min="7" max="7" width="12.140625" customWidth="1"/>
    <col min="8" max="8" width="13.7109375" customWidth="1"/>
    <col min="9" max="9" width="7.28515625" customWidth="1"/>
    <col min="10" max="10" width="7.5703125" customWidth="1"/>
    <col min="11" max="11" width="8.140625" customWidth="1"/>
    <col min="12" max="12" width="13.5703125" customWidth="1"/>
  </cols>
  <sheetData>
    <row r="1" spans="1:12" ht="18">
      <c r="A1" s="186" t="s">
        <v>40</v>
      </c>
      <c r="B1" s="186" t="s">
        <v>194</v>
      </c>
      <c r="C1" s="186" t="s">
        <v>351</v>
      </c>
      <c r="D1" s="186" t="s">
        <v>352</v>
      </c>
      <c r="E1" s="186" t="s">
        <v>676</v>
      </c>
      <c r="F1" s="186" t="s">
        <v>353</v>
      </c>
      <c r="G1" s="186" t="s">
        <v>186</v>
      </c>
      <c r="H1" s="186" t="s">
        <v>354</v>
      </c>
      <c r="I1" s="186" t="s">
        <v>226</v>
      </c>
      <c r="J1" s="186" t="s">
        <v>355</v>
      </c>
      <c r="K1" s="186" t="s">
        <v>356</v>
      </c>
      <c r="L1" s="186" t="s">
        <v>28</v>
      </c>
    </row>
    <row r="2" spans="1:12" ht="18">
      <c r="A2" s="187" t="s">
        <v>736</v>
      </c>
      <c r="B2" s="187">
        <v>5</v>
      </c>
      <c r="C2" s="187">
        <v>6</v>
      </c>
      <c r="D2" s="188">
        <f>B2*C2</f>
        <v>30</v>
      </c>
      <c r="E2" s="188">
        <f>B2*2+C2*2</f>
        <v>22</v>
      </c>
      <c r="F2" s="187"/>
      <c r="G2" s="189">
        <f>E2*F2</f>
        <v>0</v>
      </c>
      <c r="H2" s="187"/>
      <c r="I2" s="189">
        <f>H2*F2</f>
        <v>0</v>
      </c>
      <c r="J2" s="189">
        <f>D2</f>
        <v>30</v>
      </c>
      <c r="K2" s="187">
        <f>D2</f>
        <v>30</v>
      </c>
      <c r="L2" s="190">
        <f>G2+I2+J2+I2</f>
        <v>30</v>
      </c>
    </row>
    <row r="3" spans="1:12" ht="18">
      <c r="A3" s="187"/>
      <c r="B3" s="187"/>
      <c r="C3" s="187"/>
      <c r="D3" s="188">
        <f t="shared" ref="D3:D22" si="0">B3*C3</f>
        <v>0</v>
      </c>
      <c r="E3" s="188">
        <f t="shared" ref="E3:E22" si="1">B3*2+C3*2</f>
        <v>0</v>
      </c>
      <c r="F3" s="187"/>
      <c r="G3" s="189">
        <f t="shared" ref="G3:G22" si="2">E3*F3</f>
        <v>0</v>
      </c>
      <c r="H3" s="187"/>
      <c r="I3" s="189">
        <f t="shared" ref="I3:I22" si="3">H3*F3</f>
        <v>0</v>
      </c>
      <c r="J3" s="189">
        <f t="shared" ref="J3:J22" si="4">D3</f>
        <v>0</v>
      </c>
      <c r="K3" s="187">
        <f t="shared" ref="K3:K22" si="5">D3</f>
        <v>0</v>
      </c>
      <c r="L3" s="190">
        <f t="shared" ref="L3:L22" si="6">G3+I3+J3+I3</f>
        <v>0</v>
      </c>
    </row>
    <row r="4" spans="1:12" ht="18">
      <c r="A4" s="187"/>
      <c r="B4" s="187"/>
      <c r="C4" s="187"/>
      <c r="D4" s="188">
        <f t="shared" si="0"/>
        <v>0</v>
      </c>
      <c r="E4" s="188">
        <f t="shared" si="1"/>
        <v>0</v>
      </c>
      <c r="F4" s="187">
        <v>3</v>
      </c>
      <c r="G4" s="189">
        <f t="shared" si="2"/>
        <v>0</v>
      </c>
      <c r="H4" s="187"/>
      <c r="I4" s="189">
        <f t="shared" si="3"/>
        <v>0</v>
      </c>
      <c r="J4" s="189">
        <f t="shared" si="4"/>
        <v>0</v>
      </c>
      <c r="K4" s="187">
        <f t="shared" si="5"/>
        <v>0</v>
      </c>
      <c r="L4" s="190">
        <f t="shared" si="6"/>
        <v>0</v>
      </c>
    </row>
    <row r="5" spans="1:12" ht="18">
      <c r="A5" s="187"/>
      <c r="B5" s="187"/>
      <c r="C5" s="187"/>
      <c r="D5" s="188">
        <f t="shared" si="0"/>
        <v>0</v>
      </c>
      <c r="E5" s="188">
        <f t="shared" si="1"/>
        <v>0</v>
      </c>
      <c r="F5" s="187"/>
      <c r="G5" s="189">
        <f t="shared" si="2"/>
        <v>0</v>
      </c>
      <c r="H5" s="187"/>
      <c r="I5" s="189">
        <f t="shared" si="3"/>
        <v>0</v>
      </c>
      <c r="J5" s="189">
        <f t="shared" si="4"/>
        <v>0</v>
      </c>
      <c r="K5" s="187">
        <f t="shared" si="5"/>
        <v>0</v>
      </c>
      <c r="L5" s="190">
        <f t="shared" si="6"/>
        <v>0</v>
      </c>
    </row>
    <row r="6" spans="1:12" ht="18">
      <c r="A6" s="187"/>
      <c r="B6" s="187"/>
      <c r="C6" s="187"/>
      <c r="D6" s="188">
        <f t="shared" si="0"/>
        <v>0</v>
      </c>
      <c r="E6" s="188">
        <f t="shared" si="1"/>
        <v>0</v>
      </c>
      <c r="F6" s="187"/>
      <c r="G6" s="189">
        <f t="shared" si="2"/>
        <v>0</v>
      </c>
      <c r="H6" s="187"/>
      <c r="I6" s="189">
        <f t="shared" si="3"/>
        <v>0</v>
      </c>
      <c r="J6" s="189">
        <f t="shared" si="4"/>
        <v>0</v>
      </c>
      <c r="K6" s="187">
        <f t="shared" si="5"/>
        <v>0</v>
      </c>
      <c r="L6" s="190">
        <f t="shared" si="6"/>
        <v>0</v>
      </c>
    </row>
    <row r="7" spans="1:12" ht="18">
      <c r="A7" s="187"/>
      <c r="B7" s="187"/>
      <c r="C7" s="187"/>
      <c r="D7" s="188">
        <f t="shared" si="0"/>
        <v>0</v>
      </c>
      <c r="E7" s="188">
        <f t="shared" si="1"/>
        <v>0</v>
      </c>
      <c r="F7" s="187"/>
      <c r="G7" s="189">
        <f t="shared" si="2"/>
        <v>0</v>
      </c>
      <c r="H7" s="187"/>
      <c r="I7" s="189">
        <f t="shared" si="3"/>
        <v>0</v>
      </c>
      <c r="J7" s="189">
        <f t="shared" si="4"/>
        <v>0</v>
      </c>
      <c r="K7" s="187">
        <f t="shared" si="5"/>
        <v>0</v>
      </c>
      <c r="L7" s="190">
        <f t="shared" si="6"/>
        <v>0</v>
      </c>
    </row>
    <row r="8" spans="1:12" ht="18">
      <c r="A8" s="187"/>
      <c r="B8" s="187"/>
      <c r="C8" s="187"/>
      <c r="D8" s="188">
        <f t="shared" si="0"/>
        <v>0</v>
      </c>
      <c r="E8" s="188">
        <f t="shared" si="1"/>
        <v>0</v>
      </c>
      <c r="F8" s="187"/>
      <c r="G8" s="189">
        <f t="shared" si="2"/>
        <v>0</v>
      </c>
      <c r="H8" s="187"/>
      <c r="I8" s="189">
        <f t="shared" si="3"/>
        <v>0</v>
      </c>
      <c r="J8" s="189">
        <f t="shared" si="4"/>
        <v>0</v>
      </c>
      <c r="K8" s="187">
        <f t="shared" si="5"/>
        <v>0</v>
      </c>
      <c r="L8" s="190">
        <f t="shared" si="6"/>
        <v>0</v>
      </c>
    </row>
    <row r="9" spans="1:12" ht="18">
      <c r="A9" s="187"/>
      <c r="B9" s="187"/>
      <c r="C9" s="187"/>
      <c r="D9" s="188">
        <f t="shared" si="0"/>
        <v>0</v>
      </c>
      <c r="E9" s="188">
        <f t="shared" si="1"/>
        <v>0</v>
      </c>
      <c r="F9" s="187"/>
      <c r="G9" s="189">
        <f t="shared" si="2"/>
        <v>0</v>
      </c>
      <c r="H9" s="187"/>
      <c r="I9" s="189">
        <f t="shared" si="3"/>
        <v>0</v>
      </c>
      <c r="J9" s="189">
        <f t="shared" si="4"/>
        <v>0</v>
      </c>
      <c r="K9" s="187">
        <f t="shared" si="5"/>
        <v>0</v>
      </c>
      <c r="L9" s="190">
        <f t="shared" si="6"/>
        <v>0</v>
      </c>
    </row>
    <row r="10" spans="1:12" ht="18">
      <c r="A10" s="187"/>
      <c r="B10" s="187"/>
      <c r="C10" s="187"/>
      <c r="D10" s="188">
        <f t="shared" si="0"/>
        <v>0</v>
      </c>
      <c r="E10" s="188">
        <f t="shared" si="1"/>
        <v>0</v>
      </c>
      <c r="F10" s="187"/>
      <c r="G10" s="189">
        <f t="shared" si="2"/>
        <v>0</v>
      </c>
      <c r="H10" s="187"/>
      <c r="I10" s="189">
        <f t="shared" si="3"/>
        <v>0</v>
      </c>
      <c r="J10" s="189">
        <f t="shared" si="4"/>
        <v>0</v>
      </c>
      <c r="K10" s="187">
        <f t="shared" si="5"/>
        <v>0</v>
      </c>
      <c r="L10" s="190">
        <f t="shared" si="6"/>
        <v>0</v>
      </c>
    </row>
    <row r="11" spans="1:12" ht="18">
      <c r="A11" s="187"/>
      <c r="B11" s="187"/>
      <c r="C11" s="187"/>
      <c r="D11" s="188">
        <f t="shared" si="0"/>
        <v>0</v>
      </c>
      <c r="E11" s="188">
        <f t="shared" si="1"/>
        <v>0</v>
      </c>
      <c r="F11" s="187"/>
      <c r="G11" s="189">
        <f t="shared" si="2"/>
        <v>0</v>
      </c>
      <c r="H11" s="187"/>
      <c r="I11" s="189">
        <f t="shared" si="3"/>
        <v>0</v>
      </c>
      <c r="J11" s="189">
        <f t="shared" si="4"/>
        <v>0</v>
      </c>
      <c r="K11" s="187">
        <f t="shared" si="5"/>
        <v>0</v>
      </c>
      <c r="L11" s="190">
        <f t="shared" si="6"/>
        <v>0</v>
      </c>
    </row>
    <row r="12" spans="1:12" ht="18">
      <c r="A12" s="187"/>
      <c r="B12" s="187"/>
      <c r="C12" s="187"/>
      <c r="D12" s="188">
        <f t="shared" si="0"/>
        <v>0</v>
      </c>
      <c r="E12" s="188">
        <f t="shared" si="1"/>
        <v>0</v>
      </c>
      <c r="F12" s="187"/>
      <c r="G12" s="189">
        <f t="shared" si="2"/>
        <v>0</v>
      </c>
      <c r="H12" s="187"/>
      <c r="I12" s="189">
        <f t="shared" si="3"/>
        <v>0</v>
      </c>
      <c r="J12" s="189">
        <f t="shared" si="4"/>
        <v>0</v>
      </c>
      <c r="K12" s="187">
        <f t="shared" si="5"/>
        <v>0</v>
      </c>
      <c r="L12" s="190">
        <f t="shared" si="6"/>
        <v>0</v>
      </c>
    </row>
    <row r="13" spans="1:12" ht="18">
      <c r="A13" s="187"/>
      <c r="B13" s="187"/>
      <c r="C13" s="187"/>
      <c r="D13" s="188">
        <f t="shared" si="0"/>
        <v>0</v>
      </c>
      <c r="E13" s="188">
        <f t="shared" si="1"/>
        <v>0</v>
      </c>
      <c r="F13" s="187"/>
      <c r="G13" s="189">
        <f t="shared" si="2"/>
        <v>0</v>
      </c>
      <c r="H13" s="187"/>
      <c r="I13" s="189">
        <f t="shared" si="3"/>
        <v>0</v>
      </c>
      <c r="J13" s="189">
        <f t="shared" si="4"/>
        <v>0</v>
      </c>
      <c r="K13" s="187">
        <f t="shared" si="5"/>
        <v>0</v>
      </c>
      <c r="L13" s="190">
        <f t="shared" si="6"/>
        <v>0</v>
      </c>
    </row>
    <row r="14" spans="1:12" ht="18">
      <c r="A14" s="187"/>
      <c r="B14" s="187"/>
      <c r="C14" s="187"/>
      <c r="D14" s="188">
        <f t="shared" si="0"/>
        <v>0</v>
      </c>
      <c r="E14" s="188">
        <f t="shared" si="1"/>
        <v>0</v>
      </c>
      <c r="F14" s="187"/>
      <c r="G14" s="189">
        <f t="shared" si="2"/>
        <v>0</v>
      </c>
      <c r="H14" s="187"/>
      <c r="I14" s="189">
        <f t="shared" si="3"/>
        <v>0</v>
      </c>
      <c r="J14" s="189">
        <f t="shared" si="4"/>
        <v>0</v>
      </c>
      <c r="K14" s="187">
        <f t="shared" si="5"/>
        <v>0</v>
      </c>
      <c r="L14" s="190">
        <f t="shared" si="6"/>
        <v>0</v>
      </c>
    </row>
    <row r="15" spans="1:12" ht="18">
      <c r="A15" s="187"/>
      <c r="B15" s="187"/>
      <c r="C15" s="187"/>
      <c r="D15" s="188">
        <f t="shared" si="0"/>
        <v>0</v>
      </c>
      <c r="E15" s="188">
        <f t="shared" si="1"/>
        <v>0</v>
      </c>
      <c r="F15" s="187"/>
      <c r="G15" s="189">
        <f t="shared" si="2"/>
        <v>0</v>
      </c>
      <c r="H15" s="187"/>
      <c r="I15" s="189">
        <f t="shared" si="3"/>
        <v>0</v>
      </c>
      <c r="J15" s="189">
        <f t="shared" si="4"/>
        <v>0</v>
      </c>
      <c r="K15" s="187">
        <f t="shared" si="5"/>
        <v>0</v>
      </c>
      <c r="L15" s="190">
        <f t="shared" si="6"/>
        <v>0</v>
      </c>
    </row>
    <row r="16" spans="1:12" ht="18">
      <c r="A16" s="187"/>
      <c r="B16" s="187"/>
      <c r="C16" s="187"/>
      <c r="D16" s="188">
        <f t="shared" si="0"/>
        <v>0</v>
      </c>
      <c r="E16" s="188">
        <f t="shared" si="1"/>
        <v>0</v>
      </c>
      <c r="F16" s="187"/>
      <c r="G16" s="189">
        <f t="shared" si="2"/>
        <v>0</v>
      </c>
      <c r="H16" s="187"/>
      <c r="I16" s="189">
        <f t="shared" si="3"/>
        <v>0</v>
      </c>
      <c r="J16" s="189">
        <f t="shared" si="4"/>
        <v>0</v>
      </c>
      <c r="K16" s="187">
        <f t="shared" si="5"/>
        <v>0</v>
      </c>
      <c r="L16" s="190">
        <f t="shared" si="6"/>
        <v>0</v>
      </c>
    </row>
    <row r="17" spans="1:12" ht="18">
      <c r="A17" s="187"/>
      <c r="B17" s="187"/>
      <c r="C17" s="187"/>
      <c r="D17" s="188">
        <f t="shared" si="0"/>
        <v>0</v>
      </c>
      <c r="E17" s="188">
        <f t="shared" si="1"/>
        <v>0</v>
      </c>
      <c r="F17" s="187"/>
      <c r="G17" s="189">
        <f t="shared" si="2"/>
        <v>0</v>
      </c>
      <c r="H17" s="187"/>
      <c r="I17" s="189">
        <f t="shared" si="3"/>
        <v>0</v>
      </c>
      <c r="J17" s="189">
        <f t="shared" si="4"/>
        <v>0</v>
      </c>
      <c r="K17" s="187">
        <f t="shared" si="5"/>
        <v>0</v>
      </c>
      <c r="L17" s="190">
        <f t="shared" si="6"/>
        <v>0</v>
      </c>
    </row>
    <row r="18" spans="1:12" ht="18">
      <c r="A18" s="187"/>
      <c r="B18" s="187"/>
      <c r="C18" s="187"/>
      <c r="D18" s="188">
        <f t="shared" si="0"/>
        <v>0</v>
      </c>
      <c r="E18" s="188">
        <f t="shared" si="1"/>
        <v>0</v>
      </c>
      <c r="F18" s="187"/>
      <c r="G18" s="189">
        <f t="shared" si="2"/>
        <v>0</v>
      </c>
      <c r="H18" s="187"/>
      <c r="I18" s="189">
        <f t="shared" si="3"/>
        <v>0</v>
      </c>
      <c r="J18" s="189">
        <f t="shared" si="4"/>
        <v>0</v>
      </c>
      <c r="K18" s="187">
        <f t="shared" si="5"/>
        <v>0</v>
      </c>
      <c r="L18" s="190">
        <f t="shared" si="6"/>
        <v>0</v>
      </c>
    </row>
    <row r="19" spans="1:12" ht="18">
      <c r="A19" s="187"/>
      <c r="B19" s="187"/>
      <c r="C19" s="187"/>
      <c r="D19" s="188">
        <f t="shared" si="0"/>
        <v>0</v>
      </c>
      <c r="E19" s="188">
        <f t="shared" si="1"/>
        <v>0</v>
      </c>
      <c r="F19" s="187"/>
      <c r="G19" s="189">
        <f t="shared" si="2"/>
        <v>0</v>
      </c>
      <c r="H19" s="187"/>
      <c r="I19" s="189">
        <f t="shared" si="3"/>
        <v>0</v>
      </c>
      <c r="J19" s="189">
        <f t="shared" si="4"/>
        <v>0</v>
      </c>
      <c r="K19" s="187">
        <f t="shared" si="5"/>
        <v>0</v>
      </c>
      <c r="L19" s="190">
        <f t="shared" si="6"/>
        <v>0</v>
      </c>
    </row>
    <row r="20" spans="1:12" ht="18">
      <c r="A20" s="187"/>
      <c r="B20" s="187"/>
      <c r="C20" s="187"/>
      <c r="D20" s="188">
        <f t="shared" si="0"/>
        <v>0</v>
      </c>
      <c r="E20" s="188">
        <f t="shared" si="1"/>
        <v>0</v>
      </c>
      <c r="F20" s="187"/>
      <c r="G20" s="189">
        <f t="shared" si="2"/>
        <v>0</v>
      </c>
      <c r="H20" s="187"/>
      <c r="I20" s="189">
        <f t="shared" si="3"/>
        <v>0</v>
      </c>
      <c r="J20" s="189">
        <f t="shared" si="4"/>
        <v>0</v>
      </c>
      <c r="K20" s="187">
        <f t="shared" si="5"/>
        <v>0</v>
      </c>
      <c r="L20" s="190">
        <f t="shared" si="6"/>
        <v>0</v>
      </c>
    </row>
    <row r="21" spans="1:12" ht="18">
      <c r="A21" s="187"/>
      <c r="B21" s="187"/>
      <c r="C21" s="187"/>
      <c r="D21" s="188">
        <f t="shared" si="0"/>
        <v>0</v>
      </c>
      <c r="E21" s="188">
        <f t="shared" si="1"/>
        <v>0</v>
      </c>
      <c r="F21" s="187"/>
      <c r="G21" s="189">
        <f t="shared" si="2"/>
        <v>0</v>
      </c>
      <c r="H21" s="187"/>
      <c r="I21" s="189">
        <f t="shared" si="3"/>
        <v>0</v>
      </c>
      <c r="J21" s="189">
        <f t="shared" si="4"/>
        <v>0</v>
      </c>
      <c r="K21" s="187">
        <f t="shared" si="5"/>
        <v>0</v>
      </c>
      <c r="L21" s="190">
        <f t="shared" si="6"/>
        <v>0</v>
      </c>
    </row>
    <row r="22" spans="1:12" ht="18">
      <c r="A22" s="187"/>
      <c r="B22" s="187"/>
      <c r="C22" s="187"/>
      <c r="D22" s="188">
        <f t="shared" si="0"/>
        <v>0</v>
      </c>
      <c r="E22" s="188">
        <f t="shared" si="1"/>
        <v>0</v>
      </c>
      <c r="F22" s="187"/>
      <c r="G22" s="189">
        <f t="shared" si="2"/>
        <v>0</v>
      </c>
      <c r="H22" s="187"/>
      <c r="I22" s="189">
        <f t="shared" si="3"/>
        <v>0</v>
      </c>
      <c r="J22" s="189">
        <f t="shared" si="4"/>
        <v>0</v>
      </c>
      <c r="K22" s="187">
        <f t="shared" si="5"/>
        <v>0</v>
      </c>
      <c r="L22" s="190">
        <f t="shared" si="6"/>
        <v>0</v>
      </c>
    </row>
    <row r="23" spans="1:12" ht="25.5">
      <c r="A23" s="12" t="s">
        <v>24</v>
      </c>
      <c r="B23" s="12"/>
      <c r="C23" s="12"/>
      <c r="D23" s="12"/>
      <c r="E23" s="12"/>
      <c r="F23" s="12"/>
      <c r="G23" s="94">
        <f>SUM(G2:G22)</f>
        <v>0</v>
      </c>
      <c r="H23" s="12"/>
      <c r="I23" s="94">
        <f>SUM(I2:I22)</f>
        <v>0</v>
      </c>
      <c r="J23" s="94">
        <f>SUM(J2:J22)</f>
        <v>30</v>
      </c>
      <c r="K23" s="12"/>
      <c r="L23" s="94">
        <f>SUM(L2:L22)</f>
        <v>30</v>
      </c>
    </row>
    <row r="24" spans="1:12" ht="25.5">
      <c r="A24" s="10" t="s">
        <v>219</v>
      </c>
      <c r="B24" s="27">
        <f>G23+I23+J23</f>
        <v>30</v>
      </c>
      <c r="C24" s="10">
        <v>35</v>
      </c>
      <c r="D24" s="10">
        <f>B24*C24</f>
        <v>1050</v>
      </c>
      <c r="E24" s="10"/>
      <c r="F24" s="10"/>
      <c r="G24" s="10"/>
      <c r="H24" s="10"/>
      <c r="I24" s="10"/>
      <c r="J24" s="10"/>
      <c r="K24" s="10"/>
      <c r="L24" s="10"/>
    </row>
    <row r="25" spans="1:12" ht="25.5">
      <c r="A25" s="8" t="s">
        <v>28</v>
      </c>
      <c r="C25">
        <v>16</v>
      </c>
      <c r="D25" s="10">
        <f t="shared" ref="D25:D30" si="7">B25*C25</f>
        <v>0</v>
      </c>
    </row>
    <row r="26" spans="1:12" ht="25.5">
      <c r="A26" s="184" t="s">
        <v>30</v>
      </c>
      <c r="C26">
        <v>55</v>
      </c>
      <c r="D26" s="10">
        <f t="shared" si="7"/>
        <v>0</v>
      </c>
    </row>
    <row r="27" spans="1:12" ht="25.5">
      <c r="A27" s="184" t="s">
        <v>29</v>
      </c>
      <c r="C27">
        <v>38</v>
      </c>
      <c r="D27" s="10">
        <f t="shared" si="7"/>
        <v>0</v>
      </c>
    </row>
    <row r="28" spans="1:12" ht="25.5">
      <c r="A28" s="184" t="s">
        <v>354</v>
      </c>
      <c r="C28">
        <v>52</v>
      </c>
      <c r="D28" s="10">
        <f t="shared" si="7"/>
        <v>0</v>
      </c>
    </row>
    <row r="29" spans="1:12" ht="25.5">
      <c r="D29" s="10">
        <f t="shared" si="7"/>
        <v>0</v>
      </c>
    </row>
    <row r="30" spans="1:12" ht="25.5">
      <c r="D30" s="10">
        <f t="shared" si="7"/>
        <v>0</v>
      </c>
    </row>
    <row r="31" spans="1:12" ht="25.5">
      <c r="A31" s="184" t="s">
        <v>54</v>
      </c>
      <c r="D31" s="185">
        <f>SUM(D24:D30)</f>
        <v>1050</v>
      </c>
    </row>
    <row r="32" spans="1:12" ht="25.5">
      <c r="A32" s="184" t="s">
        <v>55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29</vt:i4>
      </vt:variant>
      <vt:variant>
        <vt:lpstr>Plages nommées</vt:lpstr>
      </vt:variant>
      <vt:variant>
        <vt:i4>1</vt:i4>
      </vt:variant>
    </vt:vector>
  </HeadingPairs>
  <TitlesOfParts>
    <vt:vector size="30" baseType="lpstr">
      <vt:lpstr>Feuil2</vt:lpstr>
      <vt:lpstr> DEVIS ACHAT 2 (2)</vt:lpstr>
      <vt:lpstr>Devis Ventes</vt:lpstr>
      <vt:lpstr>SUIVI ACOMPTE</vt:lpstr>
      <vt:lpstr>FENETRES</vt:lpstr>
      <vt:lpstr>EPAISSEUR MURS</vt:lpstr>
      <vt:lpstr>BUDGET</vt:lpstr>
      <vt:lpstr>SAISIE TECHNIQUE</vt:lpstr>
      <vt:lpstr>TERASSEMENT</vt:lpstr>
      <vt:lpstr>ASSAINISSEMENT</vt:lpstr>
      <vt:lpstr>FONDATIONS</vt:lpstr>
      <vt:lpstr>SAISIE TECHNIQUE SANITAIRE</vt:lpstr>
      <vt:lpstr>MATOS PLOMBERIE</vt:lpstr>
      <vt:lpstr>SAISIE CLIENT ELEC</vt:lpstr>
      <vt:lpstr>ELECTRICITE</vt:lpstr>
      <vt:lpstr>PLATRERIE</vt:lpstr>
      <vt:lpstr>FINITIONS</vt:lpstr>
      <vt:lpstr>MENUISERIES INTER</vt:lpstr>
      <vt:lpstr>RECAP PAR LOTS</vt:lpstr>
      <vt:lpstr>DEVIS VENTE</vt:lpstr>
      <vt:lpstr>ALLEE</vt:lpstr>
      <vt:lpstr>DALLE</vt:lpstr>
      <vt:lpstr>STRUCTURE BOIS OA</vt:lpstr>
      <vt:lpstr>STRUCTURE BOIS</vt:lpstr>
      <vt:lpstr>ISOLATIONS</vt:lpstr>
      <vt:lpstr>PAREMENT EXT</vt:lpstr>
      <vt:lpstr>Luxe</vt:lpstr>
      <vt:lpstr>DEVIS CEMEX</vt:lpstr>
      <vt:lpstr>PIECES</vt:lpstr>
      <vt:lpstr>'Devis Ventes'!Zone_d_impression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Lex</dc:creator>
  <cp:lastModifiedBy>EL QUALI</cp:lastModifiedBy>
  <cp:lastPrinted>2021-03-30T13:54:57Z</cp:lastPrinted>
  <dcterms:created xsi:type="dcterms:W3CDTF">2018-10-06T11:15:36Z</dcterms:created>
  <dcterms:modified xsi:type="dcterms:W3CDTF">2021-03-30T14:00:25Z</dcterms:modified>
</cp:coreProperties>
</file>