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BEAEE2C5-EB42-4E5C-ABC3-2DA33B54F88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oncours" sheetId="2" r:id="rId1"/>
    <sheet name="Sauvegarde" sheetId="18" r:id="rId2"/>
    <sheet name="Tirages" sheetId="19" r:id="rId3"/>
    <sheet name="4 équipes" sheetId="3" state="hidden" r:id="rId4"/>
    <sheet name="6 équipes" sheetId="6" state="hidden" r:id="rId5"/>
    <sheet name="8 équipes" sheetId="7" state="hidden" r:id="rId6"/>
    <sheet name="10 équipes" sheetId="8" state="hidden" r:id="rId7"/>
    <sheet name="12 équipes" sheetId="10" state="hidden" r:id="rId8"/>
    <sheet name="14 équipes" sheetId="11" state="hidden" r:id="rId9"/>
    <sheet name="16 équipes" sheetId="13" state="hidden" r:id="rId10"/>
    <sheet name="18 équipes" sheetId="14" state="hidden" r:id="rId11"/>
    <sheet name="20 équipes" sheetId="15" state="hidden" r:id="rId12"/>
    <sheet name="22 équipes" sheetId="16" state="hidden" r:id="rId13"/>
    <sheet name="24 équipes" sheetId="5" state="hidden" r:id="rId14"/>
    <sheet name="Paramètres" sheetId="17" r:id="rId15"/>
  </sheets>
  <definedNames>
    <definedName name="_xlnm._FilterDatabase" localSheetId="0" hidden="1">Concours!$Z$4:$AD$25</definedName>
    <definedName name="_xlnm._FilterDatabase" localSheetId="1" hidden="1">Sauvegarde!$A$1:$L$17</definedName>
    <definedName name="_xlpm.m" hidden="1" xlm="1">#NAME?</definedName>
    <definedName name="_xlpm.r" hidden="1" xlm="1">#NAME?</definedName>
    <definedName name="_xlpm.t" hidden="1" xlm="1">#NAME?</definedName>
    <definedName name="Compteurs">Tirages!$A$18:$D$29</definedName>
    <definedName name="_xlnm.Criteria" localSheetId="1">Sauvegarde!$O$1:$Q$2</definedName>
    <definedName name="_xlnm.Extract" localSheetId="1">Sauvegarde!$S$1</definedName>
    <definedName name="Match_101">'10 équipes'!$A$3:$O$14</definedName>
    <definedName name="Match_102">'10 équipes'!$A$17:$O$28</definedName>
    <definedName name="Match_121">'12 équipes'!$A$3:$O$14</definedName>
    <definedName name="Match_122">'12 équipes'!$A$17:$O$28</definedName>
    <definedName name="Match_141">'14 équipes'!$A$3:$O$14</definedName>
    <definedName name="Match_142">'14 équipes'!$A$17:$O$28</definedName>
    <definedName name="Match_161">'16 équipes'!$A$3:$O$14</definedName>
    <definedName name="Match_162">'16 équipes'!$A$17:$O$27</definedName>
    <definedName name="Match_181">'18 équipes'!$A$3:$O$14</definedName>
    <definedName name="Match_182">'18 équipes'!$A$17:$O$28</definedName>
    <definedName name="Match_201">'20 équipes'!$A$3:$O$14</definedName>
    <definedName name="Match_202">'20 équipes'!$A$17:$O$28</definedName>
    <definedName name="Match_221">'22 équipes'!$A$3:$O$14</definedName>
    <definedName name="Match_222">'22 équipes'!$A$17:$O$28</definedName>
    <definedName name="Match_241">'24 équipes'!$A$3:$O$14</definedName>
    <definedName name="Match_242">'24 équipes'!$A$17:$O$28</definedName>
    <definedName name="Match_41">'4 équipes'!$A$3:$O$14</definedName>
    <definedName name="Match_42">'4 équipes'!$A$17:$O$28</definedName>
    <definedName name="Match_61">'6 équipes'!$A$3:$O$14</definedName>
    <definedName name="Match_62">'6 équipes'!$A$17:$O$28</definedName>
    <definedName name="Match_81">'8 équipes'!$A$3:$O$14</definedName>
    <definedName name="Match_82">'8 équipes'!$A$17:$O$28</definedName>
    <definedName name="_xlnm.Print_Area" localSheetId="0">Concours!$A$1:$X$31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8" i="19" l="1"/>
  <c r="B18" i="19"/>
  <c r="C18" i="19"/>
  <c r="D18" i="19"/>
  <c r="A19" i="19"/>
  <c r="B19" i="19"/>
  <c r="C19" i="19"/>
  <c r="D19" i="19"/>
  <c r="A20" i="19"/>
  <c r="B20" i="19"/>
  <c r="C20" i="19"/>
  <c r="D20" i="19"/>
  <c r="A21" i="19"/>
  <c r="B21" i="19"/>
  <c r="C21" i="19"/>
  <c r="D21" i="19"/>
  <c r="A22" i="19"/>
  <c r="B22" i="19"/>
  <c r="C22" i="19"/>
  <c r="D22" i="19"/>
  <c r="A23" i="19"/>
  <c r="B23" i="19"/>
  <c r="C23" i="19"/>
  <c r="D23" i="19"/>
  <c r="A24" i="19"/>
  <c r="B24" i="19"/>
  <c r="C24" i="19"/>
  <c r="D24" i="19"/>
  <c r="A25" i="19"/>
  <c r="B25" i="19"/>
  <c r="C25" i="19"/>
  <c r="D25" i="19"/>
  <c r="A26" i="19"/>
  <c r="B26" i="19"/>
  <c r="C26" i="19"/>
  <c r="D26" i="19"/>
  <c r="A27" i="19"/>
  <c r="B27" i="19"/>
  <c r="C27" i="19"/>
  <c r="D27" i="19"/>
  <c r="A28" i="19"/>
  <c r="B28" i="19"/>
  <c r="C28" i="19"/>
  <c r="D28" i="19"/>
  <c r="A29" i="19"/>
  <c r="B29" i="19"/>
  <c r="C29" i="19"/>
  <c r="D29" i="19"/>
  <c r="J17" i="2"/>
  <c r="J16" i="2"/>
  <c r="J15" i="2"/>
  <c r="J14" i="2"/>
  <c r="J13" i="2"/>
  <c r="J12" i="2"/>
  <c r="J11" i="2"/>
  <c r="J10" i="2"/>
  <c r="J9" i="2"/>
  <c r="J8" i="2"/>
  <c r="J7" i="2"/>
  <c r="M17" i="2"/>
  <c r="AO29" i="2" s="1"/>
  <c r="L17" i="2"/>
  <c r="K17" i="2"/>
  <c r="M16" i="2"/>
  <c r="AO28" i="2" s="1"/>
  <c r="L16" i="2"/>
  <c r="K16" i="2"/>
  <c r="M15" i="2"/>
  <c r="AO27" i="2" s="1"/>
  <c r="L15" i="2"/>
  <c r="K15" i="2"/>
  <c r="M14" i="2"/>
  <c r="AO26" i="2" s="1"/>
  <c r="L14" i="2"/>
  <c r="K14" i="2"/>
  <c r="AO14" i="2" s="1"/>
  <c r="M13" i="2"/>
  <c r="AO25" i="2" s="1"/>
  <c r="L13" i="2"/>
  <c r="K13" i="2"/>
  <c r="AO13" i="2" s="1"/>
  <c r="M12" i="2"/>
  <c r="AO24" i="2" s="1"/>
  <c r="L12" i="2"/>
  <c r="K12" i="2"/>
  <c r="M11" i="2"/>
  <c r="AO23" i="2" s="1"/>
  <c r="L11" i="2"/>
  <c r="K11" i="2"/>
  <c r="M10" i="2"/>
  <c r="AO22" i="2" s="1"/>
  <c r="L10" i="2"/>
  <c r="K10" i="2"/>
  <c r="M9" i="2"/>
  <c r="AO21" i="2" s="1"/>
  <c r="L9" i="2"/>
  <c r="K9" i="2"/>
  <c r="M8" i="2"/>
  <c r="AO20" i="2" s="1"/>
  <c r="L8" i="2"/>
  <c r="K8" i="2"/>
  <c r="M7" i="2"/>
  <c r="AO19" i="2" s="1"/>
  <c r="L7" i="2"/>
  <c r="K7" i="2"/>
  <c r="R31" i="2"/>
  <c r="R30" i="2"/>
  <c r="R29" i="2"/>
  <c r="R28" i="2"/>
  <c r="R27" i="2"/>
  <c r="R26" i="2"/>
  <c r="R25" i="2"/>
  <c r="R24" i="2"/>
  <c r="R23" i="2"/>
  <c r="R22" i="2"/>
  <c r="R21" i="2"/>
  <c r="J31" i="2"/>
  <c r="J30" i="2"/>
  <c r="J29" i="2"/>
  <c r="J28" i="2"/>
  <c r="J27" i="2"/>
  <c r="J26" i="2"/>
  <c r="J25" i="2"/>
  <c r="J24" i="2"/>
  <c r="J23" i="2"/>
  <c r="J22" i="2"/>
  <c r="J21" i="2"/>
  <c r="S21" i="2"/>
  <c r="T21" i="2"/>
  <c r="U21" i="2"/>
  <c r="BA19" i="2" s="1"/>
  <c r="S22" i="2"/>
  <c r="T22" i="2"/>
  <c r="U22" i="2"/>
  <c r="BA20" i="2" s="1"/>
  <c r="S23" i="2"/>
  <c r="T23" i="2"/>
  <c r="U23" i="2"/>
  <c r="BA21" i="2" s="1"/>
  <c r="S24" i="2"/>
  <c r="T24" i="2"/>
  <c r="U24" i="2"/>
  <c r="BA22" i="2" s="1"/>
  <c r="S25" i="2"/>
  <c r="BA11" i="2" s="1"/>
  <c r="T25" i="2"/>
  <c r="U25" i="2"/>
  <c r="BA23" i="2" s="1"/>
  <c r="S26" i="2"/>
  <c r="T26" i="2"/>
  <c r="U26" i="2"/>
  <c r="BA24" i="2" s="1"/>
  <c r="S27" i="2"/>
  <c r="T27" i="2"/>
  <c r="U27" i="2"/>
  <c r="BA25" i="2" s="1"/>
  <c r="S28" i="2"/>
  <c r="T28" i="2"/>
  <c r="U28" i="2"/>
  <c r="BA26" i="2" s="1"/>
  <c r="S29" i="2"/>
  <c r="T29" i="2"/>
  <c r="U29" i="2"/>
  <c r="BA27" i="2" s="1"/>
  <c r="S30" i="2"/>
  <c r="T30" i="2"/>
  <c r="U30" i="2"/>
  <c r="BA28" i="2" s="1"/>
  <c r="S31" i="2"/>
  <c r="T31" i="2"/>
  <c r="U31" i="2"/>
  <c r="BA29" i="2" s="1"/>
  <c r="K21" i="2"/>
  <c r="L21" i="2"/>
  <c r="M21" i="2"/>
  <c r="AS19" i="2" s="1"/>
  <c r="K22" i="2"/>
  <c r="L22" i="2"/>
  <c r="M22" i="2"/>
  <c r="AS20" i="2" s="1"/>
  <c r="K23" i="2"/>
  <c r="AS9" i="2" s="1"/>
  <c r="L23" i="2"/>
  <c r="M23" i="2"/>
  <c r="AS21" i="2" s="1"/>
  <c r="K24" i="2"/>
  <c r="L24" i="2"/>
  <c r="M24" i="2"/>
  <c r="AS22" i="2" s="1"/>
  <c r="K25" i="2"/>
  <c r="L25" i="2"/>
  <c r="M25" i="2"/>
  <c r="AS23" i="2" s="1"/>
  <c r="K26" i="2"/>
  <c r="L26" i="2"/>
  <c r="M26" i="2"/>
  <c r="AS24" i="2" s="1"/>
  <c r="K27" i="2"/>
  <c r="L27" i="2"/>
  <c r="M27" i="2"/>
  <c r="AS25" i="2" s="1"/>
  <c r="K28" i="2"/>
  <c r="L28" i="2"/>
  <c r="M28" i="2"/>
  <c r="AS26" i="2" s="1"/>
  <c r="K29" i="2"/>
  <c r="AS15" i="2" s="1"/>
  <c r="L29" i="2"/>
  <c r="M29" i="2"/>
  <c r="AS27" i="2" s="1"/>
  <c r="K30" i="2"/>
  <c r="L30" i="2"/>
  <c r="M30" i="2"/>
  <c r="AS28" i="2" s="1"/>
  <c r="K31" i="2"/>
  <c r="AS17" i="2" s="1"/>
  <c r="L31" i="2"/>
  <c r="M31" i="2"/>
  <c r="AS29" i="2" s="1"/>
  <c r="R17" i="2"/>
  <c r="R16" i="2"/>
  <c r="R15" i="2"/>
  <c r="R14" i="2"/>
  <c r="R13" i="2"/>
  <c r="R12" i="2"/>
  <c r="R11" i="2"/>
  <c r="R10" i="2"/>
  <c r="R9" i="2"/>
  <c r="R8" i="2"/>
  <c r="R7" i="2"/>
  <c r="S7" i="2"/>
  <c r="T7" i="2"/>
  <c r="U7" i="2"/>
  <c r="AW19" i="2" s="1"/>
  <c r="S8" i="2"/>
  <c r="T8" i="2"/>
  <c r="U8" i="2"/>
  <c r="AW20" i="2" s="1"/>
  <c r="S9" i="2"/>
  <c r="T9" i="2"/>
  <c r="U9" i="2"/>
  <c r="AW21" i="2" s="1"/>
  <c r="S10" i="2"/>
  <c r="T10" i="2"/>
  <c r="U10" i="2"/>
  <c r="AW22" i="2" s="1"/>
  <c r="S11" i="2"/>
  <c r="T11" i="2"/>
  <c r="U11" i="2"/>
  <c r="AW23" i="2" s="1"/>
  <c r="S12" i="2"/>
  <c r="T12" i="2"/>
  <c r="U12" i="2"/>
  <c r="AW24" i="2" s="1"/>
  <c r="S13" i="2"/>
  <c r="T13" i="2"/>
  <c r="U13" i="2"/>
  <c r="AW25" i="2" s="1"/>
  <c r="S14" i="2"/>
  <c r="AW14" i="2" s="1"/>
  <c r="T14" i="2"/>
  <c r="U14" i="2"/>
  <c r="AW26" i="2" s="1"/>
  <c r="S15" i="2"/>
  <c r="T15" i="2"/>
  <c r="U15" i="2"/>
  <c r="AW27" i="2" s="1"/>
  <c r="S16" i="2"/>
  <c r="T16" i="2"/>
  <c r="U16" i="2"/>
  <c r="AW28" i="2" s="1"/>
  <c r="S17" i="2"/>
  <c r="T17" i="2"/>
  <c r="U17" i="2"/>
  <c r="AW29" i="2" s="1"/>
  <c r="U20" i="2"/>
  <c r="BA18" i="2" s="1"/>
  <c r="T20" i="2"/>
  <c r="S20" i="2"/>
  <c r="BA6" i="2" s="1"/>
  <c r="R20" i="2"/>
  <c r="M20" i="2"/>
  <c r="AS18" i="2" s="1"/>
  <c r="L20" i="2"/>
  <c r="K20" i="2"/>
  <c r="AS6" i="2" s="1"/>
  <c r="J20" i="2"/>
  <c r="U6" i="2"/>
  <c r="AW18" i="2" s="1"/>
  <c r="T6" i="2"/>
  <c r="S6" i="2"/>
  <c r="R6" i="2"/>
  <c r="M6" i="2"/>
  <c r="AO18" i="2" s="1"/>
  <c r="L6" i="2"/>
  <c r="K6" i="2"/>
  <c r="J6" i="2"/>
  <c r="AP6" i="2"/>
  <c r="Q2" i="18"/>
  <c r="P2" i="18"/>
  <c r="Q1" i="2"/>
  <c r="E3" i="2"/>
  <c r="AI8" i="2" s="1"/>
  <c r="BC18" i="2"/>
  <c r="BC19" i="2"/>
  <c r="BC20" i="2"/>
  <c r="BC21" i="2"/>
  <c r="BC22" i="2"/>
  <c r="BC23" i="2"/>
  <c r="BC24" i="2"/>
  <c r="BC25" i="2"/>
  <c r="BC26" i="2"/>
  <c r="BC27" i="2"/>
  <c r="BC28" i="2"/>
  <c r="BC29" i="2"/>
  <c r="BC6" i="2"/>
  <c r="BC7" i="2"/>
  <c r="BC8" i="2"/>
  <c r="BC9" i="2"/>
  <c r="BC10" i="2"/>
  <c r="BC11" i="2"/>
  <c r="BC12" i="2"/>
  <c r="BC13" i="2"/>
  <c r="BC14" i="2"/>
  <c r="BC15" i="2"/>
  <c r="BC16" i="2"/>
  <c r="BC17" i="2"/>
  <c r="AY18" i="2"/>
  <c r="AY19" i="2"/>
  <c r="AY20" i="2"/>
  <c r="AY21" i="2"/>
  <c r="AY22" i="2"/>
  <c r="AY23" i="2"/>
  <c r="AY24" i="2"/>
  <c r="AY25" i="2"/>
  <c r="AY26" i="2"/>
  <c r="AY27" i="2"/>
  <c r="AY28" i="2"/>
  <c r="AY29" i="2"/>
  <c r="AY6" i="2"/>
  <c r="AY7" i="2"/>
  <c r="AY8" i="2"/>
  <c r="AY9" i="2"/>
  <c r="AY10" i="2"/>
  <c r="AY11" i="2"/>
  <c r="AY12" i="2"/>
  <c r="AY13" i="2"/>
  <c r="AY14" i="2"/>
  <c r="AY15" i="2"/>
  <c r="AY16" i="2"/>
  <c r="AY17" i="2"/>
  <c r="AU19" i="2"/>
  <c r="AU20" i="2"/>
  <c r="AU21" i="2"/>
  <c r="AU22" i="2"/>
  <c r="AU23" i="2"/>
  <c r="AU24" i="2"/>
  <c r="AU25" i="2"/>
  <c r="AU26" i="2"/>
  <c r="AU27" i="2"/>
  <c r="AU28" i="2"/>
  <c r="AU29" i="2"/>
  <c r="AU18" i="2"/>
  <c r="AU7" i="2"/>
  <c r="AU8" i="2"/>
  <c r="AU9" i="2"/>
  <c r="AU10" i="2"/>
  <c r="AU11" i="2"/>
  <c r="AU12" i="2"/>
  <c r="AU13" i="2"/>
  <c r="AU14" i="2"/>
  <c r="AU15" i="2"/>
  <c r="AU16" i="2"/>
  <c r="AU17" i="2"/>
  <c r="AU6" i="2"/>
  <c r="AQ19" i="2"/>
  <c r="AQ20" i="2"/>
  <c r="AQ21" i="2"/>
  <c r="AQ22" i="2"/>
  <c r="AQ23" i="2"/>
  <c r="AQ24" i="2"/>
  <c r="AQ25" i="2"/>
  <c r="AQ26" i="2"/>
  <c r="AQ27" i="2"/>
  <c r="AQ28" i="2"/>
  <c r="AQ29" i="2"/>
  <c r="AQ18" i="2"/>
  <c r="AQ7" i="2"/>
  <c r="AQ8" i="2"/>
  <c r="AQ9" i="2"/>
  <c r="AQ10" i="2"/>
  <c r="AQ11" i="2"/>
  <c r="AQ12" i="2"/>
  <c r="AQ13" i="2"/>
  <c r="AQ14" i="2"/>
  <c r="AQ15" i="2"/>
  <c r="AQ16" i="2"/>
  <c r="AQ17" i="2"/>
  <c r="AQ6" i="2"/>
  <c r="BB19" i="2"/>
  <c r="BB20" i="2"/>
  <c r="BB21" i="2"/>
  <c r="BB22" i="2"/>
  <c r="BB23" i="2"/>
  <c r="BB24" i="2"/>
  <c r="BB25" i="2"/>
  <c r="BB26" i="2"/>
  <c r="BB27" i="2"/>
  <c r="BB28" i="2"/>
  <c r="BB29" i="2"/>
  <c r="BB18" i="2"/>
  <c r="BB7" i="2"/>
  <c r="BB8" i="2"/>
  <c r="BB9" i="2"/>
  <c r="BB10" i="2"/>
  <c r="BB11" i="2"/>
  <c r="BB12" i="2"/>
  <c r="BB13" i="2"/>
  <c r="BB14" i="2"/>
  <c r="BB15" i="2"/>
  <c r="BB16" i="2"/>
  <c r="BB17" i="2"/>
  <c r="BB6" i="2"/>
  <c r="AX19" i="2"/>
  <c r="AX20" i="2"/>
  <c r="AX21" i="2"/>
  <c r="AX22" i="2"/>
  <c r="AX23" i="2"/>
  <c r="AX24" i="2"/>
  <c r="AX25" i="2"/>
  <c r="AX26" i="2"/>
  <c r="AX27" i="2"/>
  <c r="AX28" i="2"/>
  <c r="AX29" i="2"/>
  <c r="AX18" i="2"/>
  <c r="AX7" i="2"/>
  <c r="AX8" i="2"/>
  <c r="AX9" i="2"/>
  <c r="AX10" i="2"/>
  <c r="AX11" i="2"/>
  <c r="AX12" i="2"/>
  <c r="AX13" i="2"/>
  <c r="AX14" i="2"/>
  <c r="AX15" i="2"/>
  <c r="AX16" i="2"/>
  <c r="AX17" i="2"/>
  <c r="AX6" i="2"/>
  <c r="AT19" i="2"/>
  <c r="AT20" i="2"/>
  <c r="AT21" i="2"/>
  <c r="AT22" i="2"/>
  <c r="AT23" i="2"/>
  <c r="AT24" i="2"/>
  <c r="AT25" i="2"/>
  <c r="AT26" i="2"/>
  <c r="AT27" i="2"/>
  <c r="AT28" i="2"/>
  <c r="AT29" i="2"/>
  <c r="AT18" i="2"/>
  <c r="AT7" i="2"/>
  <c r="AT8" i="2"/>
  <c r="AT9" i="2"/>
  <c r="AT10" i="2"/>
  <c r="AT11" i="2"/>
  <c r="AT12" i="2"/>
  <c r="AT13" i="2"/>
  <c r="AT14" i="2"/>
  <c r="AT15" i="2"/>
  <c r="AT16" i="2"/>
  <c r="AT17" i="2"/>
  <c r="AT6" i="2"/>
  <c r="AP19" i="2"/>
  <c r="AP20" i="2"/>
  <c r="AP21" i="2"/>
  <c r="AP22" i="2"/>
  <c r="AP23" i="2"/>
  <c r="AP24" i="2"/>
  <c r="AP25" i="2"/>
  <c r="AP26" i="2"/>
  <c r="AP27" i="2"/>
  <c r="AP28" i="2"/>
  <c r="AP29" i="2"/>
  <c r="AP18" i="2"/>
  <c r="AP7" i="2"/>
  <c r="AP8" i="2"/>
  <c r="AP9" i="2"/>
  <c r="AP10" i="2"/>
  <c r="AP11" i="2"/>
  <c r="AP12" i="2"/>
  <c r="AP13" i="2"/>
  <c r="AP14" i="2"/>
  <c r="AP15" i="2"/>
  <c r="AP16" i="2"/>
  <c r="AP17" i="2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Q3" i="16"/>
  <c r="Q4" i="16"/>
  <c r="Q5" i="16"/>
  <c r="Q6" i="16"/>
  <c r="Q7" i="16"/>
  <c r="Q8" i="16"/>
  <c r="Q9" i="16"/>
  <c r="Q10" i="16"/>
  <c r="Q11" i="16"/>
  <c r="Q12" i="16"/>
  <c r="Q13" i="16"/>
  <c r="Q14" i="16"/>
  <c r="Q15" i="16"/>
  <c r="Q16" i="16"/>
  <c r="Q17" i="16"/>
  <c r="Q18" i="16"/>
  <c r="Q19" i="16"/>
  <c r="Q20" i="16"/>
  <c r="Q21" i="16"/>
  <c r="Q22" i="16"/>
  <c r="Q23" i="16"/>
  <c r="Q24" i="16"/>
  <c r="Q3" i="15"/>
  <c r="Q4" i="15"/>
  <c r="Q5" i="15"/>
  <c r="Q6" i="15"/>
  <c r="Q7" i="15"/>
  <c r="Q8" i="15"/>
  <c r="Q9" i="15"/>
  <c r="Q10" i="15"/>
  <c r="Q11" i="15"/>
  <c r="Q12" i="15"/>
  <c r="Q13" i="15"/>
  <c r="Q14" i="15"/>
  <c r="Q15" i="15"/>
  <c r="Q16" i="15"/>
  <c r="Q17" i="15"/>
  <c r="Q18" i="15"/>
  <c r="Q19" i="15"/>
  <c r="Q20" i="15"/>
  <c r="Q21" i="15"/>
  <c r="Q22" i="15"/>
  <c r="Q3" i="14"/>
  <c r="Q4" i="14"/>
  <c r="Q5" i="14"/>
  <c r="Q6" i="14"/>
  <c r="Q7" i="14"/>
  <c r="Q8" i="14"/>
  <c r="Q9" i="14"/>
  <c r="Q10" i="14"/>
  <c r="Q11" i="14"/>
  <c r="Q12" i="14"/>
  <c r="Q13" i="14"/>
  <c r="Q14" i="14"/>
  <c r="Q15" i="14"/>
  <c r="Q16" i="14"/>
  <c r="Q17" i="14"/>
  <c r="Q18" i="14"/>
  <c r="Q19" i="14"/>
  <c r="Q20" i="14"/>
  <c r="Q3" i="13"/>
  <c r="Q4" i="13"/>
  <c r="Q5" i="13"/>
  <c r="Q6" i="13"/>
  <c r="Q7" i="13"/>
  <c r="Q8" i="13"/>
  <c r="Q9" i="13"/>
  <c r="Q10" i="13"/>
  <c r="Q11" i="13"/>
  <c r="Q12" i="13"/>
  <c r="Q13" i="13"/>
  <c r="Q14" i="13"/>
  <c r="Q15" i="13"/>
  <c r="Q16" i="13"/>
  <c r="Q17" i="13"/>
  <c r="Q18" i="13"/>
  <c r="Q3" i="11"/>
  <c r="Q4" i="11"/>
  <c r="Q5" i="11"/>
  <c r="Q6" i="11"/>
  <c r="Q7" i="11"/>
  <c r="Q8" i="11"/>
  <c r="Q9" i="11"/>
  <c r="Q10" i="11"/>
  <c r="Q11" i="11"/>
  <c r="Q12" i="11"/>
  <c r="Q13" i="11"/>
  <c r="Q14" i="11"/>
  <c r="Q15" i="11"/>
  <c r="Q16" i="11"/>
  <c r="Q3" i="10"/>
  <c r="Q4" i="10"/>
  <c r="Q5" i="10"/>
  <c r="Q6" i="10"/>
  <c r="Q7" i="10"/>
  <c r="Q8" i="10"/>
  <c r="Q9" i="10"/>
  <c r="Q10" i="10"/>
  <c r="Q11" i="10"/>
  <c r="Q12" i="10"/>
  <c r="Q13" i="10"/>
  <c r="Q14" i="10"/>
  <c r="Q3" i="8"/>
  <c r="Q4" i="8"/>
  <c r="Q5" i="8"/>
  <c r="Q6" i="8"/>
  <c r="Q7" i="8"/>
  <c r="Q8" i="8"/>
  <c r="Q9" i="8"/>
  <c r="Q10" i="8"/>
  <c r="Q11" i="8"/>
  <c r="Q12" i="8"/>
  <c r="Q3" i="7"/>
  <c r="Q4" i="7"/>
  <c r="Q5" i="7"/>
  <c r="Q6" i="7"/>
  <c r="Q7" i="7"/>
  <c r="Q8" i="7"/>
  <c r="Q9" i="7"/>
  <c r="Q10" i="7"/>
  <c r="Q3" i="5"/>
  <c r="Q4" i="5"/>
  <c r="Q5" i="5"/>
  <c r="Q6" i="5"/>
  <c r="Q7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A17" i="19" l="1"/>
  <c r="AW10" i="2"/>
  <c r="AO11" i="2"/>
  <c r="BA16" i="2"/>
  <c r="BA12" i="2"/>
  <c r="AW16" i="2"/>
  <c r="AS11" i="2"/>
  <c r="BA8" i="2"/>
  <c r="AW17" i="2"/>
  <c r="BA17" i="2"/>
  <c r="AW11" i="2"/>
  <c r="BA14" i="2"/>
  <c r="BA13" i="2"/>
  <c r="AS13" i="2"/>
  <c r="BA10" i="2"/>
  <c r="AS8" i="2"/>
  <c r="AW6" i="2"/>
  <c r="AO16" i="2"/>
  <c r="AO10" i="2"/>
  <c r="AS10" i="2"/>
  <c r="BA15" i="2"/>
  <c r="AW15" i="2"/>
  <c r="AS16" i="2"/>
  <c r="AS7" i="2"/>
  <c r="AW13" i="2"/>
  <c r="AS14" i="2"/>
  <c r="AW7" i="2"/>
  <c r="AS12" i="2"/>
  <c r="BA7" i="2"/>
  <c r="AO12" i="2"/>
  <c r="AW8" i="2"/>
  <c r="AO17" i="2"/>
  <c r="AW12" i="2"/>
  <c r="AO15" i="2"/>
  <c r="BA9" i="2"/>
  <c r="AW9" i="2"/>
  <c r="AO8" i="2"/>
  <c r="AO6" i="2"/>
  <c r="AO9" i="2"/>
  <c r="AO7" i="2"/>
  <c r="G3" i="2"/>
  <c r="M3" i="2" s="1"/>
  <c r="T3" i="2" s="1"/>
  <c r="AI9" i="2"/>
  <c r="AI7" i="2"/>
  <c r="AI6" i="2"/>
  <c r="R11" i="5"/>
  <c r="R5" i="8"/>
  <c r="R10" i="10"/>
  <c r="R17" i="13"/>
  <c r="R9" i="13"/>
  <c r="R19" i="14"/>
  <c r="R15" i="15"/>
  <c r="R7" i="15"/>
  <c r="R21" i="16"/>
  <c r="R13" i="16"/>
  <c r="R19" i="5"/>
  <c r="R10" i="7"/>
  <c r="R9" i="11"/>
  <c r="R21" i="5"/>
  <c r="R5" i="16"/>
  <c r="R6" i="8"/>
  <c r="R11" i="15"/>
  <c r="R13" i="11"/>
  <c r="R6" i="10"/>
  <c r="R19" i="16"/>
  <c r="R10" i="16"/>
  <c r="R4" i="10"/>
  <c r="R9" i="7"/>
  <c r="R3" i="7"/>
  <c r="R6" i="7"/>
  <c r="R4" i="7"/>
  <c r="R7" i="7"/>
  <c r="R8" i="7"/>
  <c r="R5" i="10"/>
  <c r="R12" i="10"/>
  <c r="R14" i="10"/>
  <c r="R8" i="10"/>
  <c r="R13" i="10"/>
  <c r="R9" i="10"/>
  <c r="R11" i="10"/>
  <c r="R15" i="13"/>
  <c r="R6" i="13"/>
  <c r="R3" i="13"/>
  <c r="R12" i="13"/>
  <c r="R11" i="13"/>
  <c r="R7" i="13"/>
  <c r="R8" i="13"/>
  <c r="R20" i="16"/>
  <c r="R5" i="7"/>
  <c r="R3" i="5"/>
  <c r="R5" i="15"/>
  <c r="R7" i="10"/>
  <c r="R18" i="13"/>
  <c r="R11" i="14"/>
  <c r="R13" i="14"/>
  <c r="R20" i="14"/>
  <c r="R4" i="14"/>
  <c r="R12" i="14"/>
  <c r="R7" i="14"/>
  <c r="R16" i="14"/>
  <c r="R5" i="14"/>
  <c r="R6" i="14"/>
  <c r="R3" i="14"/>
  <c r="R14" i="14"/>
  <c r="R8" i="14"/>
  <c r="R10" i="13"/>
  <c r="R12" i="8"/>
  <c r="R18" i="14"/>
  <c r="R12" i="16"/>
  <c r="R6" i="15"/>
  <c r="R13" i="15"/>
  <c r="R17" i="14"/>
  <c r="R9" i="14"/>
  <c r="R9" i="15"/>
  <c r="R11" i="8"/>
  <c r="R9" i="8"/>
  <c r="R7" i="8"/>
  <c r="R8" i="8"/>
  <c r="R4" i="8"/>
  <c r="R12" i="11"/>
  <c r="R4" i="11"/>
  <c r="R5" i="11"/>
  <c r="R7" i="11"/>
  <c r="R3" i="11"/>
  <c r="R14" i="11"/>
  <c r="R11" i="11"/>
  <c r="R8" i="11"/>
  <c r="R10" i="11"/>
  <c r="R15" i="11"/>
  <c r="R22" i="15"/>
  <c r="R15" i="16"/>
  <c r="R23" i="16"/>
  <c r="R14" i="16"/>
  <c r="R17" i="16"/>
  <c r="R18" i="16"/>
  <c r="R4" i="16"/>
  <c r="R7" i="16"/>
  <c r="R6" i="16"/>
  <c r="R16" i="16"/>
  <c r="R9" i="16"/>
  <c r="R3" i="16"/>
  <c r="R22" i="16"/>
  <c r="R24" i="16"/>
  <c r="R8" i="16"/>
  <c r="R22" i="5"/>
  <c r="R13" i="13"/>
  <c r="R14" i="13"/>
  <c r="R11" i="16"/>
  <c r="R10" i="5"/>
  <c r="R16" i="13"/>
  <c r="R14" i="15"/>
  <c r="R17" i="5"/>
  <c r="R5" i="13"/>
  <c r="R3" i="10"/>
  <c r="R18" i="5"/>
  <c r="R16" i="11"/>
  <c r="R10" i="14"/>
  <c r="R17" i="15"/>
  <c r="R18" i="15"/>
  <c r="R8" i="15"/>
  <c r="R12" i="15"/>
  <c r="R16" i="15"/>
  <c r="R10" i="15"/>
  <c r="R4" i="15"/>
  <c r="R20" i="15"/>
  <c r="R19" i="15"/>
  <c r="R3" i="15"/>
  <c r="R15" i="14"/>
  <c r="R21" i="15"/>
  <c r="R4" i="13"/>
  <c r="R3" i="8"/>
  <c r="R26" i="5"/>
  <c r="R13" i="5"/>
  <c r="R7" i="5"/>
  <c r="R16" i="5"/>
  <c r="R20" i="5"/>
  <c r="R23" i="5"/>
  <c r="R4" i="5"/>
  <c r="R9" i="5"/>
  <c r="R14" i="5"/>
  <c r="R15" i="5"/>
  <c r="R5" i="5"/>
  <c r="R6" i="5"/>
  <c r="R8" i="5"/>
  <c r="R24" i="5"/>
  <c r="R25" i="5"/>
  <c r="R10" i="8"/>
  <c r="R6" i="11"/>
  <c r="R12" i="5"/>
  <c r="G11" i="2" l="1"/>
  <c r="F21" i="2"/>
  <c r="H21" i="2" s="1"/>
  <c r="F8" i="2"/>
  <c r="H8" i="2" s="1"/>
  <c r="G26" i="2"/>
  <c r="F22" i="2"/>
  <c r="H22" i="2" s="1"/>
  <c r="G29" i="2"/>
  <c r="G22" i="2"/>
  <c r="F16" i="2"/>
  <c r="H16" i="2" s="1"/>
  <c r="F11" i="2"/>
  <c r="G15" i="2"/>
  <c r="G6" i="2"/>
  <c r="F24" i="2"/>
  <c r="H24" i="2" s="1"/>
  <c r="F27" i="2"/>
  <c r="H27" i="2" s="1"/>
  <c r="F23" i="2"/>
  <c r="H23" i="2" s="1"/>
  <c r="F14" i="2"/>
  <c r="H14" i="2" s="1"/>
  <c r="G18" i="2"/>
  <c r="G12" i="2"/>
  <c r="F25" i="2"/>
  <c r="H25" i="2" s="1"/>
  <c r="G28" i="2"/>
  <c r="F6" i="2"/>
  <c r="F10" i="2"/>
  <c r="F28" i="2"/>
  <c r="H28" i="2" s="1"/>
  <c r="G17" i="2"/>
  <c r="G8" i="2"/>
  <c r="F18" i="2"/>
  <c r="H18" i="2" s="1"/>
  <c r="G21" i="2"/>
  <c r="G24" i="2"/>
  <c r="F26" i="2"/>
  <c r="H26" i="2" s="1"/>
  <c r="G9" i="2"/>
  <c r="G19" i="2"/>
  <c r="F12" i="2"/>
  <c r="H12" i="2" s="1"/>
  <c r="F29" i="2"/>
  <c r="H29" i="2" s="1"/>
  <c r="G23" i="2"/>
  <c r="G7" i="2"/>
  <c r="G10" i="2"/>
  <c r="G27" i="2"/>
  <c r="F20" i="2"/>
  <c r="H20" i="2" s="1"/>
  <c r="F15" i="2"/>
  <c r="H15" i="2" s="1"/>
  <c r="G25" i="2"/>
  <c r="G14" i="2"/>
  <c r="F7" i="2"/>
  <c r="G16" i="2"/>
  <c r="F19" i="2"/>
  <c r="H19" i="2" s="1"/>
  <c r="G13" i="2"/>
  <c r="F17" i="2"/>
  <c r="H17" i="2" s="1"/>
  <c r="F9" i="2"/>
  <c r="G20" i="2"/>
  <c r="F13" i="2"/>
  <c r="J20" i="7"/>
  <c r="L18" i="5"/>
  <c r="L5" i="5"/>
  <c r="B6" i="5"/>
  <c r="L14" i="5"/>
  <c r="L17" i="5"/>
  <c r="B23" i="5"/>
  <c r="B27" i="5"/>
  <c r="J23" i="5"/>
  <c r="D5" i="5"/>
  <c r="B25" i="5"/>
  <c r="D12" i="5"/>
  <c r="L23" i="5"/>
  <c r="J28" i="5"/>
  <c r="L26" i="5"/>
  <c r="B22" i="5"/>
  <c r="D26" i="5"/>
  <c r="J6" i="5"/>
  <c r="L3" i="11"/>
  <c r="J18" i="11"/>
  <c r="L19" i="11"/>
  <c r="D5" i="11"/>
  <c r="B6" i="11"/>
  <c r="J20" i="11"/>
  <c r="L18" i="11"/>
  <c r="D17" i="11"/>
  <c r="L20" i="11"/>
  <c r="L6" i="11"/>
  <c r="J6" i="11"/>
  <c r="L7" i="11"/>
  <c r="J7" i="11"/>
  <c r="B3" i="11"/>
  <c r="L4" i="11"/>
  <c r="D20" i="11"/>
  <c r="L5" i="11"/>
  <c r="D23" i="11"/>
  <c r="B4" i="11"/>
  <c r="D9" i="11"/>
  <c r="D6" i="11"/>
  <c r="L9" i="11"/>
  <c r="J21" i="11"/>
  <c r="D7" i="11"/>
  <c r="J4" i="11"/>
  <c r="L17" i="11"/>
  <c r="D8" i="11"/>
  <c r="D22" i="11"/>
  <c r="L21" i="11"/>
  <c r="B9" i="11"/>
  <c r="J17" i="11"/>
  <c r="J19" i="11"/>
  <c r="D21" i="11"/>
  <c r="B23" i="11"/>
  <c r="B7" i="11"/>
  <c r="J22" i="11"/>
  <c r="J3" i="11"/>
  <c r="B18" i="11"/>
  <c r="D4" i="11"/>
  <c r="L8" i="11"/>
  <c r="B8" i="11"/>
  <c r="B22" i="11"/>
  <c r="B19" i="11"/>
  <c r="B17" i="11"/>
  <c r="B5" i="11"/>
  <c r="L22" i="11"/>
  <c r="J8" i="11"/>
  <c r="D3" i="11"/>
  <c r="B20" i="11"/>
  <c r="J9" i="11"/>
  <c r="J23" i="11"/>
  <c r="D19" i="11"/>
  <c r="L23" i="11"/>
  <c r="D18" i="11"/>
  <c r="J5" i="11"/>
  <c r="B21" i="11"/>
  <c r="B10" i="5"/>
  <c r="J25" i="5"/>
  <c r="J5" i="5"/>
  <c r="L11" i="5"/>
  <c r="D27" i="5"/>
  <c r="B11" i="5"/>
  <c r="J22" i="5"/>
  <c r="B21" i="5"/>
  <c r="J20" i="5"/>
  <c r="D22" i="10"/>
  <c r="L6" i="10"/>
  <c r="J7" i="10"/>
  <c r="B5" i="10"/>
  <c r="L3" i="10"/>
  <c r="L5" i="10"/>
  <c r="J8" i="10"/>
  <c r="L4" i="10"/>
  <c r="D20" i="10"/>
  <c r="J19" i="10"/>
  <c r="L20" i="10"/>
  <c r="B6" i="10"/>
  <c r="L22" i="10"/>
  <c r="J17" i="10"/>
  <c r="B3" i="10"/>
  <c r="B22" i="10"/>
  <c r="L7" i="10"/>
  <c r="D7" i="10"/>
  <c r="D19" i="10"/>
  <c r="J18" i="10"/>
  <c r="J22" i="10"/>
  <c r="D4" i="10"/>
  <c r="J3" i="10"/>
  <c r="B4" i="10"/>
  <c r="J21" i="10"/>
  <c r="L17" i="10"/>
  <c r="D5" i="10"/>
  <c r="D6" i="10"/>
  <c r="J4" i="10"/>
  <c r="B21" i="10"/>
  <c r="D3" i="10"/>
  <c r="L8" i="10"/>
  <c r="B7" i="10"/>
  <c r="J5" i="10"/>
  <c r="D18" i="10"/>
  <c r="B19" i="10"/>
  <c r="D8" i="10"/>
  <c r="L21" i="10"/>
  <c r="J6" i="10"/>
  <c r="L19" i="10"/>
  <c r="L18" i="10"/>
  <c r="B8" i="10"/>
  <c r="B18" i="10"/>
  <c r="J20" i="10"/>
  <c r="D21" i="10"/>
  <c r="D17" i="10"/>
  <c r="B17" i="10"/>
  <c r="B20" i="10"/>
  <c r="J25" i="14"/>
  <c r="J20" i="14"/>
  <c r="L11" i="14"/>
  <c r="L22" i="14"/>
  <c r="B10" i="14"/>
  <c r="L21" i="14"/>
  <c r="J10" i="14"/>
  <c r="D5" i="14"/>
  <c r="L20" i="14"/>
  <c r="B3" i="14"/>
  <c r="B8" i="14"/>
  <c r="D11" i="14"/>
  <c r="L25" i="14"/>
  <c r="B24" i="14"/>
  <c r="D17" i="14"/>
  <c r="D19" i="14"/>
  <c r="D10" i="14"/>
  <c r="J17" i="14"/>
  <c r="J11" i="14"/>
  <c r="J4" i="14"/>
  <c r="L9" i="14"/>
  <c r="B17" i="14"/>
  <c r="D8" i="14"/>
  <c r="J5" i="14"/>
  <c r="J23" i="14"/>
  <c r="B6" i="14"/>
  <c r="J8" i="14"/>
  <c r="L23" i="14"/>
  <c r="B4" i="14"/>
  <c r="L5" i="14"/>
  <c r="J19" i="14"/>
  <c r="D6" i="14"/>
  <c r="B11" i="14"/>
  <c r="L17" i="14"/>
  <c r="B5" i="14"/>
  <c r="D21" i="14"/>
  <c r="D22" i="14"/>
  <c r="J24" i="14"/>
  <c r="L10" i="14"/>
  <c r="L4" i="14"/>
  <c r="D20" i="14"/>
  <c r="L24" i="14"/>
  <c r="L19" i="14"/>
  <c r="B7" i="14"/>
  <c r="B23" i="14"/>
  <c r="L18" i="14"/>
  <c r="D3" i="14"/>
  <c r="L6" i="14"/>
  <c r="L3" i="14"/>
  <c r="L7" i="14"/>
  <c r="D9" i="14"/>
  <c r="D18" i="14"/>
  <c r="B25" i="14"/>
  <c r="B22" i="14"/>
  <c r="D7" i="14"/>
  <c r="D23" i="14"/>
  <c r="J7" i="14"/>
  <c r="J18" i="14"/>
  <c r="J22" i="14"/>
  <c r="B21" i="14"/>
  <c r="D4" i="14"/>
  <c r="J3" i="14"/>
  <c r="B19" i="14"/>
  <c r="J21" i="14"/>
  <c r="J9" i="14"/>
  <c r="J6" i="14"/>
  <c r="D25" i="14"/>
  <c r="B18" i="14"/>
  <c r="D24" i="14"/>
  <c r="L8" i="14"/>
  <c r="B20" i="14"/>
  <c r="B9" i="14"/>
  <c r="L25" i="5"/>
  <c r="J7" i="5"/>
  <c r="J13" i="5"/>
  <c r="D6" i="5"/>
  <c r="J11" i="5"/>
  <c r="B28" i="5"/>
  <c r="B8" i="5"/>
  <c r="B5" i="5"/>
  <c r="B9" i="5"/>
  <c r="D21" i="5"/>
  <c r="D18" i="5"/>
  <c r="B19" i="5"/>
  <c r="L4" i="7"/>
  <c r="J18" i="7"/>
  <c r="B18" i="7"/>
  <c r="B3" i="7"/>
  <c r="L19" i="7"/>
  <c r="L18" i="7"/>
  <c r="L20" i="7"/>
  <c r="J17" i="7"/>
  <c r="D4" i="7"/>
  <c r="B17" i="7"/>
  <c r="L17" i="7"/>
  <c r="B20" i="7"/>
  <c r="L6" i="7"/>
  <c r="D6" i="7"/>
  <c r="B4" i="7"/>
  <c r="D3" i="7"/>
  <c r="J4" i="7"/>
  <c r="L5" i="7"/>
  <c r="D20" i="7"/>
  <c r="J6" i="7"/>
  <c r="L3" i="7"/>
  <c r="B19" i="7"/>
  <c r="B5" i="7"/>
  <c r="D19" i="7"/>
  <c r="D5" i="7"/>
  <c r="J5" i="7"/>
  <c r="J19" i="7"/>
  <c r="J3" i="7"/>
  <c r="D17" i="7"/>
  <c r="D18" i="7"/>
  <c r="B6" i="7"/>
  <c r="L8" i="5"/>
  <c r="D23" i="5"/>
  <c r="B20" i="5"/>
  <c r="D4" i="5"/>
  <c r="D19" i="5"/>
  <c r="L3" i="5"/>
  <c r="J14" i="5"/>
  <c r="D13" i="5"/>
  <c r="D25" i="15"/>
  <c r="B6" i="15"/>
  <c r="J23" i="15"/>
  <c r="L8" i="15"/>
  <c r="J8" i="15"/>
  <c r="L6" i="15"/>
  <c r="B19" i="15"/>
  <c r="D24" i="15"/>
  <c r="J11" i="15"/>
  <c r="B26" i="15"/>
  <c r="B24" i="15"/>
  <c r="L21" i="15"/>
  <c r="J7" i="15"/>
  <c r="J6" i="15"/>
  <c r="D20" i="15"/>
  <c r="B9" i="15"/>
  <c r="J21" i="15"/>
  <c r="L9" i="15"/>
  <c r="D19" i="15"/>
  <c r="D18" i="15"/>
  <c r="L24" i="15"/>
  <c r="D5" i="15"/>
  <c r="J25" i="15"/>
  <c r="B25" i="15"/>
  <c r="J3" i="15"/>
  <c r="B20" i="15"/>
  <c r="B11" i="15"/>
  <c r="D23" i="15"/>
  <c r="B3" i="15"/>
  <c r="L3" i="15"/>
  <c r="L18" i="15"/>
  <c r="L26" i="15"/>
  <c r="D4" i="15"/>
  <c r="J5" i="15"/>
  <c r="B5" i="15"/>
  <c r="L7" i="15"/>
  <c r="J20" i="15"/>
  <c r="L23" i="15"/>
  <c r="D9" i="15"/>
  <c r="D11" i="15"/>
  <c r="D12" i="15"/>
  <c r="J24" i="15"/>
  <c r="J17" i="15"/>
  <c r="J26" i="15"/>
  <c r="J19" i="15"/>
  <c r="J4" i="15"/>
  <c r="L20" i="15"/>
  <c r="J12" i="15"/>
  <c r="B4" i="15"/>
  <c r="L19" i="15"/>
  <c r="L25" i="15"/>
  <c r="D6" i="15"/>
  <c r="B7" i="15"/>
  <c r="J22" i="15"/>
  <c r="B12" i="15"/>
  <c r="B23" i="15"/>
  <c r="B18" i="15"/>
  <c r="B22" i="15"/>
  <c r="B21" i="15"/>
  <c r="L12" i="15"/>
  <c r="L10" i="15"/>
  <c r="B10" i="15"/>
  <c r="D3" i="15"/>
  <c r="L17" i="15"/>
  <c r="B17" i="15"/>
  <c r="L4" i="15"/>
  <c r="D22" i="15"/>
  <c r="J10" i="15"/>
  <c r="D17" i="15"/>
  <c r="B8" i="15"/>
  <c r="L11" i="15"/>
  <c r="L5" i="15"/>
  <c r="D10" i="15"/>
  <c r="D26" i="15"/>
  <c r="J18" i="15"/>
  <c r="D8" i="15"/>
  <c r="J9" i="15"/>
  <c r="L22" i="15"/>
  <c r="D7" i="15"/>
  <c r="D21" i="15"/>
  <c r="J19" i="5"/>
  <c r="J4" i="5"/>
  <c r="L22" i="5"/>
  <c r="L28" i="5"/>
  <c r="B12" i="5"/>
  <c r="J26" i="5"/>
  <c r="D22" i="5"/>
  <c r="D3" i="5"/>
  <c r="L12" i="5"/>
  <c r="J24" i="5"/>
  <c r="B4" i="5"/>
  <c r="J17" i="5"/>
  <c r="D24" i="5"/>
  <c r="J18" i="5"/>
  <c r="D25" i="5"/>
  <c r="D14" i="5"/>
  <c r="B26" i="5"/>
  <c r="B17" i="5"/>
  <c r="D9" i="5"/>
  <c r="L4" i="5"/>
  <c r="L9" i="5"/>
  <c r="B24" i="5"/>
  <c r="D10" i="5"/>
  <c r="L7" i="5"/>
  <c r="L13" i="5"/>
  <c r="D28" i="5"/>
  <c r="D11" i="5"/>
  <c r="B3" i="5"/>
  <c r="L24" i="5"/>
  <c r="J27" i="5"/>
  <c r="J3" i="5"/>
  <c r="J12" i="5"/>
  <c r="D17" i="5"/>
  <c r="B18" i="5"/>
  <c r="D8" i="5"/>
  <c r="J10" i="5"/>
  <c r="L10" i="5"/>
  <c r="B13" i="5"/>
  <c r="L20" i="16"/>
  <c r="D24" i="16"/>
  <c r="J17" i="16"/>
  <c r="L24" i="16"/>
  <c r="L8" i="16"/>
  <c r="B12" i="16"/>
  <c r="D13" i="16"/>
  <c r="D11" i="16"/>
  <c r="J10" i="16"/>
  <c r="B5" i="16"/>
  <c r="D26" i="16"/>
  <c r="L6" i="16"/>
  <c r="B24" i="16"/>
  <c r="B4" i="16"/>
  <c r="D20" i="16"/>
  <c r="L21" i="16"/>
  <c r="D7" i="16"/>
  <c r="D18" i="16"/>
  <c r="J26" i="16"/>
  <c r="L3" i="16"/>
  <c r="J7" i="16"/>
  <c r="J11" i="16"/>
  <c r="L27" i="16"/>
  <c r="J3" i="16"/>
  <c r="J9" i="16"/>
  <c r="D8" i="16"/>
  <c r="L10" i="16"/>
  <c r="L18" i="16"/>
  <c r="J25" i="16"/>
  <c r="B11" i="16"/>
  <c r="B6" i="16"/>
  <c r="J27" i="16"/>
  <c r="L26" i="16"/>
  <c r="J23" i="16"/>
  <c r="B23" i="16"/>
  <c r="J18" i="16"/>
  <c r="J12" i="16"/>
  <c r="J24" i="16"/>
  <c r="L11" i="16"/>
  <c r="J4" i="16"/>
  <c r="B3" i="16"/>
  <c r="B25" i="16"/>
  <c r="D9" i="16"/>
  <c r="L22" i="16"/>
  <c r="L5" i="16"/>
  <c r="B21" i="16"/>
  <c r="J21" i="16"/>
  <c r="L19" i="16"/>
  <c r="L17" i="16"/>
  <c r="B27" i="16"/>
  <c r="L25" i="16"/>
  <c r="J5" i="16"/>
  <c r="J13" i="16"/>
  <c r="L23" i="16"/>
  <c r="J8" i="16"/>
  <c r="L12" i="16"/>
  <c r="J22" i="16"/>
  <c r="L7" i="16"/>
  <c r="B20" i="16"/>
  <c r="B7" i="16"/>
  <c r="L9" i="16"/>
  <c r="D27" i="16"/>
  <c r="D25" i="16"/>
  <c r="J6" i="16"/>
  <c r="D5" i="16"/>
  <c r="B18" i="16"/>
  <c r="B17" i="16"/>
  <c r="D23" i="16"/>
  <c r="L4" i="16"/>
  <c r="B9" i="16"/>
  <c r="B26" i="16"/>
  <c r="D17" i="16"/>
  <c r="B19" i="16"/>
  <c r="D21" i="16"/>
  <c r="J20" i="16"/>
  <c r="J19" i="16"/>
  <c r="D6" i="16"/>
  <c r="B8" i="16"/>
  <c r="D19" i="16"/>
  <c r="B10" i="16"/>
  <c r="D22" i="16"/>
  <c r="D4" i="16"/>
  <c r="L13" i="16"/>
  <c r="D3" i="16"/>
  <c r="B22" i="16"/>
  <c r="D10" i="16"/>
  <c r="D12" i="16"/>
  <c r="B13" i="16"/>
  <c r="J9" i="5"/>
  <c r="L21" i="5"/>
  <c r="L20" i="5"/>
  <c r="L6" i="5"/>
  <c r="D7" i="5"/>
  <c r="L27" i="5"/>
  <c r="L19" i="5"/>
  <c r="J8" i="5"/>
  <c r="D20" i="5"/>
  <c r="B14" i="5"/>
  <c r="B7" i="5"/>
  <c r="J21" i="5"/>
  <c r="D20" i="8"/>
  <c r="B3" i="8"/>
  <c r="D3" i="8"/>
  <c r="D21" i="8"/>
  <c r="D4" i="8"/>
  <c r="J17" i="8"/>
  <c r="B4" i="8"/>
  <c r="D6" i="8"/>
  <c r="J3" i="8"/>
  <c r="B21" i="8"/>
  <c r="J20" i="8"/>
  <c r="D17" i="8"/>
  <c r="J6" i="8"/>
  <c r="B20" i="8"/>
  <c r="L19" i="8"/>
  <c r="D19" i="8"/>
  <c r="B5" i="8"/>
  <c r="L4" i="8"/>
  <c r="L17" i="8"/>
  <c r="D7" i="8"/>
  <c r="B17" i="8"/>
  <c r="L21" i="8"/>
  <c r="D5" i="8"/>
  <c r="J18" i="8"/>
  <c r="J4" i="8"/>
  <c r="B18" i="8"/>
  <c r="L6" i="8"/>
  <c r="J5" i="8"/>
  <c r="J21" i="8"/>
  <c r="L3" i="8"/>
  <c r="J7" i="8"/>
  <c r="B19" i="8"/>
  <c r="L18" i="8"/>
  <c r="L20" i="8"/>
  <c r="J19" i="8"/>
  <c r="L5" i="8"/>
  <c r="B7" i="8"/>
  <c r="B6" i="8"/>
  <c r="L7" i="8"/>
  <c r="D18" i="8"/>
  <c r="B6" i="13"/>
  <c r="D4" i="13"/>
  <c r="J5" i="13"/>
  <c r="B9" i="13"/>
  <c r="B20" i="13"/>
  <c r="B21" i="13"/>
  <c r="L9" i="13"/>
  <c r="D24" i="13"/>
  <c r="B24" i="13"/>
  <c r="D5" i="13"/>
  <c r="L20" i="13"/>
  <c r="L6" i="13"/>
  <c r="D7" i="13"/>
  <c r="B18" i="13"/>
  <c r="J21" i="13"/>
  <c r="L8" i="13"/>
  <c r="B10" i="13"/>
  <c r="B8" i="13"/>
  <c r="D18" i="13"/>
  <c r="B19" i="13"/>
  <c r="J9" i="13"/>
  <c r="J6" i="13"/>
  <c r="J4" i="13"/>
  <c r="D10" i="13"/>
  <c r="D19" i="13"/>
  <c r="L3" i="13"/>
  <c r="B5" i="13"/>
  <c r="L21" i="13"/>
  <c r="L18" i="13"/>
  <c r="D22" i="13"/>
  <c r="B4" i="13"/>
  <c r="J18" i="13"/>
  <c r="D8" i="13"/>
  <c r="J20" i="13"/>
  <c r="L17" i="13"/>
  <c r="B23" i="13"/>
  <c r="J17" i="13"/>
  <c r="J24" i="13"/>
  <c r="J7" i="13"/>
  <c r="J23" i="13"/>
  <c r="B22" i="13"/>
  <c r="L22" i="13"/>
  <c r="L4" i="13"/>
  <c r="B17" i="13"/>
  <c r="D20" i="13"/>
  <c r="L7" i="13"/>
  <c r="L10" i="13"/>
  <c r="B7" i="13"/>
  <c r="J19" i="13"/>
  <c r="D3" i="13"/>
  <c r="B3" i="13"/>
  <c r="D21" i="13"/>
  <c r="D17" i="13"/>
  <c r="J3" i="13"/>
  <c r="D23" i="13"/>
  <c r="D9" i="13"/>
  <c r="L19" i="13"/>
  <c r="J8" i="13"/>
  <c r="D6" i="13"/>
  <c r="L23" i="13"/>
  <c r="J22" i="13"/>
  <c r="L5" i="13"/>
  <c r="J10" i="13"/>
  <c r="L24" i="13"/>
  <c r="AH6" i="2" l="1"/>
  <c r="AJ6" i="2" s="1"/>
  <c r="AH7" i="2"/>
  <c r="AJ7" i="2" s="1"/>
  <c r="AH8" i="2"/>
  <c r="AJ8" i="2" s="1"/>
  <c r="AH9" i="2"/>
  <c r="AJ9" i="2" s="1"/>
  <c r="AH11" i="2"/>
  <c r="AJ10" i="2" l="1"/>
  <c r="AI11" i="2" s="1"/>
  <c r="H4" i="17" s="1"/>
  <c r="H3" i="17" l="1"/>
  <c r="H11" i="2" s="1"/>
  <c r="H2" i="17"/>
  <c r="H7" i="2" s="1"/>
  <c r="AJ11" i="2"/>
  <c r="AJ12" i="2" s="1"/>
  <c r="H10" i="2"/>
  <c r="H13" i="2"/>
  <c r="H9" i="2"/>
  <c r="H6" i="2"/>
  <c r="G30" i="2" l="1"/>
</calcChain>
</file>

<file path=xl/sharedStrings.xml><?xml version="1.0" encoding="utf-8"?>
<sst xmlns="http://schemas.openxmlformats.org/spreadsheetml/2006/main" count="770" uniqueCount="110">
  <si>
    <t>Total à redistribuer :</t>
  </si>
  <si>
    <t>vs.</t>
  </si>
  <si>
    <t>Doublette</t>
  </si>
  <si>
    <t>Resultat</t>
  </si>
  <si>
    <t>Partie n° 1</t>
  </si>
  <si>
    <t>Parie n° 2</t>
  </si>
  <si>
    <t>Partie n° 4</t>
  </si>
  <si>
    <t>Partie n° 3</t>
  </si>
  <si>
    <t>Match 3</t>
  </si>
  <si>
    <t>Match 2</t>
  </si>
  <si>
    <t>Match 1</t>
  </si>
  <si>
    <t>Match 4</t>
  </si>
  <si>
    <t>Match 5</t>
  </si>
  <si>
    <t>Match 6</t>
  </si>
  <si>
    <t>Match 7</t>
  </si>
  <si>
    <t>Match 8</t>
  </si>
  <si>
    <t>Match 9</t>
  </si>
  <si>
    <t>Match 10</t>
  </si>
  <si>
    <t>Match 11</t>
  </si>
  <si>
    <t>Match 12</t>
  </si>
  <si>
    <t>Partie n° 2</t>
  </si>
  <si>
    <t>Mode de jeux</t>
  </si>
  <si>
    <t>Nb d'équipes</t>
  </si>
  <si>
    <t>Engagement</t>
  </si>
  <si>
    <t>Mise exceptionnelle</t>
  </si>
  <si>
    <t>Club %</t>
  </si>
  <si>
    <t>PÉTANQUE DU BREUCHIN</t>
  </si>
  <si>
    <t>Tête à tête</t>
  </si>
  <si>
    <t>Triplette</t>
  </si>
  <si>
    <t>Victoire</t>
  </si>
  <si>
    <t>N°</t>
  </si>
  <si>
    <t>Goal-av.</t>
  </si>
  <si>
    <t>Gain</t>
  </si>
  <si>
    <t>Nom 1</t>
  </si>
  <si>
    <t>Nom 2</t>
  </si>
  <si>
    <t>Nom 3</t>
  </si>
  <si>
    <t>Montant redistribué :</t>
  </si>
  <si>
    <t xml:space="preserve">Concours du : </t>
  </si>
  <si>
    <t>Nom</t>
  </si>
  <si>
    <t>Date</t>
  </si>
  <si>
    <t>Montant individuel</t>
  </si>
  <si>
    <t>Goal-average</t>
  </si>
  <si>
    <t>Nbes d'équipes</t>
  </si>
  <si>
    <t>Mode
de jeu</t>
  </si>
  <si>
    <t>Equipe N°</t>
  </si>
  <si>
    <t>Nbre de victoire(s)</t>
  </si>
  <si>
    <t>Montant par équipe</t>
  </si>
  <si>
    <t>Participat° du club</t>
  </si>
  <si>
    <t>Sur-prime</t>
  </si>
  <si>
    <t>Total à distribuer</t>
  </si>
  <si>
    <t>Sous-total répartition :</t>
  </si>
  <si>
    <t>Total répartition :</t>
  </si>
  <si>
    <t>Nbre victoire(s)</t>
  </si>
  <si>
    <t>Points</t>
  </si>
  <si>
    <t>Période de consultation …</t>
  </si>
  <si>
    <t>au :</t>
  </si>
  <si>
    <t>Allant du :</t>
  </si>
  <si>
    <t>Classement</t>
  </si>
  <si>
    <t>1-4</t>
  </si>
  <si>
    <t>4-6</t>
  </si>
  <si>
    <t>Nb victoire</t>
  </si>
  <si>
    <t>Prime individuelle</t>
  </si>
  <si>
    <t>Point pour classement</t>
  </si>
  <si>
    <t>Renseigner les cellules ci-dessus avec le montant à régler pour chaque équipe par rapport au nombre de parties gagnées</t>
  </si>
  <si>
    <t>9-19</t>
  </si>
  <si>
    <t>11-20</t>
  </si>
  <si>
    <t>14-21</t>
  </si>
  <si>
    <t>17-19</t>
  </si>
  <si>
    <t>10-12</t>
  </si>
  <si>
    <t>7-14</t>
  </si>
  <si>
    <t>16-18</t>
  </si>
  <si>
    <t>11-22</t>
  </si>
  <si>
    <t>6-23</t>
  </si>
  <si>
    <t>12-17</t>
  </si>
  <si>
    <t>14-24</t>
  </si>
  <si>
    <t>16-23</t>
  </si>
  <si>
    <t>13-23</t>
  </si>
  <si>
    <t>8-16</t>
  </si>
  <si>
    <t>13-21</t>
  </si>
  <si>
    <t>2-8</t>
  </si>
  <si>
    <t>5-15</t>
  </si>
  <si>
    <t>1-13</t>
  </si>
  <si>
    <t>2-3</t>
  </si>
  <si>
    <t>1-3</t>
  </si>
  <si>
    <t>7-11</t>
  </si>
  <si>
    <t>9-15</t>
  </si>
  <si>
    <t>10-18</t>
  </si>
  <si>
    <t>4-9</t>
  </si>
  <si>
    <t>4-5</t>
  </si>
  <si>
    <t>5-22</t>
  </si>
  <si>
    <t>16-24</t>
  </si>
  <si>
    <t>20-21</t>
  </si>
  <si>
    <t>6-7</t>
  </si>
  <si>
    <t>15-17</t>
  </si>
  <si>
    <t>6-12</t>
  </si>
  <si>
    <t>7-9</t>
  </si>
  <si>
    <t>1-24</t>
  </si>
  <si>
    <t>19-20</t>
  </si>
  <si>
    <t>11-17</t>
  </si>
  <si>
    <t>8-22</t>
  </si>
  <si>
    <t>5-12</t>
  </si>
  <si>
    <t>2-10</t>
  </si>
  <si>
    <t>18-22</t>
  </si>
  <si>
    <t>21-23</t>
  </si>
  <si>
    <t>14-19</t>
  </si>
  <si>
    <t>3-24</t>
  </si>
  <si>
    <t>2-13</t>
  </si>
  <si>
    <t>8-15</t>
  </si>
  <si>
    <t>10-20</t>
  </si>
  <si>
    <t>3-18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</si>
</sst>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[$-F800]dddd\,\ mmmm\ dd\,\ yyyy"/>
  </numFmts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13"/>
        <bgColor indexed="64"/>
      </patternFill>
    </fill>
  </fills>
  <borders count="17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/>
      <top style="thin">
        <color rgb="FF505050"/>
      </top>
      <bottom style="thin">
        <color rgb="FF505050"/>
      </bottom>
      <diagonal/>
    </border>
    <border>
      <left/>
      <right/>
      <top/>
      <bottom style="thin">
        <color rgb="FF505050"/>
      </bottom>
      <diagonal/>
    </border>
    <border>
      <left/>
      <right/>
      <top style="thin">
        <color rgb="FF50505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/>
      <top/>
      <bottom style="thin">
        <color rgb="FF50505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14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right" wrapTex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 wrapText="1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2" fillId="2" borderId="0" xfId="0" applyFont="1" applyFill="1" applyAlignment="1">
      <alignment vertical="center"/>
    </xf>
    <xf numFmtId="0" fontId="0" fillId="0" borderId="0" xfId="0" applyAlignment="1">
      <alignment horizontal="righ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right" vertical="center" wrapText="1"/>
    </xf>
    <xf numFmtId="0" fontId="0" fillId="0" borderId="0" xfId="1" applyNumberFormat="1" applyFont="1"/>
    <xf numFmtId="44" fontId="0" fillId="0" borderId="0" xfId="1" applyFont="1"/>
    <xf numFmtId="0" fontId="0" fillId="0" borderId="0" xfId="0" applyAlignment="1" applyProtection="1">
      <alignment vertical="center"/>
      <protection hidden="1"/>
    </xf>
    <xf numFmtId="0" fontId="6" fillId="0" borderId="0" xfId="0" applyFont="1" applyAlignment="1" applyProtection="1">
      <alignment vertical="top"/>
      <protection hidden="1"/>
    </xf>
    <xf numFmtId="0" fontId="0" fillId="0" borderId="0" xfId="0" applyProtection="1">
      <protection hidden="1"/>
    </xf>
    <xf numFmtId="0" fontId="4" fillId="0" borderId="0" xfId="0" applyFont="1" applyProtection="1">
      <protection hidden="1"/>
    </xf>
    <xf numFmtId="0" fontId="0" fillId="0" borderId="0" xfId="0" applyAlignment="1" applyProtection="1">
      <alignment horizontal="left" vertical="center" readingOrder="1"/>
      <protection hidden="1"/>
    </xf>
    <xf numFmtId="0" fontId="0" fillId="0" borderId="4" xfId="0" applyBorder="1" applyAlignment="1" applyProtection="1">
      <alignment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44" fontId="0" fillId="0" borderId="0" xfId="1" applyFont="1" applyAlignment="1" applyProtection="1">
      <alignment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44" fontId="0" fillId="0" borderId="3" xfId="1" applyFont="1" applyBorder="1" applyAlignme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0" fillId="4" borderId="0" xfId="0" applyFill="1" applyAlignment="1" applyProtection="1">
      <alignment vertical="center"/>
      <protection hidden="1"/>
    </xf>
    <xf numFmtId="0" fontId="4" fillId="0" borderId="0" xfId="0" applyFont="1" applyAlignment="1" applyProtection="1">
      <alignment horizontal="right" vertical="center" wrapText="1"/>
      <protection hidden="1"/>
    </xf>
    <xf numFmtId="0" fontId="0" fillId="3" borderId="1" xfId="0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 readingOrder="1"/>
      <protection hidden="1"/>
    </xf>
    <xf numFmtId="0" fontId="4" fillId="3" borderId="5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right" vertical="center" indent="1"/>
      <protection locked="0"/>
    </xf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0" fillId="0" borderId="9" xfId="0" applyBorder="1" applyProtection="1">
      <protection hidden="1"/>
    </xf>
    <xf numFmtId="0" fontId="11" fillId="0" borderId="8" xfId="0" applyFont="1" applyBorder="1" applyAlignment="1" applyProtection="1">
      <alignment vertical="center"/>
      <protection hidden="1"/>
    </xf>
    <xf numFmtId="0" fontId="11" fillId="0" borderId="0" xfId="0" applyFont="1" applyAlignment="1" applyProtection="1">
      <alignment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right" vertical="center" wrapText="1"/>
      <protection hidden="1"/>
    </xf>
    <xf numFmtId="0" fontId="0" fillId="5" borderId="0" xfId="0" applyFill="1" applyAlignment="1" applyProtection="1">
      <alignment vertical="center"/>
      <protection hidden="1"/>
    </xf>
    <xf numFmtId="14" fontId="0" fillId="0" borderId="0" xfId="0" applyNumberFormat="1" applyAlignment="1" applyProtection="1">
      <alignment vertical="center"/>
      <protection hidden="1"/>
    </xf>
    <xf numFmtId="14" fontId="0" fillId="0" borderId="0" xfId="0" applyNumberFormat="1"/>
    <xf numFmtId="16" fontId="0" fillId="0" borderId="0" xfId="0" applyNumberFormat="1"/>
    <xf numFmtId="0" fontId="5" fillId="0" borderId="1" xfId="0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 readingOrder="1"/>
      <protection locked="0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44" fontId="0" fillId="0" borderId="0" xfId="1" applyFont="1" applyAlignment="1">
      <alignment horizontal="center" vertical="center" wrapText="1"/>
    </xf>
    <xf numFmtId="7" fontId="0" fillId="0" borderId="0" xfId="1" applyNumberFormat="1" applyFont="1"/>
    <xf numFmtId="0" fontId="8" fillId="0" borderId="11" xfId="0" applyFont="1" applyBorder="1" applyAlignment="1" applyProtection="1">
      <alignment vertical="center"/>
      <protection hidden="1"/>
    </xf>
    <xf numFmtId="44" fontId="4" fillId="0" borderId="0" xfId="0" applyNumberFormat="1" applyFont="1" applyAlignment="1" applyProtection="1">
      <alignment horizontal="right" vertical="center" wrapText="1"/>
      <protection hidden="1"/>
    </xf>
    <xf numFmtId="44" fontId="0" fillId="0" borderId="0" xfId="0" applyNumberFormat="1"/>
    <xf numFmtId="44" fontId="2" fillId="0" borderId="0" xfId="0" applyNumberFormat="1" applyFont="1" applyAlignment="1" applyProtection="1">
      <alignment horizontal="center" vertical="center"/>
      <protection hidden="1"/>
    </xf>
    <xf numFmtId="44" fontId="0" fillId="0" borderId="0" xfId="0" applyNumberFormat="1" applyAlignment="1" applyProtection="1">
      <alignment horizontal="center" vertical="center"/>
      <protection hidden="1"/>
    </xf>
    <xf numFmtId="44" fontId="2" fillId="0" borderId="0" xfId="1" applyFont="1" applyAlignment="1" applyProtection="1">
      <alignment vertical="center"/>
      <protection hidden="1"/>
    </xf>
    <xf numFmtId="44" fontId="0" fillId="0" borderId="14" xfId="0" applyNumberFormat="1" applyBorder="1" applyAlignment="1" applyProtection="1">
      <alignment horizontal="center" vertical="center"/>
      <protection hidden="1"/>
    </xf>
    <xf numFmtId="44" fontId="2" fillId="0" borderId="0" xfId="0" applyNumberFormat="1" applyFont="1" applyAlignment="1" applyProtection="1">
      <alignment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hidden="1"/>
    </xf>
    <xf numFmtId="0" fontId="0" fillId="0" borderId="0" xfId="0" applyAlignment="1">
      <alignment vertical="center" readingOrder="1"/>
    </xf>
    <xf numFmtId="0" fontId="4" fillId="0" borderId="0" xfId="0" applyFont="1" applyAlignment="1" applyProtection="1">
      <alignment horizontal="left" vertical="center" indent="1"/>
      <protection hidden="1"/>
    </xf>
    <xf numFmtId="0" fontId="2" fillId="0" borderId="0" xfId="1" applyNumberFormat="1" applyFont="1" applyAlignment="1">
      <alignment horizontal="center" vertical="center" wrapText="1"/>
    </xf>
    <xf numFmtId="0" fontId="2" fillId="0" borderId="0" xfId="1" applyNumberFormat="1" applyFont="1"/>
    <xf numFmtId="44" fontId="4" fillId="0" borderId="0" xfId="1" applyFont="1" applyProtection="1">
      <protection hidden="1"/>
    </xf>
    <xf numFmtId="0" fontId="0" fillId="0" borderId="0" xfId="0" applyAlignment="1" applyProtection="1">
      <alignment horizontal="right" vertical="top" indent="1"/>
      <protection hidden="1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center"/>
      <protection locked="0"/>
    </xf>
    <xf numFmtId="14" fontId="12" fillId="0" borderId="0" xfId="0" applyNumberFormat="1" applyFont="1" applyAlignment="1" applyProtection="1">
      <alignment horizontal="center" vertical="top"/>
      <protection locked="0"/>
    </xf>
    <xf numFmtId="0" fontId="0" fillId="0" borderId="0" xfId="0" applyAlignment="1" applyProtection="1">
      <alignment horizontal="right" vertical="center" wrapText="1"/>
      <protection locked="0"/>
    </xf>
    <xf numFmtId="0" fontId="0" fillId="0" borderId="0" xfId="0" applyAlignment="1" applyProtection="1">
      <alignment horizontal="right" vertical="center"/>
      <protection locked="0"/>
    </xf>
    <xf numFmtId="0" fontId="0" fillId="0" borderId="0" xfId="0" applyAlignment="1" applyProtection="1">
      <alignment vertical="center"/>
      <protection locked="0"/>
    </xf>
    <xf numFmtId="7" fontId="0" fillId="0" borderId="0" xfId="1" applyNumberFormat="1" applyFont="1" applyBorder="1" applyAlignment="1" applyProtection="1">
      <alignment horizontal="right" vertical="center"/>
      <protection locked="0"/>
    </xf>
    <xf numFmtId="7" fontId="0" fillId="0" borderId="0" xfId="1" applyNumberFormat="1" applyFont="1" applyBorder="1" applyAlignment="1" applyProtection="1">
      <alignment horizontal="right" vertical="center" wrapText="1"/>
      <protection locked="0"/>
    </xf>
    <xf numFmtId="7" fontId="0" fillId="0" borderId="0" xfId="1" applyNumberFormat="1" applyFont="1" applyBorder="1" applyAlignment="1" applyProtection="1">
      <alignment vertical="center"/>
      <protection locked="0"/>
    </xf>
    <xf numFmtId="49" fontId="0" fillId="6" borderId="0" xfId="0" applyNumberFormat="1" applyFill="1"/>
    <xf numFmtId="1" fontId="0" fillId="0" borderId="0" xfId="0" applyNumberFormat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left" vertical="center" indent="2"/>
      <protection hidden="1"/>
    </xf>
    <xf numFmtId="0" fontId="0" fillId="0" borderId="0" xfId="1" applyNumberFormat="1" applyFont="1" applyAlignment="1">
      <alignment horizontal="center" vertical="center" wrapText="1"/>
    </xf>
    <xf numFmtId="0" fontId="0" fillId="0" borderId="0" xfId="0" applyAlignment="1" applyProtection="1">
      <alignment horizontal="right" vertical="top" indent="1"/>
      <protection hidden="1"/>
    </xf>
    <xf numFmtId="0" fontId="4" fillId="0" borderId="0" xfId="0" applyFont="1" applyProtection="1"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164" fontId="6" fillId="0" borderId="7" xfId="0" applyNumberFormat="1" applyFont="1" applyBorder="1" applyAlignment="1" applyProtection="1">
      <alignment horizontal="left" vertical="top"/>
      <protection hidden="1"/>
    </xf>
    <xf numFmtId="7" fontId="4" fillId="0" borderId="1" xfId="1" applyNumberFormat="1" applyFont="1" applyFill="1" applyBorder="1" applyAlignment="1" applyProtection="1">
      <alignment vertical="center"/>
      <protection locked="0"/>
    </xf>
    <xf numFmtId="44" fontId="4" fillId="0" borderId="1" xfId="1" applyFont="1" applyFill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/>
      <protection hidden="1"/>
    </xf>
    <xf numFmtId="44" fontId="5" fillId="0" borderId="4" xfId="1" applyFont="1" applyBorder="1" applyAlignment="1" applyProtection="1">
      <alignment horizontal="right" vertical="center"/>
      <protection hidden="1"/>
    </xf>
    <xf numFmtId="44" fontId="5" fillId="0" borderId="6" xfId="1" applyFont="1" applyBorder="1" applyAlignment="1" applyProtection="1">
      <alignment horizontal="right" vertical="center"/>
      <protection hidden="1"/>
    </xf>
    <xf numFmtId="44" fontId="5" fillId="0" borderId="5" xfId="1" applyFont="1" applyBorder="1" applyAlignment="1" applyProtection="1">
      <alignment horizontal="right" vertical="center"/>
      <protection hidden="1"/>
    </xf>
    <xf numFmtId="0" fontId="4" fillId="0" borderId="5" xfId="0" applyFont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right" vertical="center" wrapText="1"/>
      <protection hidden="1"/>
    </xf>
    <xf numFmtId="0" fontId="5" fillId="0" borderId="0" xfId="0" applyFont="1" applyAlignment="1" applyProtection="1">
      <alignment horizontal="right" vertical="center" wrapText="1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0" fillId="0" borderId="16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wrapText="1"/>
      <protection hidden="1"/>
    </xf>
    <xf numFmtId="0" fontId="0" fillId="0" borderId="16" xfId="0" applyBorder="1" applyAlignment="1" applyProtection="1">
      <alignment horizontal="center" wrapText="1"/>
      <protection hidden="1"/>
    </xf>
    <xf numFmtId="0" fontId="0" fillId="0" borderId="15" xfId="0" applyBorder="1" applyAlignment="1" applyProtection="1">
      <alignment horizontal="center" vertical="center" wrapText="1"/>
      <protection hidden="1"/>
    </xf>
    <xf numFmtId="0" fontId="0" fillId="0" borderId="16" xfId="0" applyBorder="1" applyAlignment="1" applyProtection="1">
      <alignment horizontal="center" vertical="center" wrapText="1"/>
      <protection hidden="1"/>
    </xf>
    <xf numFmtId="44" fontId="0" fillId="0" borderId="15" xfId="1" applyFont="1" applyBorder="1" applyAlignment="1" applyProtection="1">
      <alignment horizontal="center" vertical="center" wrapText="1"/>
      <protection hidden="1"/>
    </xf>
    <xf numFmtId="44" fontId="0" fillId="0" borderId="16" xfId="1" applyFont="1" applyBorder="1" applyAlignment="1" applyProtection="1">
      <alignment horizontal="center" vertical="center" wrapText="1"/>
      <protection hidden="1"/>
    </xf>
    <xf numFmtId="0" fontId="8" fillId="0" borderId="12" xfId="0" applyFont="1" applyBorder="1" applyAlignment="1" applyProtection="1">
      <alignment horizontal="right" vertical="center"/>
      <protection hidden="1"/>
    </xf>
    <xf numFmtId="0" fontId="8" fillId="0" borderId="13" xfId="0" applyFont="1" applyBorder="1" applyAlignment="1" applyProtection="1">
      <alignment horizontal="right" vertical="center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4" fillId="0" borderId="4" xfId="0" applyFont="1" applyBorder="1" applyAlignment="1" applyProtection="1">
      <alignment horizontal="center" vertical="center" readingOrder="1"/>
      <protection hidden="1"/>
    </xf>
    <xf numFmtId="0" fontId="4" fillId="0" borderId="6" xfId="0" applyFont="1" applyBorder="1" applyAlignment="1" applyProtection="1">
      <alignment horizontal="center" vertical="center" readingOrder="1"/>
      <protection hidden="1"/>
    </xf>
    <xf numFmtId="0" fontId="4" fillId="0" borderId="5" xfId="0" applyFont="1" applyBorder="1" applyAlignment="1" applyProtection="1">
      <alignment horizontal="center" vertical="center" readingOrder="1"/>
      <protection hidden="1"/>
    </xf>
    <xf numFmtId="44" fontId="4" fillId="3" borderId="4" xfId="1" applyFont="1" applyFill="1" applyBorder="1" applyAlignment="1" applyProtection="1">
      <alignment horizontal="center" vertical="center"/>
      <protection locked="0"/>
    </xf>
    <xf numFmtId="44" fontId="4" fillId="3" borderId="6" xfId="1" applyFont="1" applyFill="1" applyBorder="1" applyAlignment="1" applyProtection="1">
      <alignment horizontal="center" vertical="center"/>
      <protection locked="0"/>
    </xf>
    <xf numFmtId="44" fontId="4" fillId="3" borderId="5" xfId="1" applyFont="1" applyFill="1" applyBorder="1" applyAlignment="1" applyProtection="1">
      <alignment horizontal="center" vertical="center"/>
      <protection locked="0"/>
    </xf>
    <xf numFmtId="164" fontId="6" fillId="0" borderId="7" xfId="0" applyNumberFormat="1" applyFont="1" applyBorder="1" applyAlignment="1" applyProtection="1">
      <alignment horizontal="right" vertical="top"/>
      <protection hidden="1"/>
    </xf>
    <xf numFmtId="0" fontId="4" fillId="0" borderId="1" xfId="0" applyFont="1" applyBorder="1" applyAlignment="1" applyProtection="1">
      <alignment horizontal="center" vertical="center" readingOrder="1"/>
      <protection hidden="1"/>
    </xf>
    <xf numFmtId="0" fontId="4" fillId="0" borderId="4" xfId="0" applyFont="1" applyBorder="1" applyAlignment="1" applyProtection="1">
      <alignment horizontal="right" vertical="center"/>
      <protection hidden="1"/>
    </xf>
    <xf numFmtId="0" fontId="4" fillId="0" borderId="6" xfId="0" applyFont="1" applyBorder="1" applyAlignment="1" applyProtection="1">
      <alignment horizontal="right" vertical="center"/>
      <protection hidden="1"/>
    </xf>
    <xf numFmtId="44" fontId="4" fillId="0" borderId="3" xfId="1" applyFont="1" applyBorder="1" applyAlignment="1" applyProtection="1">
      <alignment horizontal="center" vertical="center"/>
      <protection hidden="1"/>
    </xf>
    <xf numFmtId="44" fontId="8" fillId="0" borderId="9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left" vertical="top" indent="2"/>
      <protection hidden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3" borderId="10" xfId="0" applyFill="1" applyBorder="1" applyAlignment="1" applyProtection="1">
      <alignment horizontal="left" vertical="center" indent="1" readingOrder="1"/>
      <protection locked="0"/>
    </xf>
    <xf numFmtId="0" fontId="0" fillId="3" borderId="4" xfId="0" applyFill="1" applyBorder="1" applyAlignment="1" applyProtection="1">
      <alignment horizontal="left" vertical="center" indent="1" readingOrder="1"/>
      <protection locked="0"/>
    </xf>
    <xf numFmtId="14" fontId="0" fillId="3" borderId="4" xfId="0" applyNumberFormat="1" applyFill="1" applyBorder="1" applyAlignment="1" applyProtection="1">
      <alignment horizontal="left" vertical="center" indent="1" readingOrder="1"/>
      <protection locked="0"/>
    </xf>
    <xf numFmtId="1" fontId="0" fillId="0" borderId="0" xfId="0" applyNumberFormat="1" applyFill="1"/>
  </cellXfs>
  <cellStyles count="2">
    <cellStyle name="Monétaire" xfId="1" builtinId="4"/>
    <cellStyle name="Normal" xfId="0" builtinId="0"/>
  </cellStyles>
  <dxfs count="13"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100543</xdr:colOff>
      <xdr:row>0</xdr:row>
      <xdr:rowOff>76929</xdr:rowOff>
    </xdr:from>
    <xdr:to>
      <xdr:col>2</xdr:col>
      <xdr:colOff>97412</xdr:colOff>
      <xdr:row>3</xdr:row>
      <xdr:rowOff>35096</xdr:rowOff>
    </xdr:to>
    <xdr:pic macro="[0]!ProtegeDeprotege">
      <xdr:nvPicPr>
        <xdr:cNvPr id="10" name="Image 9">
          <a:extLst>
            <a:ext uri="{FF2B5EF4-FFF2-40B4-BE49-F238E27FC236}">
              <a16:creationId xmlns:a16="http://schemas.microsoft.com/office/drawing/2014/main" id="{139D032B-0257-44D0-F210-B22ECD03B2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543" y="76929"/>
          <a:ext cx="843536" cy="1080000"/>
        </a:xfrm>
        <a:prstGeom prst="rect">
          <a:avLst/>
        </a:prstGeom>
      </xdr:spPr>
    </xdr:pic>
    <xdr:clientData/>
  </xdr:twoCellAnchor>
  <xdr:twoCellAnchor>
    <xdr:from>
      <xdr:col>2</xdr:col>
      <xdr:colOff>252942</xdr:colOff>
      <xdr:row>2</xdr:row>
      <xdr:rowOff>57575</xdr:rowOff>
    </xdr:from>
    <xdr:to>
      <xdr:col>3</xdr:col>
      <xdr:colOff>644262</xdr:colOff>
      <xdr:row>3</xdr:row>
      <xdr:rowOff>116975</xdr:rowOff>
    </xdr:to>
    <xdr:sp macro="[0]!Effacer_Concour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A284616-1178-8CD5-C86F-60384CAEB237}"/>
            </a:ext>
          </a:extLst>
        </xdr:cNvPr>
        <xdr:cNvSpPr/>
      </xdr:nvSpPr>
      <xdr:spPr>
        <a:xfrm>
          <a:off x="1121622" y="941495"/>
          <a:ext cx="1260000" cy="288000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Réinitialisation</a:t>
          </a:r>
        </a:p>
      </xdr:txBody>
    </xdr:sp>
    <xdr:clientData fPrintsWithSheet="0"/>
  </xdr:twoCellAnchor>
  <xdr:twoCellAnchor>
    <xdr:from>
      <xdr:col>2</xdr:col>
      <xdr:colOff>252942</xdr:colOff>
      <xdr:row>0</xdr:row>
      <xdr:rowOff>256963</xdr:rowOff>
    </xdr:from>
    <xdr:to>
      <xdr:col>3</xdr:col>
      <xdr:colOff>644262</xdr:colOff>
      <xdr:row>1</xdr:row>
      <xdr:rowOff>123763</xdr:rowOff>
    </xdr:to>
    <xdr:sp macro="[0]!Alea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8ACD52FC-C211-E0F4-3314-2CD56402F9FC}"/>
            </a:ext>
          </a:extLst>
        </xdr:cNvPr>
        <xdr:cNvSpPr/>
      </xdr:nvSpPr>
      <xdr:spPr>
        <a:xfrm>
          <a:off x="1121622" y="256963"/>
          <a:ext cx="1260000" cy="324000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Création</a:t>
          </a:r>
        </a:p>
      </xdr:txBody>
    </xdr:sp>
    <xdr:clientData fPrintsWithSheet="0"/>
  </xdr:twoCellAnchor>
  <xdr:twoCellAnchor>
    <xdr:from>
      <xdr:col>4</xdr:col>
      <xdr:colOff>209550</xdr:colOff>
      <xdr:row>4</xdr:row>
      <xdr:rowOff>28575</xdr:rowOff>
    </xdr:from>
    <xdr:to>
      <xdr:col>4</xdr:col>
      <xdr:colOff>353550</xdr:colOff>
      <xdr:row>4</xdr:row>
      <xdr:rowOff>208575</xdr:rowOff>
    </xdr:to>
    <xdr:sp macro="[0]!TriParEquipe_Croissant" textlink="">
      <xdr:nvSpPr>
        <xdr:cNvPr id="3" name="Croissant">
          <a:extLst>
            <a:ext uri="{FF2B5EF4-FFF2-40B4-BE49-F238E27FC236}">
              <a16:creationId xmlns:a16="http://schemas.microsoft.com/office/drawing/2014/main" id="{EF897668-F57E-D4A8-E5C0-1A9CAACB8C0C}"/>
            </a:ext>
          </a:extLst>
        </xdr:cNvPr>
        <xdr:cNvSpPr/>
      </xdr:nvSpPr>
      <xdr:spPr>
        <a:xfrm rot="10800000">
          <a:off x="2352675" y="1295400"/>
          <a:ext cx="144000" cy="1800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7</xdr:col>
      <xdr:colOff>548121</xdr:colOff>
      <xdr:row>4</xdr:row>
      <xdr:rowOff>19050</xdr:rowOff>
    </xdr:from>
    <xdr:to>
      <xdr:col>7</xdr:col>
      <xdr:colOff>692121</xdr:colOff>
      <xdr:row>4</xdr:row>
      <xdr:rowOff>199050</xdr:rowOff>
    </xdr:to>
    <xdr:sp macro="[0]!Classement" textlink="">
      <xdr:nvSpPr>
        <xdr:cNvPr id="4" name="Croissant">
          <a:extLst>
            <a:ext uri="{FF2B5EF4-FFF2-40B4-BE49-F238E27FC236}">
              <a16:creationId xmlns:a16="http://schemas.microsoft.com/office/drawing/2014/main" id="{BBC3F877-E8D8-4887-BC76-45F5A6CB47F7}"/>
            </a:ext>
          </a:extLst>
        </xdr:cNvPr>
        <xdr:cNvSpPr/>
      </xdr:nvSpPr>
      <xdr:spPr>
        <a:xfrm>
          <a:off x="4712182" y="1281353"/>
          <a:ext cx="144000" cy="1800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24</xdr:col>
      <xdr:colOff>236220</xdr:colOff>
      <xdr:row>1</xdr:row>
      <xdr:rowOff>259081</xdr:rowOff>
    </xdr:from>
    <xdr:to>
      <xdr:col>30</xdr:col>
      <xdr:colOff>22860</xdr:colOff>
      <xdr:row>2</xdr:row>
      <xdr:rowOff>167640</xdr:rowOff>
    </xdr:to>
    <xdr:sp macro="[0]!Classement_Extraction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00DACAA-A5C2-A9CA-64CB-EF54CED5EEDC}"/>
            </a:ext>
          </a:extLst>
        </xdr:cNvPr>
        <xdr:cNvSpPr/>
      </xdr:nvSpPr>
      <xdr:spPr>
        <a:xfrm>
          <a:off x="10469880" y="716281"/>
          <a:ext cx="2987040" cy="335279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baseline="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Affichage du classement du concours interne</a:t>
          </a:r>
          <a:endParaRPr lang="fr-FR" sz="1100" b="0"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 fPrintsWithSheet="0"/>
  </xdr:twoCellAnchor>
  <xdr:twoCellAnchor>
    <xdr:from>
      <xdr:col>2</xdr:col>
      <xdr:colOff>244264</xdr:colOff>
      <xdr:row>1</xdr:row>
      <xdr:rowOff>143087</xdr:rowOff>
    </xdr:from>
    <xdr:to>
      <xdr:col>3</xdr:col>
      <xdr:colOff>635584</xdr:colOff>
      <xdr:row>2</xdr:row>
      <xdr:rowOff>40367</xdr:rowOff>
    </xdr:to>
    <xdr:sp macro="[0]!Sauvegard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DB10CA58-3BB2-06EA-1860-98CCF980FB4D}"/>
            </a:ext>
          </a:extLst>
        </xdr:cNvPr>
        <xdr:cNvSpPr/>
      </xdr:nvSpPr>
      <xdr:spPr>
        <a:xfrm>
          <a:off x="1112944" y="600287"/>
          <a:ext cx="1260000" cy="324000"/>
        </a:xfrm>
        <a:prstGeom prst="round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0" baseline="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Sauvegarde</a:t>
          </a:r>
          <a:endParaRPr lang="fr-FR" sz="1050" b="0"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EAEB4-F9D7-3447-A5FF-201399FAEF8A}">
  <sheetPr codeName="Feuil2">
    <pageSetUpPr fitToPage="1"/>
  </sheetPr>
  <dimension ref="A1:BH33"/>
  <sheetViews>
    <sheetView showGridLines="0" showRowColHeaders="0" tabSelected="1" topLeftCell="B1" zoomScaleNormal="100" zoomScaleSheetLayoutView="100" workbookViewId="0">
      <pane ySplit="5" topLeftCell="A6" activePane="bottomLeft" state="frozen"/>
      <selection activeCell="B1" sqref="B1"/>
      <selection pane="bottomLeft"/>
    </sheetView>
  </sheetViews>
  <sheetFormatPr baseColWidth="10" defaultColWidth="9.109375" defaultRowHeight="15.6" x14ac:dyDescent="0.3"/>
  <cols>
    <col min="1" max="1" width="4" style="32" hidden="1" customWidth="1"/>
    <col min="2" max="4" width="12.6640625" style="32" customWidth="1"/>
    <col min="5" max="5" width="5.6640625" style="32" customWidth="1"/>
    <col min="6" max="7" width="8.5546875" style="32" customWidth="1"/>
    <col min="8" max="8" width="10.77734375" style="32" customWidth="1"/>
    <col min="9" max="9" width="1.6640625" style="32" customWidth="1"/>
    <col min="10" max="10" width="9.6640625" style="32" customWidth="1"/>
    <col min="11" max="13" width="3.33203125" style="32" customWidth="1"/>
    <col min="14" max="14" width="0.6640625" style="32" customWidth="1"/>
    <col min="15" max="16" width="8.5546875" style="32" customWidth="1"/>
    <col min="17" max="17" width="3.33203125" style="32" customWidth="1"/>
    <col min="18" max="18" width="9.6640625" style="32" customWidth="1"/>
    <col min="19" max="21" width="3.33203125" style="32" customWidth="1"/>
    <col min="22" max="22" width="0.6640625" style="32" customWidth="1"/>
    <col min="23" max="24" width="8.5546875" style="32" customWidth="1"/>
    <col min="25" max="25" width="3.6640625" style="32" customWidth="1"/>
    <col min="26" max="26" width="14.6640625" style="88" customWidth="1"/>
    <col min="27" max="27" width="6.6640625" style="85" customWidth="1"/>
    <col min="28" max="29" width="10.6640625" style="92" customWidth="1"/>
    <col min="30" max="30" width="10.6640625" style="95" customWidth="1"/>
    <col min="31" max="31" width="6.6640625" style="32" customWidth="1"/>
    <col min="32" max="32" width="2.6640625" style="32" customWidth="1"/>
    <col min="33" max="35" width="8.5546875" style="32" hidden="1" customWidth="1"/>
    <col min="36" max="36" width="10.6640625" style="32" hidden="1" customWidth="1"/>
    <col min="37" max="37" width="2.6640625" style="32" customWidth="1"/>
    <col min="38" max="38" width="8.5546875" style="32" customWidth="1"/>
    <col min="39" max="39" width="2.6640625" style="32" customWidth="1"/>
    <col min="40" max="40" width="2.6640625" style="32" hidden="1" customWidth="1"/>
    <col min="41" max="41" width="3" style="32" hidden="1" customWidth="1"/>
    <col min="42" max="43" width="5.6640625" style="32" hidden="1" customWidth="1"/>
    <col min="44" max="44" width="2.6640625" style="32" hidden="1" customWidth="1"/>
    <col min="45" max="45" width="3" style="32" hidden="1" customWidth="1"/>
    <col min="46" max="47" width="5.6640625" style="32" hidden="1" customWidth="1"/>
    <col min="48" max="48" width="2.6640625" style="32" hidden="1" customWidth="1"/>
    <col min="49" max="49" width="3" style="32" hidden="1" customWidth="1"/>
    <col min="50" max="51" width="5.6640625" style="32" hidden="1" customWidth="1"/>
    <col min="52" max="52" width="2.6640625" style="32" hidden="1" customWidth="1"/>
    <col min="53" max="53" width="3" style="32" hidden="1" customWidth="1"/>
    <col min="54" max="55" width="5.6640625" style="32" hidden="1" customWidth="1"/>
    <col min="56" max="56" width="2.6640625" style="32" hidden="1" customWidth="1"/>
    <col min="57" max="57" width="2.6640625" style="32" customWidth="1"/>
    <col min="58" max="58" width="4.6640625" style="32" customWidth="1"/>
    <col min="59" max="59" width="9.109375" style="32"/>
    <col min="60" max="60" width="10.6640625" style="32" bestFit="1" customWidth="1"/>
    <col min="61" max="16384" width="9.109375" style="32"/>
  </cols>
  <sheetData>
    <row r="1" spans="1:60" s="30" customFormat="1" ht="36" customHeight="1" x14ac:dyDescent="0.3">
      <c r="C1" s="138" t="s">
        <v>26</v>
      </c>
      <c r="D1" s="138"/>
      <c r="E1" s="138"/>
      <c r="F1" s="138"/>
      <c r="G1" s="138"/>
      <c r="H1" s="138"/>
      <c r="I1" s="31"/>
      <c r="J1" s="31"/>
      <c r="K1" s="31"/>
      <c r="L1" s="132" t="s">
        <v>37</v>
      </c>
      <c r="M1" s="132"/>
      <c r="N1" s="132"/>
      <c r="O1" s="132"/>
      <c r="P1" s="132"/>
      <c r="Q1" s="104">
        <f ca="1">TODAY()</f>
        <v>45220</v>
      </c>
      <c r="R1" s="104"/>
      <c r="S1" s="104"/>
      <c r="T1" s="104"/>
      <c r="U1" s="104"/>
      <c r="V1" s="104"/>
      <c r="W1" s="104"/>
      <c r="X1" s="104"/>
      <c r="Z1" s="101" t="s">
        <v>54</v>
      </c>
      <c r="AA1" s="101"/>
      <c r="AB1" s="101"/>
      <c r="AC1" s="101"/>
      <c r="AD1" s="101"/>
      <c r="AF1" s="59"/>
      <c r="AK1" s="59"/>
      <c r="AM1" s="59"/>
      <c r="BE1" s="59"/>
      <c r="BH1" s="60"/>
    </row>
    <row r="2" spans="1:60" ht="33.75" customHeight="1" x14ac:dyDescent="0.3">
      <c r="E2" s="133" t="s">
        <v>21</v>
      </c>
      <c r="F2" s="133"/>
      <c r="G2" s="133" t="s">
        <v>22</v>
      </c>
      <c r="H2" s="133"/>
      <c r="I2" s="126" t="s">
        <v>23</v>
      </c>
      <c r="J2" s="127"/>
      <c r="K2" s="127"/>
      <c r="L2" s="128"/>
      <c r="M2" s="134" t="s">
        <v>25</v>
      </c>
      <c r="N2" s="135"/>
      <c r="O2" s="135"/>
      <c r="P2" s="50"/>
      <c r="Q2" s="111" t="s">
        <v>24</v>
      </c>
      <c r="R2" s="112"/>
      <c r="S2" s="112"/>
      <c r="T2" s="107" t="s">
        <v>0</v>
      </c>
      <c r="U2" s="107"/>
      <c r="V2" s="107"/>
      <c r="W2" s="107"/>
      <c r="X2" s="107"/>
      <c r="Z2" s="100" t="s">
        <v>56</v>
      </c>
      <c r="AA2" s="100"/>
      <c r="AB2" s="89">
        <v>45220</v>
      </c>
      <c r="AC2" s="84" t="s">
        <v>55</v>
      </c>
      <c r="AD2" s="89">
        <v>45220</v>
      </c>
    </row>
    <row r="3" spans="1:60" s="33" customFormat="1" ht="18" customHeight="1" x14ac:dyDescent="0.3">
      <c r="E3" s="125" t="str">
        <f>IF(AND($B$6="",$C$6="",$D$6=""),"",IF(AND($B$6&lt;&gt;"",$C$6="",$D$6=""),"Tête à tête",IF(AND($B$6&lt;&gt;"",$C$6&lt;&gt;"",$D$6=""),"Doublette","Triplette")))</f>
        <v/>
      </c>
      <c r="F3" s="125"/>
      <c r="G3" s="125">
        <f>MAX($A$6:$A$29)</f>
        <v>0</v>
      </c>
      <c r="H3" s="125"/>
      <c r="I3" s="129">
        <v>2</v>
      </c>
      <c r="J3" s="130"/>
      <c r="K3" s="130"/>
      <c r="L3" s="131"/>
      <c r="M3" s="136">
        <f>IFERROR(((G3*I3)*P2)/100,0)</f>
        <v>0</v>
      </c>
      <c r="N3" s="136"/>
      <c r="O3" s="136"/>
      <c r="P3" s="136"/>
      <c r="Q3" s="105">
        <v>0</v>
      </c>
      <c r="R3" s="106"/>
      <c r="S3" s="106"/>
      <c r="T3" s="108">
        <f>IFERROR(((VLOOKUP($E$3,Paramètres!$A$2:$B$4,2,0)*I3)*$G$3)+($M$3+$Q$3),0)</f>
        <v>0</v>
      </c>
      <c r="U3" s="109"/>
      <c r="V3" s="109"/>
      <c r="W3" s="109"/>
      <c r="X3" s="110"/>
      <c r="Z3" s="80"/>
      <c r="AD3" s="83"/>
    </row>
    <row r="4" spans="1:60" ht="12" customHeight="1" x14ac:dyDescent="0.3">
      <c r="F4" s="34"/>
      <c r="Z4" s="115" t="s">
        <v>38</v>
      </c>
      <c r="AA4" s="115" t="s">
        <v>53</v>
      </c>
      <c r="AB4" s="119" t="s">
        <v>52</v>
      </c>
      <c r="AC4" s="117" t="s">
        <v>41</v>
      </c>
      <c r="AD4" s="121" t="s">
        <v>32</v>
      </c>
    </row>
    <row r="5" spans="1:60" ht="18" customHeight="1" x14ac:dyDescent="0.3">
      <c r="A5" s="35"/>
      <c r="B5" s="36" t="s">
        <v>33</v>
      </c>
      <c r="C5" s="36" t="s">
        <v>34</v>
      </c>
      <c r="D5" s="36" t="s">
        <v>35</v>
      </c>
      <c r="E5" s="54" t="s">
        <v>30</v>
      </c>
      <c r="F5" s="36" t="s">
        <v>29</v>
      </c>
      <c r="G5" s="36" t="s">
        <v>31</v>
      </c>
      <c r="H5" s="98" t="s">
        <v>32</v>
      </c>
      <c r="J5" s="37" t="s">
        <v>4</v>
      </c>
      <c r="K5" s="37"/>
      <c r="L5" s="37"/>
      <c r="M5" s="37"/>
      <c r="N5" s="30"/>
      <c r="O5" s="102" t="s">
        <v>3</v>
      </c>
      <c r="P5" s="103"/>
      <c r="Q5" s="30"/>
      <c r="R5" s="37" t="s">
        <v>20</v>
      </c>
      <c r="S5" s="37"/>
      <c r="T5" s="37"/>
      <c r="U5" s="37"/>
      <c r="V5" s="30"/>
      <c r="W5" s="102" t="s">
        <v>3</v>
      </c>
      <c r="X5" s="103"/>
      <c r="Z5" s="116"/>
      <c r="AA5" s="116"/>
      <c r="AB5" s="120"/>
      <c r="AC5" s="118"/>
      <c r="AD5" s="122"/>
    </row>
    <row r="6" spans="1:60" s="30" customFormat="1" ht="18" customHeight="1" x14ac:dyDescent="0.3">
      <c r="A6" s="39" t="str">
        <f>IF($B6&lt;&gt;"",1,"")</f>
        <v/>
      </c>
      <c r="B6" s="144"/>
      <c r="C6" s="144"/>
      <c r="D6" s="144"/>
      <c r="E6" s="77"/>
      <c r="F6" s="40">
        <f t="shared" ref="F6:F13" si="0">IFERROR(VLOOKUP($E6,$AO$6:$AQ$29,3,0),0)+IFERROR(VLOOKUP($E6,$AW$6:$AY$29,3,0),0)+IFERROR(VLOOKUP($E6,$AS$6:$AU$29,3,0),0)+IFERROR(VLOOKUP($E6,$BA$6:$BD$29,3,0),0)</f>
        <v>0</v>
      </c>
      <c r="G6" s="40">
        <f t="shared" ref="G6:G13" si="1">IFERROR(VLOOKUP($E6,$AO$6:$AQ$29,2,0),0)+IFERROR(VLOOKUP($E6,$AW$6:$AY$29,2,0),0)+IFERROR(VLOOKUP($E6,$AS$6:$AU$29,2,0),0)+IFERROR(VLOOKUP($E6,$BA$6:$BD$29,2,0),0)</f>
        <v>0</v>
      </c>
      <c r="H6" s="41">
        <f>IFERROR(INDEX(Paramètres!$D$2:$H$4,MATCH($E$3,Paramètres!$A$2:$A$4,0),MATCH($F6,Paramètres!$D$1:$H$1,0)),0)</f>
        <v>0</v>
      </c>
      <c r="J6" s="30">
        <f>IF(Tirages!$F1=0,0,"Match 1")</f>
        <v>0</v>
      </c>
      <c r="K6" s="97">
        <f>IF(Tirages!$F1=0,0,Tirages!$F1)</f>
        <v>0</v>
      </c>
      <c r="L6" s="30">
        <f>IF(Tirages!$F1=0,0,"Vs")</f>
        <v>0</v>
      </c>
      <c r="M6" s="42">
        <f>IF(Tirages!$M1=0,0,Tirages!$M1)</f>
        <v>0</v>
      </c>
      <c r="O6" s="51"/>
      <c r="P6" s="51"/>
      <c r="R6" s="30">
        <f>IF(Tirages!$G1=0,0,"Match 1")</f>
        <v>0</v>
      </c>
      <c r="S6" s="97">
        <f>IF(Tirages!$G1=0,0,Tirages!$G1)</f>
        <v>0</v>
      </c>
      <c r="T6" s="30">
        <f>IF(Tirages!$G1=0,0,"Vs")</f>
        <v>0</v>
      </c>
      <c r="U6" s="42">
        <f>IF(Tirages!$N1=0,0,Tirages!$N1)</f>
        <v>0</v>
      </c>
      <c r="W6" s="51"/>
      <c r="X6" s="51"/>
      <c r="Y6" s="43"/>
      <c r="Z6" s="87"/>
      <c r="AA6" s="86"/>
      <c r="AB6" s="90"/>
      <c r="AC6" s="91"/>
      <c r="AD6" s="93"/>
      <c r="AE6" s="43"/>
      <c r="AF6" s="43"/>
      <c r="AG6" s="30">
        <v>0</v>
      </c>
      <c r="AH6" s="42">
        <f>COUNTIF($F$6:$F$29,$AG6)</f>
        <v>24</v>
      </c>
      <c r="AI6" s="38">
        <f>IFERROR(INDEX(Paramètres!$D$2:$G$4,MATCH(Concours!$E$3,Paramètres!$A$2:$A$4,0),MATCH($AG6,Paramètres!$D$1:$G$1,0)),0)</f>
        <v>0</v>
      </c>
      <c r="AJ6" s="72">
        <f>$AH6*$AI6</f>
        <v>0</v>
      </c>
      <c r="AK6" s="43"/>
      <c r="AL6" s="43"/>
      <c r="AN6" s="44"/>
      <c r="AO6" s="52">
        <f t="shared" ref="AO6:AO17" si="2">K6</f>
        <v>0</v>
      </c>
      <c r="AP6" s="30">
        <f>IF($O6&gt;$P6,$O6-$P6,-($P6-$O6))</f>
        <v>0</v>
      </c>
      <c r="AQ6" s="30">
        <f>IF($O6&gt;$P6,1,0)</f>
        <v>0</v>
      </c>
      <c r="AR6" s="44"/>
      <c r="AS6" s="53">
        <f>$K20</f>
        <v>0</v>
      </c>
      <c r="AT6" s="30">
        <f>IF($O20&gt;$P20,$O20-$P20,-($P20-$O20))</f>
        <v>0</v>
      </c>
      <c r="AU6" s="30">
        <f>IF($O20&gt;$P20,1,0)</f>
        <v>0</v>
      </c>
      <c r="AV6" s="44"/>
      <c r="AW6" s="53">
        <f>$S6</f>
        <v>0</v>
      </c>
      <c r="AX6" s="30">
        <f>IF($W6&gt;$X6,$W6-$X6,-($X6-$W6))</f>
        <v>0</v>
      </c>
      <c r="AY6" s="30">
        <f t="shared" ref="AY6:AY17" si="3">IF($W6&gt;$X6,1,0)</f>
        <v>0</v>
      </c>
      <c r="AZ6" s="44"/>
      <c r="BA6" s="53">
        <f>$S20</f>
        <v>0</v>
      </c>
      <c r="BB6" s="30">
        <f>IF($W20&gt;$X20,$W20-$X20,-($X20-$W20))</f>
        <v>0</v>
      </c>
      <c r="BC6" s="30">
        <f t="shared" ref="BC6:BC17" si="4">IF($W20&gt;$X20,1,0)</f>
        <v>0</v>
      </c>
      <c r="BD6" s="44"/>
    </row>
    <row r="7" spans="1:60" s="30" customFormat="1" ht="18" customHeight="1" x14ac:dyDescent="0.3">
      <c r="A7" s="39" t="str">
        <f t="shared" ref="A7:A13" si="5">IF($B7&lt;&gt;"",$A6+1,"")</f>
        <v/>
      </c>
      <c r="B7" s="145"/>
      <c r="C7" s="145"/>
      <c r="D7" s="145"/>
      <c r="E7" s="63">
        <v>2</v>
      </c>
      <c r="F7" s="40">
        <f t="shared" si="0"/>
        <v>0</v>
      </c>
      <c r="G7" s="40">
        <f t="shared" si="1"/>
        <v>0</v>
      </c>
      <c r="H7" s="41">
        <f>IFERROR(INDEX(Paramètres!$D$2:$H$4,MATCH($E$3,Paramètres!$A$2:$A$4,0),MATCH($F7,Paramètres!$D$1:$H$1,0)),0)</f>
        <v>0</v>
      </c>
      <c r="J7" s="30">
        <f>IF(Tirages!$F2=0,0,"Match 2")</f>
        <v>0</v>
      </c>
      <c r="K7" s="97">
        <f>IF(Tirages!$F2=0,0,Tirages!$F2)</f>
        <v>0</v>
      </c>
      <c r="L7" s="30">
        <f>IF(Tirages!$F2=0,0,"Vs")</f>
        <v>0</v>
      </c>
      <c r="M7" s="42">
        <f>IF(Tirages!$M2=0,0,Tirages!$M2)</f>
        <v>0</v>
      </c>
      <c r="O7" s="51"/>
      <c r="P7" s="51"/>
      <c r="R7" s="30">
        <f>IF(Tirages!$G2=0,0,"Match 2")</f>
        <v>0</v>
      </c>
      <c r="S7" s="97">
        <f>IF(Tirages!$G2=0,0,Tirages!$G2)</f>
        <v>0</v>
      </c>
      <c r="T7" s="30">
        <f>IF(Tirages!$G2=0,0,"Vs")</f>
        <v>0</v>
      </c>
      <c r="U7" s="42">
        <f>IF(Tirages!$N2=0,0,Tirages!$N2)</f>
        <v>0</v>
      </c>
      <c r="W7" s="51"/>
      <c r="X7" s="51"/>
      <c r="Y7" s="45"/>
      <c r="Z7" s="87"/>
      <c r="AA7" s="86"/>
      <c r="AB7" s="90"/>
      <c r="AC7" s="91"/>
      <c r="AD7" s="93"/>
      <c r="AE7" s="45"/>
      <c r="AF7" s="45"/>
      <c r="AG7" s="45">
        <v>1</v>
      </c>
      <c r="AH7" s="42">
        <f>COUNTIF($F$6:$F$29,$AG7)</f>
        <v>0</v>
      </c>
      <c r="AI7" s="38">
        <f>IFERROR(INDEX(Paramètres!$D$2:$G$4,MATCH(Concours!$E$3,Paramètres!$A$2:$A$4,0),MATCH($AG7,Paramètres!$D$1:$G$1,0)),0)</f>
        <v>0</v>
      </c>
      <c r="AJ7" s="73">
        <f t="shared" ref="AJ7:AJ9" si="6">$AH7*$AI7</f>
        <v>0</v>
      </c>
      <c r="AK7" s="45"/>
      <c r="AL7" s="45"/>
      <c r="AN7" s="44"/>
      <c r="AO7" s="52">
        <f t="shared" si="2"/>
        <v>0</v>
      </c>
      <c r="AP7" s="30">
        <f t="shared" ref="AP7:AP17" si="7">IF($O7&gt;$P7,$O7-$P7,-($P7-$O7))</f>
        <v>0</v>
      </c>
      <c r="AQ7" s="30">
        <f t="shared" ref="AQ7:AQ17" si="8">IF($O7&gt;$P7,1,0)</f>
        <v>0</v>
      </c>
      <c r="AR7" s="44"/>
      <c r="AS7" s="53">
        <f t="shared" ref="AS7:AS17" si="9">$K21</f>
        <v>0</v>
      </c>
      <c r="AT7" s="30">
        <f t="shared" ref="AT7:AT17" si="10">IF($O21&gt;$P21,$O21-$P21,-($P21-$O21))</f>
        <v>0</v>
      </c>
      <c r="AU7" s="30">
        <f t="shared" ref="AU7:AU17" si="11">IF($O21&gt;$P21,1,0)</f>
        <v>0</v>
      </c>
      <c r="AV7" s="44"/>
      <c r="AW7" s="53">
        <f t="shared" ref="AW7:AW17" si="12">$S7</f>
        <v>0</v>
      </c>
      <c r="AX7" s="30">
        <f t="shared" ref="AX7:AX17" si="13">IF($W7&gt;$X7,$W7-$X7,-($X7-$W7))</f>
        <v>0</v>
      </c>
      <c r="AY7" s="30">
        <f t="shared" si="3"/>
        <v>0</v>
      </c>
      <c r="AZ7" s="44"/>
      <c r="BA7" s="53">
        <f t="shared" ref="BA7:BA17" si="14">$S21</f>
        <v>0</v>
      </c>
      <c r="BB7" s="30">
        <f t="shared" ref="BB7:BB17" si="15">IF($W21&gt;$X21,$W21-$X21,-($X21-$W21))</f>
        <v>0</v>
      </c>
      <c r="BC7" s="30">
        <f t="shared" si="4"/>
        <v>0</v>
      </c>
      <c r="BD7" s="44"/>
    </row>
    <row r="8" spans="1:60" s="30" customFormat="1" ht="18" customHeight="1" x14ac:dyDescent="0.3">
      <c r="A8" s="39" t="str">
        <f t="shared" si="5"/>
        <v/>
      </c>
      <c r="B8" s="145"/>
      <c r="C8" s="145"/>
      <c r="D8" s="145"/>
      <c r="E8" s="63">
        <v>3</v>
      </c>
      <c r="F8" s="40">
        <f t="shared" si="0"/>
        <v>0</v>
      </c>
      <c r="G8" s="40">
        <f t="shared" si="1"/>
        <v>0</v>
      </c>
      <c r="H8" s="41">
        <f>IFERROR(INDEX(Paramètres!$D$2:$H$4,MATCH($E$3,Paramètres!$A$2:$A$4,0),MATCH($F8,Paramètres!$D$1:$H$1,0)),0)</f>
        <v>0</v>
      </c>
      <c r="J8" s="30">
        <f>IF(Tirages!$F3=0,0,"Match 3")</f>
        <v>0</v>
      </c>
      <c r="K8" s="97">
        <f>IF(Tirages!$F3=0,0,Tirages!$F3)</f>
        <v>0</v>
      </c>
      <c r="L8" s="30">
        <f>IF(Tirages!$F3=0,0,"Vs")</f>
        <v>0</v>
      </c>
      <c r="M8" s="42">
        <f>IF(Tirages!$M3=0,0,Tirages!$M3)</f>
        <v>0</v>
      </c>
      <c r="O8" s="51"/>
      <c r="P8" s="51"/>
      <c r="R8" s="30">
        <f>IF(Tirages!$G3=0,0,"Match 3")</f>
        <v>0</v>
      </c>
      <c r="S8" s="97">
        <f>IF(Tirages!$G3=0,0,Tirages!$G3)</f>
        <v>0</v>
      </c>
      <c r="T8" s="30">
        <f>IF(Tirages!$G3=0,0,"Vs")</f>
        <v>0</v>
      </c>
      <c r="U8" s="42">
        <f>IF(Tirages!$N3=0,0,Tirages!$N3)</f>
        <v>0</v>
      </c>
      <c r="W8" s="51"/>
      <c r="X8" s="51"/>
      <c r="Y8" s="45"/>
      <c r="Z8" s="87"/>
      <c r="AA8" s="86"/>
      <c r="AB8" s="90"/>
      <c r="AC8" s="90"/>
      <c r="AD8" s="94"/>
      <c r="AE8" s="45"/>
      <c r="AF8" s="45"/>
      <c r="AG8" s="45">
        <v>2</v>
      </c>
      <c r="AH8" s="42">
        <f>COUNTIF($F$6:$F$29,$AG8)</f>
        <v>0</v>
      </c>
      <c r="AI8" s="38">
        <f>IFERROR(INDEX(Paramètres!$D$2:$G$4,MATCH(Concours!$E$3,Paramètres!$A$2:$A$4,0),MATCH($AG8,Paramètres!$D$1:$G$1,0)),0)</f>
        <v>0</v>
      </c>
      <c r="AJ8" s="73">
        <f t="shared" si="6"/>
        <v>0</v>
      </c>
      <c r="AK8" s="45"/>
      <c r="AL8" s="45"/>
      <c r="AN8" s="44"/>
      <c r="AO8" s="52">
        <f t="shared" si="2"/>
        <v>0</v>
      </c>
      <c r="AP8" s="30">
        <f t="shared" si="7"/>
        <v>0</v>
      </c>
      <c r="AQ8" s="30">
        <f t="shared" si="8"/>
        <v>0</v>
      </c>
      <c r="AR8" s="44"/>
      <c r="AS8" s="53">
        <f t="shared" si="9"/>
        <v>0</v>
      </c>
      <c r="AT8" s="30">
        <f t="shared" si="10"/>
        <v>0</v>
      </c>
      <c r="AU8" s="30">
        <f t="shared" si="11"/>
        <v>0</v>
      </c>
      <c r="AV8" s="44"/>
      <c r="AW8" s="53">
        <f t="shared" si="12"/>
        <v>0</v>
      </c>
      <c r="AX8" s="30">
        <f t="shared" si="13"/>
        <v>0</v>
      </c>
      <c r="AY8" s="30">
        <f t="shared" si="3"/>
        <v>0</v>
      </c>
      <c r="AZ8" s="44"/>
      <c r="BA8" s="53">
        <f t="shared" si="14"/>
        <v>0</v>
      </c>
      <c r="BB8" s="30">
        <f t="shared" si="15"/>
        <v>0</v>
      </c>
      <c r="BC8" s="30">
        <f t="shared" si="4"/>
        <v>0</v>
      </c>
      <c r="BD8" s="44"/>
    </row>
    <row r="9" spans="1:60" s="30" customFormat="1" ht="18" customHeight="1" x14ac:dyDescent="0.3">
      <c r="A9" s="46" t="str">
        <f t="shared" si="5"/>
        <v/>
      </c>
      <c r="B9" s="145"/>
      <c r="C9" s="145"/>
      <c r="D9" s="145"/>
      <c r="E9" s="63">
        <v>4</v>
      </c>
      <c r="F9" s="40">
        <f t="shared" si="0"/>
        <v>0</v>
      </c>
      <c r="G9" s="40">
        <f t="shared" si="1"/>
        <v>0</v>
      </c>
      <c r="H9" s="41">
        <f>IFERROR(INDEX(Paramètres!$D$2:$H$4,MATCH($E$3,Paramètres!$A$2:$A$4,0),MATCH($F9,Paramètres!$D$1:$H$1,0)),0)</f>
        <v>0</v>
      </c>
      <c r="J9" s="30">
        <f>IF(Tirages!$F4=0,0,"Match 4")</f>
        <v>0</v>
      </c>
      <c r="K9" s="97">
        <f>IF(Tirages!$F4=0,0,Tirages!$F4)</f>
        <v>0</v>
      </c>
      <c r="L9" s="30">
        <f>IF(Tirages!$F4=0,0,"Vs")</f>
        <v>0</v>
      </c>
      <c r="M9" s="42">
        <f>IF(Tirages!$M4=0,0,Tirages!$M4)</f>
        <v>0</v>
      </c>
      <c r="O9" s="51"/>
      <c r="P9" s="51"/>
      <c r="R9" s="30">
        <f>IF(Tirages!$G4=0,0,"Match 4")</f>
        <v>0</v>
      </c>
      <c r="S9" s="97">
        <f>IF(Tirages!$G4=0,0,Tirages!$G4)</f>
        <v>0</v>
      </c>
      <c r="T9" s="30">
        <f>IF(Tirages!$G4=0,0,"Vs")</f>
        <v>0</v>
      </c>
      <c r="U9" s="42">
        <f>IF(Tirages!$N4=0,0,Tirages!$N4)</f>
        <v>0</v>
      </c>
      <c r="W9" s="51"/>
      <c r="X9" s="51"/>
      <c r="Y9" s="45"/>
      <c r="Z9" s="87"/>
      <c r="AA9" s="86"/>
      <c r="AB9" s="90"/>
      <c r="AC9" s="91"/>
      <c r="AD9" s="93"/>
      <c r="AE9" s="45"/>
      <c r="AF9" s="45"/>
      <c r="AG9" s="45">
        <v>3</v>
      </c>
      <c r="AH9" s="42">
        <f>COUNTIF($F$6:$F$29,$AG9)</f>
        <v>0</v>
      </c>
      <c r="AI9" s="38">
        <f>IFERROR(INDEX(Paramètres!$D$2:$G$4,MATCH(Concours!$E$3,Paramètres!$A$2:$A$4,0),MATCH($AG9,Paramètres!$D$1:$G$1,0)),0)</f>
        <v>0</v>
      </c>
      <c r="AJ9" s="75">
        <f t="shared" si="6"/>
        <v>0</v>
      </c>
      <c r="AK9" s="45"/>
      <c r="AL9" s="45"/>
      <c r="AN9" s="44"/>
      <c r="AO9" s="52">
        <f t="shared" si="2"/>
        <v>0</v>
      </c>
      <c r="AP9" s="30">
        <f t="shared" si="7"/>
        <v>0</v>
      </c>
      <c r="AQ9" s="30">
        <f t="shared" si="8"/>
        <v>0</v>
      </c>
      <c r="AR9" s="44"/>
      <c r="AS9" s="53">
        <f t="shared" si="9"/>
        <v>0</v>
      </c>
      <c r="AT9" s="30">
        <f t="shared" si="10"/>
        <v>0</v>
      </c>
      <c r="AU9" s="30">
        <f t="shared" si="11"/>
        <v>0</v>
      </c>
      <c r="AV9" s="44"/>
      <c r="AW9" s="53">
        <f t="shared" si="12"/>
        <v>0</v>
      </c>
      <c r="AX9" s="30">
        <f t="shared" si="13"/>
        <v>0</v>
      </c>
      <c r="AY9" s="30">
        <f t="shared" si="3"/>
        <v>0</v>
      </c>
      <c r="AZ9" s="44"/>
      <c r="BA9" s="53">
        <f t="shared" si="14"/>
        <v>0</v>
      </c>
      <c r="BB9" s="30">
        <f t="shared" si="15"/>
        <v>0</v>
      </c>
      <c r="BC9" s="30">
        <f t="shared" si="4"/>
        <v>0</v>
      </c>
      <c r="BD9" s="44"/>
    </row>
    <row r="10" spans="1:60" s="30" customFormat="1" ht="18" customHeight="1" x14ac:dyDescent="0.3">
      <c r="A10" s="39" t="str">
        <f t="shared" si="5"/>
        <v/>
      </c>
      <c r="B10" s="145"/>
      <c r="C10" s="145"/>
      <c r="D10" s="145"/>
      <c r="E10" s="63">
        <v>5</v>
      </c>
      <c r="F10" s="40">
        <f t="shared" si="0"/>
        <v>0</v>
      </c>
      <c r="G10" s="40">
        <f t="shared" si="1"/>
        <v>0</v>
      </c>
      <c r="H10" s="41">
        <f>IFERROR(INDEX(Paramètres!$D$2:$H$4,MATCH($E$3,Paramètres!$A$2:$A$4,0),MATCH($F10,Paramètres!$D$1:$H$1,0)),0)</f>
        <v>0</v>
      </c>
      <c r="J10" s="30">
        <f>IF(Tirages!$F5=0,0,"Match 5")</f>
        <v>0</v>
      </c>
      <c r="K10" s="97">
        <f>IF(Tirages!$F5=0,0,Tirages!$F5)</f>
        <v>0</v>
      </c>
      <c r="L10" s="30">
        <f>IF(Tirages!$F5=0,0,"Vs")</f>
        <v>0</v>
      </c>
      <c r="M10" s="42">
        <f>IF(Tirages!$M5=0,0,Tirages!$M5)</f>
        <v>0</v>
      </c>
      <c r="O10" s="51"/>
      <c r="P10" s="51"/>
      <c r="R10" s="30">
        <f>IF(Tirages!$G5=0,0,"Match 5")</f>
        <v>0</v>
      </c>
      <c r="S10" s="97">
        <f>IF(Tirages!$G5=0,0,Tirages!$G5)</f>
        <v>0</v>
      </c>
      <c r="T10" s="30">
        <f>IF(Tirages!$G5=0,0,"Vs")</f>
        <v>0</v>
      </c>
      <c r="U10" s="42">
        <f>IF(Tirages!$N5=0,0,Tirages!$N5)</f>
        <v>0</v>
      </c>
      <c r="W10" s="51"/>
      <c r="X10" s="51"/>
      <c r="Y10" s="45"/>
      <c r="Z10" s="87"/>
      <c r="AA10" s="86"/>
      <c r="AB10" s="90"/>
      <c r="AC10" s="91"/>
      <c r="AD10" s="93"/>
      <c r="AE10" s="45"/>
      <c r="AF10" s="45"/>
      <c r="AG10" s="113" t="s">
        <v>50</v>
      </c>
      <c r="AH10" s="113"/>
      <c r="AI10" s="113"/>
      <c r="AJ10" s="70">
        <f>SUM($AJ$6:$AJ$9)</f>
        <v>0</v>
      </c>
      <c r="AK10" s="45"/>
      <c r="AL10" s="45"/>
      <c r="AN10" s="44"/>
      <c r="AO10" s="52">
        <f t="shared" si="2"/>
        <v>0</v>
      </c>
      <c r="AP10" s="30">
        <f t="shared" si="7"/>
        <v>0</v>
      </c>
      <c r="AQ10" s="30">
        <f t="shared" si="8"/>
        <v>0</v>
      </c>
      <c r="AR10" s="44"/>
      <c r="AS10" s="53">
        <f t="shared" si="9"/>
        <v>0</v>
      </c>
      <c r="AT10" s="30">
        <f t="shared" si="10"/>
        <v>0</v>
      </c>
      <c r="AU10" s="30">
        <f t="shared" si="11"/>
        <v>0</v>
      </c>
      <c r="AV10" s="44"/>
      <c r="AW10" s="53">
        <f t="shared" si="12"/>
        <v>0</v>
      </c>
      <c r="AX10" s="30">
        <f t="shared" si="13"/>
        <v>0</v>
      </c>
      <c r="AY10" s="30">
        <f t="shared" si="3"/>
        <v>0</v>
      </c>
      <c r="AZ10" s="44"/>
      <c r="BA10" s="53">
        <f t="shared" si="14"/>
        <v>0</v>
      </c>
      <c r="BB10" s="30">
        <f t="shared" si="15"/>
        <v>0</v>
      </c>
      <c r="BC10" s="30">
        <f t="shared" si="4"/>
        <v>0</v>
      </c>
      <c r="BD10" s="44"/>
    </row>
    <row r="11" spans="1:60" s="30" customFormat="1" ht="18" customHeight="1" x14ac:dyDescent="0.3">
      <c r="A11" s="46" t="str">
        <f t="shared" si="5"/>
        <v/>
      </c>
      <c r="B11" s="145"/>
      <c r="C11" s="145"/>
      <c r="D11" s="145"/>
      <c r="E11" s="63">
        <v>6</v>
      </c>
      <c r="F11" s="40">
        <f t="shared" si="0"/>
        <v>0</v>
      </c>
      <c r="G11" s="40">
        <f t="shared" si="1"/>
        <v>0</v>
      </c>
      <c r="H11" s="41">
        <f>IFERROR(INDEX(Paramètres!$D$2:$H$4,MATCH($E$3,Paramètres!$A$2:$A$4,0),MATCH($F11,Paramètres!$D$1:$H$1,0)),0)</f>
        <v>0</v>
      </c>
      <c r="J11" s="30">
        <f>IF(Tirages!$F6=0,0,"Match 6")</f>
        <v>0</v>
      </c>
      <c r="K11" s="97">
        <f>IF(Tirages!$F6=0,0,Tirages!$F6)</f>
        <v>0</v>
      </c>
      <c r="L11" s="30">
        <f>IF(Tirages!$F6=0,0,"Vs")</f>
        <v>0</v>
      </c>
      <c r="M11" s="42">
        <f>IF(Tirages!$M6=0,0,Tirages!$M6)</f>
        <v>0</v>
      </c>
      <c r="O11" s="51"/>
      <c r="P11" s="51"/>
      <c r="R11" s="30">
        <f>IF(Tirages!$G6=0,0,"Match 6")</f>
        <v>0</v>
      </c>
      <c r="S11" s="97">
        <f>IF(Tirages!$G6=0,0,Tirages!$G6)</f>
        <v>0</v>
      </c>
      <c r="T11" s="30">
        <f>IF(Tirages!$G6=0,0,"Vs")</f>
        <v>0</v>
      </c>
      <c r="U11" s="42">
        <f>IF(Tirages!$N6=0,0,Tirages!$N6)</f>
        <v>0</v>
      </c>
      <c r="W11" s="51"/>
      <c r="X11" s="51"/>
      <c r="Y11" s="45"/>
      <c r="Z11" s="87"/>
      <c r="AA11" s="86"/>
      <c r="AB11" s="90"/>
      <c r="AC11" s="91"/>
      <c r="AD11" s="93"/>
      <c r="AE11" s="45"/>
      <c r="AF11" s="45"/>
      <c r="AG11" s="45">
        <v>4</v>
      </c>
      <c r="AH11" s="42">
        <f>COUNTIF($F$6:$F$29,$AG11)</f>
        <v>0</v>
      </c>
      <c r="AI11" s="74">
        <f>IFERROR(($T$3-$AJ$10)/$AH$11,0)</f>
        <v>0</v>
      </c>
      <c r="AJ11" s="75">
        <f>$AH11*$AI11</f>
        <v>0</v>
      </c>
      <c r="AK11" s="45"/>
      <c r="AL11" s="45"/>
      <c r="AN11" s="44"/>
      <c r="AO11" s="52">
        <f t="shared" si="2"/>
        <v>0</v>
      </c>
      <c r="AP11" s="30">
        <f t="shared" si="7"/>
        <v>0</v>
      </c>
      <c r="AQ11" s="30">
        <f t="shared" si="8"/>
        <v>0</v>
      </c>
      <c r="AR11" s="44"/>
      <c r="AS11" s="53">
        <f t="shared" si="9"/>
        <v>0</v>
      </c>
      <c r="AT11" s="30">
        <f t="shared" si="10"/>
        <v>0</v>
      </c>
      <c r="AU11" s="30">
        <f t="shared" si="11"/>
        <v>0</v>
      </c>
      <c r="AV11" s="44"/>
      <c r="AW11" s="53">
        <f t="shared" si="12"/>
        <v>0</v>
      </c>
      <c r="AX11" s="30">
        <f t="shared" si="13"/>
        <v>0</v>
      </c>
      <c r="AY11" s="30">
        <f t="shared" si="3"/>
        <v>0</v>
      </c>
      <c r="AZ11" s="44"/>
      <c r="BA11" s="53">
        <f t="shared" si="14"/>
        <v>0</v>
      </c>
      <c r="BB11" s="30">
        <f t="shared" si="15"/>
        <v>0</v>
      </c>
      <c r="BC11" s="30">
        <f t="shared" si="4"/>
        <v>0</v>
      </c>
      <c r="BD11" s="44"/>
    </row>
    <row r="12" spans="1:60" s="30" customFormat="1" ht="18" customHeight="1" x14ac:dyDescent="0.3">
      <c r="A12" s="39" t="str">
        <f t="shared" si="5"/>
        <v/>
      </c>
      <c r="B12" s="145"/>
      <c r="C12" s="145"/>
      <c r="D12" s="145"/>
      <c r="E12" s="63">
        <v>7</v>
      </c>
      <c r="F12" s="40">
        <f t="shared" si="0"/>
        <v>0</v>
      </c>
      <c r="G12" s="40">
        <f t="shared" si="1"/>
        <v>0</v>
      </c>
      <c r="H12" s="41">
        <f>IFERROR(INDEX(Paramètres!$D$2:$H$4,MATCH($E$3,Paramètres!$A$2:$A$4,0),MATCH($F12,Paramètres!$D$1:$H$1,0)),0)</f>
        <v>0</v>
      </c>
      <c r="J12" s="30">
        <f>IF(Tirages!$F7=0,0,"Match 7")</f>
        <v>0</v>
      </c>
      <c r="K12" s="97">
        <f>IF(Tirages!$F7=0,0,Tirages!$F7)</f>
        <v>0</v>
      </c>
      <c r="L12" s="30">
        <f>IF(Tirages!$F7=0,0,"Vs")</f>
        <v>0</v>
      </c>
      <c r="M12" s="42">
        <f>IF(Tirages!$M7=0,0,Tirages!$M7)</f>
        <v>0</v>
      </c>
      <c r="O12" s="51"/>
      <c r="P12" s="51"/>
      <c r="R12" s="30">
        <f>IF(Tirages!$G7=0,0,"Match 7")</f>
        <v>0</v>
      </c>
      <c r="S12" s="97">
        <f>IF(Tirages!$G7=0,0,Tirages!$G7)</f>
        <v>0</v>
      </c>
      <c r="T12" s="30">
        <f>IF(Tirages!$G7=0,0,"Vs")</f>
        <v>0</v>
      </c>
      <c r="U12" s="42">
        <f>IF(Tirages!$N7=0,0,Tirages!$N7)</f>
        <v>0</v>
      </c>
      <c r="W12" s="51"/>
      <c r="X12" s="51"/>
      <c r="Y12" s="45"/>
      <c r="Z12" s="87"/>
      <c r="AA12" s="86"/>
      <c r="AB12" s="90"/>
      <c r="AC12" s="91"/>
      <c r="AD12" s="93"/>
      <c r="AE12" s="45"/>
      <c r="AF12" s="45"/>
      <c r="AG12" s="114" t="s">
        <v>51</v>
      </c>
      <c r="AH12" s="114"/>
      <c r="AI12" s="114"/>
      <c r="AJ12" s="76">
        <f>+$AJ$10+$AJ$11</f>
        <v>0</v>
      </c>
      <c r="AK12" s="45"/>
      <c r="AL12" s="45"/>
      <c r="AN12" s="44"/>
      <c r="AO12" s="52">
        <f t="shared" si="2"/>
        <v>0</v>
      </c>
      <c r="AP12" s="30">
        <f t="shared" si="7"/>
        <v>0</v>
      </c>
      <c r="AQ12" s="30">
        <f t="shared" si="8"/>
        <v>0</v>
      </c>
      <c r="AR12" s="44"/>
      <c r="AS12" s="53">
        <f t="shared" si="9"/>
        <v>0</v>
      </c>
      <c r="AT12" s="30">
        <f t="shared" si="10"/>
        <v>0</v>
      </c>
      <c r="AU12" s="30">
        <f t="shared" si="11"/>
        <v>0</v>
      </c>
      <c r="AV12" s="44"/>
      <c r="AW12" s="53">
        <f t="shared" si="12"/>
        <v>0</v>
      </c>
      <c r="AX12" s="30">
        <f t="shared" si="13"/>
        <v>0</v>
      </c>
      <c r="AY12" s="30">
        <f t="shared" si="3"/>
        <v>0</v>
      </c>
      <c r="AZ12" s="44"/>
      <c r="BA12" s="53">
        <f t="shared" si="14"/>
        <v>0</v>
      </c>
      <c r="BB12" s="30">
        <f t="shared" si="15"/>
        <v>0</v>
      </c>
      <c r="BC12" s="30">
        <f t="shared" si="4"/>
        <v>0</v>
      </c>
      <c r="BD12" s="44"/>
    </row>
    <row r="13" spans="1:60" s="30" customFormat="1" ht="18" customHeight="1" x14ac:dyDescent="0.3">
      <c r="A13" s="46" t="str">
        <f t="shared" si="5"/>
        <v/>
      </c>
      <c r="B13" s="145"/>
      <c r="C13" s="145"/>
      <c r="D13" s="145"/>
      <c r="E13" s="63">
        <v>8</v>
      </c>
      <c r="F13" s="40">
        <f t="shared" si="0"/>
        <v>0</v>
      </c>
      <c r="G13" s="40">
        <f t="shared" si="1"/>
        <v>0</v>
      </c>
      <c r="H13" s="41">
        <f>IFERROR(INDEX(Paramètres!$D$2:$H$4,MATCH($E$3,Paramètres!$A$2:$A$4,0),MATCH($F13,Paramètres!$D$1:$H$1,0)),0)</f>
        <v>0</v>
      </c>
      <c r="J13" s="30">
        <f>IF(Tirages!$F8=0,0,"Match 8")</f>
        <v>0</v>
      </c>
      <c r="K13" s="97">
        <f>IF(Tirages!$F8=0,0,Tirages!$F8)</f>
        <v>0</v>
      </c>
      <c r="L13" s="30">
        <f>IF(Tirages!$F8=0,0,"Vs")</f>
        <v>0</v>
      </c>
      <c r="M13" s="42">
        <f>IF(Tirages!$M8=0,0,Tirages!$M8)</f>
        <v>0</v>
      </c>
      <c r="O13" s="51"/>
      <c r="P13" s="51"/>
      <c r="R13" s="30">
        <f>IF(Tirages!$G8=0,0,"Match 8")</f>
        <v>0</v>
      </c>
      <c r="S13" s="97">
        <f>IF(Tirages!$G8=0,0,Tirages!$G8)</f>
        <v>0</v>
      </c>
      <c r="T13" s="30">
        <f>IF(Tirages!$G8=0,0,"Vs")</f>
        <v>0</v>
      </c>
      <c r="U13" s="42">
        <f>IF(Tirages!$N8=0,0,Tirages!$N8)</f>
        <v>0</v>
      </c>
      <c r="W13" s="51"/>
      <c r="X13" s="51"/>
      <c r="Y13" s="45"/>
      <c r="Z13" s="87"/>
      <c r="AA13" s="86"/>
      <c r="AB13" s="90"/>
      <c r="AC13" s="91"/>
      <c r="AD13" s="93"/>
      <c r="AE13" s="45"/>
      <c r="AF13" s="45"/>
      <c r="AG13" s="45"/>
      <c r="AH13" s="45"/>
      <c r="AI13" s="45"/>
      <c r="AJ13" s="45"/>
      <c r="AK13" s="45"/>
      <c r="AL13" s="45"/>
      <c r="AN13" s="44"/>
      <c r="AO13" s="52">
        <f t="shared" si="2"/>
        <v>0</v>
      </c>
      <c r="AP13" s="30">
        <f t="shared" si="7"/>
        <v>0</v>
      </c>
      <c r="AQ13" s="30">
        <f t="shared" si="8"/>
        <v>0</v>
      </c>
      <c r="AR13" s="44"/>
      <c r="AS13" s="53">
        <f t="shared" si="9"/>
        <v>0</v>
      </c>
      <c r="AT13" s="30">
        <f t="shared" si="10"/>
        <v>0</v>
      </c>
      <c r="AU13" s="30">
        <f t="shared" si="11"/>
        <v>0</v>
      </c>
      <c r="AV13" s="44"/>
      <c r="AW13" s="53">
        <f t="shared" si="12"/>
        <v>0</v>
      </c>
      <c r="AX13" s="30">
        <f t="shared" si="13"/>
        <v>0</v>
      </c>
      <c r="AY13" s="30">
        <f t="shared" si="3"/>
        <v>0</v>
      </c>
      <c r="AZ13" s="44"/>
      <c r="BA13" s="53">
        <f t="shared" si="14"/>
        <v>0</v>
      </c>
      <c r="BB13" s="30">
        <f t="shared" si="15"/>
        <v>0</v>
      </c>
      <c r="BC13" s="30">
        <f t="shared" si="4"/>
        <v>0</v>
      </c>
      <c r="BD13" s="44"/>
    </row>
    <row r="14" spans="1:60" s="30" customFormat="1" ht="18" customHeight="1" x14ac:dyDescent="0.3">
      <c r="A14" s="39" t="str">
        <f t="shared" ref="A14:A29" si="16">IF($B14&lt;&gt;"",$A13+1,"")</f>
        <v/>
      </c>
      <c r="B14" s="145"/>
      <c r="C14" s="145"/>
      <c r="D14" s="145"/>
      <c r="E14" s="63">
        <v>9</v>
      </c>
      <c r="F14" s="40">
        <f t="shared" ref="F14:F29" si="17">IFERROR(VLOOKUP($E14,$AO$6:$AQ$29,3,0),0)+IFERROR(VLOOKUP($E14,$AW$6:$AY$29,3,0),0)+IFERROR(VLOOKUP($E14,$AS$6:$AU$29,3,0),0)+IFERROR(VLOOKUP($E14,$BA$6:$BD$29,3,0),0)</f>
        <v>0</v>
      </c>
      <c r="G14" s="40">
        <f t="shared" ref="G14:G29" si="18">IFERROR(VLOOKUP($E14,$AO$6:$AQ$29,2,0),0)+IFERROR(VLOOKUP($E14,$AW$6:$AY$29,2,0),0)+IFERROR(VLOOKUP($E14,$AS$6:$AU$29,2,0),0)+IFERROR(VLOOKUP($E14,$BA$6:$BD$29,2,0),0)</f>
        <v>0</v>
      </c>
      <c r="H14" s="41">
        <f>IFERROR(INDEX(Paramètres!$D$2:$H$4,MATCH($E$3,Paramètres!$A$2:$A$4,0),MATCH($F14,Paramètres!$D$1:$H$1,0)),0)</f>
        <v>0</v>
      </c>
      <c r="J14" s="30">
        <f>IF(Tirages!$F9=0,0,"Match 9")</f>
        <v>0</v>
      </c>
      <c r="K14" s="97">
        <f>IF(Tirages!$F9=0,0,Tirages!$F9)</f>
        <v>0</v>
      </c>
      <c r="L14" s="30">
        <f>IF(Tirages!$F9=0,0,"Vs")</f>
        <v>0</v>
      </c>
      <c r="M14" s="42">
        <f>IF(Tirages!$M9=0,0,Tirages!$M9)</f>
        <v>0</v>
      </c>
      <c r="O14" s="51"/>
      <c r="P14" s="51"/>
      <c r="R14" s="30">
        <f>IF(Tirages!$G9=0,0,"Match 9")</f>
        <v>0</v>
      </c>
      <c r="S14" s="97">
        <f>IF(Tirages!$G9=0,0,Tirages!$G9)</f>
        <v>0</v>
      </c>
      <c r="T14" s="30">
        <f>IF(Tirages!$G9=0,0,"Vs")</f>
        <v>0</v>
      </c>
      <c r="U14" s="42">
        <f>IF(Tirages!$N9=0,0,Tirages!$N9)</f>
        <v>0</v>
      </c>
      <c r="W14" s="51"/>
      <c r="X14" s="51"/>
      <c r="Y14" s="45"/>
      <c r="Z14" s="88"/>
      <c r="AA14" s="86"/>
      <c r="AB14" s="91"/>
      <c r="AC14" s="91"/>
      <c r="AD14" s="93"/>
      <c r="AE14" s="45"/>
      <c r="AF14" s="45"/>
      <c r="AG14" s="45"/>
      <c r="AH14" s="45"/>
      <c r="AI14" s="45"/>
      <c r="AJ14" s="45"/>
      <c r="AK14" s="45"/>
      <c r="AL14" s="45"/>
      <c r="AN14" s="44"/>
      <c r="AO14" s="52">
        <f t="shared" si="2"/>
        <v>0</v>
      </c>
      <c r="AP14" s="30">
        <f t="shared" si="7"/>
        <v>0</v>
      </c>
      <c r="AQ14" s="30">
        <f t="shared" si="8"/>
        <v>0</v>
      </c>
      <c r="AR14" s="44"/>
      <c r="AS14" s="53">
        <f t="shared" si="9"/>
        <v>0</v>
      </c>
      <c r="AT14" s="30">
        <f t="shared" si="10"/>
        <v>0</v>
      </c>
      <c r="AU14" s="30">
        <f t="shared" si="11"/>
        <v>0</v>
      </c>
      <c r="AV14" s="44"/>
      <c r="AW14" s="53">
        <f t="shared" si="12"/>
        <v>0</v>
      </c>
      <c r="AX14" s="30">
        <f t="shared" si="13"/>
        <v>0</v>
      </c>
      <c r="AY14" s="30">
        <f t="shared" si="3"/>
        <v>0</v>
      </c>
      <c r="AZ14" s="44"/>
      <c r="BA14" s="53">
        <f t="shared" si="14"/>
        <v>0</v>
      </c>
      <c r="BB14" s="30">
        <f t="shared" si="15"/>
        <v>0</v>
      </c>
      <c r="BC14" s="30">
        <f t="shared" si="4"/>
        <v>0</v>
      </c>
      <c r="BD14" s="44"/>
    </row>
    <row r="15" spans="1:60" s="30" customFormat="1" ht="18" customHeight="1" x14ac:dyDescent="0.3">
      <c r="A15" s="46" t="str">
        <f t="shared" si="16"/>
        <v/>
      </c>
      <c r="B15" s="145"/>
      <c r="C15" s="145"/>
      <c r="D15" s="145"/>
      <c r="E15" s="63">
        <v>10</v>
      </c>
      <c r="F15" s="40">
        <f t="shared" si="17"/>
        <v>0</v>
      </c>
      <c r="G15" s="40">
        <f t="shared" si="18"/>
        <v>0</v>
      </c>
      <c r="H15" s="41">
        <f>IFERROR(INDEX(Paramètres!$D$2:$H$4,MATCH($E$3,Paramètres!$A$2:$A$4,0),MATCH($F15,Paramètres!$D$1:$H$1,0)),0)</f>
        <v>0</v>
      </c>
      <c r="J15" s="30">
        <f>IF(Tirages!$F10=0,0,"Match 10")</f>
        <v>0</v>
      </c>
      <c r="K15" s="97">
        <f>IF(Tirages!$F10=0,0,Tirages!$F10)</f>
        <v>0</v>
      </c>
      <c r="L15" s="30">
        <f>IF(Tirages!$F10=0,0,"Vs")</f>
        <v>0</v>
      </c>
      <c r="M15" s="42">
        <f>IF(Tirages!$M10=0,0,Tirages!$M10)</f>
        <v>0</v>
      </c>
      <c r="O15" s="51"/>
      <c r="P15" s="51"/>
      <c r="R15" s="30">
        <f>IF(Tirages!$G10=0,0,"Match 10")</f>
        <v>0</v>
      </c>
      <c r="S15" s="97">
        <f>IF(Tirages!$G10=0,0,Tirages!$G10)</f>
        <v>0</v>
      </c>
      <c r="T15" s="30">
        <f>IF(Tirages!$G10=0,0,"Vs")</f>
        <v>0</v>
      </c>
      <c r="U15" s="42">
        <f>IF(Tirages!$N10=0,0,Tirages!$N10)</f>
        <v>0</v>
      </c>
      <c r="W15" s="51"/>
      <c r="X15" s="51"/>
      <c r="Y15" s="45"/>
      <c r="Z15" s="87"/>
      <c r="AA15" s="86"/>
      <c r="AB15" s="90"/>
      <c r="AC15" s="91"/>
      <c r="AD15" s="93"/>
      <c r="AE15" s="45"/>
      <c r="AF15" s="45"/>
      <c r="AG15" s="45"/>
      <c r="AH15" s="45"/>
      <c r="AI15" s="45"/>
      <c r="AJ15" s="45"/>
      <c r="AK15" s="45"/>
      <c r="AL15" s="45"/>
      <c r="AN15" s="44"/>
      <c r="AO15" s="52">
        <f t="shared" si="2"/>
        <v>0</v>
      </c>
      <c r="AP15" s="30">
        <f t="shared" si="7"/>
        <v>0</v>
      </c>
      <c r="AQ15" s="30">
        <f t="shared" si="8"/>
        <v>0</v>
      </c>
      <c r="AR15" s="44"/>
      <c r="AS15" s="53">
        <f t="shared" si="9"/>
        <v>0</v>
      </c>
      <c r="AT15" s="30">
        <f>IF($O29&gt;$P29,$O29-$P29,-($P29-$O29))</f>
        <v>0</v>
      </c>
      <c r="AU15" s="30">
        <f>IF($O29&gt;$P29,1,0)</f>
        <v>0</v>
      </c>
      <c r="AV15" s="44"/>
      <c r="AW15" s="53">
        <f t="shared" si="12"/>
        <v>0</v>
      </c>
      <c r="AX15" s="30">
        <f t="shared" si="13"/>
        <v>0</v>
      </c>
      <c r="AY15" s="30">
        <f t="shared" si="3"/>
        <v>0</v>
      </c>
      <c r="AZ15" s="44"/>
      <c r="BA15" s="53">
        <f t="shared" si="14"/>
        <v>0</v>
      </c>
      <c r="BB15" s="30">
        <f t="shared" si="15"/>
        <v>0</v>
      </c>
      <c r="BC15" s="30">
        <f t="shared" si="4"/>
        <v>0</v>
      </c>
      <c r="BD15" s="44"/>
    </row>
    <row r="16" spans="1:60" s="30" customFormat="1" ht="18" customHeight="1" x14ac:dyDescent="0.3">
      <c r="A16" s="39" t="str">
        <f t="shared" si="16"/>
        <v/>
      </c>
      <c r="B16" s="145"/>
      <c r="C16" s="145"/>
      <c r="D16" s="145"/>
      <c r="E16" s="63">
        <v>11</v>
      </c>
      <c r="F16" s="40">
        <f t="shared" si="17"/>
        <v>0</v>
      </c>
      <c r="G16" s="40">
        <f t="shared" si="18"/>
        <v>0</v>
      </c>
      <c r="H16" s="41">
        <f>IFERROR(INDEX(Paramètres!$D$2:$H$4,MATCH($E$3,Paramètres!$A$2:$A$4,0),MATCH($F16,Paramètres!$D$1:$H$1,0)),0)</f>
        <v>0</v>
      </c>
      <c r="J16" s="30">
        <f>IF(Tirages!$F11=0,0,"Match 11")</f>
        <v>0</v>
      </c>
      <c r="K16" s="97">
        <f>IF(Tirages!$F11=0,0,Tirages!$F11)</f>
        <v>0</v>
      </c>
      <c r="L16" s="30">
        <f>IF(Tirages!$F11=0,0,"Vs")</f>
        <v>0</v>
      </c>
      <c r="M16" s="42">
        <f>IF(Tirages!$M11=0,0,Tirages!$M11)</f>
        <v>0</v>
      </c>
      <c r="O16" s="51"/>
      <c r="P16" s="51"/>
      <c r="R16" s="30">
        <f>IF(Tirages!$G11=0,0,"Match 11")</f>
        <v>0</v>
      </c>
      <c r="S16" s="97">
        <f>IF(Tirages!$G11=0,0,Tirages!$G11)</f>
        <v>0</v>
      </c>
      <c r="T16" s="30">
        <f>IF(Tirages!$G11=0,0,"Vs")</f>
        <v>0</v>
      </c>
      <c r="U16" s="42">
        <f>IF(Tirages!$N11=0,0,Tirages!$N11)</f>
        <v>0</v>
      </c>
      <c r="W16" s="51"/>
      <c r="X16" s="51"/>
      <c r="Y16" s="45"/>
      <c r="Z16" s="87"/>
      <c r="AA16" s="86"/>
      <c r="AB16" s="90"/>
      <c r="AC16" s="91"/>
      <c r="AD16" s="93"/>
      <c r="AE16" s="45"/>
      <c r="AF16" s="45"/>
      <c r="AG16" s="45"/>
      <c r="AH16" s="45"/>
      <c r="AI16" s="45"/>
      <c r="AJ16" s="45"/>
      <c r="AK16" s="45"/>
      <c r="AL16" s="45"/>
      <c r="AN16" s="44"/>
      <c r="AO16" s="52">
        <f t="shared" si="2"/>
        <v>0</v>
      </c>
      <c r="AP16" s="30">
        <f t="shared" si="7"/>
        <v>0</v>
      </c>
      <c r="AQ16" s="30">
        <f t="shared" si="8"/>
        <v>0</v>
      </c>
      <c r="AR16" s="44"/>
      <c r="AS16" s="53">
        <f t="shared" si="9"/>
        <v>0</v>
      </c>
      <c r="AT16" s="30">
        <f>IF($O30&gt;$P30,$O30-$P30,-($P30-$O30))</f>
        <v>0</v>
      </c>
      <c r="AU16" s="30">
        <f>IF($O30&gt;$P30,1,0)</f>
        <v>0</v>
      </c>
      <c r="AV16" s="44"/>
      <c r="AW16" s="53">
        <f t="shared" si="12"/>
        <v>0</v>
      </c>
      <c r="AX16" s="30">
        <f t="shared" si="13"/>
        <v>0</v>
      </c>
      <c r="AY16" s="30">
        <f t="shared" si="3"/>
        <v>0</v>
      </c>
      <c r="AZ16" s="44"/>
      <c r="BA16" s="53">
        <f t="shared" si="14"/>
        <v>0</v>
      </c>
      <c r="BB16" s="30">
        <f t="shared" si="15"/>
        <v>0</v>
      </c>
      <c r="BC16" s="30">
        <f t="shared" si="4"/>
        <v>0</v>
      </c>
      <c r="BD16" s="44"/>
    </row>
    <row r="17" spans="1:56" s="30" customFormat="1" ht="18" customHeight="1" x14ac:dyDescent="0.3">
      <c r="A17" s="46" t="str">
        <f t="shared" si="16"/>
        <v/>
      </c>
      <c r="B17" s="145"/>
      <c r="C17" s="145"/>
      <c r="D17" s="145"/>
      <c r="E17" s="63">
        <v>12</v>
      </c>
      <c r="F17" s="40">
        <f t="shared" si="17"/>
        <v>0</v>
      </c>
      <c r="G17" s="40">
        <f t="shared" si="18"/>
        <v>0</v>
      </c>
      <c r="H17" s="41">
        <f>IFERROR(INDEX(Paramètres!$D$2:$H$4,MATCH($E$3,Paramètres!$A$2:$A$4,0),MATCH($F17,Paramètres!$D$1:$H$1,0)),0)</f>
        <v>0</v>
      </c>
      <c r="J17" s="30">
        <f>IF(Tirages!$F12=0,0,"Match 12")</f>
        <v>0</v>
      </c>
      <c r="K17" s="97">
        <f>IF(Tirages!$F12=0,0,Tirages!$F12)</f>
        <v>0</v>
      </c>
      <c r="L17" s="30">
        <f>IF(Tirages!$F12=0,0,"Vs")</f>
        <v>0</v>
      </c>
      <c r="M17" s="42">
        <f>IF(Tirages!$M12=0,0,Tirages!$M12)</f>
        <v>0</v>
      </c>
      <c r="O17" s="51"/>
      <c r="P17" s="51"/>
      <c r="R17" s="30">
        <f>IF(Tirages!$G12=0,0,"Match 12")</f>
        <v>0</v>
      </c>
      <c r="S17" s="97">
        <f>IF(Tirages!$G12=0,0,Tirages!$G12)</f>
        <v>0</v>
      </c>
      <c r="T17" s="30">
        <f>IF(Tirages!$G12=0,0,"Vs")</f>
        <v>0</v>
      </c>
      <c r="U17" s="42">
        <f>IF(Tirages!$N12=0,0,Tirages!$N12)</f>
        <v>0</v>
      </c>
      <c r="W17" s="51"/>
      <c r="X17" s="51"/>
      <c r="Y17" s="45"/>
      <c r="Z17" s="87"/>
      <c r="AA17" s="86"/>
      <c r="AB17" s="90"/>
      <c r="AC17" s="90"/>
      <c r="AD17" s="94"/>
      <c r="AE17" s="45"/>
      <c r="AF17" s="45"/>
      <c r="AG17" s="45"/>
      <c r="AH17" s="45"/>
      <c r="AI17" s="45"/>
      <c r="AJ17" s="45"/>
      <c r="AK17" s="45"/>
      <c r="AL17" s="45"/>
      <c r="AN17" s="44"/>
      <c r="AO17" s="52">
        <f t="shared" si="2"/>
        <v>0</v>
      </c>
      <c r="AP17" s="30">
        <f t="shared" si="7"/>
        <v>0</v>
      </c>
      <c r="AQ17" s="30">
        <f t="shared" si="8"/>
        <v>0</v>
      </c>
      <c r="AR17" s="44"/>
      <c r="AS17" s="53">
        <f t="shared" si="9"/>
        <v>0</v>
      </c>
      <c r="AT17" s="30">
        <f t="shared" si="10"/>
        <v>0</v>
      </c>
      <c r="AU17" s="30">
        <f t="shared" si="11"/>
        <v>0</v>
      </c>
      <c r="AV17" s="44"/>
      <c r="AW17" s="53">
        <f t="shared" si="12"/>
        <v>0</v>
      </c>
      <c r="AX17" s="30">
        <f t="shared" si="13"/>
        <v>0</v>
      </c>
      <c r="AY17" s="30">
        <f t="shared" si="3"/>
        <v>0</v>
      </c>
      <c r="AZ17" s="44"/>
      <c r="BA17" s="53">
        <f t="shared" si="14"/>
        <v>0</v>
      </c>
      <c r="BB17" s="30">
        <f t="shared" si="15"/>
        <v>0</v>
      </c>
      <c r="BC17" s="30">
        <f t="shared" si="4"/>
        <v>0</v>
      </c>
      <c r="BD17" s="44"/>
    </row>
    <row r="18" spans="1:56" s="30" customFormat="1" ht="18" customHeight="1" x14ac:dyDescent="0.3">
      <c r="A18" s="39" t="str">
        <f t="shared" si="16"/>
        <v/>
      </c>
      <c r="B18" s="145"/>
      <c r="C18" s="145"/>
      <c r="D18" s="145"/>
      <c r="E18" s="63">
        <v>13</v>
      </c>
      <c r="F18" s="40">
        <f t="shared" si="17"/>
        <v>0</v>
      </c>
      <c r="G18" s="40">
        <f t="shared" si="18"/>
        <v>0</v>
      </c>
      <c r="H18" s="41">
        <f>IFERROR(INDEX(Paramètres!$D$2:$H$4,MATCH($E$3,Paramètres!$A$2:$A$4,0),MATCH($F18,Paramètres!$D$1:$H$1,0)),0)</f>
        <v>0</v>
      </c>
      <c r="K18" s="42"/>
      <c r="M18" s="42"/>
      <c r="O18" s="47"/>
      <c r="Q18" s="47"/>
      <c r="S18" s="48"/>
      <c r="U18" s="48"/>
      <c r="Y18" s="45"/>
      <c r="Z18" s="88"/>
      <c r="AA18" s="86"/>
      <c r="AB18" s="91"/>
      <c r="AC18" s="91"/>
      <c r="AD18" s="93"/>
      <c r="AE18" s="45"/>
      <c r="AF18" s="45"/>
      <c r="AG18" s="45"/>
      <c r="AH18" s="45"/>
      <c r="AI18" s="45"/>
      <c r="AJ18" s="45"/>
      <c r="AK18" s="45"/>
      <c r="AL18" s="45"/>
      <c r="AN18" s="44"/>
      <c r="AO18" s="53">
        <f>$M6</f>
        <v>0</v>
      </c>
      <c r="AP18" s="30">
        <f>IF($P6&gt;$O6,$P6-$O6,-($O6-$P6))</f>
        <v>0</v>
      </c>
      <c r="AQ18" s="30">
        <f>IF($P6&gt;$O6,1,0)</f>
        <v>0</v>
      </c>
      <c r="AR18" s="44"/>
      <c r="AS18" s="53">
        <f>$M20</f>
        <v>0</v>
      </c>
      <c r="AT18" s="30">
        <f>IF($P20&gt;$O20,$P20-$O20,-($O20-$P20))</f>
        <v>0</v>
      </c>
      <c r="AU18" s="30">
        <f>IF($P20&gt;$O20,1,0)</f>
        <v>0</v>
      </c>
      <c r="AV18" s="44"/>
      <c r="AW18" s="53">
        <f>$U6</f>
        <v>0</v>
      </c>
      <c r="AX18" s="30">
        <f>IF($X6&gt;$W6,$X6-$W6,-($W6-$X6))</f>
        <v>0</v>
      </c>
      <c r="AY18" s="30">
        <f t="shared" ref="AY18:AY29" si="19">IF($X6&gt;$W6,1,0)</f>
        <v>0</v>
      </c>
      <c r="AZ18" s="44"/>
      <c r="BA18" s="53">
        <f>$U20</f>
        <v>0</v>
      </c>
      <c r="BB18" s="30">
        <f>IF($X20&gt;$W20,$X20-$W20,-($W20-$X20))</f>
        <v>0</v>
      </c>
      <c r="BC18" s="30">
        <f t="shared" ref="BC18:BC29" si="20">IF($X20&gt;$W20,1,0)</f>
        <v>0</v>
      </c>
      <c r="BD18" s="44"/>
    </row>
    <row r="19" spans="1:56" s="30" customFormat="1" ht="18" customHeight="1" x14ac:dyDescent="0.3">
      <c r="A19" s="46" t="str">
        <f t="shared" si="16"/>
        <v/>
      </c>
      <c r="B19" s="145"/>
      <c r="C19" s="145"/>
      <c r="D19" s="145"/>
      <c r="E19" s="63">
        <v>14</v>
      </c>
      <c r="F19" s="40">
        <f t="shared" si="17"/>
        <v>0</v>
      </c>
      <c r="G19" s="40">
        <f t="shared" si="18"/>
        <v>0</v>
      </c>
      <c r="H19" s="41">
        <f>IFERROR(INDEX(Paramètres!$D$2:$H$4,MATCH($E$3,Paramètres!$A$2:$A$4,0),MATCH($F19,Paramètres!$D$1:$H$1,0)),0)</f>
        <v>0</v>
      </c>
      <c r="J19" s="37" t="s">
        <v>7</v>
      </c>
      <c r="K19" s="37"/>
      <c r="L19" s="37"/>
      <c r="M19" s="37"/>
      <c r="N19" s="48"/>
      <c r="O19" s="102" t="s">
        <v>3</v>
      </c>
      <c r="P19" s="103"/>
      <c r="R19" s="37" t="s">
        <v>6</v>
      </c>
      <c r="S19" s="37"/>
      <c r="T19" s="37"/>
      <c r="U19" s="37"/>
      <c r="W19" s="102" t="s">
        <v>3</v>
      </c>
      <c r="X19" s="103"/>
      <c r="Z19" s="87"/>
      <c r="AA19" s="86"/>
      <c r="AB19" s="90"/>
      <c r="AC19" s="91"/>
      <c r="AD19" s="93"/>
      <c r="AN19" s="44"/>
      <c r="AO19" s="53">
        <f t="shared" ref="AO19:AO29" si="21">$M7</f>
        <v>0</v>
      </c>
      <c r="AP19" s="30">
        <f t="shared" ref="AP19:AP29" si="22">IF($P7&gt;$O7,$P7-$O7,-($O7-$P7))</f>
        <v>0</v>
      </c>
      <c r="AQ19" s="30">
        <f t="shared" ref="AQ19:AQ29" si="23">IF($P7&gt;$O7,1,0)</f>
        <v>0</v>
      </c>
      <c r="AR19" s="44"/>
      <c r="AS19" s="53">
        <f t="shared" ref="AS19:AS29" si="24">$M21</f>
        <v>0</v>
      </c>
      <c r="AT19" s="30">
        <f t="shared" ref="AT19:AT29" si="25">IF($P21&gt;$O21,$P21-$O21,-($O21-$P21))</f>
        <v>0</v>
      </c>
      <c r="AU19" s="30">
        <f t="shared" ref="AU19:AU29" si="26">IF($P21&gt;$O21,1,0)</f>
        <v>0</v>
      </c>
      <c r="AV19" s="44"/>
      <c r="AW19" s="53">
        <f t="shared" ref="AW19:AW29" si="27">$U7</f>
        <v>0</v>
      </c>
      <c r="AX19" s="30">
        <f t="shared" ref="AX19:AX29" si="28">IF($X7&gt;$W7,$X7-$W7,-($W7-$X7))</f>
        <v>0</v>
      </c>
      <c r="AY19" s="30">
        <f t="shared" si="19"/>
        <v>0</v>
      </c>
      <c r="AZ19" s="44"/>
      <c r="BA19" s="53">
        <f t="shared" ref="BA19:BA29" si="29">$U21</f>
        <v>0</v>
      </c>
      <c r="BB19" s="30">
        <f t="shared" ref="BB19:BB29" si="30">IF($X21&gt;$W21,$X21-$W21,-($W21-$X21))</f>
        <v>0</v>
      </c>
      <c r="BC19" s="30">
        <f t="shared" si="20"/>
        <v>0</v>
      </c>
      <c r="BD19" s="44"/>
    </row>
    <row r="20" spans="1:56" s="30" customFormat="1" ht="18" customHeight="1" x14ac:dyDescent="0.3">
      <c r="A20" s="39" t="str">
        <f t="shared" si="16"/>
        <v/>
      </c>
      <c r="B20" s="145"/>
      <c r="C20" s="145"/>
      <c r="D20" s="145"/>
      <c r="E20" s="63">
        <v>15</v>
      </c>
      <c r="F20" s="40">
        <f t="shared" si="17"/>
        <v>0</v>
      </c>
      <c r="G20" s="40">
        <f t="shared" si="18"/>
        <v>0</v>
      </c>
      <c r="H20" s="41">
        <f>IFERROR(INDEX(Paramètres!$D$2:$H$4,MATCH($E$3,Paramètres!$A$2:$A$4,0),MATCH($F20,Paramètres!$D$1:$H$1,0)),0)</f>
        <v>0</v>
      </c>
      <c r="J20" s="30">
        <f>IF(Tirages!$H1=0,0,"Match 1")</f>
        <v>0</v>
      </c>
      <c r="K20" s="97">
        <f>IF(Tirages!$H1=0,0,Tirages!$H1)</f>
        <v>0</v>
      </c>
      <c r="L20" s="30">
        <f>IF(Tirages!$H1=0,0,"Vs")</f>
        <v>0</v>
      </c>
      <c r="M20" s="42">
        <f>IF(Tirages!$O1=0,0,Tirages!$O1)</f>
        <v>0</v>
      </c>
      <c r="N20" s="42"/>
      <c r="O20" s="51"/>
      <c r="P20" s="51"/>
      <c r="R20" s="30">
        <f>IF(Tirages!$I1=0,0,"Match 1")</f>
        <v>0</v>
      </c>
      <c r="S20" s="97">
        <f>IF(Tirages!$I1=0,0,Tirages!$I1)</f>
        <v>0</v>
      </c>
      <c r="T20" s="30">
        <f>IF(Tirages!$I1=0,0,"Vs")</f>
        <v>0</v>
      </c>
      <c r="U20" s="42">
        <f>IF(Tirages!$P1=0,0,Tirages!$P1)</f>
        <v>0</v>
      </c>
      <c r="W20" s="51"/>
      <c r="X20" s="51"/>
      <c r="Y20" s="48"/>
      <c r="Z20" s="88"/>
      <c r="AA20" s="86"/>
      <c r="AB20" s="91"/>
      <c r="AC20" s="91"/>
      <c r="AD20" s="93"/>
      <c r="AE20" s="48"/>
      <c r="AF20" s="48"/>
      <c r="AG20" s="48"/>
      <c r="AH20" s="48"/>
      <c r="AI20" s="48"/>
      <c r="AJ20" s="48"/>
      <c r="AK20" s="48"/>
      <c r="AL20" s="48"/>
      <c r="AN20" s="44"/>
      <c r="AO20" s="53">
        <f t="shared" si="21"/>
        <v>0</v>
      </c>
      <c r="AP20" s="30">
        <f t="shared" si="22"/>
        <v>0</v>
      </c>
      <c r="AQ20" s="30">
        <f t="shared" si="23"/>
        <v>0</v>
      </c>
      <c r="AR20" s="44"/>
      <c r="AS20" s="53">
        <f t="shared" si="24"/>
        <v>0</v>
      </c>
      <c r="AT20" s="30">
        <f t="shared" si="25"/>
        <v>0</v>
      </c>
      <c r="AU20" s="30">
        <f t="shared" si="26"/>
        <v>0</v>
      </c>
      <c r="AV20" s="44"/>
      <c r="AW20" s="53">
        <f t="shared" si="27"/>
        <v>0</v>
      </c>
      <c r="AX20" s="30">
        <f t="shared" si="28"/>
        <v>0</v>
      </c>
      <c r="AY20" s="30">
        <f t="shared" si="19"/>
        <v>0</v>
      </c>
      <c r="AZ20" s="44"/>
      <c r="BA20" s="53">
        <f t="shared" si="29"/>
        <v>0</v>
      </c>
      <c r="BB20" s="30">
        <f t="shared" si="30"/>
        <v>0</v>
      </c>
      <c r="BC20" s="30">
        <f t="shared" si="20"/>
        <v>0</v>
      </c>
      <c r="BD20" s="44"/>
    </row>
    <row r="21" spans="1:56" s="30" customFormat="1" ht="18" customHeight="1" x14ac:dyDescent="0.3">
      <c r="A21" s="46" t="str">
        <f t="shared" si="16"/>
        <v/>
      </c>
      <c r="B21" s="145"/>
      <c r="C21" s="145"/>
      <c r="D21" s="145"/>
      <c r="E21" s="63">
        <v>16</v>
      </c>
      <c r="F21" s="40">
        <f t="shared" si="17"/>
        <v>0</v>
      </c>
      <c r="G21" s="40">
        <f t="shared" si="18"/>
        <v>0</v>
      </c>
      <c r="H21" s="41">
        <f>IFERROR(INDEX(Paramètres!$D$2:$H$4,MATCH($E$3,Paramètres!$A$2:$A$4,0),MATCH($F21,Paramètres!$D$1:$H$1,0)),0)</f>
        <v>0</v>
      </c>
      <c r="J21" s="30">
        <f>IF(Tirages!$H2=0,0,"Match 2")</f>
        <v>0</v>
      </c>
      <c r="K21" s="97">
        <f>IF(Tirages!$H2=0,0,Tirages!$H2)</f>
        <v>0</v>
      </c>
      <c r="L21" s="30">
        <f>IF(Tirages!$H2=0,0,"Vs")</f>
        <v>0</v>
      </c>
      <c r="M21" s="42">
        <f>IF(Tirages!$O2=0,0,Tirages!$O2)</f>
        <v>0</v>
      </c>
      <c r="N21" s="42"/>
      <c r="O21" s="51"/>
      <c r="P21" s="51"/>
      <c r="R21" s="30">
        <f>IF(Tirages!$I2=0,0,"Match 2")</f>
        <v>0</v>
      </c>
      <c r="S21" s="97">
        <f>IF(Tirages!$I2=0,0,Tirages!$I2)</f>
        <v>0</v>
      </c>
      <c r="T21" s="30">
        <f>IF(Tirages!$I2=0,0,"Vs")</f>
        <v>0</v>
      </c>
      <c r="U21" s="42">
        <f>IF(Tirages!$P2=0,0,Tirages!$P2)</f>
        <v>0</v>
      </c>
      <c r="W21" s="51"/>
      <c r="X21" s="51"/>
      <c r="Y21" s="45"/>
      <c r="Z21" s="87"/>
      <c r="AA21" s="86"/>
      <c r="AB21" s="90"/>
      <c r="AC21" s="91"/>
      <c r="AD21" s="93"/>
      <c r="AE21" s="45"/>
      <c r="AF21" s="45"/>
      <c r="AG21" s="45"/>
      <c r="AH21" s="45"/>
      <c r="AI21" s="45"/>
      <c r="AJ21" s="45"/>
      <c r="AK21" s="45"/>
      <c r="AL21" s="45"/>
      <c r="AN21" s="44"/>
      <c r="AO21" s="53">
        <f t="shared" si="21"/>
        <v>0</v>
      </c>
      <c r="AP21" s="30">
        <f t="shared" si="22"/>
        <v>0</v>
      </c>
      <c r="AQ21" s="30">
        <f t="shared" si="23"/>
        <v>0</v>
      </c>
      <c r="AR21" s="44"/>
      <c r="AS21" s="53">
        <f t="shared" si="24"/>
        <v>0</v>
      </c>
      <c r="AT21" s="30">
        <f t="shared" si="25"/>
        <v>0</v>
      </c>
      <c r="AU21" s="30">
        <f t="shared" si="26"/>
        <v>0</v>
      </c>
      <c r="AV21" s="44"/>
      <c r="AW21" s="53">
        <f t="shared" si="27"/>
        <v>0</v>
      </c>
      <c r="AX21" s="30">
        <f t="shared" si="28"/>
        <v>0</v>
      </c>
      <c r="AY21" s="30">
        <f t="shared" si="19"/>
        <v>0</v>
      </c>
      <c r="AZ21" s="44"/>
      <c r="BA21" s="53">
        <f t="shared" si="29"/>
        <v>0</v>
      </c>
      <c r="BB21" s="30">
        <f t="shared" si="30"/>
        <v>0</v>
      </c>
      <c r="BC21" s="30">
        <f t="shared" si="20"/>
        <v>0</v>
      </c>
      <c r="BD21" s="44"/>
    </row>
    <row r="22" spans="1:56" s="30" customFormat="1" ht="18" customHeight="1" x14ac:dyDescent="0.3">
      <c r="A22" s="39" t="str">
        <f t="shared" si="16"/>
        <v/>
      </c>
      <c r="B22" s="145"/>
      <c r="C22" s="145"/>
      <c r="D22" s="145"/>
      <c r="E22" s="63">
        <v>17</v>
      </c>
      <c r="F22" s="40">
        <f t="shared" si="17"/>
        <v>0</v>
      </c>
      <c r="G22" s="40">
        <f t="shared" si="18"/>
        <v>0</v>
      </c>
      <c r="H22" s="41">
        <f>IFERROR(INDEX(Paramètres!$D$2:$H$4,MATCH($E$3,Paramètres!$A$2:$A$4,0),MATCH($F22,Paramètres!$D$1:$H$1,0)),0)</f>
        <v>0</v>
      </c>
      <c r="J22" s="30">
        <f>IF(Tirages!$H3=0,0,"Match 3")</f>
        <v>0</v>
      </c>
      <c r="K22" s="97">
        <f>IF(Tirages!$H3=0,0,Tirages!$H3)</f>
        <v>0</v>
      </c>
      <c r="L22" s="30">
        <f>IF(Tirages!$H3=0,0,"Vs")</f>
        <v>0</v>
      </c>
      <c r="M22" s="42">
        <f>IF(Tirages!$O3=0,0,Tirages!$O3)</f>
        <v>0</v>
      </c>
      <c r="N22" s="42"/>
      <c r="O22" s="51"/>
      <c r="P22" s="51"/>
      <c r="R22" s="30">
        <f>IF(Tirages!$I3=0,0,"Match 3")</f>
        <v>0</v>
      </c>
      <c r="S22" s="97">
        <f>IF(Tirages!$I3=0,0,Tirages!$I3)</f>
        <v>0</v>
      </c>
      <c r="T22" s="30">
        <f>IF(Tirages!$I3=0,0,"Vs")</f>
        <v>0</v>
      </c>
      <c r="U22" s="42">
        <f>IF(Tirages!$P3=0,0,Tirages!$P3)</f>
        <v>0</v>
      </c>
      <c r="W22" s="51"/>
      <c r="X22" s="51"/>
      <c r="Y22" s="45"/>
      <c r="Z22" s="87"/>
      <c r="AA22" s="86"/>
      <c r="AB22" s="90"/>
      <c r="AC22" s="91"/>
      <c r="AD22" s="93"/>
      <c r="AE22" s="45"/>
      <c r="AF22" s="45"/>
      <c r="AG22" s="45"/>
      <c r="AH22" s="45"/>
      <c r="AI22" s="45"/>
      <c r="AJ22" s="45"/>
      <c r="AK22" s="45"/>
      <c r="AL22" s="45"/>
      <c r="AN22" s="44"/>
      <c r="AO22" s="53">
        <f t="shared" si="21"/>
        <v>0</v>
      </c>
      <c r="AP22" s="30">
        <f t="shared" si="22"/>
        <v>0</v>
      </c>
      <c r="AQ22" s="30">
        <f t="shared" si="23"/>
        <v>0</v>
      </c>
      <c r="AR22" s="44"/>
      <c r="AS22" s="53">
        <f t="shared" si="24"/>
        <v>0</v>
      </c>
      <c r="AT22" s="30">
        <f t="shared" si="25"/>
        <v>0</v>
      </c>
      <c r="AU22" s="30">
        <f t="shared" si="26"/>
        <v>0</v>
      </c>
      <c r="AV22" s="44"/>
      <c r="AW22" s="53">
        <f t="shared" si="27"/>
        <v>0</v>
      </c>
      <c r="AX22" s="30">
        <f t="shared" si="28"/>
        <v>0</v>
      </c>
      <c r="AY22" s="30">
        <f t="shared" si="19"/>
        <v>0</v>
      </c>
      <c r="AZ22" s="44"/>
      <c r="BA22" s="53">
        <f t="shared" si="29"/>
        <v>0</v>
      </c>
      <c r="BB22" s="30">
        <f t="shared" si="30"/>
        <v>0</v>
      </c>
      <c r="BC22" s="30">
        <f t="shared" si="20"/>
        <v>0</v>
      </c>
      <c r="BD22" s="44"/>
    </row>
    <row r="23" spans="1:56" s="30" customFormat="1" ht="18" customHeight="1" x14ac:dyDescent="0.3">
      <c r="A23" s="46" t="str">
        <f t="shared" si="16"/>
        <v/>
      </c>
      <c r="B23" s="145"/>
      <c r="C23" s="145"/>
      <c r="D23" s="145"/>
      <c r="E23" s="63">
        <v>18</v>
      </c>
      <c r="F23" s="40">
        <f t="shared" si="17"/>
        <v>0</v>
      </c>
      <c r="G23" s="40">
        <f t="shared" si="18"/>
        <v>0</v>
      </c>
      <c r="H23" s="41">
        <f>IFERROR(INDEX(Paramètres!$D$2:$H$4,MATCH($E$3,Paramètres!$A$2:$A$4,0),MATCH($F23,Paramètres!$D$1:$H$1,0)),0)</f>
        <v>0</v>
      </c>
      <c r="J23" s="30">
        <f>IF(Tirages!$H4=0,0,"Match 4")</f>
        <v>0</v>
      </c>
      <c r="K23" s="97">
        <f>IF(Tirages!$H4=0,0,Tirages!$H4)</f>
        <v>0</v>
      </c>
      <c r="L23" s="30">
        <f>IF(Tirages!$H4=0,0,"Vs")</f>
        <v>0</v>
      </c>
      <c r="M23" s="42">
        <f>IF(Tirages!$O4=0,0,Tirages!$O4)</f>
        <v>0</v>
      </c>
      <c r="N23" s="42"/>
      <c r="O23" s="51"/>
      <c r="P23" s="51"/>
      <c r="R23" s="30">
        <f>IF(Tirages!$I4=0,0,"Match 4")</f>
        <v>0</v>
      </c>
      <c r="S23" s="97">
        <f>IF(Tirages!$I4=0,0,Tirages!$I4)</f>
        <v>0</v>
      </c>
      <c r="T23" s="30">
        <f>IF(Tirages!$I4=0,0,"Vs")</f>
        <v>0</v>
      </c>
      <c r="U23" s="42">
        <f>IF(Tirages!$P4=0,0,Tirages!$P4)</f>
        <v>0</v>
      </c>
      <c r="W23" s="51"/>
      <c r="X23" s="51"/>
      <c r="Y23" s="45"/>
      <c r="Z23" s="87"/>
      <c r="AA23" s="86"/>
      <c r="AB23" s="90"/>
      <c r="AC23" s="91"/>
      <c r="AD23" s="93"/>
      <c r="AE23" s="45"/>
      <c r="AF23" s="45"/>
      <c r="AG23" s="45"/>
      <c r="AH23" s="45"/>
      <c r="AI23" s="45"/>
      <c r="AJ23" s="45"/>
      <c r="AK23" s="45"/>
      <c r="AL23" s="45"/>
      <c r="AN23" s="44"/>
      <c r="AO23" s="53">
        <f t="shared" si="21"/>
        <v>0</v>
      </c>
      <c r="AP23" s="30">
        <f t="shared" si="22"/>
        <v>0</v>
      </c>
      <c r="AQ23" s="30">
        <f t="shared" si="23"/>
        <v>0</v>
      </c>
      <c r="AR23" s="44"/>
      <c r="AS23" s="53">
        <f t="shared" si="24"/>
        <v>0</v>
      </c>
      <c r="AT23" s="30">
        <f t="shared" si="25"/>
        <v>0</v>
      </c>
      <c r="AU23" s="30">
        <f t="shared" si="26"/>
        <v>0</v>
      </c>
      <c r="AV23" s="44"/>
      <c r="AW23" s="53">
        <f t="shared" si="27"/>
        <v>0</v>
      </c>
      <c r="AX23" s="30">
        <f t="shared" si="28"/>
        <v>0</v>
      </c>
      <c r="AY23" s="30">
        <f t="shared" si="19"/>
        <v>0</v>
      </c>
      <c r="AZ23" s="44"/>
      <c r="BA23" s="53">
        <f t="shared" si="29"/>
        <v>0</v>
      </c>
      <c r="BB23" s="30">
        <f t="shared" si="30"/>
        <v>0</v>
      </c>
      <c r="BC23" s="30">
        <f t="shared" si="20"/>
        <v>0</v>
      </c>
      <c r="BD23" s="44"/>
    </row>
    <row r="24" spans="1:56" s="30" customFormat="1" ht="18" customHeight="1" x14ac:dyDescent="0.3">
      <c r="A24" s="39" t="str">
        <f t="shared" si="16"/>
        <v/>
      </c>
      <c r="B24" s="145"/>
      <c r="C24" s="145"/>
      <c r="D24" s="145"/>
      <c r="E24" s="63">
        <v>19</v>
      </c>
      <c r="F24" s="40">
        <f t="shared" si="17"/>
        <v>0</v>
      </c>
      <c r="G24" s="40">
        <f t="shared" si="18"/>
        <v>0</v>
      </c>
      <c r="H24" s="41">
        <f>IFERROR(INDEX(Paramètres!$D$2:$H$4,MATCH($E$3,Paramètres!$A$2:$A$4,0),MATCH($F24,Paramètres!$D$1:$H$1,0)),0)</f>
        <v>0</v>
      </c>
      <c r="J24" s="30">
        <f>IF(Tirages!$H5=0,0,"Match 5")</f>
        <v>0</v>
      </c>
      <c r="K24" s="97">
        <f>IF(Tirages!$H5=0,0,Tirages!$H5)</f>
        <v>0</v>
      </c>
      <c r="L24" s="30">
        <f>IF(Tirages!$H5=0,0,"Vs")</f>
        <v>0</v>
      </c>
      <c r="M24" s="42">
        <f>IF(Tirages!$O5=0,0,Tirages!$O5)</f>
        <v>0</v>
      </c>
      <c r="N24" s="42"/>
      <c r="O24" s="51"/>
      <c r="P24" s="51"/>
      <c r="R24" s="30">
        <f>IF(Tirages!$I5=0,0,"Match 5")</f>
        <v>0</v>
      </c>
      <c r="S24" s="97">
        <f>IF(Tirages!$I5=0,0,Tirages!$I5)</f>
        <v>0</v>
      </c>
      <c r="T24" s="30">
        <f>IF(Tirages!$I5=0,0,"Vs")</f>
        <v>0</v>
      </c>
      <c r="U24" s="42">
        <f>IF(Tirages!$P5=0,0,Tirages!$P5)</f>
        <v>0</v>
      </c>
      <c r="W24" s="51"/>
      <c r="X24" s="51"/>
      <c r="Y24" s="45"/>
      <c r="Z24" s="87"/>
      <c r="AA24" s="86"/>
      <c r="AB24" s="90"/>
      <c r="AC24" s="90"/>
      <c r="AD24" s="94"/>
      <c r="AE24" s="45"/>
      <c r="AF24" s="45"/>
      <c r="AG24" s="45"/>
      <c r="AH24" s="45"/>
      <c r="AI24" s="45"/>
      <c r="AJ24" s="45"/>
      <c r="AK24" s="45"/>
      <c r="AL24" s="45"/>
      <c r="AN24" s="44"/>
      <c r="AO24" s="53">
        <f t="shared" si="21"/>
        <v>0</v>
      </c>
      <c r="AP24" s="30">
        <f t="shared" si="22"/>
        <v>0</v>
      </c>
      <c r="AQ24" s="30">
        <f t="shared" si="23"/>
        <v>0</v>
      </c>
      <c r="AR24" s="44"/>
      <c r="AS24" s="53">
        <f t="shared" si="24"/>
        <v>0</v>
      </c>
      <c r="AT24" s="30">
        <f t="shared" si="25"/>
        <v>0</v>
      </c>
      <c r="AU24" s="30">
        <f t="shared" si="26"/>
        <v>0</v>
      </c>
      <c r="AV24" s="44"/>
      <c r="AW24" s="53">
        <f t="shared" si="27"/>
        <v>0</v>
      </c>
      <c r="AX24" s="30">
        <f t="shared" si="28"/>
        <v>0</v>
      </c>
      <c r="AY24" s="30">
        <f t="shared" si="19"/>
        <v>0</v>
      </c>
      <c r="AZ24" s="44"/>
      <c r="BA24" s="53">
        <f t="shared" si="29"/>
        <v>0</v>
      </c>
      <c r="BB24" s="30">
        <f t="shared" si="30"/>
        <v>0</v>
      </c>
      <c r="BC24" s="30">
        <f t="shared" si="20"/>
        <v>0</v>
      </c>
      <c r="BD24" s="44"/>
    </row>
    <row r="25" spans="1:56" s="30" customFormat="1" ht="18" customHeight="1" x14ac:dyDescent="0.3">
      <c r="A25" s="46" t="str">
        <f t="shared" si="16"/>
        <v/>
      </c>
      <c r="B25" s="145"/>
      <c r="C25" s="145"/>
      <c r="D25" s="145"/>
      <c r="E25" s="63">
        <v>20</v>
      </c>
      <c r="F25" s="40">
        <f t="shared" si="17"/>
        <v>0</v>
      </c>
      <c r="G25" s="40">
        <f t="shared" si="18"/>
        <v>0</v>
      </c>
      <c r="H25" s="41">
        <f>IFERROR(INDEX(Paramètres!$D$2:$H$4,MATCH($E$3,Paramètres!$A$2:$A$4,0),MATCH($F25,Paramètres!$D$1:$H$1,0)),0)</f>
        <v>0</v>
      </c>
      <c r="J25" s="30">
        <f>IF(Tirages!$H6=0,0,"Match 6")</f>
        <v>0</v>
      </c>
      <c r="K25" s="97">
        <f>IF(Tirages!$H6=0,0,Tirages!$H6)</f>
        <v>0</v>
      </c>
      <c r="L25" s="30">
        <f>IF(Tirages!$H6=0,0,"Vs")</f>
        <v>0</v>
      </c>
      <c r="M25" s="42">
        <f>IF(Tirages!$O6=0,0,Tirages!$O6)</f>
        <v>0</v>
      </c>
      <c r="N25" s="42"/>
      <c r="O25" s="51"/>
      <c r="P25" s="51"/>
      <c r="R25" s="30">
        <f>IF(Tirages!$I6=0,0,"Match 6")</f>
        <v>0</v>
      </c>
      <c r="S25" s="97">
        <f>IF(Tirages!$I6=0,0,Tirages!$I6)</f>
        <v>0</v>
      </c>
      <c r="T25" s="30">
        <f>IF(Tirages!$I6=0,0,"Vs")</f>
        <v>0</v>
      </c>
      <c r="U25" s="42">
        <f>IF(Tirages!$P6=0,0,Tirages!$P6)</f>
        <v>0</v>
      </c>
      <c r="W25" s="51"/>
      <c r="X25" s="51"/>
      <c r="Y25" s="45"/>
      <c r="Z25" s="87"/>
      <c r="AA25" s="86"/>
      <c r="AB25" s="90"/>
      <c r="AC25" s="91"/>
      <c r="AD25" s="93"/>
      <c r="AE25" s="45"/>
      <c r="AF25" s="45"/>
      <c r="AG25" s="45"/>
      <c r="AH25" s="45"/>
      <c r="AI25" s="45"/>
      <c r="AJ25" s="45"/>
      <c r="AK25" s="45"/>
      <c r="AL25" s="45"/>
      <c r="AN25" s="44"/>
      <c r="AO25" s="53">
        <f t="shared" si="21"/>
        <v>0</v>
      </c>
      <c r="AP25" s="30">
        <f t="shared" si="22"/>
        <v>0</v>
      </c>
      <c r="AQ25" s="30">
        <f t="shared" si="23"/>
        <v>0</v>
      </c>
      <c r="AR25" s="44"/>
      <c r="AS25" s="53">
        <f t="shared" si="24"/>
        <v>0</v>
      </c>
      <c r="AT25" s="30">
        <f t="shared" si="25"/>
        <v>0</v>
      </c>
      <c r="AU25" s="30">
        <f t="shared" si="26"/>
        <v>0</v>
      </c>
      <c r="AV25" s="44"/>
      <c r="AW25" s="53">
        <f t="shared" si="27"/>
        <v>0</v>
      </c>
      <c r="AX25" s="30">
        <f t="shared" si="28"/>
        <v>0</v>
      </c>
      <c r="AY25" s="30">
        <f t="shared" si="19"/>
        <v>0</v>
      </c>
      <c r="AZ25" s="44"/>
      <c r="BA25" s="53">
        <f t="shared" si="29"/>
        <v>0</v>
      </c>
      <c r="BB25" s="30">
        <f t="shared" si="30"/>
        <v>0</v>
      </c>
      <c r="BC25" s="30">
        <f t="shared" si="20"/>
        <v>0</v>
      </c>
      <c r="BD25" s="44"/>
    </row>
    <row r="26" spans="1:56" s="30" customFormat="1" ht="18" customHeight="1" x14ac:dyDescent="0.3">
      <c r="A26" s="39" t="str">
        <f t="shared" si="16"/>
        <v/>
      </c>
      <c r="B26" s="145"/>
      <c r="C26" s="145"/>
      <c r="D26" s="145"/>
      <c r="E26" s="63"/>
      <c r="F26" s="40">
        <f t="shared" si="17"/>
        <v>0</v>
      </c>
      <c r="G26" s="40">
        <f t="shared" si="18"/>
        <v>0</v>
      </c>
      <c r="H26" s="41">
        <f>IFERROR(INDEX(Paramètres!$D$2:$H$4,MATCH($E$3,Paramètres!$A$2:$A$4,0),MATCH($F26,Paramètres!$D$1:$H$1,0)),0)</f>
        <v>0</v>
      </c>
      <c r="J26" s="30">
        <f>IF(Tirages!$H7=0,0,"Match 7")</f>
        <v>0</v>
      </c>
      <c r="K26" s="97">
        <f>IF(Tirages!$H7=0,0,Tirages!$H7)</f>
        <v>0</v>
      </c>
      <c r="L26" s="30">
        <f>IF(Tirages!$H7=0,0,"Vs")</f>
        <v>0</v>
      </c>
      <c r="M26" s="42">
        <f>IF(Tirages!$O7=0,0,Tirages!$O7)</f>
        <v>0</v>
      </c>
      <c r="N26" s="42"/>
      <c r="O26" s="51"/>
      <c r="P26" s="51"/>
      <c r="R26" s="30">
        <f>IF(Tirages!$I7=0,0,"Match 7")</f>
        <v>0</v>
      </c>
      <c r="S26" s="97">
        <f>IF(Tirages!$I7=0,0,Tirages!$I7)</f>
        <v>0</v>
      </c>
      <c r="T26" s="30">
        <f>IF(Tirages!$I7=0,0,"Vs")</f>
        <v>0</v>
      </c>
      <c r="U26" s="42">
        <f>IF(Tirages!$P7=0,0,Tirages!$P7)</f>
        <v>0</v>
      </c>
      <c r="W26" s="51"/>
      <c r="X26" s="51"/>
      <c r="Y26" s="45"/>
      <c r="Z26" s="87"/>
      <c r="AA26" s="86"/>
      <c r="AB26" s="90"/>
      <c r="AC26" s="91"/>
      <c r="AD26" s="93"/>
      <c r="AE26" s="45"/>
      <c r="AF26" s="45"/>
      <c r="AG26" s="45"/>
      <c r="AH26" s="45"/>
      <c r="AI26" s="45"/>
      <c r="AJ26" s="45"/>
      <c r="AK26" s="45"/>
      <c r="AL26" s="45"/>
      <c r="AN26" s="44"/>
      <c r="AO26" s="53">
        <f t="shared" si="21"/>
        <v>0</v>
      </c>
      <c r="AP26" s="30">
        <f t="shared" si="22"/>
        <v>0</v>
      </c>
      <c r="AQ26" s="30">
        <f t="shared" si="23"/>
        <v>0</v>
      </c>
      <c r="AR26" s="44"/>
      <c r="AS26" s="53">
        <f t="shared" si="24"/>
        <v>0</v>
      </c>
      <c r="AT26" s="30">
        <f t="shared" si="25"/>
        <v>0</v>
      </c>
      <c r="AU26" s="30">
        <f t="shared" si="26"/>
        <v>0</v>
      </c>
      <c r="AV26" s="44"/>
      <c r="AW26" s="53">
        <f t="shared" si="27"/>
        <v>0</v>
      </c>
      <c r="AX26" s="30">
        <f t="shared" si="28"/>
        <v>0</v>
      </c>
      <c r="AY26" s="30">
        <f t="shared" si="19"/>
        <v>0</v>
      </c>
      <c r="AZ26" s="44"/>
      <c r="BA26" s="53">
        <f t="shared" si="29"/>
        <v>0</v>
      </c>
      <c r="BB26" s="30">
        <f t="shared" si="30"/>
        <v>0</v>
      </c>
      <c r="BC26" s="30">
        <f t="shared" si="20"/>
        <v>0</v>
      </c>
      <c r="BD26" s="44"/>
    </row>
    <row r="27" spans="1:56" s="30" customFormat="1" ht="18" customHeight="1" x14ac:dyDescent="0.3">
      <c r="A27" s="46" t="str">
        <f t="shared" si="16"/>
        <v/>
      </c>
      <c r="B27" s="146"/>
      <c r="C27" s="146"/>
      <c r="D27" s="146"/>
      <c r="E27" s="63">
        <v>22</v>
      </c>
      <c r="F27" s="40">
        <f t="shared" si="17"/>
        <v>0</v>
      </c>
      <c r="G27" s="40">
        <f t="shared" si="18"/>
        <v>0</v>
      </c>
      <c r="H27" s="41">
        <f>IFERROR(INDEX(Paramètres!$D$2:$H$4,MATCH($E$3,Paramètres!$A$2:$A$4,0),MATCH($F27,Paramètres!$D$1:$H$1,0)),0)</f>
        <v>0</v>
      </c>
      <c r="J27" s="30">
        <f>IF(Tirages!$H8=0,0,"Match 8")</f>
        <v>0</v>
      </c>
      <c r="K27" s="97">
        <f>IF(Tirages!$H8=0,0,Tirages!$H8)</f>
        <v>0</v>
      </c>
      <c r="L27" s="30">
        <f>IF(Tirages!$H8=0,0,"Vs")</f>
        <v>0</v>
      </c>
      <c r="M27" s="42">
        <f>IF(Tirages!$O8=0,0,Tirages!$O8)</f>
        <v>0</v>
      </c>
      <c r="N27" s="42"/>
      <c r="O27" s="51"/>
      <c r="P27" s="51"/>
      <c r="R27" s="30">
        <f>IF(Tirages!$I8=0,0,"Match 8")</f>
        <v>0</v>
      </c>
      <c r="S27" s="97">
        <f>IF(Tirages!$I8=0,0,Tirages!$I8)</f>
        <v>0</v>
      </c>
      <c r="T27" s="30">
        <f>IF(Tirages!$I8=0,0,"Vs")</f>
        <v>0</v>
      </c>
      <c r="U27" s="42">
        <f>IF(Tirages!$P8=0,0,Tirages!$P8)</f>
        <v>0</v>
      </c>
      <c r="W27" s="51"/>
      <c r="X27" s="51"/>
      <c r="Y27" s="45"/>
      <c r="Z27" s="87"/>
      <c r="AA27" s="86"/>
      <c r="AB27" s="90"/>
      <c r="AC27" s="91"/>
      <c r="AD27" s="93"/>
      <c r="AE27" s="45"/>
      <c r="AF27" s="45"/>
      <c r="AG27" s="45"/>
      <c r="AH27" s="45"/>
      <c r="AI27" s="45"/>
      <c r="AJ27" s="45"/>
      <c r="AK27" s="45"/>
      <c r="AL27" s="45"/>
      <c r="AN27" s="44"/>
      <c r="AO27" s="53">
        <f t="shared" si="21"/>
        <v>0</v>
      </c>
      <c r="AP27" s="30">
        <f t="shared" si="22"/>
        <v>0</v>
      </c>
      <c r="AQ27" s="30">
        <f t="shared" si="23"/>
        <v>0</v>
      </c>
      <c r="AR27" s="44"/>
      <c r="AS27" s="53">
        <f t="shared" si="24"/>
        <v>0</v>
      </c>
      <c r="AT27" s="30">
        <f>IF($P29&gt;$O29,$P29-$O29,-($O29-$P29))</f>
        <v>0</v>
      </c>
      <c r="AU27" s="30">
        <f>IF($P29&gt;$O29,1,0)</f>
        <v>0</v>
      </c>
      <c r="AV27" s="44"/>
      <c r="AW27" s="53">
        <f t="shared" si="27"/>
        <v>0</v>
      </c>
      <c r="AX27" s="30">
        <f t="shared" si="28"/>
        <v>0</v>
      </c>
      <c r="AY27" s="30">
        <f t="shared" si="19"/>
        <v>0</v>
      </c>
      <c r="AZ27" s="44"/>
      <c r="BA27" s="53">
        <f t="shared" si="29"/>
        <v>0</v>
      </c>
      <c r="BB27" s="30">
        <f t="shared" si="30"/>
        <v>0</v>
      </c>
      <c r="BC27" s="30">
        <f t="shared" si="20"/>
        <v>0</v>
      </c>
      <c r="BD27" s="44"/>
    </row>
    <row r="28" spans="1:56" s="30" customFormat="1" ht="18" customHeight="1" x14ac:dyDescent="0.3">
      <c r="A28" s="39" t="str">
        <f t="shared" si="16"/>
        <v/>
      </c>
      <c r="B28" s="146"/>
      <c r="C28" s="146"/>
      <c r="D28" s="146"/>
      <c r="E28" s="63"/>
      <c r="F28" s="40">
        <f t="shared" si="17"/>
        <v>0</v>
      </c>
      <c r="G28" s="40">
        <f t="shared" si="18"/>
        <v>0</v>
      </c>
      <c r="H28" s="41">
        <f>IFERROR(INDEX(Paramètres!$D$2:$H$4,MATCH($E$3,Paramètres!$A$2:$A$4,0),MATCH($F28,Paramètres!$D$1:$H$1,0)),0)</f>
        <v>0</v>
      </c>
      <c r="J28" s="30">
        <f>IF(Tirages!$H9=0,0,"Match 9")</f>
        <v>0</v>
      </c>
      <c r="K28" s="97">
        <f>IF(Tirages!$H9=0,0,Tirages!$H9)</f>
        <v>0</v>
      </c>
      <c r="L28" s="30">
        <f>IF(Tirages!$H9=0,0,"Vs")</f>
        <v>0</v>
      </c>
      <c r="M28" s="42">
        <f>IF(Tirages!$O9=0,0,Tirages!$O9)</f>
        <v>0</v>
      </c>
      <c r="N28" s="42"/>
      <c r="O28" s="51"/>
      <c r="P28" s="51"/>
      <c r="R28" s="30">
        <f>IF(Tirages!$I9=0,0,"Match 9")</f>
        <v>0</v>
      </c>
      <c r="S28" s="97">
        <f>IF(Tirages!$I9=0,0,Tirages!$I9)</f>
        <v>0</v>
      </c>
      <c r="T28" s="30">
        <f>IF(Tirages!$I9=0,0,"Vs")</f>
        <v>0</v>
      </c>
      <c r="U28" s="42">
        <f>IF(Tirages!$P9=0,0,Tirages!$P9)</f>
        <v>0</v>
      </c>
      <c r="W28" s="51"/>
      <c r="X28" s="51"/>
      <c r="Y28" s="45"/>
      <c r="Z28" s="87"/>
      <c r="AA28" s="86"/>
      <c r="AB28" s="90"/>
      <c r="AC28" s="91"/>
      <c r="AD28" s="93"/>
      <c r="AE28" s="45"/>
      <c r="AF28" s="45"/>
      <c r="AG28" s="45"/>
      <c r="AH28" s="45"/>
      <c r="AI28" s="45"/>
      <c r="AJ28" s="45"/>
      <c r="AK28" s="45"/>
      <c r="AL28" s="45"/>
      <c r="AN28" s="44"/>
      <c r="AO28" s="53">
        <f t="shared" si="21"/>
        <v>0</v>
      </c>
      <c r="AP28" s="30">
        <f t="shared" si="22"/>
        <v>0</v>
      </c>
      <c r="AQ28" s="30">
        <f t="shared" si="23"/>
        <v>0</v>
      </c>
      <c r="AR28" s="44"/>
      <c r="AS28" s="53">
        <f t="shared" si="24"/>
        <v>0</v>
      </c>
      <c r="AT28" s="30">
        <f>IF($P30&gt;$O30,$P30-$O30,-($O30-$P30))</f>
        <v>0</v>
      </c>
      <c r="AU28" s="30">
        <f>IF($P30&gt;$O30,1,0)</f>
        <v>0</v>
      </c>
      <c r="AV28" s="44"/>
      <c r="AW28" s="53">
        <f t="shared" si="27"/>
        <v>0</v>
      </c>
      <c r="AX28" s="30">
        <f t="shared" si="28"/>
        <v>0</v>
      </c>
      <c r="AY28" s="30">
        <f t="shared" si="19"/>
        <v>0</v>
      </c>
      <c r="AZ28" s="44"/>
      <c r="BA28" s="53">
        <f t="shared" si="29"/>
        <v>0</v>
      </c>
      <c r="BB28" s="30">
        <f t="shared" si="30"/>
        <v>0</v>
      </c>
      <c r="BC28" s="30">
        <f t="shared" si="20"/>
        <v>0</v>
      </c>
      <c r="BD28" s="44"/>
    </row>
    <row r="29" spans="1:56" s="30" customFormat="1" ht="18" customHeight="1" x14ac:dyDescent="0.3">
      <c r="A29" s="46" t="str">
        <f t="shared" si="16"/>
        <v/>
      </c>
      <c r="B29" s="146"/>
      <c r="C29" s="146"/>
      <c r="D29" s="146"/>
      <c r="E29" s="78">
        <v>24</v>
      </c>
      <c r="F29" s="40">
        <f t="shared" si="17"/>
        <v>0</v>
      </c>
      <c r="G29" s="40">
        <f t="shared" si="18"/>
        <v>0</v>
      </c>
      <c r="H29" s="41">
        <f>IFERROR(INDEX(Paramètres!$D$2:$H$4,MATCH($E$3,Paramètres!$A$2:$A$4,0),MATCH($F29,Paramètres!$D$1:$H$1,0)),0)</f>
        <v>0</v>
      </c>
      <c r="J29" s="30">
        <f>IF(Tirages!$H10=0,0,"Match 10")</f>
        <v>0</v>
      </c>
      <c r="K29" s="97">
        <f>IF(Tirages!$H10=0,0,Tirages!$H10)</f>
        <v>0</v>
      </c>
      <c r="L29" s="30">
        <f>IF(Tirages!$H10=0,0,"Vs")</f>
        <v>0</v>
      </c>
      <c r="M29" s="42">
        <f>IF(Tirages!$O10=0,0,Tirages!$O10)</f>
        <v>0</v>
      </c>
      <c r="N29" s="42"/>
      <c r="O29" s="51"/>
      <c r="P29" s="51"/>
      <c r="R29" s="30">
        <f>IF(Tirages!$I10=0,0,"Match 10")</f>
        <v>0</v>
      </c>
      <c r="S29" s="97">
        <f>IF(Tirages!$I10=0,0,Tirages!$I10)</f>
        <v>0</v>
      </c>
      <c r="T29" s="30">
        <f>IF(Tirages!$I10=0,0,"Vs")</f>
        <v>0</v>
      </c>
      <c r="U29" s="42">
        <f>IF(Tirages!$P10=0,0,Tirages!$P10)</f>
        <v>0</v>
      </c>
      <c r="W29" s="51"/>
      <c r="X29" s="51"/>
      <c r="Y29" s="45"/>
      <c r="Z29" s="87"/>
      <c r="AA29" s="86"/>
      <c r="AB29" s="90"/>
      <c r="AC29" s="90"/>
      <c r="AD29" s="94"/>
      <c r="AE29" s="45"/>
      <c r="AF29" s="45"/>
      <c r="AG29" s="45"/>
      <c r="AH29" s="45"/>
      <c r="AI29" s="45"/>
      <c r="AJ29" s="45"/>
      <c r="AK29" s="45"/>
      <c r="AL29" s="45"/>
      <c r="AN29" s="44"/>
      <c r="AO29" s="53">
        <f t="shared" si="21"/>
        <v>0</v>
      </c>
      <c r="AP29" s="30">
        <f t="shared" si="22"/>
        <v>0</v>
      </c>
      <c r="AQ29" s="30">
        <f t="shared" si="23"/>
        <v>0</v>
      </c>
      <c r="AR29" s="44"/>
      <c r="AS29" s="53">
        <f t="shared" si="24"/>
        <v>0</v>
      </c>
      <c r="AT29" s="30">
        <f t="shared" si="25"/>
        <v>0</v>
      </c>
      <c r="AU29" s="30">
        <f t="shared" si="26"/>
        <v>0</v>
      </c>
      <c r="AV29" s="44"/>
      <c r="AW29" s="53">
        <f t="shared" si="27"/>
        <v>0</v>
      </c>
      <c r="AX29" s="30">
        <f t="shared" si="28"/>
        <v>0</v>
      </c>
      <c r="AY29" s="30">
        <f t="shared" si="19"/>
        <v>0</v>
      </c>
      <c r="AZ29" s="44"/>
      <c r="BA29" s="53">
        <f t="shared" si="29"/>
        <v>0</v>
      </c>
      <c r="BB29" s="30">
        <f t="shared" si="30"/>
        <v>0</v>
      </c>
      <c r="BC29" s="30">
        <f t="shared" si="20"/>
        <v>0</v>
      </c>
      <c r="BD29" s="44"/>
    </row>
    <row r="30" spans="1:56" s="56" customFormat="1" ht="18" customHeight="1" x14ac:dyDescent="0.3">
      <c r="A30" s="55"/>
      <c r="B30" s="69"/>
      <c r="C30" s="123" t="s">
        <v>36</v>
      </c>
      <c r="D30" s="123"/>
      <c r="E30" s="123"/>
      <c r="F30" s="124"/>
      <c r="G30" s="137">
        <f>SUM($H$6:$H$29)</f>
        <v>0</v>
      </c>
      <c r="H30" s="137"/>
      <c r="J30" s="30">
        <f>IF(Tirages!$H11=0,0,"Match 11")</f>
        <v>0</v>
      </c>
      <c r="K30" s="97">
        <f>IF(Tirages!$H11=0,0,Tirages!$H11)</f>
        <v>0</v>
      </c>
      <c r="L30" s="30">
        <f>IF(Tirages!$H11=0,0,"Vs")</f>
        <v>0</v>
      </c>
      <c r="M30" s="42">
        <f>IF(Tirages!$O11=0,0,Tirages!$O11)</f>
        <v>0</v>
      </c>
      <c r="N30" s="57"/>
      <c r="O30" s="51"/>
      <c r="P30" s="51"/>
      <c r="R30" s="30">
        <f>IF(Tirages!$I11=0,0,"Match 11")</f>
        <v>0</v>
      </c>
      <c r="S30" s="97">
        <f>IF(Tirages!$I11=0,0,Tirages!$I11)</f>
        <v>0</v>
      </c>
      <c r="T30" s="30">
        <f>IF(Tirages!$I11=0,0,"Vs")</f>
        <v>0</v>
      </c>
      <c r="U30" s="42">
        <f>IF(Tirages!$P11=0,0,Tirages!$P11)</f>
        <v>0</v>
      </c>
      <c r="W30" s="51"/>
      <c r="X30" s="51"/>
      <c r="Y30" s="58"/>
      <c r="Z30" s="87"/>
      <c r="AA30" s="86"/>
      <c r="AB30" s="90"/>
      <c r="AC30" s="91"/>
      <c r="AD30" s="93"/>
      <c r="AE30" s="58"/>
      <c r="AF30" s="58"/>
      <c r="AG30" s="58"/>
      <c r="AH30" s="58"/>
      <c r="AI30" s="58"/>
      <c r="AJ30" s="58"/>
      <c r="AK30" s="58"/>
      <c r="AL30" s="58"/>
      <c r="AW30" s="57"/>
    </row>
    <row r="31" spans="1:56" ht="18" customHeight="1" x14ac:dyDescent="0.3">
      <c r="J31" s="30">
        <f>IF(Tirages!$H12=0,0,"Match 12")</f>
        <v>0</v>
      </c>
      <c r="K31" s="97">
        <f>IF(Tirages!$H12=0,0,Tirages!$H12)</f>
        <v>0</v>
      </c>
      <c r="L31" s="30">
        <f>IF(Tirages!$H12=0,0,"Vs")</f>
        <v>0</v>
      </c>
      <c r="M31" s="42">
        <f>IF(Tirages!$O12=0,0,Tirages!$O12)</f>
        <v>0</v>
      </c>
      <c r="N31" s="42"/>
      <c r="O31" s="51"/>
      <c r="P31" s="51"/>
      <c r="Q31" s="30"/>
      <c r="R31" s="30">
        <f>IF(Tirages!$I12=0,0,"Match 12")</f>
        <v>0</v>
      </c>
      <c r="S31" s="97">
        <f>IF(Tirages!$I12=0,0,Tirages!$I12)</f>
        <v>0</v>
      </c>
      <c r="T31" s="30">
        <f>IF(Tirages!$I12=0,0,"Vs")</f>
        <v>0</v>
      </c>
      <c r="U31" s="42">
        <f>IF(Tirages!$P12=0,0,Tirages!$P12)</f>
        <v>0</v>
      </c>
      <c r="V31" s="30"/>
      <c r="W31" s="51"/>
      <c r="X31" s="51"/>
      <c r="Y31" s="45"/>
      <c r="Z31" s="87"/>
      <c r="AA31" s="86"/>
      <c r="AB31" s="90"/>
      <c r="AC31" s="90"/>
      <c r="AD31" s="94"/>
      <c r="AE31" s="45"/>
      <c r="AF31" s="45"/>
      <c r="AG31" s="45"/>
      <c r="AH31" s="45"/>
      <c r="AI31" s="45"/>
      <c r="AJ31" s="45"/>
      <c r="AK31" s="45"/>
      <c r="AL31" s="45"/>
      <c r="AO31" s="30"/>
    </row>
    <row r="32" spans="1:56" ht="18" customHeight="1" x14ac:dyDescent="0.3">
      <c r="J32" s="30"/>
      <c r="K32" s="97"/>
      <c r="L32" s="30"/>
      <c r="M32" s="42"/>
      <c r="Y32" s="45"/>
      <c r="Z32" s="87"/>
      <c r="AA32" s="86"/>
      <c r="AB32" s="90"/>
      <c r="AC32" s="90"/>
      <c r="AD32" s="94"/>
      <c r="AE32" s="45"/>
      <c r="AF32" s="45"/>
      <c r="AG32" s="45"/>
      <c r="AH32" s="45"/>
      <c r="AI32" s="45"/>
      <c r="AJ32" s="45"/>
      <c r="AK32" s="45"/>
      <c r="AL32" s="45"/>
    </row>
    <row r="33" spans="13:17" x14ac:dyDescent="0.3">
      <c r="M33" s="49"/>
      <c r="N33" s="49"/>
      <c r="P33" s="49"/>
      <c r="Q33" s="49"/>
    </row>
  </sheetData>
  <sheetProtection sheet="1" objects="1" scenarios="1"/>
  <sortState xmlns:xlrd2="http://schemas.microsoft.com/office/spreadsheetml/2017/richdata2" ref="Z6:AD21">
    <sortCondition ref="AA6:AA21"/>
  </sortState>
  <mergeCells count="30">
    <mergeCell ref="C30:F30"/>
    <mergeCell ref="E3:F3"/>
    <mergeCell ref="I2:L2"/>
    <mergeCell ref="I3:L3"/>
    <mergeCell ref="L1:P1"/>
    <mergeCell ref="E2:F2"/>
    <mergeCell ref="G2:H2"/>
    <mergeCell ref="G3:H3"/>
    <mergeCell ref="O19:P19"/>
    <mergeCell ref="M2:O2"/>
    <mergeCell ref="M3:P3"/>
    <mergeCell ref="G30:H30"/>
    <mergeCell ref="C1:H1"/>
    <mergeCell ref="AG10:AI10"/>
    <mergeCell ref="AG12:AI12"/>
    <mergeCell ref="Z4:Z5"/>
    <mergeCell ref="AA4:AA5"/>
    <mergeCell ref="AC4:AC5"/>
    <mergeCell ref="AB4:AB5"/>
    <mergeCell ref="AD4:AD5"/>
    <mergeCell ref="Z2:AA2"/>
    <mergeCell ref="Z1:AD1"/>
    <mergeCell ref="W19:X19"/>
    <mergeCell ref="O5:P5"/>
    <mergeCell ref="W5:X5"/>
    <mergeCell ref="Q1:X1"/>
    <mergeCell ref="Q3:S3"/>
    <mergeCell ref="T2:X2"/>
    <mergeCell ref="T3:X3"/>
    <mergeCell ref="Q2:S2"/>
  </mergeCells>
  <phoneticPr fontId="9" type="noConversion"/>
  <conditionalFormatting sqref="O20:P31">
    <cfRule type="expression" dxfId="12" priority="31">
      <formula>J20&lt;&gt;0</formula>
    </cfRule>
  </conditionalFormatting>
  <conditionalFormatting sqref="W20:X31">
    <cfRule type="expression" dxfId="11" priority="30">
      <formula>R20&lt;&gt;0</formula>
    </cfRule>
  </conditionalFormatting>
  <conditionalFormatting sqref="E6:H29">
    <cfRule type="expression" dxfId="10" priority="22">
      <formula>$B6=""</formula>
    </cfRule>
  </conditionalFormatting>
  <conditionalFormatting sqref="AO6:BC29">
    <cfRule type="cellIs" dxfId="9" priority="20" operator="equal">
      <formula>0</formula>
    </cfRule>
  </conditionalFormatting>
  <conditionalFormatting sqref="Z6:AD205">
    <cfRule type="expression" dxfId="8" priority="17">
      <formula>$Z6&lt;&gt;""</formula>
    </cfRule>
  </conditionalFormatting>
  <conditionalFormatting sqref="J6:M6">
    <cfRule type="expression" dxfId="7" priority="8">
      <formula>J6=0</formula>
    </cfRule>
  </conditionalFormatting>
  <conditionalFormatting sqref="J7:M17">
    <cfRule type="expression" dxfId="6" priority="7">
      <formula>J7=0</formula>
    </cfRule>
  </conditionalFormatting>
  <conditionalFormatting sqref="R6:U17">
    <cfRule type="expression" dxfId="5" priority="6">
      <formula>R6=0</formula>
    </cfRule>
  </conditionalFormatting>
  <conditionalFormatting sqref="J20:M31">
    <cfRule type="expression" dxfId="4" priority="5">
      <formula>J20=0</formula>
    </cfRule>
  </conditionalFormatting>
  <conditionalFormatting sqref="R20:U31">
    <cfRule type="expression" dxfId="3" priority="4">
      <formula>R20=0</formula>
    </cfRule>
  </conditionalFormatting>
  <conditionalFormatting sqref="O6:P17">
    <cfRule type="expression" dxfId="2" priority="3">
      <formula>J6&lt;&gt;0</formula>
    </cfRule>
  </conditionalFormatting>
  <conditionalFormatting sqref="W6:X17">
    <cfRule type="expression" dxfId="0" priority="2">
      <formula>R6&lt;&gt;0</formula>
    </cfRule>
  </conditionalFormatting>
  <conditionalFormatting sqref="G3:H3">
    <cfRule type="expression" dxfId="1" priority="1">
      <formula>$G$3=0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96" firstPageNumber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44284-77C1-4D14-92B9-1A4FB2FCD82C}">
  <sheetPr codeName="Feuil15"/>
  <dimension ref="A1:AD74"/>
  <sheetViews>
    <sheetView topLeftCell="F1" workbookViewId="0">
      <pane ySplit="1" topLeftCell="A2" activePane="bottomLeft" state="frozen"/>
      <selection pane="bottomLeft" activeCell="S2" sqref="S2:X17"/>
    </sheetView>
  </sheetViews>
  <sheetFormatPr baseColWidth="10" defaultColWidth="10.6640625" defaultRowHeight="14.4" x14ac:dyDescent="0.3"/>
  <cols>
    <col min="1" max="1" width="14.6640625" customWidth="1"/>
    <col min="2" max="2" width="10.6640625" style="61" bestFit="1" customWidth="1"/>
    <col min="3" max="3" width="10.44140625" customWidth="1"/>
    <col min="4" max="4" width="10.6640625" customWidth="1"/>
    <col min="5" max="7" width="10.6640625" style="29" customWidth="1"/>
    <col min="8" max="9" width="10.6640625" customWidth="1"/>
    <col min="10" max="10" width="8.5546875" customWidth="1"/>
    <col min="11" max="12" width="10.6640625" style="29"/>
    <col min="13" max="13" width="6.33203125" style="82" bestFit="1" customWidth="1"/>
    <col min="18" max="18" width="3.109375" customWidth="1"/>
    <col min="20" max="20" width="11" customWidth="1"/>
    <col min="21" max="21" width="10.5546875" style="28" bestFit="1" customWidth="1"/>
    <col min="22" max="22" width="9.6640625" customWidth="1"/>
    <col min="23" max="23" width="10.77734375" style="29" customWidth="1"/>
  </cols>
  <sheetData>
    <row r="1" spans="1:30" s="65" customFormat="1" ht="36" customHeight="1" x14ac:dyDescent="0.3">
      <c r="A1" s="65" t="s">
        <v>38</v>
      </c>
      <c r="B1" s="66" t="s">
        <v>39</v>
      </c>
      <c r="C1" s="65" t="s">
        <v>43</v>
      </c>
      <c r="D1" s="65" t="s">
        <v>42</v>
      </c>
      <c r="E1" s="67" t="s">
        <v>47</v>
      </c>
      <c r="F1" s="67" t="s">
        <v>48</v>
      </c>
      <c r="G1" s="67" t="s">
        <v>49</v>
      </c>
      <c r="H1" s="65" t="s">
        <v>44</v>
      </c>
      <c r="I1" s="66" t="s">
        <v>45</v>
      </c>
      <c r="J1" s="65" t="s">
        <v>41</v>
      </c>
      <c r="K1" s="67" t="s">
        <v>46</v>
      </c>
      <c r="L1" s="67" t="s">
        <v>40</v>
      </c>
      <c r="M1" s="81" t="s">
        <v>53</v>
      </c>
      <c r="N1" s="66"/>
      <c r="O1" s="65" t="s">
        <v>38</v>
      </c>
      <c r="P1" s="65" t="s">
        <v>39</v>
      </c>
      <c r="Q1" s="65" t="s">
        <v>39</v>
      </c>
      <c r="S1" s="65" t="s">
        <v>38</v>
      </c>
      <c r="T1" s="65" t="s">
        <v>57</v>
      </c>
      <c r="U1" s="65" t="s">
        <v>60</v>
      </c>
      <c r="V1" s="65" t="s">
        <v>41</v>
      </c>
      <c r="W1" s="67" t="s">
        <v>61</v>
      </c>
      <c r="X1" s="99" t="s">
        <v>62</v>
      </c>
      <c r="Y1" s="67"/>
      <c r="AA1" s="66"/>
      <c r="AC1" s="67"/>
      <c r="AD1" s="67"/>
    </row>
    <row r="2" spans="1:30" ht="14.4" customHeight="1" x14ac:dyDescent="0.3">
      <c r="A2" s="64"/>
      <c r="C2" s="61"/>
      <c r="E2" s="68"/>
      <c r="F2" s="68"/>
      <c r="G2" s="68"/>
      <c r="P2" t="str">
        <f>"&gt;="&amp;Concours!$AB$2</f>
        <v>&gt;=45220</v>
      </c>
      <c r="Q2" t="str">
        <f>"&lt;="&amp;Concours!$AD$2</f>
        <v>&lt;=45220</v>
      </c>
      <c r="S2" s="64"/>
      <c r="U2"/>
      <c r="W2" s="68"/>
      <c r="X2" s="28"/>
      <c r="Y2" s="68"/>
      <c r="AC2" s="29"/>
      <c r="AD2" s="29"/>
    </row>
    <row r="3" spans="1:30" x14ac:dyDescent="0.3">
      <c r="A3" s="64"/>
      <c r="C3" s="61"/>
      <c r="E3" s="68"/>
      <c r="F3" s="68"/>
      <c r="G3" s="68"/>
      <c r="S3" s="79"/>
      <c r="U3"/>
      <c r="W3" s="68"/>
      <c r="X3" s="28"/>
      <c r="Y3" s="68"/>
      <c r="AC3" s="29"/>
      <c r="AD3" s="29"/>
    </row>
    <row r="4" spans="1:30" x14ac:dyDescent="0.3">
      <c r="A4" s="64"/>
      <c r="C4" s="61"/>
      <c r="E4" s="68"/>
      <c r="F4" s="68"/>
      <c r="G4" s="68"/>
      <c r="O4" s="62"/>
      <c r="P4" s="62"/>
      <c r="R4" s="62"/>
      <c r="S4" s="79"/>
      <c r="U4"/>
      <c r="W4" s="68"/>
      <c r="X4" s="28"/>
      <c r="Y4" s="68"/>
      <c r="AC4" s="29"/>
      <c r="AD4" s="29"/>
    </row>
    <row r="5" spans="1:30" x14ac:dyDescent="0.3">
      <c r="A5" s="64"/>
      <c r="C5" s="61"/>
      <c r="E5" s="68"/>
      <c r="F5" s="68"/>
      <c r="G5" s="68"/>
      <c r="S5" s="79"/>
      <c r="U5"/>
      <c r="W5" s="68"/>
      <c r="X5" s="28"/>
      <c r="Y5" s="68"/>
      <c r="AC5" s="29"/>
      <c r="AD5" s="29"/>
    </row>
    <row r="6" spans="1:30" x14ac:dyDescent="0.3">
      <c r="A6" s="64"/>
      <c r="C6" s="61"/>
      <c r="E6" s="68"/>
      <c r="F6" s="68"/>
      <c r="G6" s="68"/>
      <c r="S6" s="79"/>
      <c r="U6"/>
      <c r="W6" s="68"/>
      <c r="X6" s="28"/>
      <c r="Y6" s="68"/>
      <c r="AC6" s="29"/>
      <c r="AD6" s="29"/>
    </row>
    <row r="7" spans="1:30" x14ac:dyDescent="0.3">
      <c r="A7" s="64"/>
      <c r="C7" s="61"/>
      <c r="E7" s="68"/>
      <c r="F7" s="68"/>
      <c r="G7" s="68"/>
      <c r="S7" s="79"/>
      <c r="U7"/>
      <c r="W7" s="68"/>
      <c r="X7" s="28"/>
      <c r="Y7" s="68"/>
      <c r="AC7" s="29"/>
      <c r="AD7" s="29"/>
    </row>
    <row r="8" spans="1:30" x14ac:dyDescent="0.3">
      <c r="A8" s="64"/>
      <c r="C8" s="61"/>
      <c r="E8" s="68"/>
      <c r="F8" s="68"/>
      <c r="G8" s="68"/>
      <c r="S8" s="79"/>
      <c r="U8"/>
      <c r="W8" s="68"/>
      <c r="X8" s="28"/>
      <c r="Y8" s="68"/>
      <c r="AC8" s="29"/>
      <c r="AD8" s="29"/>
    </row>
    <row r="9" spans="1:30" x14ac:dyDescent="0.3">
      <c r="C9" s="61"/>
      <c r="E9" s="68"/>
      <c r="F9" s="68"/>
      <c r="G9" s="68"/>
      <c r="U9"/>
      <c r="W9" s="68"/>
      <c r="X9" s="28"/>
      <c r="Y9" s="68"/>
      <c r="AC9" s="29"/>
      <c r="AD9" s="29"/>
    </row>
    <row r="10" spans="1:30" x14ac:dyDescent="0.3">
      <c r="C10" s="61"/>
      <c r="E10" s="68"/>
      <c r="F10" s="68"/>
      <c r="G10" s="68"/>
      <c r="U10"/>
      <c r="W10" s="68"/>
      <c r="X10" s="28"/>
      <c r="Y10" s="68"/>
      <c r="AC10" s="29"/>
      <c r="AD10" s="29"/>
    </row>
    <row r="11" spans="1:30" x14ac:dyDescent="0.3">
      <c r="C11" s="61"/>
      <c r="E11" s="68"/>
      <c r="F11" s="68"/>
      <c r="G11" s="68"/>
      <c r="U11"/>
      <c r="W11" s="68"/>
      <c r="X11" s="28"/>
      <c r="Y11" s="68"/>
      <c r="AC11" s="29"/>
      <c r="AD11" s="29"/>
    </row>
    <row r="12" spans="1:30" x14ac:dyDescent="0.3">
      <c r="C12" s="61"/>
      <c r="E12" s="68"/>
      <c r="F12" s="68"/>
      <c r="G12" s="68"/>
      <c r="U12"/>
      <c r="W12" s="68"/>
      <c r="X12" s="28"/>
      <c r="Y12" s="68"/>
      <c r="AC12" s="29"/>
      <c r="AD12" s="29"/>
    </row>
    <row r="13" spans="1:30" x14ac:dyDescent="0.3">
      <c r="C13" s="61"/>
      <c r="E13" s="68"/>
      <c r="F13" s="68"/>
      <c r="G13" s="68"/>
      <c r="U13"/>
      <c r="W13" s="68"/>
      <c r="X13" s="28"/>
      <c r="Y13" s="68"/>
      <c r="AC13" s="29"/>
      <c r="AD13" s="29"/>
    </row>
    <row r="14" spans="1:30" x14ac:dyDescent="0.3">
      <c r="C14" s="61"/>
      <c r="E14" s="68"/>
      <c r="F14" s="68"/>
      <c r="G14" s="68"/>
      <c r="U14"/>
      <c r="W14" s="68"/>
      <c r="X14" s="28"/>
      <c r="Y14" s="68"/>
      <c r="AC14" s="29"/>
      <c r="AD14" s="29"/>
    </row>
    <row r="15" spans="1:30" x14ac:dyDescent="0.3">
      <c r="C15" s="61"/>
      <c r="E15" s="68"/>
      <c r="F15" s="68"/>
      <c r="G15" s="68"/>
      <c r="U15"/>
      <c r="W15" s="68"/>
      <c r="X15" s="28"/>
      <c r="Y15" s="68"/>
      <c r="AC15" s="29"/>
      <c r="AD15" s="29"/>
    </row>
    <row r="16" spans="1:30" x14ac:dyDescent="0.3">
      <c r="C16" s="61"/>
      <c r="E16" s="68"/>
      <c r="F16" s="68"/>
      <c r="G16" s="68"/>
      <c r="U16"/>
      <c r="W16" s="68"/>
      <c r="X16" s="28"/>
      <c r="Y16" s="68"/>
      <c r="AC16" s="29"/>
      <c r="AD16" s="29"/>
    </row>
    <row r="17" spans="1:30" x14ac:dyDescent="0.3">
      <c r="E17" s="68"/>
      <c r="F17" s="68"/>
      <c r="G17" s="68"/>
      <c r="U17"/>
      <c r="W17" s="68"/>
      <c r="X17" s="28"/>
      <c r="Y17" s="68"/>
      <c r="AC17" s="29"/>
      <c r="AD17" s="29"/>
    </row>
    <row r="18" spans="1:30" x14ac:dyDescent="0.3">
      <c r="E18" s="68"/>
      <c r="F18" s="68"/>
      <c r="G18" s="68"/>
      <c r="U18"/>
      <c r="W18" s="68"/>
      <c r="X18" s="28"/>
      <c r="Y18" s="68"/>
      <c r="AC18" s="29"/>
      <c r="AD18" s="29"/>
    </row>
    <row r="19" spans="1:30" x14ac:dyDescent="0.3">
      <c r="E19" s="68"/>
      <c r="F19" s="68"/>
      <c r="G19" s="68"/>
      <c r="U19"/>
      <c r="W19" s="68"/>
      <c r="X19" s="28"/>
      <c r="Y19" s="68"/>
      <c r="AC19" s="29"/>
      <c r="AD19" s="29"/>
    </row>
    <row r="20" spans="1:30" x14ac:dyDescent="0.3">
      <c r="A20" s="64"/>
      <c r="C20" s="61"/>
      <c r="E20" s="68"/>
      <c r="F20" s="68"/>
      <c r="G20" s="68"/>
      <c r="S20" s="79"/>
      <c r="U20"/>
      <c r="W20" s="68"/>
      <c r="X20" s="28"/>
      <c r="Y20" s="68"/>
      <c r="AC20" s="29"/>
      <c r="AD20" s="29"/>
    </row>
    <row r="21" spans="1:30" x14ac:dyDescent="0.3">
      <c r="A21" s="64"/>
      <c r="C21" s="61"/>
      <c r="E21" s="68"/>
      <c r="F21" s="68"/>
      <c r="G21" s="68"/>
      <c r="S21" s="79"/>
      <c r="U21"/>
      <c r="W21" s="68"/>
      <c r="X21" s="28"/>
      <c r="Y21" s="68"/>
      <c r="AC21" s="29"/>
      <c r="AD21" s="29"/>
    </row>
    <row r="22" spans="1:30" x14ac:dyDescent="0.3">
      <c r="A22" s="64"/>
      <c r="C22" s="61"/>
      <c r="E22" s="68"/>
      <c r="F22" s="68"/>
      <c r="G22" s="68"/>
      <c r="S22" s="79"/>
      <c r="U22"/>
      <c r="W22" s="68"/>
      <c r="X22" s="28"/>
      <c r="Y22" s="68"/>
      <c r="AC22" s="29"/>
      <c r="AD22" s="29"/>
    </row>
    <row r="23" spans="1:30" x14ac:dyDescent="0.3">
      <c r="A23" s="64"/>
      <c r="C23" s="61"/>
      <c r="E23" s="68"/>
      <c r="F23" s="68"/>
      <c r="G23" s="68"/>
      <c r="S23" s="79"/>
      <c r="U23"/>
      <c r="W23" s="68"/>
      <c r="X23" s="28"/>
      <c r="Y23" s="68"/>
      <c r="AC23" s="29"/>
      <c r="AD23" s="29"/>
    </row>
    <row r="24" spans="1:30" x14ac:dyDescent="0.3">
      <c r="A24" s="64"/>
      <c r="C24" s="61"/>
      <c r="E24" s="68"/>
      <c r="F24" s="68"/>
      <c r="G24" s="68"/>
      <c r="S24" s="79"/>
      <c r="U24"/>
      <c r="W24" s="68"/>
      <c r="X24" s="28"/>
      <c r="Y24" s="68"/>
      <c r="AC24" s="29"/>
      <c r="AD24" s="29"/>
    </row>
    <row r="25" spans="1:30" x14ac:dyDescent="0.3">
      <c r="A25" s="64"/>
      <c r="C25" s="61"/>
      <c r="E25" s="68"/>
      <c r="F25" s="68"/>
      <c r="G25" s="68"/>
      <c r="S25" s="79"/>
      <c r="U25"/>
      <c r="W25" s="68"/>
      <c r="X25" s="28"/>
      <c r="Y25" s="68"/>
      <c r="AC25" s="29"/>
      <c r="AD25" s="29"/>
    </row>
    <row r="26" spans="1:30" x14ac:dyDescent="0.3">
      <c r="A26" s="64"/>
      <c r="C26" s="61"/>
      <c r="E26" s="68"/>
      <c r="F26" s="68"/>
      <c r="G26" s="68"/>
    </row>
    <row r="27" spans="1:30" x14ac:dyDescent="0.3">
      <c r="A27" s="64"/>
      <c r="C27" s="61"/>
      <c r="E27" s="68"/>
      <c r="F27" s="68"/>
      <c r="G27" s="68"/>
    </row>
    <row r="28" spans="1:30" x14ac:dyDescent="0.3">
      <c r="A28" s="64"/>
      <c r="C28" s="61"/>
      <c r="E28" s="68"/>
      <c r="F28" s="68"/>
      <c r="G28" s="68"/>
    </row>
    <row r="29" spans="1:30" x14ac:dyDescent="0.3">
      <c r="A29" s="64"/>
      <c r="C29" s="61"/>
      <c r="E29" s="68"/>
      <c r="F29" s="68"/>
      <c r="G29" s="68"/>
    </row>
    <row r="30" spans="1:30" x14ac:dyDescent="0.3">
      <c r="A30" s="64"/>
      <c r="C30" s="61"/>
      <c r="E30" s="68"/>
      <c r="F30" s="68"/>
      <c r="G30" s="68"/>
    </row>
    <row r="31" spans="1:30" x14ac:dyDescent="0.3">
      <c r="A31" s="64"/>
      <c r="C31" s="61"/>
      <c r="E31" s="68"/>
      <c r="F31" s="68"/>
      <c r="G31" s="68"/>
    </row>
    <row r="32" spans="1:30" x14ac:dyDescent="0.3">
      <c r="A32" s="64"/>
      <c r="C32" s="61"/>
      <c r="E32" s="68"/>
      <c r="F32" s="68"/>
      <c r="G32" s="68"/>
    </row>
    <row r="33" spans="1:7" x14ac:dyDescent="0.3">
      <c r="A33" s="64"/>
      <c r="C33" s="61"/>
      <c r="E33" s="68"/>
      <c r="F33" s="68"/>
      <c r="G33" s="68"/>
    </row>
    <row r="34" spans="1:7" x14ac:dyDescent="0.3">
      <c r="A34" s="64"/>
      <c r="C34" s="61"/>
      <c r="E34" s="68"/>
      <c r="F34" s="68"/>
      <c r="G34" s="68"/>
    </row>
    <row r="35" spans="1:7" x14ac:dyDescent="0.3">
      <c r="A35" s="64"/>
      <c r="C35" s="61"/>
      <c r="E35" s="68"/>
      <c r="F35" s="68"/>
      <c r="G35" s="68"/>
    </row>
    <row r="36" spans="1:7" x14ac:dyDescent="0.3">
      <c r="A36" s="64"/>
      <c r="C36" s="61"/>
      <c r="E36" s="68"/>
      <c r="F36" s="68"/>
      <c r="G36" s="68"/>
    </row>
    <row r="37" spans="1:7" x14ac:dyDescent="0.3">
      <c r="A37" s="64"/>
      <c r="C37" s="61"/>
      <c r="E37" s="68"/>
      <c r="F37" s="68"/>
      <c r="G37" s="68"/>
    </row>
    <row r="38" spans="1:7" x14ac:dyDescent="0.3">
      <c r="A38" s="64"/>
      <c r="C38" s="61"/>
      <c r="E38" s="68"/>
      <c r="F38" s="68"/>
      <c r="G38" s="68"/>
    </row>
    <row r="39" spans="1:7" x14ac:dyDescent="0.3">
      <c r="A39" s="64"/>
      <c r="C39" s="61"/>
      <c r="E39" s="68"/>
      <c r="F39" s="68"/>
      <c r="G39" s="68"/>
    </row>
    <row r="40" spans="1:7" x14ac:dyDescent="0.3">
      <c r="A40" s="64"/>
      <c r="C40" s="61"/>
      <c r="E40" s="68"/>
      <c r="F40" s="68"/>
      <c r="G40" s="68"/>
    </row>
    <row r="41" spans="1:7" x14ac:dyDescent="0.3">
      <c r="A41" s="64"/>
      <c r="C41" s="61"/>
      <c r="E41" s="68"/>
      <c r="F41" s="68"/>
      <c r="G41" s="68"/>
    </row>
    <row r="60" spans="5:7" x14ac:dyDescent="0.3">
      <c r="E60" s="68"/>
      <c r="F60" s="68"/>
      <c r="G60" s="68"/>
    </row>
    <row r="61" spans="5:7" x14ac:dyDescent="0.3">
      <c r="E61" s="68"/>
      <c r="F61" s="68"/>
      <c r="G61" s="68"/>
    </row>
    <row r="62" spans="5:7" x14ac:dyDescent="0.3">
      <c r="E62" s="68"/>
      <c r="F62" s="68"/>
      <c r="G62" s="68"/>
    </row>
    <row r="63" spans="5:7" x14ac:dyDescent="0.3">
      <c r="E63" s="68"/>
      <c r="F63" s="68"/>
      <c r="G63" s="68"/>
    </row>
    <row r="64" spans="5:7" x14ac:dyDescent="0.3">
      <c r="E64" s="68"/>
      <c r="F64" s="68"/>
      <c r="G64" s="68"/>
    </row>
    <row r="65" spans="5:7" x14ac:dyDescent="0.3">
      <c r="E65" s="68"/>
      <c r="F65" s="68"/>
      <c r="G65" s="68"/>
    </row>
    <row r="66" spans="5:7" x14ac:dyDescent="0.3">
      <c r="E66" s="68"/>
      <c r="F66" s="68"/>
      <c r="G66" s="68"/>
    </row>
    <row r="67" spans="5:7" x14ac:dyDescent="0.3">
      <c r="E67" s="68"/>
      <c r="F67" s="68"/>
      <c r="G67" s="68"/>
    </row>
    <row r="68" spans="5:7" x14ac:dyDescent="0.3">
      <c r="E68" s="68"/>
      <c r="F68" s="68"/>
      <c r="G68" s="68"/>
    </row>
    <row r="69" spans="5:7" x14ac:dyDescent="0.3">
      <c r="E69" s="68"/>
      <c r="F69" s="68"/>
      <c r="G69" s="68"/>
    </row>
    <row r="70" spans="5:7" x14ac:dyDescent="0.3">
      <c r="E70" s="68"/>
      <c r="F70" s="68"/>
      <c r="G70" s="68"/>
    </row>
    <row r="71" spans="5:7" x14ac:dyDescent="0.3">
      <c r="E71" s="68"/>
      <c r="F71" s="68"/>
      <c r="G71" s="68"/>
    </row>
    <row r="72" spans="5:7" x14ac:dyDescent="0.3">
      <c r="E72" s="68"/>
      <c r="F72" s="68"/>
      <c r="G72" s="68"/>
    </row>
    <row r="73" spans="5:7" x14ac:dyDescent="0.3">
      <c r="E73" s="68"/>
      <c r="F73" s="68"/>
      <c r="G73" s="68"/>
    </row>
    <row r="74" spans="5:7" x14ac:dyDescent="0.3">
      <c r="E74" s="68"/>
      <c r="F74" s="68"/>
      <c r="G74" s="68"/>
    </row>
  </sheetData>
  <sortState xmlns:xlrd2="http://schemas.microsoft.com/office/spreadsheetml/2017/richdata2" ref="S2:W24">
    <sortCondition ref="T2:T24"/>
  </sortState>
  <phoneticPr fontId="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7BAA9-09CC-4F2C-B66D-45E0C250B29B}">
  <sheetPr codeName="Feuil16"/>
  <dimension ref="A1:F29"/>
  <sheetViews>
    <sheetView workbookViewId="0"/>
  </sheetViews>
  <sheetFormatPr baseColWidth="10" defaultRowHeight="14.4" x14ac:dyDescent="0.3"/>
  <cols>
    <col min="1" max="6" width="11.5546875" style="147"/>
  </cols>
  <sheetData>
    <row r="1" spans="1:4" x14ac:dyDescent="0.3">
      <c r="A1" s="96" t="s">
        <v>64</v>
      </c>
      <c r="B1" s="96" t="s">
        <v>102</v>
      </c>
      <c r="C1" s="96" t="s">
        <v>98</v>
      </c>
      <c r="D1" s="96" t="s">
        <v>107</v>
      </c>
    </row>
    <row r="2" spans="1:4" x14ac:dyDescent="0.3">
      <c r="A2" s="96" t="s">
        <v>66</v>
      </c>
      <c r="B2" s="96" t="s">
        <v>105</v>
      </c>
      <c r="C2" s="96" t="s">
        <v>97</v>
      </c>
      <c r="D2" s="96" t="s">
        <v>67</v>
      </c>
    </row>
    <row r="3" spans="1:4" x14ac:dyDescent="0.3">
      <c r="A3" s="96" t="s">
        <v>109</v>
      </c>
      <c r="B3" s="96" t="s">
        <v>101</v>
      </c>
      <c r="C3" s="96" t="s">
        <v>69</v>
      </c>
      <c r="D3" s="96" t="s">
        <v>70</v>
      </c>
    </row>
    <row r="4" spans="1:4" x14ac:dyDescent="0.3">
      <c r="A4" s="96" t="s">
        <v>71</v>
      </c>
      <c r="B4" s="96" t="s">
        <v>72</v>
      </c>
      <c r="C4" s="96" t="s">
        <v>99</v>
      </c>
      <c r="D4" s="96" t="s">
        <v>59</v>
      </c>
    </row>
    <row r="5" spans="1:4" x14ac:dyDescent="0.3">
      <c r="A5" s="96" t="s">
        <v>73</v>
      </c>
      <c r="B5" s="96" t="s">
        <v>104</v>
      </c>
      <c r="C5" s="96" t="s">
        <v>75</v>
      </c>
      <c r="D5" s="96" t="s">
        <v>65</v>
      </c>
    </row>
    <row r="6" spans="1:4" x14ac:dyDescent="0.3">
      <c r="A6" s="96" t="s">
        <v>76</v>
      </c>
      <c r="B6" s="96" t="s">
        <v>77</v>
      </c>
      <c r="C6" s="96" t="s">
        <v>78</v>
      </c>
      <c r="D6" s="96" t="s">
        <v>106</v>
      </c>
    </row>
    <row r="7" spans="1:4" x14ac:dyDescent="0.3">
      <c r="A7" s="96" t="s">
        <v>80</v>
      </c>
      <c r="B7" s="96" t="s">
        <v>81</v>
      </c>
      <c r="C7" s="96" t="s">
        <v>82</v>
      </c>
      <c r="D7" s="96" t="s">
        <v>83</v>
      </c>
    </row>
    <row r="8" spans="1:4" x14ac:dyDescent="0.3">
      <c r="A8" s="96" t="s">
        <v>58</v>
      </c>
      <c r="B8" s="96" t="s">
        <v>84</v>
      </c>
      <c r="C8" s="96" t="s">
        <v>85</v>
      </c>
      <c r="D8" s="96" t="s">
        <v>68</v>
      </c>
    </row>
    <row r="9" spans="1:4" x14ac:dyDescent="0.3">
      <c r="A9" s="96" t="s">
        <v>108</v>
      </c>
      <c r="B9" s="96" t="s">
        <v>87</v>
      </c>
      <c r="C9" s="96" t="s">
        <v>88</v>
      </c>
      <c r="D9" s="96" t="s">
        <v>89</v>
      </c>
    </row>
    <row r="10" spans="1:4" x14ac:dyDescent="0.3">
      <c r="A10" s="96" t="s">
        <v>90</v>
      </c>
      <c r="B10" s="96" t="s">
        <v>91</v>
      </c>
      <c r="C10" s="96" t="s">
        <v>86</v>
      </c>
      <c r="D10" s="96" t="s">
        <v>74</v>
      </c>
    </row>
    <row r="11" spans="1:4" x14ac:dyDescent="0.3">
      <c r="A11" s="96" t="s">
        <v>92</v>
      </c>
      <c r="B11" s="96" t="s">
        <v>93</v>
      </c>
      <c r="C11" s="96" t="s">
        <v>94</v>
      </c>
      <c r="D11" s="96" t="s">
        <v>95</v>
      </c>
    </row>
    <row r="12" spans="1:4" x14ac:dyDescent="0.3">
      <c r="A12" s="96" t="s">
        <v>79</v>
      </c>
      <c r="B12" s="96" t="s">
        <v>100</v>
      </c>
      <c r="C12" s="96" t="s">
        <v>96</v>
      </c>
      <c r="D12" s="96" t="s">
        <v>103</v>
      </c>
    </row>
    <row r="17" spans="1:4" x14ac:dyDescent="0.3">
      <c r="A17" s="147">
        <f>SUM($A$18:$D$29)</f>
        <v>0</v>
      </c>
    </row>
    <row r="18" spans="1:4" x14ac:dyDescent="0.3">
      <c r="A18" s="147">
        <f t="shared" ref="A18:D29" si="0">--(COUNTIF($A$1:$D$12,A1)&lt;&gt;1)</f>
        <v>0</v>
      </c>
      <c r="B18" s="147">
        <f t="shared" si="0"/>
        <v>0</v>
      </c>
      <c r="C18" s="147">
        <f t="shared" si="0"/>
        <v>0</v>
      </c>
      <c r="D18" s="147">
        <f t="shared" si="0"/>
        <v>0</v>
      </c>
    </row>
    <row r="19" spans="1:4" x14ac:dyDescent="0.3">
      <c r="A19" s="147">
        <f t="shared" si="0"/>
        <v>0</v>
      </c>
      <c r="B19" s="147">
        <f t="shared" si="0"/>
        <v>0</v>
      </c>
      <c r="C19" s="147">
        <f t="shared" si="0"/>
        <v>0</v>
      </c>
      <c r="D19" s="147">
        <f t="shared" si="0"/>
        <v>0</v>
      </c>
    </row>
    <row r="20" spans="1:4" x14ac:dyDescent="0.3">
      <c r="A20" s="147">
        <f t="shared" si="0"/>
        <v>0</v>
      </c>
      <c r="B20" s="147">
        <f t="shared" si="0"/>
        <v>0</v>
      </c>
      <c r="C20" s="147">
        <f t="shared" si="0"/>
        <v>0</v>
      </c>
      <c r="D20" s="147">
        <f t="shared" si="0"/>
        <v>0</v>
      </c>
    </row>
    <row r="21" spans="1:4" x14ac:dyDescent="0.3">
      <c r="A21" s="147">
        <f t="shared" si="0"/>
        <v>0</v>
      </c>
      <c r="B21" s="147">
        <f t="shared" si="0"/>
        <v>0</v>
      </c>
      <c r="C21" s="147">
        <f t="shared" si="0"/>
        <v>0</v>
      </c>
      <c r="D21" s="147">
        <f t="shared" si="0"/>
        <v>0</v>
      </c>
    </row>
    <row r="22" spans="1:4" x14ac:dyDescent="0.3">
      <c r="A22" s="147">
        <f t="shared" si="0"/>
        <v>0</v>
      </c>
      <c r="B22" s="147">
        <f t="shared" si="0"/>
        <v>0</v>
      </c>
      <c r="C22" s="147">
        <f t="shared" si="0"/>
        <v>0</v>
      </c>
      <c r="D22" s="147">
        <f t="shared" si="0"/>
        <v>0</v>
      </c>
    </row>
    <row r="23" spans="1:4" x14ac:dyDescent="0.3">
      <c r="A23" s="147">
        <f t="shared" si="0"/>
        <v>0</v>
      </c>
      <c r="B23" s="147">
        <f t="shared" si="0"/>
        <v>0</v>
      </c>
      <c r="C23" s="147">
        <f t="shared" si="0"/>
        <v>0</v>
      </c>
      <c r="D23" s="147">
        <f t="shared" si="0"/>
        <v>0</v>
      </c>
    </row>
    <row r="24" spans="1:4" x14ac:dyDescent="0.3">
      <c r="A24" s="147">
        <f t="shared" si="0"/>
        <v>0</v>
      </c>
      <c r="B24" s="147">
        <f t="shared" si="0"/>
        <v>0</v>
      </c>
      <c r="C24" s="147">
        <f t="shared" si="0"/>
        <v>0</v>
      </c>
      <c r="D24" s="147">
        <f t="shared" si="0"/>
        <v>0</v>
      </c>
    </row>
    <row r="25" spans="1:4" x14ac:dyDescent="0.3">
      <c r="A25" s="147">
        <f t="shared" si="0"/>
        <v>0</v>
      </c>
      <c r="B25" s="147">
        <f t="shared" si="0"/>
        <v>0</v>
      </c>
      <c r="C25" s="147">
        <f t="shared" si="0"/>
        <v>0</v>
      </c>
      <c r="D25" s="147">
        <f t="shared" si="0"/>
        <v>0</v>
      </c>
    </row>
    <row r="26" spans="1:4" x14ac:dyDescent="0.3">
      <c r="A26" s="147">
        <f t="shared" si="0"/>
        <v>0</v>
      </c>
      <c r="B26" s="147">
        <f t="shared" si="0"/>
        <v>0</v>
      </c>
      <c r="C26" s="147">
        <f t="shared" si="0"/>
        <v>0</v>
      </c>
      <c r="D26" s="147">
        <f t="shared" si="0"/>
        <v>0</v>
      </c>
    </row>
    <row r="27" spans="1:4" x14ac:dyDescent="0.3">
      <c r="A27" s="147">
        <f t="shared" si="0"/>
        <v>0</v>
      </c>
      <c r="B27" s="147">
        <f t="shared" si="0"/>
        <v>0</v>
      </c>
      <c r="C27" s="147">
        <f t="shared" si="0"/>
        <v>0</v>
      </c>
      <c r="D27" s="147">
        <f t="shared" si="0"/>
        <v>0</v>
      </c>
    </row>
    <row r="28" spans="1:4" x14ac:dyDescent="0.3">
      <c r="A28" s="147">
        <f t="shared" si="0"/>
        <v>0</v>
      </c>
      <c r="B28" s="147">
        <f t="shared" si="0"/>
        <v>0</v>
      </c>
      <c r="C28" s="147">
        <f t="shared" si="0"/>
        <v>0</v>
      </c>
      <c r="D28" s="147">
        <f t="shared" si="0"/>
        <v>0</v>
      </c>
    </row>
    <row r="29" spans="1:4" x14ac:dyDescent="0.3">
      <c r="A29" s="147">
        <f t="shared" si="0"/>
        <v>0</v>
      </c>
      <c r="B29" s="147">
        <f t="shared" si="0"/>
        <v>0</v>
      </c>
      <c r="C29" s="147">
        <f t="shared" si="0"/>
        <v>0</v>
      </c>
      <c r="D29" s="147">
        <f t="shared" si="0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E9639-7F47-ED43-98C8-004309CAEB5E}">
  <sheetPr codeName="Feuil3"/>
  <dimension ref="A2:AE53"/>
  <sheetViews>
    <sheetView showGridLines="0" zoomScaleNormal="150" zoomScaleSheetLayoutView="100" workbookViewId="0">
      <selection activeCell="A17" sqref="A17:O28"/>
    </sheetView>
  </sheetViews>
  <sheetFormatPr baseColWidth="10" defaultColWidth="9.109375" defaultRowHeight="15.6" x14ac:dyDescent="0.3"/>
  <cols>
    <col min="1" max="1" width="9.6640625" customWidth="1"/>
    <col min="2" max="2" width="3.33203125" style="15" customWidth="1"/>
    <col min="3" max="3" width="3.109375" style="1" bestFit="1" customWidth="1"/>
    <col min="4" max="4" width="3.109375" style="15" bestFit="1" customWidth="1"/>
    <col min="5" max="5" width="0.6640625" style="10" customWidth="1"/>
    <col min="6" max="7" width="7.109375" style="1" customWidth="1"/>
    <col min="8" max="8" width="0.6640625" style="1" customWidth="1"/>
    <col min="10" max="10" width="3.109375" style="15" bestFit="1" customWidth="1"/>
    <col min="11" max="11" width="3.109375" bestFit="1" customWidth="1"/>
    <col min="12" max="12" width="3.109375" style="18" bestFit="1" customWidth="1"/>
    <col min="13" max="13" width="0.6640625" style="12" customWidth="1"/>
    <col min="14" max="15" width="7.109375" style="8" customWidth="1"/>
    <col min="16" max="16" width="9" customWidth="1"/>
    <col min="17" max="17" width="6.88671875" customWidth="1"/>
    <col min="18" max="18" width="2.6640625" customWidth="1"/>
    <col min="19" max="19" width="4.5546875" customWidth="1"/>
    <col min="20" max="21" width="2.6640625" customWidth="1"/>
    <col min="22" max="22" width="1.6640625" customWidth="1"/>
    <col min="23" max="24" width="1.88671875" customWidth="1"/>
    <col min="25" max="25" width="1.6640625" customWidth="1"/>
    <col min="26" max="26" width="2.6640625" customWidth="1"/>
    <col min="27" max="27" width="3" customWidth="1"/>
  </cols>
  <sheetData>
    <row r="2" spans="1:31" ht="14.4" x14ac:dyDescent="0.3">
      <c r="A2" s="141" t="s">
        <v>4</v>
      </c>
      <c r="B2" s="141"/>
      <c r="C2" s="141"/>
      <c r="D2" s="141"/>
      <c r="E2" s="3"/>
      <c r="F2" s="139" t="s">
        <v>3</v>
      </c>
      <c r="G2" s="139"/>
      <c r="H2" s="3"/>
      <c r="I2" s="141" t="s">
        <v>7</v>
      </c>
      <c r="J2" s="141"/>
      <c r="K2" s="141"/>
      <c r="L2" s="141"/>
      <c r="M2" s="3"/>
      <c r="N2" s="139" t="s">
        <v>3</v>
      </c>
      <c r="O2" s="139"/>
    </row>
    <row r="3" spans="1:31" s="2" customFormat="1" ht="20.25" customHeight="1" x14ac:dyDescent="0.3">
      <c r="A3" s="2" t="s">
        <v>10</v>
      </c>
      <c r="B3" s="16">
        <v>1</v>
      </c>
      <c r="C3" s="4" t="s">
        <v>1</v>
      </c>
      <c r="D3" s="16">
        <v>2</v>
      </c>
      <c r="E3" s="9"/>
      <c r="F3" s="24"/>
      <c r="G3" s="24"/>
      <c r="H3" s="4"/>
      <c r="I3" s="2" t="s">
        <v>10</v>
      </c>
      <c r="J3" s="16">
        <v>1</v>
      </c>
      <c r="K3" s="4" t="s">
        <v>1</v>
      </c>
      <c r="L3" s="19">
        <v>3</v>
      </c>
      <c r="M3" s="11"/>
      <c r="N3" s="25"/>
      <c r="O3" s="25"/>
      <c r="AC3"/>
      <c r="AD3"/>
      <c r="AE3"/>
    </row>
    <row r="4" spans="1:31" s="2" customFormat="1" ht="20.25" customHeight="1" x14ac:dyDescent="0.3">
      <c r="A4" s="2" t="s">
        <v>9</v>
      </c>
      <c r="B4" s="16">
        <v>3</v>
      </c>
      <c r="C4" s="4" t="s">
        <v>1</v>
      </c>
      <c r="D4" s="16">
        <v>4</v>
      </c>
      <c r="E4" s="16"/>
      <c r="F4" s="13"/>
      <c r="G4" s="13"/>
      <c r="H4" s="4"/>
      <c r="I4" s="2" t="s">
        <v>9</v>
      </c>
      <c r="J4" s="16">
        <v>2</v>
      </c>
      <c r="K4" s="4" t="s">
        <v>1</v>
      </c>
      <c r="L4" s="19">
        <v>4</v>
      </c>
      <c r="M4" s="11"/>
      <c r="N4" s="14"/>
      <c r="O4" s="14"/>
      <c r="AC4"/>
      <c r="AD4"/>
      <c r="AE4"/>
    </row>
    <row r="5" spans="1:31" s="2" customFormat="1" ht="20.25" customHeight="1" x14ac:dyDescent="0.3">
      <c r="B5" s="16"/>
      <c r="C5" s="4"/>
      <c r="D5" s="16"/>
      <c r="E5" s="16"/>
      <c r="F5" s="4"/>
      <c r="G5" s="4"/>
      <c r="H5" s="4"/>
      <c r="J5" s="16"/>
      <c r="K5" s="4"/>
      <c r="L5" s="19"/>
      <c r="M5" s="11"/>
      <c r="N5" s="23"/>
      <c r="O5" s="23"/>
      <c r="AC5"/>
      <c r="AD5"/>
      <c r="AE5"/>
    </row>
    <row r="6" spans="1:31" s="2" customFormat="1" ht="20.25" customHeight="1" x14ac:dyDescent="0.3">
      <c r="B6" s="16"/>
      <c r="C6" s="4"/>
      <c r="D6" s="16"/>
      <c r="E6" s="16"/>
      <c r="F6" s="4"/>
      <c r="G6" s="4"/>
      <c r="H6" s="4"/>
      <c r="J6" s="16"/>
      <c r="K6" s="4"/>
      <c r="L6" s="19"/>
      <c r="M6" s="11"/>
      <c r="N6" s="23"/>
      <c r="O6" s="23"/>
      <c r="AC6"/>
      <c r="AD6"/>
      <c r="AE6"/>
    </row>
    <row r="7" spans="1:31" s="2" customFormat="1" ht="20.25" customHeight="1" x14ac:dyDescent="0.3">
      <c r="H7" s="4"/>
      <c r="J7" s="16"/>
      <c r="K7" s="4"/>
      <c r="L7" s="19"/>
      <c r="M7" s="11"/>
      <c r="N7" s="23"/>
      <c r="O7" s="23"/>
      <c r="AC7"/>
      <c r="AD7"/>
      <c r="AE7"/>
    </row>
    <row r="8" spans="1:31" s="2" customFormat="1" ht="20.25" customHeight="1" x14ac:dyDescent="0.3">
      <c r="H8" s="4"/>
      <c r="J8" s="16"/>
      <c r="K8" s="4"/>
      <c r="L8" s="19"/>
      <c r="M8" s="11"/>
      <c r="N8" s="23"/>
      <c r="O8" s="23"/>
      <c r="AC8"/>
      <c r="AD8"/>
      <c r="AE8"/>
    </row>
    <row r="9" spans="1:31" s="2" customFormat="1" ht="20.25" customHeight="1" x14ac:dyDescent="0.3">
      <c r="H9" s="4"/>
      <c r="J9" s="16"/>
      <c r="K9" s="4"/>
      <c r="L9" s="19"/>
      <c r="M9" s="11"/>
      <c r="N9" s="23"/>
      <c r="O9" s="23"/>
      <c r="AC9"/>
      <c r="AD9"/>
      <c r="AE9"/>
    </row>
    <row r="10" spans="1:31" s="2" customFormat="1" ht="20.25" customHeight="1" x14ac:dyDescent="0.3">
      <c r="B10" s="16"/>
      <c r="C10" s="4"/>
      <c r="D10" s="16"/>
      <c r="E10" s="16"/>
      <c r="F10" s="4"/>
      <c r="G10" s="4"/>
      <c r="H10" s="4"/>
      <c r="J10" s="16"/>
      <c r="K10" s="4"/>
      <c r="L10" s="19"/>
      <c r="M10" s="11"/>
      <c r="N10" s="23"/>
      <c r="O10" s="23"/>
      <c r="AC10"/>
      <c r="AD10"/>
      <c r="AE10"/>
    </row>
    <row r="11" spans="1:31" s="2" customFormat="1" ht="20.25" customHeight="1" x14ac:dyDescent="0.3">
      <c r="B11" s="16"/>
      <c r="C11" s="4"/>
      <c r="D11" s="16"/>
      <c r="E11" s="16"/>
      <c r="F11" s="4"/>
      <c r="G11" s="4"/>
      <c r="H11" s="4"/>
      <c r="J11" s="16"/>
      <c r="K11" s="4"/>
      <c r="L11" s="19"/>
      <c r="M11" s="11"/>
      <c r="N11" s="23"/>
      <c r="O11" s="23"/>
      <c r="AC11"/>
      <c r="AD11"/>
      <c r="AE11"/>
    </row>
    <row r="12" spans="1:31" s="2" customFormat="1" ht="20.25" customHeight="1" x14ac:dyDescent="0.3">
      <c r="B12" s="16"/>
      <c r="C12" s="4"/>
      <c r="D12" s="16"/>
      <c r="E12" s="16"/>
      <c r="F12" s="4"/>
      <c r="G12" s="4"/>
      <c r="H12" s="4"/>
      <c r="J12" s="16"/>
      <c r="K12" s="4"/>
      <c r="L12" s="19"/>
      <c r="M12" s="11"/>
      <c r="N12" s="23"/>
      <c r="O12" s="23"/>
      <c r="AC12"/>
      <c r="AD12"/>
      <c r="AE12"/>
    </row>
    <row r="13" spans="1:31" s="2" customFormat="1" ht="20.25" customHeight="1" x14ac:dyDescent="0.3">
      <c r="B13" s="16"/>
      <c r="C13" s="4"/>
      <c r="D13" s="16"/>
      <c r="E13" s="16"/>
      <c r="F13" s="4"/>
      <c r="G13" s="4"/>
      <c r="H13" s="4"/>
      <c r="J13" s="16"/>
      <c r="K13" s="4"/>
      <c r="L13" s="19"/>
      <c r="M13" s="11"/>
      <c r="N13" s="23"/>
      <c r="O13" s="23"/>
      <c r="AC13"/>
      <c r="AD13"/>
      <c r="AE13"/>
    </row>
    <row r="14" spans="1:31" s="2" customFormat="1" ht="20.25" customHeight="1" x14ac:dyDescent="0.3">
      <c r="B14" s="16"/>
      <c r="C14" s="4"/>
      <c r="D14" s="16"/>
      <c r="E14" s="16"/>
      <c r="F14" s="4"/>
      <c r="G14" s="4"/>
      <c r="H14" s="4"/>
      <c r="J14" s="16"/>
      <c r="K14" s="4"/>
      <c r="L14" s="19"/>
      <c r="M14" s="11"/>
      <c r="N14" s="23"/>
      <c r="O14" s="23"/>
      <c r="AC14"/>
      <c r="AD14"/>
      <c r="AE14"/>
    </row>
    <row r="15" spans="1:31" s="2" customFormat="1" ht="20.25" customHeight="1" x14ac:dyDescent="0.3">
      <c r="B15" s="17"/>
      <c r="D15" s="17"/>
      <c r="J15" s="17"/>
      <c r="L15" s="17"/>
      <c r="AC15"/>
      <c r="AD15"/>
      <c r="AE15"/>
    </row>
    <row r="16" spans="1:31" s="2" customFormat="1" ht="14.4" x14ac:dyDescent="0.3">
      <c r="A16" s="142" t="s">
        <v>5</v>
      </c>
      <c r="B16" s="142"/>
      <c r="C16" s="142"/>
      <c r="D16" s="142"/>
      <c r="E16" s="5"/>
      <c r="F16" s="143" t="s">
        <v>3</v>
      </c>
      <c r="G16" s="143"/>
      <c r="H16" s="5"/>
      <c r="I16" s="140"/>
      <c r="J16" s="140"/>
      <c r="K16" s="140"/>
      <c r="L16" s="140"/>
      <c r="M16" s="5"/>
      <c r="N16" s="140"/>
      <c r="O16" s="140"/>
      <c r="AC16"/>
      <c r="AD16"/>
      <c r="AE16"/>
    </row>
    <row r="17" spans="1:31" s="2" customFormat="1" ht="20.25" customHeight="1" x14ac:dyDescent="0.3">
      <c r="A17" s="2" t="s">
        <v>10</v>
      </c>
      <c r="B17" s="16">
        <v>1</v>
      </c>
      <c r="C17" s="4" t="s">
        <v>1</v>
      </c>
      <c r="D17" s="16">
        <v>4</v>
      </c>
      <c r="E17" s="9"/>
      <c r="F17" s="26"/>
      <c r="G17" s="26"/>
      <c r="H17" s="4"/>
      <c r="J17" s="16"/>
      <c r="K17" s="4"/>
      <c r="L17" s="19"/>
      <c r="M17" s="11"/>
      <c r="N17" s="23"/>
      <c r="O17" s="23"/>
      <c r="AC17"/>
      <c r="AD17"/>
      <c r="AE17"/>
    </row>
    <row r="18" spans="1:31" s="2" customFormat="1" ht="20.25" customHeight="1" x14ac:dyDescent="0.3">
      <c r="A18" s="2" t="s">
        <v>9</v>
      </c>
      <c r="B18" s="16">
        <v>2</v>
      </c>
      <c r="C18" s="4" t="s">
        <v>1</v>
      </c>
      <c r="D18" s="16">
        <v>3</v>
      </c>
      <c r="E18" s="9"/>
      <c r="F18" s="13"/>
      <c r="G18" s="13"/>
      <c r="H18" s="4"/>
      <c r="J18" s="16"/>
      <c r="K18" s="4"/>
      <c r="L18" s="19"/>
      <c r="M18" s="11"/>
      <c r="N18" s="23"/>
      <c r="O18" s="23"/>
      <c r="AC18"/>
      <c r="AD18"/>
      <c r="AE18"/>
    </row>
    <row r="19" spans="1:31" s="2" customFormat="1" ht="20.25" customHeight="1" x14ac:dyDescent="0.3">
      <c r="H19" s="4"/>
      <c r="J19" s="16"/>
      <c r="K19" s="4"/>
      <c r="L19" s="19"/>
      <c r="M19" s="11"/>
      <c r="N19" s="23"/>
      <c r="O19" s="23"/>
      <c r="AC19"/>
      <c r="AD19"/>
      <c r="AE19"/>
    </row>
    <row r="20" spans="1:31" s="2" customFormat="1" ht="20.25" customHeight="1" x14ac:dyDescent="0.3">
      <c r="B20" s="16"/>
      <c r="C20" s="4"/>
      <c r="D20" s="16"/>
      <c r="E20" s="9"/>
      <c r="F20" s="4"/>
      <c r="G20" s="4"/>
      <c r="H20" s="4"/>
      <c r="J20" s="16"/>
      <c r="K20" s="4"/>
      <c r="L20" s="19"/>
      <c r="M20" s="11"/>
      <c r="N20" s="23"/>
      <c r="O20" s="23"/>
      <c r="AC20"/>
      <c r="AD20"/>
      <c r="AE20"/>
    </row>
    <row r="21" spans="1:31" s="2" customFormat="1" ht="20.25" customHeight="1" x14ac:dyDescent="0.3">
      <c r="B21" s="16"/>
      <c r="C21" s="4"/>
      <c r="D21" s="16"/>
      <c r="E21" s="9"/>
      <c r="F21" s="4"/>
      <c r="G21" s="4"/>
      <c r="H21" s="4"/>
      <c r="J21" s="16"/>
      <c r="K21" s="4"/>
      <c r="L21" s="19"/>
      <c r="M21" s="11"/>
      <c r="N21" s="23"/>
      <c r="O21" s="23"/>
      <c r="AC21"/>
      <c r="AD21"/>
      <c r="AE21"/>
    </row>
    <row r="22" spans="1:31" s="2" customFormat="1" ht="20.25" customHeight="1" x14ac:dyDescent="0.3">
      <c r="B22" s="16"/>
      <c r="C22" s="4"/>
      <c r="D22" s="16"/>
      <c r="E22" s="9"/>
      <c r="F22" s="4"/>
      <c r="G22" s="4"/>
      <c r="H22" s="4"/>
      <c r="J22" s="16"/>
      <c r="K22" s="4"/>
      <c r="L22" s="19"/>
      <c r="M22" s="11"/>
      <c r="N22" s="23"/>
      <c r="O22" s="23"/>
      <c r="AC22"/>
      <c r="AD22"/>
      <c r="AE22"/>
    </row>
    <row r="23" spans="1:31" s="2" customFormat="1" ht="20.25" customHeight="1" x14ac:dyDescent="0.3">
      <c r="B23" s="16"/>
      <c r="C23" s="4"/>
      <c r="D23" s="16"/>
      <c r="E23" s="9"/>
      <c r="F23" s="4"/>
      <c r="G23" s="4"/>
      <c r="H23" s="4"/>
      <c r="J23" s="16"/>
      <c r="K23" s="4"/>
      <c r="L23" s="19"/>
      <c r="M23" s="11"/>
      <c r="N23" s="23"/>
      <c r="O23" s="23"/>
      <c r="AC23"/>
      <c r="AD23"/>
      <c r="AE23"/>
    </row>
    <row r="24" spans="1:31" s="2" customFormat="1" ht="20.25" customHeight="1" x14ac:dyDescent="0.3">
      <c r="B24" s="16"/>
      <c r="C24" s="4"/>
      <c r="D24" s="16"/>
      <c r="E24" s="9"/>
      <c r="F24" s="4"/>
      <c r="G24" s="4"/>
      <c r="H24" s="4"/>
      <c r="J24" s="16"/>
      <c r="K24" s="4"/>
      <c r="L24" s="19"/>
      <c r="M24" s="11"/>
      <c r="N24" s="23"/>
      <c r="O24" s="23"/>
      <c r="AC24"/>
      <c r="AD24"/>
      <c r="AE24"/>
    </row>
    <row r="25" spans="1:31" s="2" customFormat="1" ht="20.25" customHeight="1" x14ac:dyDescent="0.3">
      <c r="B25" s="16"/>
      <c r="C25" s="4"/>
      <c r="D25" s="16"/>
      <c r="E25" s="9"/>
      <c r="F25" s="4"/>
      <c r="G25" s="4"/>
      <c r="H25" s="4"/>
      <c r="J25" s="16"/>
      <c r="K25" s="4"/>
      <c r="L25" s="19"/>
      <c r="M25" s="11"/>
      <c r="N25" s="23"/>
      <c r="O25" s="23"/>
      <c r="AC25"/>
      <c r="AD25"/>
      <c r="AE25"/>
    </row>
    <row r="26" spans="1:31" s="2" customFormat="1" ht="20.25" customHeight="1" x14ac:dyDescent="0.3">
      <c r="B26" s="16"/>
      <c r="C26" s="4"/>
      <c r="D26" s="16"/>
      <c r="E26" s="9"/>
      <c r="F26" s="4"/>
      <c r="G26" s="4"/>
      <c r="H26" s="4"/>
      <c r="J26" s="16"/>
      <c r="K26" s="4"/>
      <c r="L26" s="19"/>
      <c r="M26" s="11"/>
      <c r="N26" s="23"/>
      <c r="O26" s="23"/>
      <c r="AC26"/>
      <c r="AD26"/>
      <c r="AE26"/>
    </row>
    <row r="27" spans="1:31" s="2" customFormat="1" ht="20.25" customHeight="1" x14ac:dyDescent="0.3">
      <c r="B27" s="16"/>
      <c r="C27" s="4"/>
      <c r="D27" s="16"/>
      <c r="E27" s="9"/>
      <c r="F27" s="4"/>
      <c r="G27" s="4"/>
      <c r="H27" s="4"/>
      <c r="J27" s="16"/>
      <c r="K27" s="4"/>
      <c r="L27" s="19"/>
      <c r="M27" s="11"/>
      <c r="N27" s="23"/>
      <c r="O27" s="23"/>
      <c r="AC27"/>
      <c r="AD27"/>
      <c r="AE27"/>
    </row>
    <row r="28" spans="1:31" s="2" customFormat="1" x14ac:dyDescent="0.3">
      <c r="B28" s="16"/>
      <c r="C28" s="4"/>
      <c r="D28" s="16"/>
      <c r="E28" s="9"/>
      <c r="F28" s="4"/>
      <c r="G28" s="4"/>
      <c r="H28" s="4"/>
      <c r="J28" s="16"/>
      <c r="K28" s="4"/>
      <c r="L28" s="19"/>
      <c r="M28" s="11"/>
      <c r="N28" s="23"/>
      <c r="O28" s="23"/>
      <c r="AC28"/>
      <c r="AD28"/>
      <c r="AE28"/>
    </row>
    <row r="29" spans="1:31" x14ac:dyDescent="0.3">
      <c r="F29" s="4"/>
      <c r="G29" s="4"/>
      <c r="H29" s="4"/>
    </row>
    <row r="30" spans="1:31" x14ac:dyDescent="0.3">
      <c r="F30" s="4"/>
      <c r="G30" s="4"/>
      <c r="H30" s="4"/>
    </row>
    <row r="31" spans="1:31" x14ac:dyDescent="0.3">
      <c r="F31" s="4"/>
      <c r="G31" s="4"/>
      <c r="H31" s="4"/>
    </row>
    <row r="32" spans="1:31" x14ac:dyDescent="0.3">
      <c r="F32" s="4"/>
      <c r="G32" s="4"/>
      <c r="H32" s="4"/>
    </row>
    <row r="33" spans="6:8" x14ac:dyDescent="0.3">
      <c r="F33" s="4"/>
      <c r="G33" s="4"/>
      <c r="H33" s="4"/>
    </row>
    <row r="34" spans="6:8" x14ac:dyDescent="0.3">
      <c r="F34" s="4"/>
      <c r="G34" s="4"/>
      <c r="H34" s="4"/>
    </row>
    <row r="35" spans="6:8" x14ac:dyDescent="0.3">
      <c r="F35" s="4"/>
      <c r="G35" s="4"/>
      <c r="H35" s="4"/>
    </row>
    <row r="36" spans="6:8" x14ac:dyDescent="0.3">
      <c r="F36" s="4"/>
      <c r="G36" s="4"/>
      <c r="H36" s="4"/>
    </row>
    <row r="37" spans="6:8" x14ac:dyDescent="0.3">
      <c r="F37" s="4"/>
      <c r="G37" s="4"/>
      <c r="H37" s="4"/>
    </row>
    <row r="38" spans="6:8" x14ac:dyDescent="0.3">
      <c r="F38" s="4"/>
      <c r="G38" s="4"/>
      <c r="H38" s="4"/>
    </row>
    <row r="39" spans="6:8" x14ac:dyDescent="0.3">
      <c r="F39" s="4"/>
      <c r="G39" s="4"/>
      <c r="H39" s="4"/>
    </row>
    <row r="40" spans="6:8" x14ac:dyDescent="0.3">
      <c r="F40" s="4"/>
      <c r="G40" s="4"/>
      <c r="H40" s="4"/>
    </row>
    <row r="41" spans="6:8" x14ac:dyDescent="0.3">
      <c r="F41" s="6"/>
      <c r="G41" s="6"/>
      <c r="H41" s="6"/>
    </row>
    <row r="42" spans="6:8" x14ac:dyDescent="0.3">
      <c r="F42" s="7"/>
      <c r="G42" s="7"/>
      <c r="H42" s="7"/>
    </row>
    <row r="43" spans="6:8" x14ac:dyDescent="0.3">
      <c r="F43" s="7"/>
      <c r="G43" s="7"/>
      <c r="H43" s="7"/>
    </row>
    <row r="44" spans="6:8" x14ac:dyDescent="0.3">
      <c r="F44" s="7"/>
      <c r="G44" s="7"/>
      <c r="H44" s="7"/>
    </row>
    <row r="45" spans="6:8" x14ac:dyDescent="0.3">
      <c r="F45" s="7"/>
      <c r="G45" s="7"/>
      <c r="H45" s="7"/>
    </row>
    <row r="46" spans="6:8" x14ac:dyDescent="0.3">
      <c r="F46" s="7"/>
      <c r="G46" s="7"/>
      <c r="H46" s="7"/>
    </row>
    <row r="47" spans="6:8" x14ac:dyDescent="0.3">
      <c r="F47" s="7"/>
      <c r="G47" s="7"/>
      <c r="H47" s="7"/>
    </row>
    <row r="48" spans="6:8" x14ac:dyDescent="0.3">
      <c r="F48" s="7"/>
      <c r="G48" s="7"/>
      <c r="H48" s="7"/>
    </row>
    <row r="49" spans="6:8" x14ac:dyDescent="0.3">
      <c r="F49" s="7"/>
      <c r="G49" s="7"/>
      <c r="H49" s="7"/>
    </row>
    <row r="50" spans="6:8" x14ac:dyDescent="0.3">
      <c r="F50" s="7"/>
      <c r="G50" s="7"/>
      <c r="H50" s="7"/>
    </row>
    <row r="51" spans="6:8" x14ac:dyDescent="0.3">
      <c r="F51" s="7"/>
      <c r="G51" s="7"/>
      <c r="H51" s="7"/>
    </row>
    <row r="52" spans="6:8" x14ac:dyDescent="0.3">
      <c r="F52" s="7"/>
      <c r="G52" s="7"/>
      <c r="H52" s="7"/>
    </row>
    <row r="53" spans="6:8" x14ac:dyDescent="0.3">
      <c r="F53" s="7"/>
      <c r="G53" s="7"/>
      <c r="H53" s="7"/>
    </row>
  </sheetData>
  <mergeCells count="8">
    <mergeCell ref="N2:O2"/>
    <mergeCell ref="N16:O16"/>
    <mergeCell ref="I16:L16"/>
    <mergeCell ref="A2:D2"/>
    <mergeCell ref="I2:L2"/>
    <mergeCell ref="F2:G2"/>
    <mergeCell ref="A16:D16"/>
    <mergeCell ref="F16:G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9BBC8-A60F-EB42-9A8D-15A2F3674D99}">
  <sheetPr codeName="Feuil4"/>
  <dimension ref="A2:AE53"/>
  <sheetViews>
    <sheetView showGridLines="0" zoomScaleNormal="150" zoomScaleSheetLayoutView="100" workbookViewId="0">
      <selection activeCell="A17" sqref="A17:O28"/>
    </sheetView>
  </sheetViews>
  <sheetFormatPr baseColWidth="10" defaultColWidth="9.109375" defaultRowHeight="15.6" x14ac:dyDescent="0.3"/>
  <cols>
    <col min="1" max="1" width="9.6640625" customWidth="1"/>
    <col min="2" max="2" width="3.33203125" style="15" customWidth="1"/>
    <col min="3" max="3" width="3.109375" style="1" bestFit="1" customWidth="1"/>
    <col min="4" max="4" width="3.109375" style="15" bestFit="1" customWidth="1"/>
    <col min="5" max="5" width="0.6640625" style="10" customWidth="1"/>
    <col min="6" max="7" width="7.109375" style="1" customWidth="1"/>
    <col min="8" max="8" width="0.6640625" style="1" customWidth="1"/>
    <col min="10" max="10" width="10" style="15" bestFit="1" customWidth="1"/>
    <col min="11" max="11" width="3.109375" bestFit="1" customWidth="1"/>
    <col min="12" max="12" width="3.109375" style="18" bestFit="1" customWidth="1"/>
    <col min="13" max="13" width="0.6640625" style="12" customWidth="1"/>
    <col min="14" max="15" width="7.109375" style="8" customWidth="1"/>
    <col min="16" max="16" width="9" customWidth="1"/>
    <col min="17" max="17" width="6.88671875" customWidth="1"/>
    <col min="18" max="18" width="2.6640625" customWidth="1"/>
    <col min="19" max="19" width="4.5546875" customWidth="1"/>
    <col min="20" max="21" width="2.6640625" customWidth="1"/>
    <col min="22" max="22" width="3.88671875" customWidth="1"/>
    <col min="23" max="23" width="2.6640625" customWidth="1"/>
    <col min="24" max="24" width="3" customWidth="1"/>
    <col min="26" max="26" width="8.88671875" bestFit="1" customWidth="1"/>
  </cols>
  <sheetData>
    <row r="2" spans="1:31" ht="14.4" x14ac:dyDescent="0.3">
      <c r="A2" s="141" t="s">
        <v>4</v>
      </c>
      <c r="B2" s="141"/>
      <c r="C2" s="141"/>
      <c r="D2" s="141"/>
      <c r="E2" s="3"/>
      <c r="F2" s="139" t="s">
        <v>3</v>
      </c>
      <c r="G2" s="139"/>
      <c r="H2" s="3"/>
      <c r="I2" s="141" t="s">
        <v>7</v>
      </c>
      <c r="J2" s="141"/>
      <c r="K2" s="141"/>
      <c r="L2" s="141"/>
      <c r="M2" s="3"/>
      <c r="N2" s="139" t="s">
        <v>3</v>
      </c>
      <c r="O2" s="139"/>
    </row>
    <row r="3" spans="1:31" s="2" customFormat="1" ht="20.25" customHeight="1" x14ac:dyDescent="0.3">
      <c r="A3" s="2" t="s">
        <v>10</v>
      </c>
      <c r="B3" s="16">
        <v>1</v>
      </c>
      <c r="C3" s="4" t="s">
        <v>1</v>
      </c>
      <c r="D3" s="16">
        <v>2</v>
      </c>
      <c r="E3" s="9"/>
      <c r="F3" s="24"/>
      <c r="G3" s="24"/>
      <c r="H3" s="4"/>
      <c r="I3" s="2" t="s">
        <v>10</v>
      </c>
      <c r="J3" s="16">
        <v>1</v>
      </c>
      <c r="K3" s="4" t="s">
        <v>1</v>
      </c>
      <c r="L3" s="19">
        <v>6</v>
      </c>
      <c r="M3" s="11"/>
      <c r="N3" s="25"/>
      <c r="O3" s="25"/>
      <c r="AC3"/>
      <c r="AD3"/>
      <c r="AE3"/>
    </row>
    <row r="4" spans="1:31" s="2" customFormat="1" ht="20.25" customHeight="1" x14ac:dyDescent="0.3">
      <c r="A4" s="2" t="s">
        <v>9</v>
      </c>
      <c r="B4" s="16">
        <v>3</v>
      </c>
      <c r="C4" s="4" t="s">
        <v>1</v>
      </c>
      <c r="D4" s="16">
        <v>4</v>
      </c>
      <c r="E4" s="16"/>
      <c r="F4" s="13"/>
      <c r="G4" s="13"/>
      <c r="H4" s="4"/>
      <c r="I4" s="2" t="s">
        <v>9</v>
      </c>
      <c r="J4" s="16">
        <v>2</v>
      </c>
      <c r="K4" s="4" t="s">
        <v>1</v>
      </c>
      <c r="L4" s="19">
        <v>4</v>
      </c>
      <c r="M4" s="11"/>
      <c r="N4" s="14"/>
      <c r="O4" s="14"/>
      <c r="AC4"/>
      <c r="AD4"/>
      <c r="AE4"/>
    </row>
    <row r="5" spans="1:31" s="2" customFormat="1" ht="20.25" customHeight="1" x14ac:dyDescent="0.3">
      <c r="A5" s="2" t="s">
        <v>8</v>
      </c>
      <c r="B5" s="16">
        <v>5</v>
      </c>
      <c r="C5" s="4" t="s">
        <v>1</v>
      </c>
      <c r="D5" s="16">
        <v>6</v>
      </c>
      <c r="E5" s="16"/>
      <c r="F5" s="13"/>
      <c r="G5" s="13"/>
      <c r="H5" s="4"/>
      <c r="I5" s="2" t="s">
        <v>8</v>
      </c>
      <c r="J5" s="16">
        <v>3</v>
      </c>
      <c r="K5" s="4" t="s">
        <v>1</v>
      </c>
      <c r="L5" s="19">
        <v>5</v>
      </c>
      <c r="M5" s="11"/>
      <c r="N5" s="14"/>
      <c r="O5" s="14"/>
      <c r="AC5"/>
      <c r="AD5"/>
      <c r="AE5"/>
    </row>
    <row r="6" spans="1:31" s="2" customFormat="1" ht="20.25" customHeight="1" x14ac:dyDescent="0.3">
      <c r="B6" s="16"/>
      <c r="C6" s="4"/>
      <c r="D6" s="16"/>
      <c r="E6" s="16"/>
      <c r="F6" s="4"/>
      <c r="G6" s="4"/>
      <c r="H6" s="4"/>
      <c r="J6" s="16"/>
      <c r="K6" s="4"/>
      <c r="L6" s="19"/>
      <c r="M6" s="11"/>
      <c r="N6" s="23"/>
      <c r="O6" s="23"/>
      <c r="AC6"/>
      <c r="AD6"/>
      <c r="AE6"/>
    </row>
    <row r="7" spans="1:31" s="2" customFormat="1" ht="20.25" customHeight="1" x14ac:dyDescent="0.3">
      <c r="AC7"/>
      <c r="AD7"/>
      <c r="AE7"/>
    </row>
    <row r="8" spans="1:31" s="2" customFormat="1" ht="20.25" customHeight="1" x14ac:dyDescent="0.3">
      <c r="AC8"/>
      <c r="AD8"/>
      <c r="AE8"/>
    </row>
    <row r="9" spans="1:31" s="2" customFormat="1" ht="20.25" customHeight="1" x14ac:dyDescent="0.3">
      <c r="AC9"/>
      <c r="AD9"/>
      <c r="AE9"/>
    </row>
    <row r="10" spans="1:31" s="2" customFormat="1" ht="20.25" customHeight="1" x14ac:dyDescent="0.3">
      <c r="AC10"/>
      <c r="AD10"/>
      <c r="AE10"/>
    </row>
    <row r="11" spans="1:31" s="2" customFormat="1" ht="20.25" customHeight="1" x14ac:dyDescent="0.3">
      <c r="B11" s="16"/>
      <c r="C11" s="4"/>
      <c r="D11" s="16"/>
      <c r="E11" s="16"/>
      <c r="F11" s="4"/>
      <c r="G11" s="4"/>
      <c r="H11" s="4"/>
      <c r="J11" s="16"/>
      <c r="K11" s="4"/>
      <c r="L11" s="19"/>
      <c r="M11" s="11"/>
      <c r="N11" s="23"/>
      <c r="O11" s="23"/>
      <c r="AC11"/>
      <c r="AD11"/>
      <c r="AE11"/>
    </row>
    <row r="12" spans="1:31" s="2" customFormat="1" ht="20.25" customHeight="1" x14ac:dyDescent="0.3">
      <c r="B12" s="16"/>
      <c r="C12" s="4"/>
      <c r="D12" s="16"/>
      <c r="E12" s="16"/>
      <c r="F12" s="4"/>
      <c r="G12" s="4"/>
      <c r="H12" s="4"/>
      <c r="J12" s="16"/>
      <c r="K12" s="4"/>
      <c r="L12" s="19"/>
      <c r="M12" s="11"/>
      <c r="N12" s="23"/>
      <c r="O12" s="23"/>
      <c r="AC12"/>
      <c r="AD12"/>
      <c r="AE12"/>
    </row>
    <row r="13" spans="1:31" s="2" customFormat="1" ht="20.25" customHeight="1" x14ac:dyDescent="0.3">
      <c r="B13" s="16"/>
      <c r="C13" s="4"/>
      <c r="D13" s="16"/>
      <c r="E13" s="16"/>
      <c r="F13" s="4"/>
      <c r="G13" s="4"/>
      <c r="H13" s="4"/>
      <c r="J13" s="16"/>
      <c r="K13" s="4"/>
      <c r="L13" s="19"/>
      <c r="M13" s="11"/>
      <c r="N13" s="23"/>
      <c r="O13" s="23"/>
      <c r="AC13"/>
      <c r="AD13"/>
      <c r="AE13"/>
    </row>
    <row r="14" spans="1:31" s="2" customFormat="1" ht="20.25" customHeight="1" x14ac:dyDescent="0.3">
      <c r="B14" s="16"/>
      <c r="C14" s="4"/>
      <c r="D14" s="16"/>
      <c r="E14" s="16"/>
      <c r="F14" s="4"/>
      <c r="G14" s="4"/>
      <c r="H14" s="4"/>
      <c r="J14" s="16"/>
      <c r="K14" s="4"/>
      <c r="L14" s="19"/>
      <c r="M14" s="11"/>
      <c r="N14" s="23"/>
      <c r="O14" s="23"/>
      <c r="AC14"/>
      <c r="AD14"/>
      <c r="AE14"/>
    </row>
    <row r="15" spans="1:31" s="2" customFormat="1" ht="20.25" customHeight="1" x14ac:dyDescent="0.3">
      <c r="B15" s="17"/>
      <c r="D15" s="17"/>
      <c r="J15" s="17"/>
      <c r="L15" s="17"/>
      <c r="AC15"/>
      <c r="AD15"/>
      <c r="AE15"/>
    </row>
    <row r="16" spans="1:31" s="2" customFormat="1" ht="14.4" x14ac:dyDescent="0.3">
      <c r="A16" s="142" t="s">
        <v>5</v>
      </c>
      <c r="B16" s="142"/>
      <c r="C16" s="142"/>
      <c r="D16" s="142"/>
      <c r="E16" s="5"/>
      <c r="F16" s="139" t="s">
        <v>3</v>
      </c>
      <c r="G16" s="139"/>
      <c r="H16" s="4"/>
      <c r="J16" s="17"/>
      <c r="L16" s="17"/>
      <c r="M16" s="5"/>
      <c r="N16" s="140"/>
      <c r="O16" s="140"/>
      <c r="AC16"/>
      <c r="AD16"/>
      <c r="AE16"/>
    </row>
    <row r="17" spans="1:31" s="2" customFormat="1" ht="20.25" customHeight="1" x14ac:dyDescent="0.3">
      <c r="A17" s="2" t="s">
        <v>10</v>
      </c>
      <c r="B17" s="16">
        <v>1</v>
      </c>
      <c r="C17" s="4" t="s">
        <v>1</v>
      </c>
      <c r="D17" s="16">
        <v>3</v>
      </c>
      <c r="E17" s="9"/>
      <c r="F17" s="13"/>
      <c r="G17" s="13"/>
      <c r="H17" s="4"/>
      <c r="J17" s="16"/>
      <c r="K17" s="4"/>
      <c r="L17" s="19"/>
      <c r="M17" s="11"/>
      <c r="N17" s="23"/>
      <c r="O17" s="23"/>
      <c r="AC17"/>
      <c r="AD17"/>
      <c r="AE17"/>
    </row>
    <row r="18" spans="1:31" s="2" customFormat="1" ht="20.25" customHeight="1" x14ac:dyDescent="0.3">
      <c r="A18" s="2" t="s">
        <v>9</v>
      </c>
      <c r="B18" s="16">
        <v>2</v>
      </c>
      <c r="C18" s="4" t="s">
        <v>1</v>
      </c>
      <c r="D18" s="16">
        <v>5</v>
      </c>
      <c r="E18" s="9"/>
      <c r="F18" s="13"/>
      <c r="G18" s="13"/>
      <c r="H18" s="4"/>
      <c r="J18" s="16"/>
      <c r="K18" s="4"/>
      <c r="L18" s="19"/>
      <c r="M18" s="11"/>
      <c r="N18" s="23"/>
      <c r="O18" s="23"/>
      <c r="AC18"/>
      <c r="AD18"/>
      <c r="AE18"/>
    </row>
    <row r="19" spans="1:31" s="2" customFormat="1" ht="20.25" customHeight="1" x14ac:dyDescent="0.3">
      <c r="A19" s="2" t="s">
        <v>8</v>
      </c>
      <c r="B19" s="16">
        <v>4</v>
      </c>
      <c r="C19" s="4" t="s">
        <v>1</v>
      </c>
      <c r="D19" s="16">
        <v>6</v>
      </c>
      <c r="E19" s="9"/>
      <c r="F19" s="13"/>
      <c r="G19" s="13"/>
      <c r="H19" s="4"/>
      <c r="J19" s="16"/>
      <c r="K19" s="4"/>
      <c r="L19" s="19"/>
      <c r="M19" s="11"/>
      <c r="N19" s="23"/>
      <c r="O19" s="23"/>
      <c r="AC19"/>
      <c r="AD19"/>
      <c r="AE19"/>
    </row>
    <row r="20" spans="1:31" s="2" customFormat="1" ht="20.25" customHeight="1" x14ac:dyDescent="0.3">
      <c r="B20" s="16"/>
      <c r="C20" s="4"/>
      <c r="D20" s="16"/>
      <c r="E20" s="9"/>
      <c r="F20" s="4"/>
      <c r="G20" s="4"/>
      <c r="H20" s="4"/>
      <c r="J20" s="16"/>
      <c r="K20" s="4"/>
      <c r="L20" s="19"/>
      <c r="M20" s="11"/>
      <c r="N20" s="23"/>
      <c r="O20" s="23"/>
      <c r="AC20"/>
      <c r="AD20"/>
      <c r="AE20"/>
    </row>
    <row r="21" spans="1:31" s="2" customFormat="1" ht="20.25" customHeight="1" x14ac:dyDescent="0.3">
      <c r="B21" s="16"/>
      <c r="C21" s="4"/>
      <c r="D21" s="16"/>
      <c r="E21" s="9"/>
      <c r="F21" s="4"/>
      <c r="G21" s="4"/>
      <c r="H21" s="4"/>
      <c r="J21" s="16"/>
      <c r="K21" s="4"/>
      <c r="L21" s="19"/>
      <c r="M21" s="11"/>
      <c r="N21" s="23"/>
      <c r="O21" s="23"/>
      <c r="AC21"/>
      <c r="AD21"/>
      <c r="AE21"/>
    </row>
    <row r="22" spans="1:31" s="2" customFormat="1" ht="20.25" customHeight="1" x14ac:dyDescent="0.3">
      <c r="B22" s="16"/>
      <c r="C22" s="4"/>
      <c r="D22" s="16"/>
      <c r="E22" s="9"/>
      <c r="F22" s="4"/>
      <c r="G22" s="4"/>
      <c r="H22" s="4"/>
      <c r="J22" s="16"/>
      <c r="K22" s="4"/>
      <c r="L22" s="19"/>
      <c r="M22" s="11"/>
      <c r="N22" s="23"/>
      <c r="O22" s="23"/>
      <c r="AC22"/>
      <c r="AD22"/>
      <c r="AE22"/>
    </row>
    <row r="23" spans="1:31" s="2" customFormat="1" ht="20.25" customHeight="1" x14ac:dyDescent="0.3">
      <c r="B23" s="16"/>
      <c r="C23" s="4"/>
      <c r="D23" s="16"/>
      <c r="E23" s="9"/>
      <c r="F23" s="4"/>
      <c r="G23" s="4"/>
      <c r="H23" s="4"/>
      <c r="J23" s="16"/>
      <c r="K23" s="4"/>
      <c r="L23" s="19"/>
      <c r="M23" s="11"/>
      <c r="N23" s="23"/>
      <c r="O23" s="23"/>
      <c r="AC23"/>
      <c r="AD23"/>
      <c r="AE23"/>
    </row>
    <row r="24" spans="1:31" s="2" customFormat="1" ht="20.25" customHeight="1" x14ac:dyDescent="0.3">
      <c r="B24" s="16"/>
      <c r="C24" s="4"/>
      <c r="D24" s="16"/>
      <c r="E24" s="9"/>
      <c r="F24" s="4"/>
      <c r="G24" s="4"/>
      <c r="H24" s="4"/>
      <c r="J24" s="16"/>
      <c r="K24" s="4"/>
      <c r="L24" s="19"/>
      <c r="M24" s="11"/>
      <c r="N24" s="23"/>
      <c r="O24" s="23"/>
      <c r="AC24"/>
      <c r="AD24"/>
      <c r="AE24"/>
    </row>
    <row r="25" spans="1:31" s="2" customFormat="1" ht="20.25" customHeight="1" x14ac:dyDescent="0.3">
      <c r="B25" s="16"/>
      <c r="C25" s="4"/>
      <c r="D25" s="16"/>
      <c r="E25" s="9"/>
      <c r="F25" s="4"/>
      <c r="G25" s="4"/>
      <c r="H25" s="4"/>
      <c r="J25" s="16"/>
      <c r="K25" s="4"/>
      <c r="L25" s="19"/>
      <c r="M25" s="11"/>
      <c r="N25" s="23"/>
      <c r="O25" s="23"/>
      <c r="AC25"/>
      <c r="AD25"/>
      <c r="AE25"/>
    </row>
    <row r="26" spans="1:31" s="2" customFormat="1" ht="20.25" customHeight="1" x14ac:dyDescent="0.3">
      <c r="B26" s="16"/>
      <c r="C26" s="4"/>
      <c r="D26" s="16"/>
      <c r="E26" s="9"/>
      <c r="F26" s="4"/>
      <c r="G26" s="4"/>
      <c r="H26" s="4"/>
      <c r="J26" s="16"/>
      <c r="K26" s="4"/>
      <c r="L26" s="19"/>
      <c r="M26" s="11"/>
      <c r="N26" s="23"/>
      <c r="O26" s="23"/>
      <c r="AC26"/>
      <c r="AD26"/>
      <c r="AE26"/>
    </row>
    <row r="27" spans="1:31" s="2" customFormat="1" ht="20.25" customHeight="1" x14ac:dyDescent="0.3">
      <c r="B27" s="16"/>
      <c r="C27" s="4"/>
      <c r="D27" s="16"/>
      <c r="E27" s="9"/>
      <c r="F27" s="4"/>
      <c r="G27" s="4"/>
      <c r="H27" s="4"/>
      <c r="J27" s="16"/>
      <c r="K27" s="4"/>
      <c r="L27" s="19"/>
      <c r="M27" s="11"/>
      <c r="N27" s="23"/>
      <c r="O27" s="23"/>
      <c r="AC27"/>
      <c r="AD27"/>
      <c r="AE27"/>
    </row>
    <row r="28" spans="1:31" s="2" customFormat="1" x14ac:dyDescent="0.3">
      <c r="B28" s="16"/>
      <c r="C28" s="4"/>
      <c r="D28" s="16"/>
      <c r="E28" s="9"/>
      <c r="F28" s="4"/>
      <c r="G28" s="4"/>
      <c r="H28" s="4"/>
      <c r="J28" s="16"/>
      <c r="K28" s="4"/>
      <c r="L28" s="19"/>
      <c r="M28" s="11"/>
      <c r="N28" s="23"/>
      <c r="O28" s="23"/>
      <c r="AC28"/>
      <c r="AD28"/>
      <c r="AE28"/>
    </row>
    <row r="29" spans="1:31" x14ac:dyDescent="0.3">
      <c r="F29" s="4"/>
      <c r="G29" s="4"/>
      <c r="H29" s="4"/>
    </row>
    <row r="30" spans="1:31" x14ac:dyDescent="0.3">
      <c r="F30" s="4"/>
      <c r="G30" s="4"/>
      <c r="H30" s="4"/>
    </row>
    <row r="31" spans="1:31" x14ac:dyDescent="0.3">
      <c r="F31" s="4"/>
      <c r="G31" s="4"/>
      <c r="H31" s="4"/>
    </row>
    <row r="32" spans="1:31" x14ac:dyDescent="0.3">
      <c r="F32" s="4"/>
      <c r="G32" s="4"/>
      <c r="H32" s="4"/>
    </row>
    <row r="33" spans="6:8" x14ac:dyDescent="0.3">
      <c r="F33" s="4"/>
      <c r="G33" s="4"/>
      <c r="H33" s="4"/>
    </row>
    <row r="34" spans="6:8" x14ac:dyDescent="0.3">
      <c r="F34" s="4"/>
      <c r="G34" s="4"/>
      <c r="H34" s="4"/>
    </row>
    <row r="35" spans="6:8" x14ac:dyDescent="0.3">
      <c r="F35" s="4"/>
      <c r="G35" s="4"/>
      <c r="H35" s="4"/>
    </row>
    <row r="36" spans="6:8" x14ac:dyDescent="0.3">
      <c r="F36" s="4"/>
      <c r="G36" s="4"/>
      <c r="H36" s="4"/>
    </row>
    <row r="37" spans="6:8" x14ac:dyDescent="0.3">
      <c r="F37" s="4"/>
      <c r="G37" s="4"/>
      <c r="H37" s="4"/>
    </row>
    <row r="38" spans="6:8" x14ac:dyDescent="0.3">
      <c r="F38" s="4"/>
      <c r="G38" s="4"/>
      <c r="H38" s="4"/>
    </row>
    <row r="39" spans="6:8" x14ac:dyDescent="0.3">
      <c r="F39" s="4"/>
      <c r="G39" s="4"/>
      <c r="H39" s="4"/>
    </row>
    <row r="40" spans="6:8" x14ac:dyDescent="0.3">
      <c r="F40" s="4"/>
      <c r="G40" s="4"/>
      <c r="H40" s="4"/>
    </row>
    <row r="41" spans="6:8" x14ac:dyDescent="0.3">
      <c r="F41" s="6"/>
      <c r="G41" s="6"/>
      <c r="H41" s="6"/>
    </row>
    <row r="42" spans="6:8" x14ac:dyDescent="0.3">
      <c r="F42" s="7"/>
      <c r="G42" s="7"/>
      <c r="H42" s="7"/>
    </row>
    <row r="43" spans="6:8" x14ac:dyDescent="0.3">
      <c r="F43" s="7"/>
      <c r="G43" s="7"/>
      <c r="H43" s="7"/>
    </row>
    <row r="44" spans="6:8" x14ac:dyDescent="0.3">
      <c r="F44" s="7"/>
      <c r="G44" s="7"/>
      <c r="H44" s="7"/>
    </row>
    <row r="45" spans="6:8" x14ac:dyDescent="0.3">
      <c r="F45" s="7"/>
      <c r="G45" s="7"/>
      <c r="H45" s="7"/>
    </row>
    <row r="46" spans="6:8" x14ac:dyDescent="0.3">
      <c r="F46" s="7"/>
      <c r="G46" s="7"/>
      <c r="H46" s="7"/>
    </row>
    <row r="47" spans="6:8" x14ac:dyDescent="0.3">
      <c r="F47" s="7"/>
      <c r="G47" s="7"/>
      <c r="H47" s="7"/>
    </row>
    <row r="48" spans="6:8" x14ac:dyDescent="0.3">
      <c r="F48" s="7"/>
      <c r="G48" s="7"/>
      <c r="H48" s="7"/>
    </row>
    <row r="49" spans="6:8" x14ac:dyDescent="0.3">
      <c r="F49" s="7"/>
      <c r="G49" s="7"/>
      <c r="H49" s="7"/>
    </row>
    <row r="50" spans="6:8" x14ac:dyDescent="0.3">
      <c r="F50" s="7"/>
      <c r="G50" s="7"/>
      <c r="H50" s="7"/>
    </row>
    <row r="51" spans="6:8" x14ac:dyDescent="0.3">
      <c r="F51" s="7"/>
      <c r="G51" s="7"/>
      <c r="H51" s="7"/>
    </row>
    <row r="52" spans="6:8" x14ac:dyDescent="0.3">
      <c r="F52" s="7"/>
      <c r="G52" s="7"/>
      <c r="H52" s="7"/>
    </row>
    <row r="53" spans="6:8" x14ac:dyDescent="0.3">
      <c r="F53" s="7"/>
      <c r="G53" s="7"/>
      <c r="H53" s="7"/>
    </row>
  </sheetData>
  <mergeCells count="7">
    <mergeCell ref="N16:O16"/>
    <mergeCell ref="A2:D2"/>
    <mergeCell ref="F2:G2"/>
    <mergeCell ref="I2:L2"/>
    <mergeCell ref="N2:O2"/>
    <mergeCell ref="A16:D16"/>
    <mergeCell ref="F16:G1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862C3-D677-9042-B8A7-3130460BF475}">
  <sheetPr codeName="Feuil5"/>
  <dimension ref="A2:AF53"/>
  <sheetViews>
    <sheetView showGridLines="0" topLeftCell="A2" zoomScaleNormal="150" zoomScaleSheetLayoutView="100" workbookViewId="0">
      <selection activeCell="A17" sqref="A17:O28"/>
    </sheetView>
  </sheetViews>
  <sheetFormatPr baseColWidth="10" defaultColWidth="9.109375" defaultRowHeight="15.6" x14ac:dyDescent="0.3"/>
  <cols>
    <col min="1" max="1" width="9.6640625" customWidth="1"/>
    <col min="2" max="2" width="3.33203125" style="15" customWidth="1"/>
    <col min="3" max="3" width="3.109375" style="1" bestFit="1" customWidth="1"/>
    <col min="4" max="4" width="3.109375" style="15" bestFit="1" customWidth="1"/>
    <col min="5" max="5" width="0.6640625" style="10" customWidth="1"/>
    <col min="6" max="7" width="7.109375" style="1" customWidth="1"/>
    <col min="8" max="8" width="0.6640625" style="1" customWidth="1"/>
    <col min="10" max="10" width="10" style="15" bestFit="1" customWidth="1"/>
    <col min="11" max="11" width="3.109375" bestFit="1" customWidth="1"/>
    <col min="12" max="12" width="3.109375" style="18" bestFit="1" customWidth="1"/>
    <col min="13" max="13" width="0.6640625" style="12" customWidth="1"/>
    <col min="14" max="15" width="7.109375" style="8" customWidth="1"/>
    <col min="16" max="16" width="9" customWidth="1"/>
    <col min="17" max="17" width="6.88671875" customWidth="1"/>
    <col min="18" max="18" width="2.6640625" customWidth="1"/>
    <col min="19" max="19" width="4.5546875" customWidth="1"/>
    <col min="20" max="21" width="2" bestFit="1" customWidth="1"/>
    <col min="22" max="22" width="1.6640625" customWidth="1"/>
    <col min="23" max="24" width="2" customWidth="1"/>
    <col min="25" max="25" width="1.6640625" customWidth="1"/>
    <col min="26" max="27" width="2" bestFit="1" customWidth="1"/>
    <col min="28" max="28" width="1.6640625" customWidth="1"/>
    <col min="29" max="30" width="2" bestFit="1" customWidth="1"/>
  </cols>
  <sheetData>
    <row r="2" spans="1:32" ht="14.4" x14ac:dyDescent="0.3">
      <c r="A2" s="141" t="s">
        <v>4</v>
      </c>
      <c r="B2" s="141"/>
      <c r="C2" s="141"/>
      <c r="D2" s="141"/>
      <c r="E2" s="3"/>
      <c r="F2" s="139" t="s">
        <v>3</v>
      </c>
      <c r="G2" s="139"/>
      <c r="H2" s="3"/>
      <c r="I2" s="141" t="s">
        <v>7</v>
      </c>
      <c r="J2" s="141"/>
      <c r="K2" s="141"/>
      <c r="L2" s="141"/>
      <c r="M2" s="3"/>
      <c r="N2" s="139" t="s">
        <v>3</v>
      </c>
      <c r="O2" s="139"/>
    </row>
    <row r="3" spans="1:32" s="2" customFormat="1" ht="20.25" customHeight="1" x14ac:dyDescent="0.3">
      <c r="A3" s="2" t="s">
        <v>10</v>
      </c>
      <c r="B3" s="16" t="str">
        <f ca="1">_xlfn.XLOOKUP($T3,$R$3:$R$10,Concours!A6:A13,0,0)</f>
        <v/>
      </c>
      <c r="C3" s="4" t="s">
        <v>1</v>
      </c>
      <c r="D3" s="16" t="str">
        <f ca="1">_xlfn.XLOOKUP($U3,$R$3:$R$10,Concours!$A$6:$A$13,0,0)</f>
        <v/>
      </c>
      <c r="E3" s="9"/>
      <c r="F3" s="24"/>
      <c r="G3" s="24"/>
      <c r="H3" s="4"/>
      <c r="I3" s="2" t="s">
        <v>10</v>
      </c>
      <c r="J3" s="16" t="str">
        <f ca="1">_xlfn.XLOOKUP($Z3,$R$3:$R$10,Concours!$A$6:$A$13,0,0)</f>
        <v/>
      </c>
      <c r="K3" s="4" t="s">
        <v>1</v>
      </c>
      <c r="L3" s="19" t="str">
        <f ca="1">_xlfn.XLOOKUP($AA3,$R$3:$R$10,Concours!$A$6:$A$13,0,0)</f>
        <v/>
      </c>
      <c r="M3" s="11"/>
      <c r="N3" s="25"/>
      <c r="O3" s="25"/>
      <c r="Q3" s="2">
        <f ca="1">RANDBETWEEN(1,100000)</f>
        <v>1854</v>
      </c>
      <c r="R3" s="2">
        <f ca="1">RANK($Q3,$Q$3:$Q$26,)</f>
        <v>8</v>
      </c>
      <c r="T3" s="2">
        <v>1</v>
      </c>
      <c r="U3" s="2">
        <v>5</v>
      </c>
      <c r="W3" s="2">
        <v>1</v>
      </c>
      <c r="X3" s="2">
        <v>2</v>
      </c>
      <c r="Z3" s="2">
        <v>1</v>
      </c>
      <c r="AA3" s="2">
        <v>3</v>
      </c>
      <c r="AC3" s="2">
        <v>1</v>
      </c>
      <c r="AD3" s="2">
        <v>8</v>
      </c>
      <c r="AE3"/>
      <c r="AF3"/>
    </row>
    <row r="4" spans="1:32" s="2" customFormat="1" ht="20.25" customHeight="1" x14ac:dyDescent="0.3">
      <c r="A4" s="2" t="s">
        <v>9</v>
      </c>
      <c r="B4" s="16" t="str">
        <f ca="1">_xlfn.XLOOKUP($T4,$R$3:$R$10,Concours!$A$6:$A$13,0,0)</f>
        <v/>
      </c>
      <c r="C4" s="4" t="s">
        <v>1</v>
      </c>
      <c r="D4" s="16" t="str">
        <f ca="1">_xlfn.XLOOKUP($U4,$R$3:$R$10,Concours!$A$6:$A$13,0,0)</f>
        <v/>
      </c>
      <c r="E4" s="16"/>
      <c r="F4" s="13"/>
      <c r="G4" s="13"/>
      <c r="H4" s="4"/>
      <c r="I4" s="2" t="s">
        <v>9</v>
      </c>
      <c r="J4" s="16" t="str">
        <f ca="1">_xlfn.XLOOKUP($Z4,$R$3:$R$10,Concours!$A$6:$A$13,0,0)</f>
        <v/>
      </c>
      <c r="K4" s="4" t="s">
        <v>1</v>
      </c>
      <c r="L4" s="19" t="str">
        <f ca="1">_xlfn.XLOOKUP($AA4,$R$3:$R$10,Concours!$A$6:$A$13,0,0)</f>
        <v/>
      </c>
      <c r="M4" s="11"/>
      <c r="N4" s="14"/>
      <c r="O4" s="14"/>
      <c r="Q4" s="2">
        <f t="shared" ref="Q4:Q10" ca="1" si="0">RANDBETWEEN(1,100000)</f>
        <v>98908</v>
      </c>
      <c r="R4" s="2">
        <f t="shared" ref="R4:R5" ca="1" si="1">RANK($Q4,$Q$3:$Q$26)</f>
        <v>1</v>
      </c>
      <c r="T4" s="2">
        <v>2</v>
      </c>
      <c r="U4" s="2">
        <v>6</v>
      </c>
      <c r="W4" s="2">
        <v>3</v>
      </c>
      <c r="X4" s="2">
        <v>4</v>
      </c>
      <c r="Z4" s="2">
        <v>4</v>
      </c>
      <c r="AA4" s="2">
        <v>5</v>
      </c>
      <c r="AC4" s="2">
        <v>2</v>
      </c>
      <c r="AD4" s="2">
        <v>5</v>
      </c>
      <c r="AE4"/>
      <c r="AF4"/>
    </row>
    <row r="5" spans="1:32" s="2" customFormat="1" ht="20.25" customHeight="1" x14ac:dyDescent="0.3">
      <c r="A5" s="2" t="s">
        <v>8</v>
      </c>
      <c r="B5" s="16" t="str">
        <f ca="1">_xlfn.XLOOKUP($T5,$R$3:$R$10,Concours!$A$6:$A$13,0,0)</f>
        <v/>
      </c>
      <c r="C5" s="4" t="s">
        <v>1</v>
      </c>
      <c r="D5" s="16" t="str">
        <f ca="1">_xlfn.XLOOKUP($U5,$R$3:$R$10,Concours!$A$6:$A$13,0,0)</f>
        <v/>
      </c>
      <c r="E5" s="16"/>
      <c r="F5" s="13"/>
      <c r="G5" s="13"/>
      <c r="H5" s="4"/>
      <c r="I5" s="2" t="s">
        <v>8</v>
      </c>
      <c r="J5" s="16" t="str">
        <f ca="1">_xlfn.XLOOKUP($Z5,$R$3:$R$10,Concours!$A$6:$A$13,0,0)</f>
        <v/>
      </c>
      <c r="K5" s="4" t="s">
        <v>1</v>
      </c>
      <c r="L5" s="19" t="str">
        <f ca="1">_xlfn.XLOOKUP($AA5,$R$3:$R$10,Concours!$A$6:$A$13,0,0)</f>
        <v/>
      </c>
      <c r="M5" s="11"/>
      <c r="N5" s="14"/>
      <c r="O5" s="14"/>
      <c r="Q5" s="2">
        <f t="shared" ca="1" si="0"/>
        <v>23895</v>
      </c>
      <c r="R5" s="2">
        <f t="shared" ca="1" si="1"/>
        <v>6</v>
      </c>
      <c r="T5" s="2">
        <v>3</v>
      </c>
      <c r="U5" s="2">
        <v>7</v>
      </c>
      <c r="W5" s="2">
        <v>5</v>
      </c>
      <c r="X5" s="2">
        <v>6</v>
      </c>
      <c r="Z5" s="2">
        <v>6</v>
      </c>
      <c r="AA5" s="2">
        <v>8</v>
      </c>
      <c r="AC5" s="2">
        <v>3</v>
      </c>
      <c r="AD5" s="2">
        <v>6</v>
      </c>
      <c r="AE5"/>
      <c r="AF5"/>
    </row>
    <row r="6" spans="1:32" s="2" customFormat="1" ht="20.25" customHeight="1" x14ac:dyDescent="0.3">
      <c r="A6" s="2" t="s">
        <v>11</v>
      </c>
      <c r="B6" s="16" t="str">
        <f ca="1">_xlfn.XLOOKUP($T6,$R$3:$R$10,Concours!$A$6:$A$13,0,0)</f>
        <v/>
      </c>
      <c r="C6" s="4" t="s">
        <v>1</v>
      </c>
      <c r="D6" s="16" t="str">
        <f ca="1">_xlfn.XLOOKUP($U6,$R$3:$R$10,Concours!$A$6:$A$13,0,0)</f>
        <v/>
      </c>
      <c r="E6" s="16"/>
      <c r="F6" s="13"/>
      <c r="G6" s="13"/>
      <c r="H6" s="4"/>
      <c r="I6" s="2" t="s">
        <v>11</v>
      </c>
      <c r="J6" s="16" t="str">
        <f ca="1">_xlfn.XLOOKUP($Z6,$R$3:$R$10,Concours!$A$6:$A$13,0,0)</f>
        <v/>
      </c>
      <c r="K6" s="4" t="s">
        <v>1</v>
      </c>
      <c r="L6" s="19" t="str">
        <f ca="1">_xlfn.XLOOKUP($AA6,$R$3:$R$10,Concours!$A$6:$A$13,0,0)</f>
        <v/>
      </c>
      <c r="M6" s="11"/>
      <c r="N6" s="14"/>
      <c r="O6" s="14"/>
      <c r="Q6" s="2">
        <f t="shared" ca="1" si="0"/>
        <v>3626</v>
      </c>
      <c r="R6" s="2">
        <f ca="1">RANK($Q6,$Q$3:$Q$26)</f>
        <v>7</v>
      </c>
      <c r="T6" s="2">
        <v>8</v>
      </c>
      <c r="U6" s="2">
        <v>4</v>
      </c>
      <c r="W6" s="2">
        <v>7</v>
      </c>
      <c r="X6" s="2">
        <v>8</v>
      </c>
      <c r="Z6" s="2">
        <v>2</v>
      </c>
      <c r="AA6" s="2">
        <v>7</v>
      </c>
      <c r="AC6" s="2">
        <v>4</v>
      </c>
      <c r="AD6" s="2">
        <v>7</v>
      </c>
      <c r="AE6"/>
      <c r="AF6"/>
    </row>
    <row r="7" spans="1:32" s="2" customFormat="1" ht="20.25" customHeight="1" x14ac:dyDescent="0.3">
      <c r="Q7" s="2">
        <f t="shared" ca="1" si="0"/>
        <v>95152</v>
      </c>
      <c r="R7" s="2">
        <f t="shared" ref="R7:R10" ca="1" si="2">RANK($Q7,$Q$3:$Q$26)</f>
        <v>3</v>
      </c>
      <c r="AD7"/>
      <c r="AE7"/>
      <c r="AF7"/>
    </row>
    <row r="8" spans="1:32" s="2" customFormat="1" ht="20.25" customHeight="1" x14ac:dyDescent="0.3">
      <c r="Q8" s="2">
        <f t="shared" ca="1" si="0"/>
        <v>90625</v>
      </c>
      <c r="R8" s="2">
        <f t="shared" ca="1" si="2"/>
        <v>4</v>
      </c>
      <c r="AD8"/>
      <c r="AE8"/>
      <c r="AF8"/>
    </row>
    <row r="9" spans="1:32" s="2" customFormat="1" ht="20.25" customHeight="1" x14ac:dyDescent="0.3">
      <c r="Q9" s="2">
        <f t="shared" ca="1" si="0"/>
        <v>96433</v>
      </c>
      <c r="R9" s="2">
        <f t="shared" ca="1" si="2"/>
        <v>2</v>
      </c>
      <c r="AD9"/>
      <c r="AE9"/>
      <c r="AF9"/>
    </row>
    <row r="10" spans="1:32" s="2" customFormat="1" ht="20.25" customHeight="1" x14ac:dyDescent="0.3">
      <c r="Q10" s="2">
        <f t="shared" ca="1" si="0"/>
        <v>80185</v>
      </c>
      <c r="R10" s="2">
        <f t="shared" ca="1" si="2"/>
        <v>5</v>
      </c>
      <c r="AD10"/>
      <c r="AE10"/>
      <c r="AF10"/>
    </row>
    <row r="11" spans="1:32" s="2" customFormat="1" ht="20.25" customHeight="1" x14ac:dyDescent="0.3">
      <c r="AD11"/>
      <c r="AE11"/>
      <c r="AF11"/>
    </row>
    <row r="12" spans="1:32" s="2" customFormat="1" ht="20.25" customHeight="1" x14ac:dyDescent="0.3">
      <c r="AD12"/>
      <c r="AE12"/>
      <c r="AF12"/>
    </row>
    <row r="13" spans="1:32" s="2" customFormat="1" ht="20.25" customHeight="1" x14ac:dyDescent="0.3">
      <c r="B13" s="16"/>
      <c r="C13" s="4"/>
      <c r="D13" s="16"/>
      <c r="E13" s="16"/>
      <c r="F13" s="4"/>
      <c r="G13" s="4"/>
      <c r="H13" s="4"/>
      <c r="J13" s="16"/>
      <c r="K13" s="4"/>
      <c r="L13" s="19"/>
      <c r="M13" s="11"/>
      <c r="N13" s="23"/>
      <c r="O13" s="23"/>
      <c r="AD13"/>
      <c r="AE13"/>
      <c r="AF13"/>
    </row>
    <row r="14" spans="1:32" s="2" customFormat="1" ht="20.25" customHeight="1" x14ac:dyDescent="0.3">
      <c r="B14" s="16"/>
      <c r="C14" s="4"/>
      <c r="D14" s="16"/>
      <c r="E14" s="16"/>
      <c r="F14" s="4"/>
      <c r="G14" s="4"/>
      <c r="H14" s="4"/>
      <c r="J14" s="16"/>
      <c r="K14" s="4"/>
      <c r="L14" s="19"/>
      <c r="M14" s="11"/>
      <c r="N14" s="23"/>
      <c r="O14" s="23"/>
      <c r="AD14"/>
      <c r="AE14"/>
      <c r="AF14"/>
    </row>
    <row r="15" spans="1:32" s="2" customFormat="1" ht="20.25" customHeight="1" x14ac:dyDescent="0.3">
      <c r="B15" s="17"/>
      <c r="D15" s="17"/>
      <c r="J15" s="17"/>
      <c r="L15" s="17"/>
      <c r="AD15"/>
      <c r="AE15"/>
      <c r="AF15"/>
    </row>
    <row r="16" spans="1:32" s="2" customFormat="1" ht="14.4" x14ac:dyDescent="0.3">
      <c r="A16" s="142" t="s">
        <v>5</v>
      </c>
      <c r="B16" s="142"/>
      <c r="C16" s="142"/>
      <c r="D16" s="142"/>
      <c r="E16" s="5"/>
      <c r="F16" s="139" t="s">
        <v>3</v>
      </c>
      <c r="G16" s="139"/>
      <c r="H16" s="4"/>
      <c r="I16" s="142" t="s">
        <v>6</v>
      </c>
      <c r="J16" s="142"/>
      <c r="K16" s="142"/>
      <c r="L16" s="142"/>
      <c r="M16" s="5"/>
      <c r="N16" s="139" t="s">
        <v>3</v>
      </c>
      <c r="O16" s="139"/>
      <c r="AD16"/>
      <c r="AE16"/>
      <c r="AF16"/>
    </row>
    <row r="17" spans="1:32" s="2" customFormat="1" ht="20.25" customHeight="1" x14ac:dyDescent="0.3">
      <c r="A17" s="2" t="s">
        <v>10</v>
      </c>
      <c r="B17" s="16" t="str">
        <f ca="1">_xlfn.XLOOKUP($W3,$R$3:$R$10,Concours!$A$6:$A$13,0,0)</f>
        <v/>
      </c>
      <c r="C17" s="4" t="s">
        <v>1</v>
      </c>
      <c r="D17" s="16" t="str">
        <f ca="1">_xlfn.XLOOKUP($X3,$R$3:$R$10,Concours!$A$6:$A$13,0,0)</f>
        <v/>
      </c>
      <c r="E17" s="9"/>
      <c r="F17" s="13"/>
      <c r="G17" s="13"/>
      <c r="H17" s="4"/>
      <c r="I17" s="2" t="s">
        <v>10</v>
      </c>
      <c r="J17" s="16" t="str">
        <f ca="1">_xlfn.XLOOKUP($AC3,$R$3:$R$10,Concours!$A$6:$A$13,0,0)</f>
        <v/>
      </c>
      <c r="K17" s="4" t="s">
        <v>1</v>
      </c>
      <c r="L17" s="19" t="str">
        <f ca="1">_xlfn.XLOOKUP($AD3,$R$3:$R$10,Concours!$A$6:$A$13,0,0)</f>
        <v/>
      </c>
      <c r="M17" s="11"/>
      <c r="N17" s="14"/>
      <c r="O17" s="14"/>
      <c r="AD17"/>
      <c r="AE17"/>
      <c r="AF17"/>
    </row>
    <row r="18" spans="1:32" s="2" customFormat="1" ht="20.25" customHeight="1" x14ac:dyDescent="0.3">
      <c r="A18" s="2" t="s">
        <v>9</v>
      </c>
      <c r="B18" s="16" t="str">
        <f ca="1">_xlfn.XLOOKUP($W4,$R$3:$R$10,Concours!$A$6:$A$13,0,0)</f>
        <v/>
      </c>
      <c r="C18" s="4" t="s">
        <v>1</v>
      </c>
      <c r="D18" s="16" t="str">
        <f ca="1">_xlfn.XLOOKUP($X4,$R$3:$R$10,Concours!$A$6:$A$13,0,0)</f>
        <v/>
      </c>
      <c r="E18" s="9"/>
      <c r="F18" s="13"/>
      <c r="G18" s="13"/>
      <c r="H18" s="4"/>
      <c r="I18" s="2" t="s">
        <v>9</v>
      </c>
      <c r="J18" s="16" t="str">
        <f ca="1">_xlfn.XLOOKUP($AC4,$R$3:$R$10,Concours!$A$6:$A$13,0,0)</f>
        <v/>
      </c>
      <c r="K18" s="4" t="s">
        <v>1</v>
      </c>
      <c r="L18" s="19" t="str">
        <f ca="1">_xlfn.XLOOKUP($AD4,$R$3:$R$10,Concours!$A$6:$A$13,0,0)</f>
        <v/>
      </c>
      <c r="M18" s="11"/>
      <c r="N18" s="14"/>
      <c r="O18" s="14"/>
      <c r="AD18"/>
      <c r="AE18"/>
      <c r="AF18"/>
    </row>
    <row r="19" spans="1:32" s="2" customFormat="1" ht="20.25" customHeight="1" x14ac:dyDescent="0.3">
      <c r="A19" s="2" t="s">
        <v>8</v>
      </c>
      <c r="B19" s="16" t="str">
        <f ca="1">_xlfn.XLOOKUP($W5,$R$3:$R$10,Concours!$A$6:$A$13,0,0)</f>
        <v/>
      </c>
      <c r="C19" s="4" t="s">
        <v>1</v>
      </c>
      <c r="D19" s="16" t="str">
        <f ca="1">_xlfn.XLOOKUP($X5,$R$3:$R$10,Concours!$A$6:$A$13,0,0)</f>
        <v/>
      </c>
      <c r="E19" s="9"/>
      <c r="F19" s="13"/>
      <c r="G19" s="13"/>
      <c r="H19" s="4"/>
      <c r="I19" s="2" t="s">
        <v>8</v>
      </c>
      <c r="J19" s="16" t="str">
        <f ca="1">_xlfn.XLOOKUP($AC5,$R$3:$R$10,Concours!$A$6:$A$13,0,0)</f>
        <v/>
      </c>
      <c r="K19" s="4" t="s">
        <v>1</v>
      </c>
      <c r="L19" s="19" t="str">
        <f ca="1">_xlfn.XLOOKUP($AD5,$R$3:$R$10,Concours!$A$6:$A$13,0,0)</f>
        <v/>
      </c>
      <c r="M19" s="11"/>
      <c r="N19" s="14"/>
      <c r="O19" s="14"/>
      <c r="AD19"/>
      <c r="AE19"/>
      <c r="AF19"/>
    </row>
    <row r="20" spans="1:32" s="2" customFormat="1" ht="20.25" customHeight="1" x14ac:dyDescent="0.3">
      <c r="A20" s="2" t="s">
        <v>11</v>
      </c>
      <c r="B20" s="16" t="str">
        <f ca="1">_xlfn.XLOOKUP($W6,$R$3:$R$10,Concours!$A$6:$A$13,0,0)</f>
        <v/>
      </c>
      <c r="C20" s="4" t="s">
        <v>1</v>
      </c>
      <c r="D20" s="16" t="str">
        <f ca="1">_xlfn.XLOOKUP($X6,$R$3:$R$10,Concours!$A$6:$A$13,0,0)</f>
        <v/>
      </c>
      <c r="E20" s="9"/>
      <c r="F20" s="13"/>
      <c r="G20" s="13"/>
      <c r="H20" s="4"/>
      <c r="I20" s="2" t="s">
        <v>11</v>
      </c>
      <c r="J20" s="16" t="str">
        <f ca="1">_xlfn.XLOOKUP($AC6,$R$3:$R$10,Concours!$A$6:$A$13,0,0)</f>
        <v/>
      </c>
      <c r="K20" s="4" t="s">
        <v>1</v>
      </c>
      <c r="L20" s="19" t="str">
        <f ca="1">_xlfn.XLOOKUP($AD6,$R$3:$R$10,Concours!$A$6:$A$13,0,0)</f>
        <v/>
      </c>
      <c r="M20" s="11"/>
      <c r="N20" s="14"/>
      <c r="O20" s="14"/>
      <c r="AD20"/>
      <c r="AE20"/>
      <c r="AF20"/>
    </row>
    <row r="21" spans="1:32" s="2" customFormat="1" ht="20.25" customHeight="1" x14ac:dyDescent="0.3">
      <c r="B21" s="16"/>
      <c r="C21" s="4"/>
      <c r="D21" s="16"/>
      <c r="E21" s="9"/>
      <c r="F21" s="4"/>
      <c r="G21" s="4"/>
      <c r="H21" s="4"/>
      <c r="J21" s="16"/>
      <c r="K21" s="4"/>
      <c r="L21" s="19"/>
      <c r="M21" s="11"/>
      <c r="N21" s="23"/>
      <c r="O21" s="23"/>
      <c r="AD21"/>
      <c r="AE21"/>
      <c r="AF21"/>
    </row>
    <row r="22" spans="1:32" s="2" customFormat="1" ht="20.25" customHeight="1" x14ac:dyDescent="0.3">
      <c r="B22" s="16"/>
      <c r="C22" s="4"/>
      <c r="D22" s="16"/>
      <c r="E22" s="9"/>
      <c r="F22" s="4"/>
      <c r="G22" s="4"/>
      <c r="H22" s="4"/>
      <c r="J22" s="16"/>
      <c r="K22" s="4"/>
      <c r="L22" s="19"/>
      <c r="M22" s="11"/>
      <c r="N22" s="23"/>
      <c r="O22" s="23"/>
      <c r="AD22"/>
      <c r="AE22"/>
      <c r="AF22"/>
    </row>
    <row r="23" spans="1:32" s="2" customFormat="1" ht="20.25" customHeight="1" x14ac:dyDescent="0.3">
      <c r="B23" s="16"/>
      <c r="C23" s="4"/>
      <c r="D23" s="16"/>
      <c r="E23" s="9"/>
      <c r="F23" s="4"/>
      <c r="G23" s="4"/>
      <c r="H23" s="4"/>
      <c r="J23" s="16"/>
      <c r="K23" s="4"/>
      <c r="L23" s="19"/>
      <c r="M23" s="11"/>
      <c r="N23" s="23"/>
      <c r="O23" s="23"/>
      <c r="AD23"/>
      <c r="AE23"/>
      <c r="AF23"/>
    </row>
    <row r="24" spans="1:32" s="2" customFormat="1" ht="20.25" customHeight="1" x14ac:dyDescent="0.3">
      <c r="B24" s="16"/>
      <c r="C24" s="4"/>
      <c r="D24" s="16"/>
      <c r="E24" s="9"/>
      <c r="F24" s="4"/>
      <c r="G24" s="4"/>
      <c r="H24" s="4"/>
      <c r="J24" s="16"/>
      <c r="K24" s="4"/>
      <c r="L24" s="19"/>
      <c r="M24" s="11"/>
      <c r="N24" s="23"/>
      <c r="O24" s="23"/>
      <c r="AD24"/>
      <c r="AE24"/>
      <c r="AF24"/>
    </row>
    <row r="25" spans="1:32" s="2" customFormat="1" ht="20.25" customHeight="1" x14ac:dyDescent="0.3">
      <c r="B25" s="16"/>
      <c r="C25" s="4"/>
      <c r="D25" s="16"/>
      <c r="E25" s="9"/>
      <c r="F25" s="4"/>
      <c r="G25" s="4"/>
      <c r="H25" s="4"/>
      <c r="J25" s="16"/>
      <c r="K25" s="4"/>
      <c r="L25" s="19"/>
      <c r="M25" s="11"/>
      <c r="N25" s="23"/>
      <c r="O25" s="23"/>
      <c r="AD25"/>
      <c r="AE25"/>
      <c r="AF25"/>
    </row>
    <row r="26" spans="1:32" s="2" customFormat="1" ht="20.25" customHeight="1" x14ac:dyDescent="0.3">
      <c r="B26" s="16"/>
      <c r="C26" s="4"/>
      <c r="D26" s="16"/>
      <c r="E26" s="9"/>
      <c r="F26" s="4"/>
      <c r="G26" s="4"/>
      <c r="H26" s="4"/>
      <c r="J26" s="16"/>
      <c r="K26" s="4"/>
      <c r="L26" s="19"/>
      <c r="M26" s="11"/>
      <c r="N26" s="23"/>
      <c r="O26" s="23"/>
      <c r="AD26"/>
      <c r="AE26"/>
      <c r="AF26"/>
    </row>
    <row r="27" spans="1:32" s="2" customFormat="1" ht="20.25" customHeight="1" x14ac:dyDescent="0.3">
      <c r="B27" s="16"/>
      <c r="C27" s="4"/>
      <c r="D27" s="16"/>
      <c r="E27" s="9"/>
      <c r="F27" s="4"/>
      <c r="G27" s="4"/>
      <c r="H27" s="4"/>
      <c r="J27" s="16"/>
      <c r="K27" s="4"/>
      <c r="L27" s="19"/>
      <c r="M27" s="11"/>
      <c r="N27" s="23"/>
      <c r="O27" s="23"/>
      <c r="AD27"/>
      <c r="AE27"/>
      <c r="AF27"/>
    </row>
    <row r="28" spans="1:32" s="2" customFormat="1" x14ac:dyDescent="0.3">
      <c r="B28" s="16"/>
      <c r="C28" s="4"/>
      <c r="D28" s="16"/>
      <c r="E28" s="9"/>
      <c r="F28" s="4"/>
      <c r="G28" s="4"/>
      <c r="H28" s="4"/>
      <c r="J28" s="16"/>
      <c r="K28" s="4"/>
      <c r="L28" s="19"/>
      <c r="M28" s="11"/>
      <c r="N28" s="23"/>
      <c r="O28" s="23"/>
      <c r="AD28"/>
      <c r="AE28"/>
      <c r="AF28"/>
    </row>
    <row r="29" spans="1:32" x14ac:dyDescent="0.3">
      <c r="F29" s="4"/>
      <c r="G29" s="4"/>
      <c r="H29" s="4"/>
    </row>
    <row r="30" spans="1:32" x14ac:dyDescent="0.3">
      <c r="F30" s="4"/>
      <c r="G30" s="4"/>
      <c r="H30" s="4"/>
    </row>
    <row r="31" spans="1:32" x14ac:dyDescent="0.3">
      <c r="F31" s="4"/>
      <c r="G31" s="4"/>
      <c r="H31" s="4"/>
    </row>
    <row r="32" spans="1:32" x14ac:dyDescent="0.3">
      <c r="F32" s="4"/>
      <c r="G32" s="4"/>
      <c r="H32" s="4"/>
    </row>
    <row r="33" spans="6:8" x14ac:dyDescent="0.3">
      <c r="F33" s="4"/>
      <c r="G33" s="4"/>
      <c r="H33" s="4"/>
    </row>
    <row r="34" spans="6:8" x14ac:dyDescent="0.3">
      <c r="F34" s="4"/>
      <c r="G34" s="4"/>
      <c r="H34" s="4"/>
    </row>
    <row r="35" spans="6:8" x14ac:dyDescent="0.3">
      <c r="F35" s="4"/>
      <c r="G35" s="4"/>
      <c r="H35" s="4"/>
    </row>
    <row r="36" spans="6:8" x14ac:dyDescent="0.3">
      <c r="F36" s="4"/>
      <c r="G36" s="4"/>
      <c r="H36" s="4"/>
    </row>
    <row r="37" spans="6:8" x14ac:dyDescent="0.3">
      <c r="F37" s="4"/>
      <c r="G37" s="4"/>
      <c r="H37" s="4"/>
    </row>
    <row r="38" spans="6:8" x14ac:dyDescent="0.3">
      <c r="F38" s="4"/>
      <c r="G38" s="4"/>
      <c r="H38" s="4"/>
    </row>
    <row r="39" spans="6:8" x14ac:dyDescent="0.3">
      <c r="F39" s="4"/>
      <c r="G39" s="4"/>
      <c r="H39" s="4"/>
    </row>
    <row r="40" spans="6:8" x14ac:dyDescent="0.3">
      <c r="F40" s="4"/>
      <c r="G40" s="4"/>
      <c r="H40" s="4"/>
    </row>
    <row r="41" spans="6:8" x14ac:dyDescent="0.3">
      <c r="F41" s="6"/>
      <c r="G41" s="6"/>
      <c r="H41" s="6"/>
    </row>
    <row r="42" spans="6:8" x14ac:dyDescent="0.3">
      <c r="F42" s="7"/>
      <c r="G42" s="7"/>
      <c r="H42" s="7"/>
    </row>
    <row r="43" spans="6:8" x14ac:dyDescent="0.3">
      <c r="F43" s="7"/>
      <c r="G43" s="7"/>
      <c r="H43" s="7"/>
    </row>
    <row r="44" spans="6:8" x14ac:dyDescent="0.3">
      <c r="F44" s="7"/>
      <c r="G44" s="7"/>
      <c r="H44" s="7"/>
    </row>
    <row r="45" spans="6:8" x14ac:dyDescent="0.3">
      <c r="F45" s="7"/>
      <c r="G45" s="7"/>
      <c r="H45" s="7"/>
    </row>
    <row r="46" spans="6:8" x14ac:dyDescent="0.3">
      <c r="F46" s="7"/>
      <c r="G46" s="7"/>
      <c r="H46" s="7"/>
    </row>
    <row r="47" spans="6:8" x14ac:dyDescent="0.3">
      <c r="F47" s="7"/>
      <c r="G47" s="7"/>
      <c r="H47" s="7"/>
    </row>
    <row r="48" spans="6:8" x14ac:dyDescent="0.3">
      <c r="F48" s="7"/>
      <c r="G48" s="7"/>
      <c r="H48" s="7"/>
    </row>
    <row r="49" spans="6:8" x14ac:dyDescent="0.3">
      <c r="F49" s="7"/>
      <c r="G49" s="7"/>
      <c r="H49" s="7"/>
    </row>
    <row r="50" spans="6:8" x14ac:dyDescent="0.3">
      <c r="F50" s="7"/>
      <c r="G50" s="7"/>
      <c r="H50" s="7"/>
    </row>
    <row r="51" spans="6:8" x14ac:dyDescent="0.3">
      <c r="F51" s="7"/>
      <c r="G51" s="7"/>
      <c r="H51" s="7"/>
    </row>
    <row r="52" spans="6:8" x14ac:dyDescent="0.3">
      <c r="F52" s="7"/>
      <c r="G52" s="7"/>
      <c r="H52" s="7"/>
    </row>
    <row r="53" spans="6:8" x14ac:dyDescent="0.3">
      <c r="F53" s="7"/>
      <c r="G53" s="7"/>
      <c r="H53" s="7"/>
    </row>
  </sheetData>
  <mergeCells count="8">
    <mergeCell ref="A2:D2"/>
    <mergeCell ref="F2:G2"/>
    <mergeCell ref="I2:L2"/>
    <mergeCell ref="N2:O2"/>
    <mergeCell ref="A16:D16"/>
    <mergeCell ref="F16:G16"/>
    <mergeCell ref="I16:L16"/>
    <mergeCell ref="N16:O1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9BE5F-F669-E547-A736-BDF79C95B025}">
  <sheetPr codeName="Feuil6"/>
  <dimension ref="A2:AH53"/>
  <sheetViews>
    <sheetView showGridLines="0" zoomScaleNormal="150" zoomScaleSheetLayoutView="100" workbookViewId="0">
      <selection activeCell="A17" sqref="A17:O28"/>
    </sheetView>
  </sheetViews>
  <sheetFormatPr baseColWidth="10" defaultColWidth="9.109375" defaultRowHeight="15.6" x14ac:dyDescent="0.3"/>
  <cols>
    <col min="1" max="1" width="9.6640625" customWidth="1"/>
    <col min="2" max="2" width="3.33203125" style="15" customWidth="1"/>
    <col min="3" max="3" width="3.109375" style="1" bestFit="1" customWidth="1"/>
    <col min="4" max="4" width="3.109375" style="15" bestFit="1" customWidth="1"/>
    <col min="5" max="5" width="0.6640625" style="10" customWidth="1"/>
    <col min="6" max="7" width="7.109375" style="1" customWidth="1"/>
    <col min="8" max="8" width="0.6640625" style="1" customWidth="1"/>
    <col min="10" max="10" width="3.109375" style="15" bestFit="1" customWidth="1"/>
    <col min="11" max="11" width="3.109375" bestFit="1" customWidth="1"/>
    <col min="12" max="12" width="3.109375" style="18" bestFit="1" customWidth="1"/>
    <col min="13" max="13" width="0.6640625" style="12" customWidth="1"/>
    <col min="14" max="15" width="7.109375" style="8" customWidth="1"/>
    <col min="16" max="16" width="9" customWidth="1"/>
    <col min="17" max="17" width="6.88671875" customWidth="1"/>
    <col min="18" max="18" width="2.6640625" customWidth="1"/>
    <col min="19" max="19" width="4.5546875" customWidth="1"/>
    <col min="20" max="21" width="2.6640625" customWidth="1"/>
    <col min="22" max="22" width="1.6640625" customWidth="1"/>
    <col min="23" max="24" width="3.88671875" customWidth="1"/>
    <col min="25" max="25" width="1.6640625" customWidth="1"/>
    <col min="26" max="26" width="2.6640625" customWidth="1"/>
    <col min="27" max="27" width="3" customWidth="1"/>
    <col min="28" max="28" width="1.6640625" customWidth="1"/>
    <col min="29" max="30" width="3.109375" hidden="1" customWidth="1"/>
    <col min="31" max="31" width="8.109375" bestFit="1" customWidth="1"/>
  </cols>
  <sheetData>
    <row r="2" spans="1:34" ht="14.4" x14ac:dyDescent="0.3">
      <c r="A2" s="141" t="s">
        <v>4</v>
      </c>
      <c r="B2" s="141"/>
      <c r="C2" s="141"/>
      <c r="D2" s="141"/>
      <c r="E2" s="3"/>
      <c r="F2" s="139" t="s">
        <v>3</v>
      </c>
      <c r="G2" s="139"/>
      <c r="H2" s="3"/>
      <c r="I2" s="141" t="s">
        <v>7</v>
      </c>
      <c r="J2" s="141"/>
      <c r="K2" s="141"/>
      <c r="L2" s="141"/>
      <c r="M2" s="3"/>
      <c r="N2" s="139" t="s">
        <v>3</v>
      </c>
      <c r="O2" s="139"/>
    </row>
    <row r="3" spans="1:34" s="2" customFormat="1" ht="20.25" customHeight="1" x14ac:dyDescent="0.3">
      <c r="A3" s="2" t="s">
        <v>10</v>
      </c>
      <c r="B3" s="16" t="str">
        <f ca="1">_xlfn.XLOOKUP($T3,'10 équipes'!$R$3:$R$26,Concours!$A$6:$A$29,0,0)</f>
        <v/>
      </c>
      <c r="C3" s="4" t="s">
        <v>1</v>
      </c>
      <c r="D3" s="16" t="str">
        <f ca="1">_xlfn.XLOOKUP($U3,'10 équipes'!$R$3:$R$26,Concours!$A$6:$A$29,0,0)</f>
        <v/>
      </c>
      <c r="E3" s="9"/>
      <c r="F3" s="13"/>
      <c r="G3" s="13"/>
      <c r="H3" s="4"/>
      <c r="I3" s="2" t="s">
        <v>10</v>
      </c>
      <c r="J3" s="16" t="str">
        <f ca="1">_xlfn.XLOOKUP($Z3,'10 équipes'!$R$3:$R$26,Concours!$A$6:$A$29,0,0)</f>
        <v/>
      </c>
      <c r="K3" s="4" t="s">
        <v>1</v>
      </c>
      <c r="L3" s="19" t="str">
        <f ca="1">_xlfn.XLOOKUP($AA3,'10 équipes'!$R$3:$R$26,Concours!$A$6:$A$29,0,0)</f>
        <v/>
      </c>
      <c r="M3" s="11"/>
      <c r="N3" s="14"/>
      <c r="O3" s="14"/>
      <c r="Q3" s="2">
        <f ca="1">RANDBETWEEN(1,100000)</f>
        <v>16450</v>
      </c>
      <c r="R3" s="2">
        <f ca="1">RANK($Q3,$Q$3:$Q$26,)</f>
        <v>10</v>
      </c>
      <c r="T3" s="2">
        <v>1</v>
      </c>
      <c r="U3" s="2">
        <v>2</v>
      </c>
      <c r="W3" s="2">
        <v>1</v>
      </c>
      <c r="X3" s="2">
        <v>3</v>
      </c>
      <c r="Z3" s="2">
        <v>1</v>
      </c>
      <c r="AA3" s="2">
        <v>9</v>
      </c>
      <c r="AC3" s="2">
        <v>1</v>
      </c>
      <c r="AD3" s="2">
        <v>10</v>
      </c>
      <c r="AF3"/>
      <c r="AG3"/>
      <c r="AH3"/>
    </row>
    <row r="4" spans="1:34" s="2" customFormat="1" ht="20.25" customHeight="1" x14ac:dyDescent="0.3">
      <c r="A4" s="2" t="s">
        <v>9</v>
      </c>
      <c r="B4" s="16" t="str">
        <f ca="1">_xlfn.XLOOKUP($T4,'10 équipes'!$R$3:$R$26,Concours!$A$6:$A$29,0,0)</f>
        <v/>
      </c>
      <c r="C4" s="4" t="s">
        <v>1</v>
      </c>
      <c r="D4" s="16" t="str">
        <f ca="1">_xlfn.XLOOKUP($U4,'10 équipes'!$R$3:$R$26,Concours!$A$6:$A$29,0,0)</f>
        <v/>
      </c>
      <c r="E4" s="9"/>
      <c r="F4" s="13"/>
      <c r="G4" s="13"/>
      <c r="H4" s="4"/>
      <c r="I4" s="2" t="s">
        <v>9</v>
      </c>
      <c r="J4" s="16" t="str">
        <f ca="1">_xlfn.XLOOKUP($Z4,'10 équipes'!$R$3:$R$26,Concours!$A$6:$A$29,0,0)</f>
        <v/>
      </c>
      <c r="K4" s="4" t="s">
        <v>1</v>
      </c>
      <c r="L4" s="19" t="str">
        <f ca="1">_xlfn.XLOOKUP($AA4,'10 équipes'!$R$3:$R$26,Concours!$A$6:$A$29,0,0)</f>
        <v/>
      </c>
      <c r="M4" s="11"/>
      <c r="N4" s="14"/>
      <c r="O4" s="14"/>
      <c r="Q4" s="2">
        <f t="shared" ref="Q4:Q12" ca="1" si="0">RANDBETWEEN(1,100000)</f>
        <v>57830</v>
      </c>
      <c r="R4" s="2">
        <f t="shared" ref="R4:R12" ca="1" si="1">RANK($Q4,$Q$3:$Q$26)</f>
        <v>8</v>
      </c>
      <c r="T4" s="2">
        <v>3</v>
      </c>
      <c r="U4" s="2">
        <v>4</v>
      </c>
      <c r="W4" s="2">
        <v>2</v>
      </c>
      <c r="X4" s="2">
        <v>10</v>
      </c>
      <c r="Z4" s="2">
        <v>2</v>
      </c>
      <c r="AA4" s="2">
        <v>3</v>
      </c>
      <c r="AC4" s="2">
        <v>2</v>
      </c>
      <c r="AD4" s="2">
        <v>6</v>
      </c>
      <c r="AF4"/>
      <c r="AG4"/>
      <c r="AH4"/>
    </row>
    <row r="5" spans="1:34" s="2" customFormat="1" ht="20.25" customHeight="1" x14ac:dyDescent="0.3">
      <c r="A5" s="2" t="s">
        <v>8</v>
      </c>
      <c r="B5" s="16" t="str">
        <f ca="1">_xlfn.XLOOKUP($T5,'10 équipes'!$R$3:$R$26,Concours!$A$6:$A$29,0,0)</f>
        <v/>
      </c>
      <c r="C5" s="4" t="s">
        <v>1</v>
      </c>
      <c r="D5" s="16" t="str">
        <f ca="1">_xlfn.XLOOKUP($U5,'10 équipes'!$R$3:$R$26,Concours!$A$6:$A$29,0,0)</f>
        <v/>
      </c>
      <c r="E5" s="9"/>
      <c r="F5" s="13"/>
      <c r="G5" s="13"/>
      <c r="H5" s="4"/>
      <c r="I5" s="2" t="s">
        <v>8</v>
      </c>
      <c r="J5" s="16" t="str">
        <f ca="1">_xlfn.XLOOKUP($Z5,'10 équipes'!$R$3:$R$26,Concours!$A$6:$A$29,0,0)</f>
        <v/>
      </c>
      <c r="K5" s="4" t="s">
        <v>1</v>
      </c>
      <c r="L5" s="19" t="str">
        <f ca="1">_xlfn.XLOOKUP($AA5,'10 équipes'!$R$3:$R$26,Concours!$A$6:$A$29,0,0)</f>
        <v/>
      </c>
      <c r="M5" s="11"/>
      <c r="N5" s="14"/>
      <c r="O5" s="14"/>
      <c r="Q5" s="2">
        <f t="shared" ca="1" si="0"/>
        <v>63153</v>
      </c>
      <c r="R5" s="2">
        <f t="shared" ca="1" si="1"/>
        <v>6</v>
      </c>
      <c r="T5" s="2">
        <v>5</v>
      </c>
      <c r="U5" s="2">
        <v>6</v>
      </c>
      <c r="W5" s="2">
        <v>5</v>
      </c>
      <c r="X5" s="2">
        <v>7</v>
      </c>
      <c r="Z5" s="2">
        <v>5</v>
      </c>
      <c r="AA5" s="2">
        <v>8</v>
      </c>
      <c r="AC5" s="2">
        <v>3</v>
      </c>
      <c r="AD5" s="2">
        <v>7</v>
      </c>
      <c r="AF5"/>
      <c r="AG5"/>
      <c r="AH5"/>
    </row>
    <row r="6" spans="1:34" s="2" customFormat="1" ht="20.25" customHeight="1" x14ac:dyDescent="0.3">
      <c r="A6" s="2" t="s">
        <v>11</v>
      </c>
      <c r="B6" s="16" t="str">
        <f ca="1">_xlfn.XLOOKUP($T6,'10 équipes'!$R$3:$R$26,Concours!$A$6:$A$29,0,0)</f>
        <v/>
      </c>
      <c r="C6" s="4" t="s">
        <v>1</v>
      </c>
      <c r="D6" s="16" t="str">
        <f ca="1">_xlfn.XLOOKUP($U6,'10 équipes'!$R$3:$R$26,Concours!$A$6:$A$29,0,0)</f>
        <v/>
      </c>
      <c r="E6" s="9"/>
      <c r="F6" s="24"/>
      <c r="G6" s="24"/>
      <c r="H6" s="4"/>
      <c r="I6" s="2" t="s">
        <v>11</v>
      </c>
      <c r="J6" s="16" t="str">
        <f ca="1">_xlfn.XLOOKUP($Z6,'10 équipes'!$R$3:$R$26,Concours!$A$6:$A$29,0,0)</f>
        <v/>
      </c>
      <c r="K6" s="4" t="s">
        <v>1</v>
      </c>
      <c r="L6" s="19" t="str">
        <f ca="1">_xlfn.XLOOKUP($AA6,'10 équipes'!$R$3:$R$26,Concours!$A$6:$A$29,0,0)</f>
        <v/>
      </c>
      <c r="M6" s="11"/>
      <c r="N6" s="25"/>
      <c r="O6" s="25"/>
      <c r="Q6" s="2">
        <f t="shared" ca="1" si="0"/>
        <v>70455</v>
      </c>
      <c r="R6" s="2">
        <f t="shared" ca="1" si="1"/>
        <v>5</v>
      </c>
      <c r="T6" s="2">
        <v>7</v>
      </c>
      <c r="U6" s="2">
        <v>8</v>
      </c>
      <c r="W6" s="2">
        <v>6</v>
      </c>
      <c r="X6" s="2">
        <v>8</v>
      </c>
      <c r="Z6" s="2">
        <v>6</v>
      </c>
      <c r="AA6" s="2">
        <v>7</v>
      </c>
      <c r="AC6" s="2">
        <v>4</v>
      </c>
      <c r="AD6" s="2">
        <v>8</v>
      </c>
      <c r="AF6"/>
      <c r="AG6"/>
      <c r="AH6"/>
    </row>
    <row r="7" spans="1:34" s="2" customFormat="1" ht="20.25" customHeight="1" x14ac:dyDescent="0.3">
      <c r="A7" s="2" t="s">
        <v>12</v>
      </c>
      <c r="B7" s="16" t="str">
        <f ca="1">_xlfn.XLOOKUP($T7,'10 équipes'!$R$3:$R$26,Concours!$A$6:$A$29,0,0)</f>
        <v/>
      </c>
      <c r="C7" s="4" t="s">
        <v>1</v>
      </c>
      <c r="D7" s="16" t="str">
        <f ca="1">_xlfn.XLOOKUP($U7,'10 équipes'!$R$3:$R$26,Concours!$A$6:$A$29,0,0)</f>
        <v/>
      </c>
      <c r="E7" s="9"/>
      <c r="F7" s="13"/>
      <c r="G7" s="13"/>
      <c r="H7" s="4"/>
      <c r="I7" s="2" t="s">
        <v>12</v>
      </c>
      <c r="J7" s="16" t="str">
        <f ca="1">_xlfn.XLOOKUP($Z7,'10 équipes'!$R$3:$R$26,Concours!$A$6:$A$29,0,0)</f>
        <v/>
      </c>
      <c r="K7" s="4" t="s">
        <v>1</v>
      </c>
      <c r="L7" s="19" t="str">
        <f ca="1">_xlfn.XLOOKUP($AA7,'10 équipes'!$R$3:$R$26,Concours!$A$6:$A$29,0,0)</f>
        <v/>
      </c>
      <c r="M7" s="11"/>
      <c r="N7" s="14"/>
      <c r="O7" s="14"/>
      <c r="Q7" s="2">
        <f t="shared" ca="1" si="0"/>
        <v>79503</v>
      </c>
      <c r="R7" s="2">
        <f t="shared" ca="1" si="1"/>
        <v>4</v>
      </c>
      <c r="T7" s="2">
        <v>9</v>
      </c>
      <c r="U7" s="2">
        <v>10</v>
      </c>
      <c r="W7" s="2">
        <v>9</v>
      </c>
      <c r="X7" s="2">
        <v>4</v>
      </c>
      <c r="Z7" s="2">
        <v>4</v>
      </c>
      <c r="AA7" s="2">
        <v>10</v>
      </c>
      <c r="AC7" s="2">
        <v>5</v>
      </c>
      <c r="AD7" s="2">
        <v>9</v>
      </c>
      <c r="AF7"/>
      <c r="AG7"/>
      <c r="AH7"/>
    </row>
    <row r="8" spans="1:34" s="2" customFormat="1" ht="20.25" customHeight="1" x14ac:dyDescent="0.3">
      <c r="B8" s="16"/>
      <c r="C8" s="4"/>
      <c r="D8" s="16"/>
      <c r="E8" s="9"/>
      <c r="F8" s="4"/>
      <c r="G8" s="4"/>
      <c r="H8" s="4"/>
      <c r="J8" s="16"/>
      <c r="K8" s="4"/>
      <c r="L8" s="19"/>
      <c r="M8" s="11"/>
      <c r="N8" s="23"/>
      <c r="O8" s="23"/>
      <c r="Q8" s="2">
        <f t="shared" ca="1" si="0"/>
        <v>80813</v>
      </c>
      <c r="R8" s="2">
        <f t="shared" ca="1" si="1"/>
        <v>2</v>
      </c>
      <c r="AF8"/>
      <c r="AG8"/>
      <c r="AH8"/>
    </row>
    <row r="9" spans="1:34" s="2" customFormat="1" ht="20.25" customHeight="1" x14ac:dyDescent="0.3">
      <c r="Q9" s="2">
        <f t="shared" ca="1" si="0"/>
        <v>44652</v>
      </c>
      <c r="R9" s="2">
        <f t="shared" ca="1" si="1"/>
        <v>9</v>
      </c>
      <c r="AF9"/>
      <c r="AG9"/>
      <c r="AH9"/>
    </row>
    <row r="10" spans="1:34" s="2" customFormat="1" ht="20.25" customHeight="1" x14ac:dyDescent="0.3">
      <c r="Q10" s="2">
        <f t="shared" ca="1" si="0"/>
        <v>93892</v>
      </c>
      <c r="R10" s="2">
        <f t="shared" ca="1" si="1"/>
        <v>1</v>
      </c>
      <c r="AF10"/>
      <c r="AG10"/>
      <c r="AH10"/>
    </row>
    <row r="11" spans="1:34" s="2" customFormat="1" ht="20.25" customHeight="1" x14ac:dyDescent="0.3">
      <c r="Q11" s="2">
        <f t="shared" ca="1" si="0"/>
        <v>61952</v>
      </c>
      <c r="R11" s="2">
        <f t="shared" ca="1" si="1"/>
        <v>7</v>
      </c>
      <c r="AF11"/>
      <c r="AG11"/>
      <c r="AH11"/>
    </row>
    <row r="12" spans="1:34" s="2" customFormat="1" ht="20.25" customHeight="1" x14ac:dyDescent="0.3">
      <c r="Q12" s="2">
        <f t="shared" ca="1" si="0"/>
        <v>79881</v>
      </c>
      <c r="R12" s="2">
        <f t="shared" ca="1" si="1"/>
        <v>3</v>
      </c>
      <c r="AF12"/>
      <c r="AG12"/>
      <c r="AH12"/>
    </row>
    <row r="13" spans="1:34" s="2" customFormat="1" ht="20.25" customHeight="1" x14ac:dyDescent="0.3">
      <c r="AF13"/>
      <c r="AG13"/>
      <c r="AH13"/>
    </row>
    <row r="14" spans="1:34" s="2" customFormat="1" ht="20.25" customHeight="1" x14ac:dyDescent="0.3">
      <c r="AF14"/>
      <c r="AG14"/>
      <c r="AH14"/>
    </row>
    <row r="15" spans="1:34" s="2" customFormat="1" ht="20.25" customHeight="1" x14ac:dyDescent="0.3">
      <c r="B15" s="17"/>
      <c r="D15" s="17"/>
      <c r="J15" s="17"/>
      <c r="L15" s="17"/>
      <c r="AF15"/>
      <c r="AG15"/>
      <c r="AH15"/>
    </row>
    <row r="16" spans="1:34" s="2" customFormat="1" ht="14.4" x14ac:dyDescent="0.3">
      <c r="A16" s="142" t="s">
        <v>5</v>
      </c>
      <c r="B16" s="142"/>
      <c r="C16" s="142"/>
      <c r="D16" s="142"/>
      <c r="E16" s="5"/>
      <c r="F16" s="139" t="s">
        <v>3</v>
      </c>
      <c r="G16" s="139"/>
      <c r="H16" s="5"/>
      <c r="I16" s="142" t="s">
        <v>6</v>
      </c>
      <c r="J16" s="142"/>
      <c r="K16" s="142"/>
      <c r="L16" s="142"/>
      <c r="M16" s="5"/>
      <c r="N16" s="139" t="s">
        <v>3</v>
      </c>
      <c r="O16" s="139"/>
      <c r="AF16"/>
      <c r="AG16"/>
      <c r="AH16"/>
    </row>
    <row r="17" spans="1:34" s="2" customFormat="1" ht="20.25" customHeight="1" x14ac:dyDescent="0.3">
      <c r="A17" s="2" t="s">
        <v>10</v>
      </c>
      <c r="B17" s="16" t="str">
        <f ca="1">_xlfn.XLOOKUP($W3,'10 équipes'!$R$3:$R$26,Concours!$A$6:$A$29,0,0)</f>
        <v/>
      </c>
      <c r="C17" s="4" t="s">
        <v>1</v>
      </c>
      <c r="D17" s="16" t="str">
        <f ca="1">_xlfn.XLOOKUP($X3,'10 équipes'!$R$3:$R$26,Concours!$A$6:$A$29,0,0)</f>
        <v/>
      </c>
      <c r="E17" s="9"/>
      <c r="F17" s="13"/>
      <c r="G17" s="13"/>
      <c r="H17" s="4"/>
      <c r="I17" s="2" t="s">
        <v>10</v>
      </c>
      <c r="J17" s="16" t="str">
        <f ca="1">_xlfn.XLOOKUP($AC3,'10 équipes'!$R$3:$R$26,Concours!$A$6:$A$29,0,0)</f>
        <v/>
      </c>
      <c r="K17" s="4" t="s">
        <v>1</v>
      </c>
      <c r="L17" s="19" t="str">
        <f ca="1">_xlfn.XLOOKUP($AD3,'10 équipes'!$R$3:$R$26,Concours!$A$6:$A$29,0,0)</f>
        <v/>
      </c>
      <c r="M17" s="11"/>
      <c r="N17" s="14"/>
      <c r="O17" s="14"/>
      <c r="AF17"/>
      <c r="AG17"/>
      <c r="AH17"/>
    </row>
    <row r="18" spans="1:34" s="2" customFormat="1" ht="20.25" customHeight="1" x14ac:dyDescent="0.3">
      <c r="A18" s="2" t="s">
        <v>9</v>
      </c>
      <c r="B18" s="16" t="str">
        <f ca="1">_xlfn.XLOOKUP($W4,'10 équipes'!$R$3:$R$26,Concours!$A$6:$A$29,0,0)</f>
        <v/>
      </c>
      <c r="C18" s="4" t="s">
        <v>1</v>
      </c>
      <c r="D18" s="16" t="str">
        <f ca="1">_xlfn.XLOOKUP($X4,'10 équipes'!$R$3:$R$26,Concours!$A$6:$A$29,0,0)</f>
        <v/>
      </c>
      <c r="E18" s="9"/>
      <c r="F18" s="13"/>
      <c r="G18" s="13"/>
      <c r="H18" s="4"/>
      <c r="I18" s="2" t="s">
        <v>9</v>
      </c>
      <c r="J18" s="16" t="str">
        <f ca="1">_xlfn.XLOOKUP($AC4,'10 équipes'!$R$3:$R$26,Concours!$A$6:$A$29,0,0)</f>
        <v/>
      </c>
      <c r="K18" s="4" t="s">
        <v>1</v>
      </c>
      <c r="L18" s="19" t="str">
        <f ca="1">_xlfn.XLOOKUP($AD4,'10 équipes'!$R$3:$R$26,Concours!$A$6:$A$29,0,0)</f>
        <v/>
      </c>
      <c r="M18" s="11"/>
      <c r="N18" s="14"/>
      <c r="O18" s="14"/>
      <c r="AF18"/>
      <c r="AG18"/>
      <c r="AH18"/>
    </row>
    <row r="19" spans="1:34" s="2" customFormat="1" ht="20.25" customHeight="1" x14ac:dyDescent="0.3">
      <c r="A19" s="2" t="s">
        <v>8</v>
      </c>
      <c r="B19" s="16" t="str">
        <f ca="1">_xlfn.XLOOKUP($W5,'10 équipes'!$R$3:$R$26,Concours!$A$6:$A$29,0,0)</f>
        <v/>
      </c>
      <c r="C19" s="4" t="s">
        <v>1</v>
      </c>
      <c r="D19" s="16" t="str">
        <f ca="1">_xlfn.XLOOKUP($X5,'10 équipes'!$R$3:$R$26,Concours!$A$6:$A$29,0,0)</f>
        <v/>
      </c>
      <c r="E19" s="9"/>
      <c r="F19" s="13"/>
      <c r="G19" s="13"/>
      <c r="H19" s="4"/>
      <c r="I19" s="2" t="s">
        <v>8</v>
      </c>
      <c r="J19" s="16" t="str">
        <f ca="1">_xlfn.XLOOKUP($AC5,'10 équipes'!$R$3:$R$26,Concours!$A$6:$A$29,0,0)</f>
        <v/>
      </c>
      <c r="K19" s="4" t="s">
        <v>1</v>
      </c>
      <c r="L19" s="19" t="str">
        <f ca="1">_xlfn.XLOOKUP($AD5,'10 équipes'!$R$3:$R$26,Concours!$A$6:$A$29,0,0)</f>
        <v/>
      </c>
      <c r="M19" s="11"/>
      <c r="N19" s="14"/>
      <c r="O19" s="14"/>
      <c r="AF19"/>
      <c r="AG19"/>
      <c r="AH19"/>
    </row>
    <row r="20" spans="1:34" s="2" customFormat="1" ht="20.25" customHeight="1" x14ac:dyDescent="0.3">
      <c r="A20" s="2" t="s">
        <v>11</v>
      </c>
      <c r="B20" s="16" t="str">
        <f ca="1">_xlfn.XLOOKUP($W6,'10 équipes'!$R$3:$R$26,Concours!$A$6:$A$29,0,0)</f>
        <v/>
      </c>
      <c r="C20" s="4" t="s">
        <v>1</v>
      </c>
      <c r="D20" s="16" t="str">
        <f ca="1">_xlfn.XLOOKUP($X6,'10 équipes'!$R$3:$R$26,Concours!$A$6:$A$29,0,0)</f>
        <v/>
      </c>
      <c r="E20" s="9"/>
      <c r="F20" s="24"/>
      <c r="G20" s="24"/>
      <c r="H20" s="4"/>
      <c r="I20" s="2" t="s">
        <v>11</v>
      </c>
      <c r="J20" s="16" t="str">
        <f ca="1">_xlfn.XLOOKUP($AC6,'10 équipes'!$R$3:$R$26,Concours!$A$6:$A$29,0,0)</f>
        <v/>
      </c>
      <c r="K20" s="4" t="s">
        <v>1</v>
      </c>
      <c r="L20" s="19" t="str">
        <f ca="1">_xlfn.XLOOKUP($AD6,'10 équipes'!$R$3:$R$26,Concours!$A$6:$A$29,0,0)</f>
        <v/>
      </c>
      <c r="M20" s="11"/>
      <c r="N20" s="25"/>
      <c r="O20" s="25"/>
      <c r="AF20"/>
      <c r="AG20"/>
      <c r="AH20"/>
    </row>
    <row r="21" spans="1:34" s="2" customFormat="1" ht="20.25" customHeight="1" x14ac:dyDescent="0.3">
      <c r="A21" s="2" t="s">
        <v>12</v>
      </c>
      <c r="B21" s="16" t="str">
        <f ca="1">_xlfn.XLOOKUP($W7,'10 équipes'!$R$3:$R$26,Concours!$A$6:$A$29,0,0)</f>
        <v/>
      </c>
      <c r="C21" s="4" t="s">
        <v>1</v>
      </c>
      <c r="D21" s="16" t="str">
        <f ca="1">_xlfn.XLOOKUP($X7,'10 équipes'!$R$3:$R$26,Concours!$A$6:$A$29,0,0)</f>
        <v/>
      </c>
      <c r="E21" s="9"/>
      <c r="F21" s="13"/>
      <c r="G21" s="13"/>
      <c r="H21" s="4"/>
      <c r="I21" s="2" t="s">
        <v>12</v>
      </c>
      <c r="J21" s="16" t="str">
        <f ca="1">_xlfn.XLOOKUP($AC7,'10 équipes'!$R$3:$R$26,Concours!$A$6:$A$29,0,0)</f>
        <v/>
      </c>
      <c r="K21" s="4" t="s">
        <v>1</v>
      </c>
      <c r="L21" s="19" t="str">
        <f ca="1">_xlfn.XLOOKUP($AD7,'10 équipes'!$R$3:$R$26,Concours!$A$6:$A$29,0,0)</f>
        <v/>
      </c>
      <c r="M21" s="11"/>
      <c r="N21" s="14"/>
      <c r="O21" s="14"/>
      <c r="AF21"/>
      <c r="AG21"/>
      <c r="AH21"/>
    </row>
    <row r="22" spans="1:34" s="2" customFormat="1" ht="20.25" customHeight="1" x14ac:dyDescent="0.3">
      <c r="B22" s="16"/>
      <c r="C22" s="4"/>
      <c r="D22" s="16"/>
      <c r="E22" s="9"/>
      <c r="F22" s="4"/>
      <c r="G22" s="4"/>
      <c r="H22" s="4"/>
      <c r="J22" s="16"/>
      <c r="K22" s="4"/>
      <c r="L22" s="19"/>
      <c r="M22" s="11"/>
      <c r="N22" s="23"/>
      <c r="O22" s="23"/>
      <c r="AF22"/>
      <c r="AG22"/>
      <c r="AH22"/>
    </row>
    <row r="23" spans="1:34" s="2" customFormat="1" ht="20.25" customHeight="1" x14ac:dyDescent="0.3">
      <c r="B23" s="16"/>
      <c r="C23" s="4"/>
      <c r="D23" s="16"/>
      <c r="E23" s="9"/>
      <c r="F23" s="4"/>
      <c r="G23" s="4"/>
      <c r="H23" s="4"/>
      <c r="J23" s="16"/>
      <c r="K23" s="4"/>
      <c r="L23" s="19"/>
      <c r="M23" s="11"/>
      <c r="N23" s="23"/>
      <c r="O23" s="23"/>
      <c r="AF23"/>
      <c r="AG23"/>
      <c r="AH23"/>
    </row>
    <row r="24" spans="1:34" s="2" customFormat="1" ht="20.25" customHeight="1" x14ac:dyDescent="0.3">
      <c r="B24" s="16"/>
      <c r="C24" s="4"/>
      <c r="D24" s="16"/>
      <c r="E24" s="9"/>
      <c r="F24" s="4"/>
      <c r="G24" s="4"/>
      <c r="H24" s="4"/>
      <c r="J24" s="16"/>
      <c r="K24" s="4"/>
      <c r="L24" s="19"/>
      <c r="M24" s="11"/>
      <c r="N24" s="23"/>
      <c r="O24" s="23"/>
      <c r="AF24"/>
      <c r="AG24"/>
      <c r="AH24"/>
    </row>
    <row r="25" spans="1:34" s="2" customFormat="1" ht="20.25" customHeight="1" x14ac:dyDescent="0.3">
      <c r="B25" s="16"/>
      <c r="C25" s="4"/>
      <c r="D25" s="16"/>
      <c r="E25" s="9"/>
      <c r="F25" s="4"/>
      <c r="G25" s="4"/>
      <c r="H25" s="4"/>
      <c r="J25" s="16"/>
      <c r="K25" s="4"/>
      <c r="L25" s="19"/>
      <c r="M25" s="11"/>
      <c r="N25" s="23"/>
      <c r="O25" s="23"/>
      <c r="AF25"/>
      <c r="AG25"/>
      <c r="AH25"/>
    </row>
    <row r="26" spans="1:34" s="2" customFormat="1" ht="20.25" customHeight="1" x14ac:dyDescent="0.3">
      <c r="B26" s="16"/>
      <c r="C26" s="4"/>
      <c r="D26" s="16"/>
      <c r="E26" s="9"/>
      <c r="F26" s="4"/>
      <c r="G26" s="4"/>
      <c r="H26" s="4"/>
      <c r="J26" s="16"/>
      <c r="K26" s="4"/>
      <c r="L26" s="19"/>
      <c r="M26" s="11"/>
      <c r="N26" s="23"/>
      <c r="O26" s="23"/>
      <c r="AF26"/>
      <c r="AG26"/>
      <c r="AH26"/>
    </row>
    <row r="27" spans="1:34" s="2" customFormat="1" ht="20.25" customHeight="1" x14ac:dyDescent="0.3">
      <c r="B27" s="16"/>
      <c r="C27" s="4"/>
      <c r="D27" s="16"/>
      <c r="E27" s="9"/>
      <c r="F27" s="4"/>
      <c r="G27" s="4"/>
      <c r="H27" s="4"/>
      <c r="J27" s="16"/>
      <c r="K27" s="4"/>
      <c r="L27" s="19"/>
      <c r="M27" s="11"/>
      <c r="N27" s="23"/>
      <c r="O27" s="23"/>
      <c r="AF27"/>
      <c r="AG27"/>
      <c r="AH27"/>
    </row>
    <row r="28" spans="1:34" s="2" customFormat="1" x14ac:dyDescent="0.3">
      <c r="B28" s="16"/>
      <c r="C28" s="4"/>
      <c r="D28" s="16"/>
      <c r="E28" s="9"/>
      <c r="F28" s="4"/>
      <c r="G28" s="4"/>
      <c r="H28" s="4"/>
      <c r="J28" s="16"/>
      <c r="K28" s="4"/>
      <c r="L28" s="19"/>
      <c r="M28" s="11"/>
      <c r="N28" s="23"/>
      <c r="O28" s="23"/>
      <c r="AF28"/>
      <c r="AG28"/>
      <c r="AH28"/>
    </row>
    <row r="29" spans="1:34" x14ac:dyDescent="0.3">
      <c r="F29" s="4"/>
      <c r="G29" s="4"/>
      <c r="H29" s="4"/>
    </row>
    <row r="30" spans="1:34" x14ac:dyDescent="0.3">
      <c r="F30" s="4"/>
      <c r="G30" s="4"/>
      <c r="H30" s="4"/>
    </row>
    <row r="31" spans="1:34" x14ac:dyDescent="0.3">
      <c r="F31" s="4"/>
      <c r="G31" s="4"/>
      <c r="H31" s="4"/>
    </row>
    <row r="32" spans="1:34" x14ac:dyDescent="0.3">
      <c r="F32" s="4"/>
      <c r="G32" s="4"/>
      <c r="H32" s="4"/>
    </row>
    <row r="33" spans="6:8" x14ac:dyDescent="0.3">
      <c r="F33" s="4"/>
      <c r="G33" s="4"/>
      <c r="H33" s="4"/>
    </row>
    <row r="34" spans="6:8" x14ac:dyDescent="0.3">
      <c r="F34" s="4"/>
      <c r="G34" s="4"/>
      <c r="H34" s="4"/>
    </row>
    <row r="35" spans="6:8" x14ac:dyDescent="0.3">
      <c r="F35" s="4"/>
      <c r="G35" s="4"/>
      <c r="H35" s="4"/>
    </row>
    <row r="36" spans="6:8" x14ac:dyDescent="0.3">
      <c r="F36" s="4"/>
      <c r="G36" s="4"/>
      <c r="H36" s="4"/>
    </row>
    <row r="37" spans="6:8" x14ac:dyDescent="0.3">
      <c r="F37" s="4"/>
      <c r="G37" s="4"/>
      <c r="H37" s="4"/>
    </row>
    <row r="38" spans="6:8" x14ac:dyDescent="0.3">
      <c r="F38" s="4"/>
      <c r="G38" s="4"/>
      <c r="H38" s="4"/>
    </row>
    <row r="39" spans="6:8" x14ac:dyDescent="0.3">
      <c r="F39" s="4"/>
      <c r="G39" s="4"/>
      <c r="H39" s="4"/>
    </row>
    <row r="40" spans="6:8" x14ac:dyDescent="0.3">
      <c r="F40" s="4"/>
      <c r="G40" s="4"/>
      <c r="H40" s="4"/>
    </row>
    <row r="41" spans="6:8" x14ac:dyDescent="0.3">
      <c r="F41" s="6"/>
      <c r="G41" s="6"/>
      <c r="H41" s="6"/>
    </row>
    <row r="42" spans="6:8" x14ac:dyDescent="0.3">
      <c r="F42" s="7"/>
      <c r="G42" s="7"/>
      <c r="H42" s="7"/>
    </row>
    <row r="43" spans="6:8" x14ac:dyDescent="0.3">
      <c r="F43" s="7"/>
      <c r="G43" s="7"/>
      <c r="H43" s="7"/>
    </row>
    <row r="44" spans="6:8" x14ac:dyDescent="0.3">
      <c r="F44" s="7"/>
      <c r="G44" s="7"/>
      <c r="H44" s="7"/>
    </row>
    <row r="45" spans="6:8" x14ac:dyDescent="0.3">
      <c r="F45" s="7"/>
      <c r="G45" s="7"/>
      <c r="H45" s="7"/>
    </row>
    <row r="46" spans="6:8" x14ac:dyDescent="0.3">
      <c r="F46" s="7"/>
      <c r="G46" s="7"/>
      <c r="H46" s="7"/>
    </row>
    <row r="47" spans="6:8" x14ac:dyDescent="0.3">
      <c r="F47" s="7"/>
      <c r="G47" s="7"/>
      <c r="H47" s="7"/>
    </row>
    <row r="48" spans="6:8" x14ac:dyDescent="0.3">
      <c r="F48" s="7"/>
      <c r="G48" s="7"/>
      <c r="H48" s="7"/>
    </row>
    <row r="49" spans="6:8" x14ac:dyDescent="0.3">
      <c r="F49" s="7"/>
      <c r="G49" s="7"/>
      <c r="H49" s="7"/>
    </row>
    <row r="50" spans="6:8" x14ac:dyDescent="0.3">
      <c r="F50" s="7"/>
      <c r="G50" s="7"/>
      <c r="H50" s="7"/>
    </row>
    <row r="51" spans="6:8" x14ac:dyDescent="0.3">
      <c r="F51" s="7"/>
      <c r="G51" s="7"/>
      <c r="H51" s="7"/>
    </row>
    <row r="52" spans="6:8" x14ac:dyDescent="0.3">
      <c r="F52" s="7"/>
      <c r="G52" s="7"/>
      <c r="H52" s="7"/>
    </row>
    <row r="53" spans="6:8" x14ac:dyDescent="0.3">
      <c r="F53" s="7"/>
      <c r="G53" s="7"/>
      <c r="H53" s="7"/>
    </row>
  </sheetData>
  <mergeCells count="8">
    <mergeCell ref="A2:D2"/>
    <mergeCell ref="F2:G2"/>
    <mergeCell ref="I2:L2"/>
    <mergeCell ref="N2:O2"/>
    <mergeCell ref="A16:D16"/>
    <mergeCell ref="F16:G16"/>
    <mergeCell ref="I16:L16"/>
    <mergeCell ref="N16:O1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53CF7-F928-DC4E-8568-93C195C25D02}">
  <sheetPr codeName="Feuil7"/>
  <dimension ref="A2:AE53"/>
  <sheetViews>
    <sheetView showGridLines="0" zoomScaleNormal="150" zoomScaleSheetLayoutView="100" workbookViewId="0">
      <selection activeCell="K12" sqref="K12"/>
    </sheetView>
  </sheetViews>
  <sheetFormatPr baseColWidth="10" defaultColWidth="9.109375" defaultRowHeight="15.6" x14ac:dyDescent="0.3"/>
  <cols>
    <col min="1" max="1" width="9.6640625" customWidth="1"/>
    <col min="2" max="2" width="3.33203125" style="15" customWidth="1"/>
    <col min="3" max="3" width="3.109375" style="1" bestFit="1" customWidth="1"/>
    <col min="4" max="4" width="3.109375" style="15" bestFit="1" customWidth="1"/>
    <col min="5" max="5" width="0.6640625" style="10" customWidth="1"/>
    <col min="6" max="7" width="7.109375" style="1" customWidth="1"/>
    <col min="8" max="8" width="0.6640625" style="1" customWidth="1"/>
    <col min="10" max="10" width="3.109375" style="15" bestFit="1" customWidth="1"/>
    <col min="11" max="11" width="3.109375" bestFit="1" customWidth="1"/>
    <col min="12" max="12" width="3.109375" style="18" bestFit="1" customWidth="1"/>
    <col min="13" max="13" width="0.6640625" style="12" customWidth="1"/>
    <col min="14" max="15" width="7.109375" style="8" customWidth="1"/>
    <col min="16" max="16" width="9" customWidth="1"/>
    <col min="17" max="17" width="6.88671875" customWidth="1"/>
    <col min="18" max="18" width="2.6640625" customWidth="1"/>
    <col min="19" max="19" width="4.5546875" customWidth="1"/>
    <col min="20" max="21" width="2.6640625" customWidth="1"/>
    <col min="22" max="22" width="3.88671875" customWidth="1"/>
    <col min="23" max="23" width="2.6640625" customWidth="1"/>
    <col min="24" max="24" width="3" customWidth="1"/>
    <col min="25" max="25" width="1.6640625" customWidth="1"/>
    <col min="26" max="27" width="3.109375" customWidth="1"/>
    <col min="28" max="28" width="1.6640625" customWidth="1"/>
    <col min="29" max="30" width="3.109375" hidden="1" customWidth="1"/>
  </cols>
  <sheetData>
    <row r="2" spans="1:31" ht="14.4" x14ac:dyDescent="0.3">
      <c r="A2" s="141" t="s">
        <v>4</v>
      </c>
      <c r="B2" s="141"/>
      <c r="C2" s="141"/>
      <c r="D2" s="141"/>
      <c r="E2" s="3"/>
      <c r="F2" s="17"/>
      <c r="G2" s="17"/>
      <c r="H2" s="3"/>
      <c r="I2" s="141" t="s">
        <v>7</v>
      </c>
      <c r="J2" s="141"/>
      <c r="K2" s="141"/>
      <c r="L2" s="141"/>
      <c r="M2" s="3"/>
      <c r="N2" s="140"/>
      <c r="O2" s="140"/>
    </row>
    <row r="3" spans="1:31" s="2" customFormat="1" ht="20.25" customHeight="1" x14ac:dyDescent="0.3">
      <c r="A3" s="2" t="s">
        <v>10</v>
      </c>
      <c r="B3" s="16" t="str">
        <f ca="1">_xlfn.XLOOKUP($T3,'12 équipes'!$R$3:$R$26,Concours!$A$6:$A$29,0,0)</f>
        <v/>
      </c>
      <c r="C3" s="4" t="s">
        <v>1</v>
      </c>
      <c r="D3" s="16" t="str">
        <f ca="1">_xlfn.XLOOKUP($U3,'12 équipes'!$R$3:$R$26,Concours!$A$6:$A$29,0,0)</f>
        <v/>
      </c>
      <c r="E3" s="9"/>
      <c r="F3" s="13"/>
      <c r="G3" s="13"/>
      <c r="H3" s="4"/>
      <c r="I3" s="2" t="s">
        <v>10</v>
      </c>
      <c r="J3" s="16" t="str">
        <f ca="1">_xlfn.XLOOKUP($Z3,'12 équipes'!$R$3:$R$26,Concours!$A$6:$A$29,0,0)</f>
        <v/>
      </c>
      <c r="K3" s="4" t="s">
        <v>1</v>
      </c>
      <c r="L3" s="19" t="str">
        <f ca="1">_xlfn.XLOOKUP($AA3,'12 équipes'!$R$3:$R$26,Concours!$A$6:$A$29,0,0)</f>
        <v/>
      </c>
      <c r="M3" s="11"/>
      <c r="N3" s="14"/>
      <c r="O3" s="14"/>
      <c r="Q3" s="2">
        <f ca="1">RANDBETWEEN(1,100000)</f>
        <v>62448</v>
      </c>
      <c r="R3" s="2">
        <f ca="1">RANK($Q3,$Q$3:$Q$26,)</f>
        <v>7</v>
      </c>
      <c r="T3" s="2">
        <v>1</v>
      </c>
      <c r="U3" s="2">
        <v>2</v>
      </c>
      <c r="W3" s="2">
        <v>1</v>
      </c>
      <c r="X3" s="2">
        <v>3</v>
      </c>
      <c r="Z3" s="2">
        <v>1</v>
      </c>
      <c r="AA3" s="2">
        <v>4</v>
      </c>
      <c r="AC3" s="2">
        <v>1</v>
      </c>
      <c r="AD3" s="2">
        <v>12</v>
      </c>
      <c r="AE3"/>
    </row>
    <row r="4" spans="1:31" s="2" customFormat="1" ht="20.25" customHeight="1" x14ac:dyDescent="0.3">
      <c r="A4" s="2" t="s">
        <v>9</v>
      </c>
      <c r="B4" s="16" t="str">
        <f ca="1">_xlfn.XLOOKUP($T4,'12 équipes'!$R$3:$R$26,Concours!$A$6:$A$29,0,0)</f>
        <v/>
      </c>
      <c r="C4" s="4" t="s">
        <v>1</v>
      </c>
      <c r="D4" s="16" t="str">
        <f ca="1">_xlfn.XLOOKUP($U4,'12 équipes'!$R$3:$R$26,Concours!$A$6:$A$29,0,0)</f>
        <v/>
      </c>
      <c r="E4" s="9"/>
      <c r="F4" s="26"/>
      <c r="G4" s="26"/>
      <c r="H4" s="4"/>
      <c r="I4" s="2" t="s">
        <v>9</v>
      </c>
      <c r="J4" s="16" t="str">
        <f ca="1">_xlfn.XLOOKUP($Z4,'12 équipes'!$R$3:$R$26,Concours!$A$6:$A$29,0,0)</f>
        <v/>
      </c>
      <c r="K4" s="4" t="s">
        <v>1</v>
      </c>
      <c r="L4" s="19" t="str">
        <f ca="1">_xlfn.XLOOKUP($AA4,'12 équipes'!$R$3:$R$26,Concours!$A$6:$A$29,0,0)</f>
        <v/>
      </c>
      <c r="M4" s="11"/>
      <c r="N4" s="27"/>
      <c r="O4" s="27"/>
      <c r="Q4" s="2">
        <f t="shared" ref="Q4:Q14" ca="1" si="0">RANDBETWEEN(1,100000)</f>
        <v>73029</v>
      </c>
      <c r="R4" s="2">
        <f t="shared" ref="R4:R14" ca="1" si="1">RANK($Q4,$Q$3:$Q$26)</f>
        <v>3</v>
      </c>
      <c r="T4" s="2">
        <v>3</v>
      </c>
      <c r="U4" s="2">
        <v>4</v>
      </c>
      <c r="W4" s="2">
        <v>2</v>
      </c>
      <c r="X4" s="2">
        <v>4</v>
      </c>
      <c r="Z4" s="2">
        <v>2</v>
      </c>
      <c r="AA4" s="2">
        <v>3</v>
      </c>
      <c r="AC4" s="2">
        <v>2</v>
      </c>
      <c r="AD4" s="2">
        <v>6</v>
      </c>
      <c r="AE4"/>
    </row>
    <row r="5" spans="1:31" s="2" customFormat="1" ht="20.25" customHeight="1" x14ac:dyDescent="0.3">
      <c r="A5" s="2" t="s">
        <v>8</v>
      </c>
      <c r="B5" s="16" t="str">
        <f ca="1">_xlfn.XLOOKUP($T5,'12 équipes'!$R$3:$R$26,Concours!$A$6:$A$29,0,0)</f>
        <v/>
      </c>
      <c r="C5" s="4" t="s">
        <v>1</v>
      </c>
      <c r="D5" s="16" t="str">
        <f ca="1">_xlfn.XLOOKUP($U5,'12 équipes'!$R$3:$R$26,Concours!$A$6:$A$29,0,0)</f>
        <v/>
      </c>
      <c r="E5" s="9"/>
      <c r="F5" s="13"/>
      <c r="G5" s="13"/>
      <c r="H5" s="4"/>
      <c r="I5" s="2" t="s">
        <v>8</v>
      </c>
      <c r="J5" s="16" t="str">
        <f ca="1">_xlfn.XLOOKUP($Z5,'12 équipes'!$R$3:$R$26,Concours!$A$6:$A$29,0,0)</f>
        <v/>
      </c>
      <c r="K5" s="4" t="s">
        <v>1</v>
      </c>
      <c r="L5" s="19" t="str">
        <f ca="1">_xlfn.XLOOKUP($AA5,'12 équipes'!$R$3:$R$26,Concours!$A$6:$A$29,0,0)</f>
        <v/>
      </c>
      <c r="M5" s="11"/>
      <c r="N5" s="14"/>
      <c r="O5" s="14"/>
      <c r="Q5" s="2">
        <f t="shared" ca="1" si="0"/>
        <v>51690</v>
      </c>
      <c r="R5" s="2">
        <f t="shared" ca="1" si="1"/>
        <v>9</v>
      </c>
      <c r="T5" s="2">
        <v>5</v>
      </c>
      <c r="U5" s="2">
        <v>6</v>
      </c>
      <c r="W5" s="2">
        <v>5</v>
      </c>
      <c r="X5" s="2">
        <v>7</v>
      </c>
      <c r="Z5" s="2">
        <v>5</v>
      </c>
      <c r="AA5" s="2">
        <v>8</v>
      </c>
      <c r="AC5" s="2">
        <v>3</v>
      </c>
      <c r="AD5" s="2">
        <v>10</v>
      </c>
      <c r="AE5"/>
    </row>
    <row r="6" spans="1:31" s="2" customFormat="1" ht="20.25" customHeight="1" x14ac:dyDescent="0.3">
      <c r="A6" s="2" t="s">
        <v>11</v>
      </c>
      <c r="B6" s="16" t="str">
        <f ca="1">_xlfn.XLOOKUP($T6,'12 équipes'!$R$3:$R$26,Concours!$A$6:$A$29,0,0)</f>
        <v/>
      </c>
      <c r="C6" s="4" t="s">
        <v>1</v>
      </c>
      <c r="D6" s="16" t="str">
        <f ca="1">_xlfn.XLOOKUP($U6,'12 équipes'!$R$3:$R$26,Concours!$A$6:$A$29,0,0)</f>
        <v/>
      </c>
      <c r="E6" s="9"/>
      <c r="F6" s="13"/>
      <c r="G6" s="13"/>
      <c r="H6" s="4"/>
      <c r="I6" s="2" t="s">
        <v>11</v>
      </c>
      <c r="J6" s="16" t="str">
        <f ca="1">_xlfn.XLOOKUP($Z6,'12 équipes'!$R$3:$R$26,Concours!$A$6:$A$29,0,0)</f>
        <v/>
      </c>
      <c r="K6" s="4" t="s">
        <v>1</v>
      </c>
      <c r="L6" s="19" t="str">
        <f ca="1">_xlfn.XLOOKUP($AA6,'12 équipes'!$R$3:$R$26,Concours!$A$6:$A$29,0,0)</f>
        <v/>
      </c>
      <c r="M6" s="11"/>
      <c r="N6" s="14"/>
      <c r="O6" s="14"/>
      <c r="Q6" s="2">
        <f t="shared" ca="1" si="0"/>
        <v>35729</v>
      </c>
      <c r="R6" s="2">
        <f t="shared" ca="1" si="1"/>
        <v>10</v>
      </c>
      <c r="T6" s="2">
        <v>7</v>
      </c>
      <c r="U6" s="2">
        <v>8</v>
      </c>
      <c r="W6" s="2">
        <v>6</v>
      </c>
      <c r="X6" s="2">
        <v>8</v>
      </c>
      <c r="Z6" s="2">
        <v>6</v>
      </c>
      <c r="AA6" s="2">
        <v>7</v>
      </c>
      <c r="AC6" s="2">
        <v>4</v>
      </c>
      <c r="AD6" s="2">
        <v>8</v>
      </c>
      <c r="AE6"/>
    </row>
    <row r="7" spans="1:31" s="2" customFormat="1" ht="20.25" customHeight="1" x14ac:dyDescent="0.3">
      <c r="A7" s="2" t="s">
        <v>12</v>
      </c>
      <c r="B7" s="16" t="str">
        <f ca="1">_xlfn.XLOOKUP($T7,'12 équipes'!$R$3:$R$26,Concours!$A$6:$A$29,0,0)</f>
        <v/>
      </c>
      <c r="C7" s="4" t="s">
        <v>1</v>
      </c>
      <c r="D7" s="16" t="str">
        <f ca="1">_xlfn.XLOOKUP($U7,'12 équipes'!$R$3:$R$26,Concours!$A$6:$A$29,0,0)</f>
        <v/>
      </c>
      <c r="E7" s="9"/>
      <c r="F7" s="24"/>
      <c r="G7" s="24"/>
      <c r="H7" s="4"/>
      <c r="I7" s="2" t="s">
        <v>12</v>
      </c>
      <c r="J7" s="16" t="str">
        <f ca="1">_xlfn.XLOOKUP($Z7,'12 équipes'!$R$3:$R$26,Concours!$A$6:$A$29,0,0)</f>
        <v/>
      </c>
      <c r="K7" s="4" t="s">
        <v>1</v>
      </c>
      <c r="L7" s="19" t="str">
        <f ca="1">_xlfn.XLOOKUP($AA7,'12 équipes'!$R$3:$R$26,Concours!$A$6:$A$29,0,0)</f>
        <v/>
      </c>
      <c r="M7" s="11"/>
      <c r="N7" s="25"/>
      <c r="O7" s="25"/>
      <c r="Q7" s="2">
        <f t="shared" ca="1" si="0"/>
        <v>89348</v>
      </c>
      <c r="R7" s="2">
        <f t="shared" ca="1" si="1"/>
        <v>1</v>
      </c>
      <c r="T7" s="2">
        <v>9</v>
      </c>
      <c r="U7" s="2">
        <v>10</v>
      </c>
      <c r="W7" s="2">
        <v>9</v>
      </c>
      <c r="X7" s="2">
        <v>11</v>
      </c>
      <c r="Z7" s="2">
        <v>9</v>
      </c>
      <c r="AA7" s="2">
        <v>12</v>
      </c>
      <c r="AC7" s="2">
        <v>5</v>
      </c>
      <c r="AD7" s="2">
        <v>9</v>
      </c>
      <c r="AE7"/>
    </row>
    <row r="8" spans="1:31" s="2" customFormat="1" ht="20.25" customHeight="1" x14ac:dyDescent="0.3">
      <c r="A8" s="2" t="s">
        <v>13</v>
      </c>
      <c r="B8" s="16" t="str">
        <f ca="1">_xlfn.XLOOKUP($T8,'12 équipes'!$R$3:$R$26,Concours!$A$6:$A$29,0,0)</f>
        <v/>
      </c>
      <c r="C8" s="4" t="s">
        <v>1</v>
      </c>
      <c r="D8" s="16" t="str">
        <f ca="1">_xlfn.XLOOKUP($U8,'12 équipes'!$R$3:$R$26,Concours!$A$6:$A$29,0,0)</f>
        <v/>
      </c>
      <c r="E8" s="9"/>
      <c r="F8" s="13"/>
      <c r="G8" s="13"/>
      <c r="H8" s="4"/>
      <c r="I8" s="2" t="s">
        <v>13</v>
      </c>
      <c r="J8" s="16" t="str">
        <f ca="1">_xlfn.XLOOKUP($Z8,'12 équipes'!$R$3:$R$26,Concours!$A$6:$A$29,0,0)</f>
        <v/>
      </c>
      <c r="K8" s="4" t="s">
        <v>1</v>
      </c>
      <c r="L8" s="19" t="str">
        <f ca="1">_xlfn.XLOOKUP($AA8,'12 équipes'!$R$3:$R$26,Concours!$A$6:$A$29,0,0)</f>
        <v/>
      </c>
      <c r="M8" s="11"/>
      <c r="N8" s="14"/>
      <c r="O8" s="14"/>
      <c r="Q8" s="2">
        <f t="shared" ca="1" si="0"/>
        <v>15137</v>
      </c>
      <c r="R8" s="2">
        <f t="shared" ca="1" si="1"/>
        <v>12</v>
      </c>
      <c r="T8" s="2">
        <v>11</v>
      </c>
      <c r="U8" s="2">
        <v>12</v>
      </c>
      <c r="W8" s="2">
        <v>10</v>
      </c>
      <c r="X8" s="2">
        <v>12</v>
      </c>
      <c r="Z8" s="2">
        <v>10</v>
      </c>
      <c r="AA8" s="2">
        <v>11</v>
      </c>
      <c r="AC8" s="2">
        <v>7</v>
      </c>
      <c r="AD8" s="2">
        <v>11</v>
      </c>
      <c r="AE8"/>
    </row>
    <row r="9" spans="1:31" s="2" customFormat="1" ht="20.25" customHeight="1" x14ac:dyDescent="0.3">
      <c r="B9" s="16"/>
      <c r="C9" s="4"/>
      <c r="D9" s="16"/>
      <c r="E9" s="9"/>
      <c r="F9" s="4"/>
      <c r="G9" s="4"/>
      <c r="H9" s="4"/>
      <c r="J9" s="16"/>
      <c r="K9" s="4"/>
      <c r="L9" s="19"/>
      <c r="M9" s="11"/>
      <c r="N9" s="23"/>
      <c r="O9" s="23"/>
      <c r="Q9" s="2">
        <f t="shared" ca="1" si="0"/>
        <v>24441</v>
      </c>
      <c r="R9" s="2">
        <f t="shared" ca="1" si="1"/>
        <v>11</v>
      </c>
      <c r="AE9"/>
    </row>
    <row r="10" spans="1:31" s="2" customFormat="1" ht="20.25" customHeight="1" x14ac:dyDescent="0.3">
      <c r="Q10" s="2">
        <f t="shared" ca="1" si="0"/>
        <v>60398</v>
      </c>
      <c r="R10" s="2">
        <f t="shared" ca="1" si="1"/>
        <v>8</v>
      </c>
      <c r="AE10"/>
    </row>
    <row r="11" spans="1:31" s="2" customFormat="1" ht="20.25" customHeight="1" x14ac:dyDescent="0.3">
      <c r="Q11" s="2">
        <f t="shared" ca="1" si="0"/>
        <v>76071</v>
      </c>
      <c r="R11" s="2">
        <f t="shared" ca="1" si="1"/>
        <v>2</v>
      </c>
      <c r="AE11"/>
    </row>
    <row r="12" spans="1:31" s="2" customFormat="1" ht="20.25" customHeight="1" x14ac:dyDescent="0.3">
      <c r="Q12" s="2">
        <f t="shared" ca="1" si="0"/>
        <v>71708</v>
      </c>
      <c r="R12" s="2">
        <f t="shared" ca="1" si="1"/>
        <v>4</v>
      </c>
      <c r="AE12"/>
    </row>
    <row r="13" spans="1:31" s="2" customFormat="1" ht="20.25" customHeight="1" x14ac:dyDescent="0.3">
      <c r="Q13" s="2">
        <f t="shared" ca="1" si="0"/>
        <v>66822</v>
      </c>
      <c r="R13" s="2">
        <f t="shared" ca="1" si="1"/>
        <v>6</v>
      </c>
      <c r="AE13"/>
    </row>
    <row r="14" spans="1:31" s="2" customFormat="1" ht="20.25" customHeight="1" x14ac:dyDescent="0.3">
      <c r="Q14" s="2">
        <f t="shared" ca="1" si="0"/>
        <v>67364</v>
      </c>
      <c r="R14" s="2">
        <f t="shared" ca="1" si="1"/>
        <v>5</v>
      </c>
      <c r="AE14"/>
    </row>
    <row r="15" spans="1:31" s="2" customFormat="1" ht="20.25" customHeight="1" x14ac:dyDescent="0.3">
      <c r="AC15"/>
      <c r="AD15"/>
      <c r="AE15"/>
    </row>
    <row r="16" spans="1:31" s="2" customFormat="1" ht="14.4" x14ac:dyDescent="0.3">
      <c r="A16" s="20" t="s">
        <v>5</v>
      </c>
      <c r="B16" s="20"/>
      <c r="C16" s="20"/>
      <c r="D16" s="20"/>
      <c r="E16" s="5"/>
      <c r="F16" s="5"/>
      <c r="G16" s="5"/>
      <c r="H16" s="5"/>
      <c r="I16" s="20" t="s">
        <v>6</v>
      </c>
      <c r="J16" s="20"/>
      <c r="K16" s="20"/>
      <c r="L16" s="20"/>
      <c r="M16" s="5"/>
      <c r="N16" s="5"/>
      <c r="O16" s="5"/>
      <c r="AC16"/>
      <c r="AD16"/>
      <c r="AE16"/>
    </row>
    <row r="17" spans="1:31" s="2" customFormat="1" ht="20.25" customHeight="1" x14ac:dyDescent="0.3">
      <c r="A17" s="2" t="s">
        <v>10</v>
      </c>
      <c r="B17" s="16" t="str">
        <f ca="1">_xlfn.XLOOKUP($W3,'12 équipes'!$R$3:$R$26,Concours!$A$6:$A$29,0,0)</f>
        <v/>
      </c>
      <c r="C17" s="4" t="s">
        <v>1</v>
      </c>
      <c r="D17" s="16" t="str">
        <f ca="1">_xlfn.XLOOKUP($X3,'12 équipes'!$R$3:$R$26,Concours!$A$6:$A$29,0,0)</f>
        <v/>
      </c>
      <c r="E17" s="9"/>
      <c r="F17" s="13"/>
      <c r="G17" s="13"/>
      <c r="H17" s="4"/>
      <c r="I17" s="2" t="s">
        <v>10</v>
      </c>
      <c r="J17" s="16" t="str">
        <f ca="1">_xlfn.XLOOKUP($AC3,'12 équipes'!$R$3:$R$26,Concours!$A$6:$A$29,0,0)</f>
        <v/>
      </c>
      <c r="K17" s="4" t="s">
        <v>1</v>
      </c>
      <c r="L17" s="19" t="str">
        <f ca="1">_xlfn.XLOOKUP($AD3,'12 équipes'!$R$3:$R$26,Concours!$A$6:$A$29,0,0)</f>
        <v/>
      </c>
      <c r="M17" s="11"/>
      <c r="N17" s="14"/>
      <c r="O17" s="14"/>
      <c r="AC17"/>
      <c r="AD17"/>
      <c r="AE17"/>
    </row>
    <row r="18" spans="1:31" s="2" customFormat="1" ht="20.25" customHeight="1" x14ac:dyDescent="0.3">
      <c r="A18" s="2" t="s">
        <v>9</v>
      </c>
      <c r="B18" s="16" t="str">
        <f ca="1">_xlfn.XLOOKUP($W4,'12 équipes'!$R$3:$R$26,Concours!$A$6:$A$29,0,0)</f>
        <v/>
      </c>
      <c r="C18" s="4" t="s">
        <v>1</v>
      </c>
      <c r="D18" s="16" t="str">
        <f ca="1">_xlfn.XLOOKUP($X4,'12 équipes'!$R$3:$R$26,Concours!$A$6:$A$29,0,0)</f>
        <v/>
      </c>
      <c r="E18" s="9"/>
      <c r="F18" s="26"/>
      <c r="G18" s="26"/>
      <c r="H18" s="4"/>
      <c r="I18" s="2" t="s">
        <v>9</v>
      </c>
      <c r="J18" s="16" t="str">
        <f ca="1">_xlfn.XLOOKUP($AC4,'12 équipes'!$R$3:$R$26,Concours!$A$6:$A$29,0,0)</f>
        <v/>
      </c>
      <c r="K18" s="4" t="s">
        <v>1</v>
      </c>
      <c r="L18" s="19" t="str">
        <f ca="1">_xlfn.XLOOKUP($AD4,'12 équipes'!$R$3:$R$26,Concours!$A$6:$A$29,0,0)</f>
        <v/>
      </c>
      <c r="M18" s="11"/>
      <c r="N18" s="27"/>
      <c r="O18" s="27"/>
      <c r="AC18"/>
      <c r="AD18"/>
      <c r="AE18"/>
    </row>
    <row r="19" spans="1:31" s="2" customFormat="1" ht="20.25" customHeight="1" x14ac:dyDescent="0.3">
      <c r="A19" s="2" t="s">
        <v>8</v>
      </c>
      <c r="B19" s="16" t="str">
        <f ca="1">_xlfn.XLOOKUP($W5,'12 équipes'!$R$3:$R$26,Concours!$A$6:$A$29,0,0)</f>
        <v/>
      </c>
      <c r="C19" s="4" t="s">
        <v>1</v>
      </c>
      <c r="D19" s="16" t="str">
        <f ca="1">_xlfn.XLOOKUP($X5,'12 équipes'!$R$3:$R$26,Concours!$A$6:$A$29,0,0)</f>
        <v/>
      </c>
      <c r="E19" s="9"/>
      <c r="F19" s="13"/>
      <c r="G19" s="13"/>
      <c r="H19" s="4"/>
      <c r="I19" s="2" t="s">
        <v>8</v>
      </c>
      <c r="J19" s="16" t="str">
        <f ca="1">_xlfn.XLOOKUP($AC5,'12 équipes'!$R$3:$R$26,Concours!$A$6:$A$29,0,0)</f>
        <v/>
      </c>
      <c r="K19" s="4" t="s">
        <v>1</v>
      </c>
      <c r="L19" s="19" t="str">
        <f ca="1">_xlfn.XLOOKUP($AD5,'12 équipes'!$R$3:$R$26,Concours!$A$6:$A$29,0,0)</f>
        <v/>
      </c>
      <c r="M19" s="11"/>
      <c r="N19" s="14"/>
      <c r="O19" s="14"/>
      <c r="AC19"/>
      <c r="AD19"/>
      <c r="AE19"/>
    </row>
    <row r="20" spans="1:31" s="2" customFormat="1" ht="20.25" customHeight="1" x14ac:dyDescent="0.3">
      <c r="A20" s="2" t="s">
        <v>11</v>
      </c>
      <c r="B20" s="16" t="str">
        <f ca="1">_xlfn.XLOOKUP($W6,'12 équipes'!$R$3:$R$26,Concours!$A$6:$A$29,0,0)</f>
        <v/>
      </c>
      <c r="C20" s="4" t="s">
        <v>1</v>
      </c>
      <c r="D20" s="16" t="str">
        <f ca="1">_xlfn.XLOOKUP($X6,'12 équipes'!$R$3:$R$26,Concours!$A$6:$A$29,0,0)</f>
        <v/>
      </c>
      <c r="E20" s="9"/>
      <c r="F20" s="13"/>
      <c r="G20" s="13"/>
      <c r="H20" s="4"/>
      <c r="I20" s="2" t="s">
        <v>11</v>
      </c>
      <c r="J20" s="16" t="str">
        <f ca="1">_xlfn.XLOOKUP($AC6,'12 équipes'!$R$3:$R$26,Concours!$A$6:$A$29,0,0)</f>
        <v/>
      </c>
      <c r="K20" s="4" t="s">
        <v>1</v>
      </c>
      <c r="L20" s="19" t="str">
        <f ca="1">_xlfn.XLOOKUP($AD6,'12 équipes'!$R$3:$R$26,Concours!$A$6:$A$29,0,0)</f>
        <v/>
      </c>
      <c r="M20" s="11"/>
      <c r="N20" s="14"/>
      <c r="O20" s="14"/>
      <c r="AC20"/>
      <c r="AD20"/>
      <c r="AE20"/>
    </row>
    <row r="21" spans="1:31" s="2" customFormat="1" ht="20.25" customHeight="1" x14ac:dyDescent="0.3">
      <c r="A21" s="2" t="s">
        <v>12</v>
      </c>
      <c r="B21" s="16" t="str">
        <f ca="1">_xlfn.XLOOKUP($W7,'12 équipes'!$R$3:$R$26,Concours!$A$6:$A$29,0,0)</f>
        <v/>
      </c>
      <c r="C21" s="4" t="s">
        <v>1</v>
      </c>
      <c r="D21" s="16" t="str">
        <f ca="1">_xlfn.XLOOKUP($X7,'12 équipes'!$R$3:$R$26,Concours!$A$6:$A$29,0,0)</f>
        <v/>
      </c>
      <c r="E21" s="9"/>
      <c r="F21" s="24"/>
      <c r="G21" s="24"/>
      <c r="H21" s="4"/>
      <c r="I21" s="2" t="s">
        <v>12</v>
      </c>
      <c r="J21" s="16" t="str">
        <f ca="1">_xlfn.XLOOKUP($AC7,'12 équipes'!$R$3:$R$26,Concours!$A$6:$A$29,0,0)</f>
        <v/>
      </c>
      <c r="K21" s="4" t="s">
        <v>1</v>
      </c>
      <c r="L21" s="19" t="str">
        <f ca="1">_xlfn.XLOOKUP($AD7,'12 équipes'!$R$3:$R$26,Concours!$A$6:$A$29,0,0)</f>
        <v/>
      </c>
      <c r="M21" s="11"/>
      <c r="N21" s="25"/>
      <c r="O21" s="25"/>
      <c r="AC21"/>
      <c r="AD21"/>
      <c r="AE21"/>
    </row>
    <row r="22" spans="1:31" s="2" customFormat="1" ht="20.25" customHeight="1" x14ac:dyDescent="0.3">
      <c r="A22" s="2" t="s">
        <v>13</v>
      </c>
      <c r="B22" s="16" t="str">
        <f ca="1">_xlfn.XLOOKUP($W8,'12 équipes'!$R$3:$R$26,Concours!$A$6:$A$29,0,0)</f>
        <v/>
      </c>
      <c r="C22" s="4" t="s">
        <v>1</v>
      </c>
      <c r="D22" s="16" t="str">
        <f ca="1">_xlfn.XLOOKUP($X8,'12 équipes'!$R$3:$R$26,Concours!$A$6:$A$29,0,0)</f>
        <v/>
      </c>
      <c r="E22" s="9"/>
      <c r="F22" s="13"/>
      <c r="G22" s="13"/>
      <c r="H22" s="4"/>
      <c r="I22" s="2" t="s">
        <v>13</v>
      </c>
      <c r="J22" s="16" t="str">
        <f ca="1">_xlfn.XLOOKUP($AC8,'12 équipes'!$R$3:$R$26,Concours!$A$6:$A$29,0,0)</f>
        <v/>
      </c>
      <c r="K22" s="4" t="s">
        <v>1</v>
      </c>
      <c r="L22" s="19" t="str">
        <f ca="1">_xlfn.XLOOKUP($AD8,'12 équipes'!$R$3:$R$26,Concours!$A$6:$A$29,0,0)</f>
        <v/>
      </c>
      <c r="M22" s="11"/>
      <c r="N22" s="14"/>
      <c r="O22" s="14"/>
      <c r="AC22"/>
      <c r="AD22"/>
      <c r="AE22"/>
    </row>
    <row r="23" spans="1:31" s="2" customFormat="1" ht="20.25" customHeight="1" x14ac:dyDescent="0.3">
      <c r="B23" s="16"/>
      <c r="C23" s="4"/>
      <c r="D23" s="16"/>
      <c r="E23" s="9"/>
      <c r="F23" s="4"/>
      <c r="G23" s="4"/>
      <c r="H23" s="4"/>
      <c r="J23" s="16"/>
      <c r="K23" s="4"/>
      <c r="L23" s="19"/>
      <c r="M23" s="11"/>
      <c r="N23" s="23"/>
      <c r="O23" s="23"/>
      <c r="AC23"/>
      <c r="AD23"/>
      <c r="AE23"/>
    </row>
    <row r="24" spans="1:31" s="2" customFormat="1" ht="20.25" customHeight="1" x14ac:dyDescent="0.3">
      <c r="B24" s="16"/>
      <c r="C24" s="4"/>
      <c r="D24" s="16"/>
      <c r="E24" s="9"/>
      <c r="F24" s="4"/>
      <c r="G24" s="4"/>
      <c r="H24" s="4"/>
      <c r="J24" s="16"/>
      <c r="K24" s="4"/>
      <c r="L24" s="19"/>
      <c r="M24" s="11"/>
      <c r="N24" s="23"/>
      <c r="O24" s="23"/>
      <c r="AC24"/>
      <c r="AD24"/>
      <c r="AE24"/>
    </row>
    <row r="25" spans="1:31" s="2" customFormat="1" ht="20.25" customHeight="1" x14ac:dyDescent="0.3">
      <c r="B25" s="16"/>
      <c r="C25" s="4"/>
      <c r="D25" s="16"/>
      <c r="E25" s="9"/>
      <c r="F25" s="4"/>
      <c r="G25" s="4"/>
      <c r="H25" s="4"/>
      <c r="J25" s="16"/>
      <c r="K25" s="4"/>
      <c r="L25" s="19"/>
      <c r="M25" s="11"/>
      <c r="N25" s="23"/>
      <c r="O25" s="23"/>
      <c r="AC25"/>
      <c r="AD25"/>
      <c r="AE25"/>
    </row>
    <row r="26" spans="1:31" s="2" customFormat="1" ht="20.25" customHeight="1" x14ac:dyDescent="0.3">
      <c r="B26" s="16"/>
      <c r="C26" s="4"/>
      <c r="D26" s="16"/>
      <c r="E26" s="9"/>
      <c r="F26" s="4"/>
      <c r="G26" s="4"/>
      <c r="H26" s="4"/>
      <c r="J26" s="16"/>
      <c r="K26" s="4"/>
      <c r="L26" s="19"/>
      <c r="M26" s="11"/>
      <c r="N26" s="23"/>
      <c r="O26" s="23"/>
      <c r="AC26"/>
      <c r="AD26"/>
      <c r="AE26"/>
    </row>
    <row r="27" spans="1:31" s="2" customFormat="1" ht="20.25" customHeight="1" x14ac:dyDescent="0.3">
      <c r="B27" s="16"/>
      <c r="C27" s="4"/>
      <c r="D27" s="16"/>
      <c r="E27" s="9"/>
      <c r="F27" s="4"/>
      <c r="G27" s="4"/>
      <c r="H27" s="4"/>
      <c r="J27" s="16"/>
      <c r="K27" s="4"/>
      <c r="L27" s="19"/>
      <c r="M27" s="11"/>
      <c r="N27" s="23"/>
      <c r="O27" s="23"/>
      <c r="AC27"/>
      <c r="AD27"/>
      <c r="AE27"/>
    </row>
    <row r="28" spans="1:31" s="2" customFormat="1" x14ac:dyDescent="0.3">
      <c r="B28" s="16"/>
      <c r="C28" s="4"/>
      <c r="D28" s="16"/>
      <c r="E28" s="9"/>
      <c r="F28" s="4"/>
      <c r="G28" s="4"/>
      <c r="H28" s="4"/>
      <c r="J28" s="16"/>
      <c r="K28" s="4"/>
      <c r="L28" s="19"/>
      <c r="M28" s="11"/>
      <c r="N28" s="23"/>
      <c r="O28" s="23"/>
      <c r="AC28"/>
      <c r="AD28"/>
      <c r="AE28"/>
    </row>
    <row r="29" spans="1:31" x14ac:dyDescent="0.3">
      <c r="F29" s="4"/>
      <c r="G29" s="4"/>
      <c r="H29" s="4"/>
    </row>
    <row r="30" spans="1:31" x14ac:dyDescent="0.3">
      <c r="F30" s="4"/>
      <c r="G30" s="4"/>
      <c r="H30" s="4"/>
    </row>
    <row r="31" spans="1:31" x14ac:dyDescent="0.3">
      <c r="F31" s="4"/>
      <c r="G31" s="4"/>
      <c r="H31" s="4"/>
    </row>
    <row r="32" spans="1:31" x14ac:dyDescent="0.3">
      <c r="F32" s="4"/>
      <c r="G32" s="4"/>
      <c r="H32" s="4"/>
    </row>
    <row r="33" spans="6:8" x14ac:dyDescent="0.3">
      <c r="F33" s="4"/>
      <c r="G33" s="4"/>
      <c r="H33" s="4"/>
    </row>
    <row r="34" spans="6:8" x14ac:dyDescent="0.3">
      <c r="F34" s="4"/>
      <c r="G34" s="4"/>
      <c r="H34" s="4"/>
    </row>
    <row r="35" spans="6:8" x14ac:dyDescent="0.3">
      <c r="F35" s="4"/>
      <c r="G35" s="4"/>
      <c r="H35" s="4"/>
    </row>
    <row r="36" spans="6:8" x14ac:dyDescent="0.3">
      <c r="F36" s="4"/>
      <c r="G36" s="4"/>
      <c r="H36" s="4"/>
    </row>
    <row r="37" spans="6:8" x14ac:dyDescent="0.3">
      <c r="F37" s="4"/>
      <c r="G37" s="4"/>
      <c r="H37" s="4"/>
    </row>
    <row r="38" spans="6:8" x14ac:dyDescent="0.3">
      <c r="F38" s="4"/>
      <c r="G38" s="4"/>
      <c r="H38" s="4"/>
    </row>
    <row r="39" spans="6:8" x14ac:dyDescent="0.3">
      <c r="F39" s="4"/>
      <c r="G39" s="4"/>
      <c r="H39" s="4"/>
    </row>
    <row r="40" spans="6:8" x14ac:dyDescent="0.3">
      <c r="F40" s="4"/>
      <c r="G40" s="4"/>
      <c r="H40" s="4"/>
    </row>
    <row r="41" spans="6:8" x14ac:dyDescent="0.3">
      <c r="F41" s="6"/>
      <c r="G41" s="6"/>
      <c r="H41" s="6"/>
    </row>
    <row r="42" spans="6:8" x14ac:dyDescent="0.3">
      <c r="F42" s="7"/>
      <c r="G42" s="7"/>
      <c r="H42" s="7"/>
    </row>
    <row r="43" spans="6:8" x14ac:dyDescent="0.3">
      <c r="F43" s="7"/>
      <c r="G43" s="7"/>
      <c r="H43" s="7"/>
    </row>
    <row r="44" spans="6:8" x14ac:dyDescent="0.3">
      <c r="F44" s="7"/>
      <c r="G44" s="7"/>
      <c r="H44" s="7"/>
    </row>
    <row r="45" spans="6:8" x14ac:dyDescent="0.3">
      <c r="F45" s="7"/>
      <c r="G45" s="7"/>
      <c r="H45" s="7"/>
    </row>
    <row r="46" spans="6:8" x14ac:dyDescent="0.3">
      <c r="F46" s="7"/>
      <c r="G46" s="7"/>
      <c r="H46" s="7"/>
    </row>
    <row r="47" spans="6:8" x14ac:dyDescent="0.3">
      <c r="F47" s="7"/>
      <c r="G47" s="7"/>
      <c r="H47" s="7"/>
    </row>
    <row r="48" spans="6:8" x14ac:dyDescent="0.3">
      <c r="F48" s="7"/>
      <c r="G48" s="7"/>
      <c r="H48" s="7"/>
    </row>
    <row r="49" spans="6:8" x14ac:dyDescent="0.3">
      <c r="F49" s="7"/>
      <c r="G49" s="7"/>
      <c r="H49" s="7"/>
    </row>
    <row r="50" spans="6:8" x14ac:dyDescent="0.3">
      <c r="F50" s="7"/>
      <c r="G50" s="7"/>
      <c r="H50" s="7"/>
    </row>
    <row r="51" spans="6:8" x14ac:dyDescent="0.3">
      <c r="F51" s="7"/>
      <c r="G51" s="7"/>
      <c r="H51" s="7"/>
    </row>
    <row r="52" spans="6:8" x14ac:dyDescent="0.3">
      <c r="F52" s="7"/>
      <c r="G52" s="7"/>
      <c r="H52" s="7"/>
    </row>
    <row r="53" spans="6:8" x14ac:dyDescent="0.3">
      <c r="F53" s="7"/>
      <c r="G53" s="7"/>
      <c r="H53" s="7"/>
    </row>
  </sheetData>
  <mergeCells count="3">
    <mergeCell ref="A2:D2"/>
    <mergeCell ref="I2:L2"/>
    <mergeCell ref="N2:O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FA4BA-C28F-314A-BB0F-54C9B49804B0}">
  <sheetPr codeName="Feuil8"/>
  <dimension ref="A2:AE53"/>
  <sheetViews>
    <sheetView showGridLines="0" topLeftCell="A2" zoomScaleNormal="150" zoomScaleSheetLayoutView="100" workbookViewId="0">
      <selection activeCell="M2" sqref="M2"/>
    </sheetView>
  </sheetViews>
  <sheetFormatPr baseColWidth="10" defaultColWidth="9.109375" defaultRowHeight="15.6" x14ac:dyDescent="0.3"/>
  <cols>
    <col min="1" max="1" width="9.6640625" customWidth="1"/>
    <col min="2" max="2" width="3.33203125" style="15" customWidth="1"/>
    <col min="3" max="3" width="3.109375" style="1" bestFit="1" customWidth="1"/>
    <col min="4" max="4" width="3.109375" style="15" bestFit="1" customWidth="1"/>
    <col min="5" max="5" width="0.6640625" style="10" customWidth="1"/>
    <col min="6" max="7" width="7.109375" style="1" customWidth="1"/>
    <col min="8" max="8" width="0.6640625" style="1" customWidth="1"/>
    <col min="10" max="10" width="3.109375" style="15" bestFit="1" customWidth="1"/>
    <col min="11" max="11" width="3.109375" bestFit="1" customWidth="1"/>
    <col min="12" max="12" width="3.109375" style="18" bestFit="1" customWidth="1"/>
    <col min="13" max="13" width="0.6640625" style="12" customWidth="1"/>
    <col min="14" max="15" width="7.109375" style="8" customWidth="1"/>
    <col min="16" max="16" width="9" customWidth="1"/>
    <col min="17" max="17" width="6.88671875" customWidth="1"/>
    <col min="18" max="18" width="2.6640625" customWidth="1"/>
    <col min="19" max="19" width="4.5546875" customWidth="1"/>
    <col min="20" max="21" width="2.6640625" customWidth="1"/>
    <col min="22" max="22" width="3.88671875" customWidth="1"/>
    <col min="23" max="23" width="2.6640625" customWidth="1"/>
    <col min="24" max="24" width="3" customWidth="1"/>
    <col min="25" max="25" width="1.6640625" customWidth="1"/>
    <col min="26" max="27" width="3.109375" customWidth="1"/>
    <col min="28" max="28" width="1.6640625" customWidth="1"/>
    <col min="29" max="30" width="3.109375" hidden="1" customWidth="1"/>
  </cols>
  <sheetData>
    <row r="2" spans="1:31" ht="14.4" x14ac:dyDescent="0.3">
      <c r="A2" s="21" t="s">
        <v>4</v>
      </c>
      <c r="B2" s="21"/>
      <c r="C2" s="21"/>
      <c r="D2" s="21"/>
      <c r="E2" s="3"/>
      <c r="F2" s="140"/>
      <c r="G2" s="140"/>
      <c r="H2" s="3"/>
      <c r="I2" s="21" t="s">
        <v>7</v>
      </c>
      <c r="J2" s="21"/>
      <c r="K2" s="21"/>
      <c r="L2" s="21"/>
      <c r="M2" s="3"/>
      <c r="N2" s="140"/>
      <c r="O2" s="140"/>
    </row>
    <row r="3" spans="1:31" s="2" customFormat="1" ht="20.25" customHeight="1" x14ac:dyDescent="0.3">
      <c r="A3" s="2" t="s">
        <v>10</v>
      </c>
      <c r="B3" s="16" t="str">
        <f ca="1">_xlfn.XLOOKUP($T3,'14 équipes'!$R$3:$R$26,Concours!$A$6:$A$29,0,0)</f>
        <v/>
      </c>
      <c r="C3" s="4" t="s">
        <v>1</v>
      </c>
      <c r="D3" s="16" t="str">
        <f ca="1">_xlfn.XLOOKUP($U3,'14 équipes'!$R$3:$R$26,Concours!$A$6:$A$29,0,0)</f>
        <v/>
      </c>
      <c r="E3" s="9"/>
      <c r="F3" s="13"/>
      <c r="G3" s="13"/>
      <c r="H3" s="4"/>
      <c r="I3" s="2" t="s">
        <v>10</v>
      </c>
      <c r="J3" s="16" t="str">
        <f ca="1">_xlfn.XLOOKUP($Z3,'14 équipes'!$R$3:$R$26,Concours!$A$6:$A$29,0,0)</f>
        <v/>
      </c>
      <c r="K3" s="4" t="s">
        <v>1</v>
      </c>
      <c r="L3" s="19" t="str">
        <f ca="1">_xlfn.XLOOKUP($AA3,'14 équipes'!$R$3:$R$26,Concours!$A$6:$A$29,0,0)</f>
        <v/>
      </c>
      <c r="M3" s="11"/>
      <c r="N3" s="14"/>
      <c r="O3" s="14"/>
      <c r="Q3" s="2">
        <f ca="1">RANDBETWEEN(1,100000)</f>
        <v>52759</v>
      </c>
      <c r="R3" s="2">
        <f ca="1">RANK($Q3,$Q$3:$Q$26,)</f>
        <v>9</v>
      </c>
      <c r="T3" s="2">
        <v>1</v>
      </c>
      <c r="U3" s="2">
        <v>2</v>
      </c>
      <c r="W3" s="2">
        <v>4</v>
      </c>
      <c r="X3" s="2">
        <v>14</v>
      </c>
      <c r="Z3" s="2">
        <v>1</v>
      </c>
      <c r="AA3" s="2">
        <v>4</v>
      </c>
      <c r="AC3" s="2">
        <v>1</v>
      </c>
      <c r="AD3" s="2">
        <v>5</v>
      </c>
      <c r="AE3"/>
    </row>
    <row r="4" spans="1:31" s="2" customFormat="1" ht="20.25" customHeight="1" x14ac:dyDescent="0.3">
      <c r="A4" s="2" t="s">
        <v>9</v>
      </c>
      <c r="B4" s="16" t="str">
        <f ca="1">_xlfn.XLOOKUP($T4,'14 équipes'!$R$3:$R$26,Concours!$A$6:$A$29,0,0)</f>
        <v/>
      </c>
      <c r="C4" s="4" t="s">
        <v>1</v>
      </c>
      <c r="D4" s="16" t="str">
        <f ca="1">_xlfn.XLOOKUP($U4,'14 équipes'!$R$3:$R$26,Concours!$A$6:$A$29,0,0)</f>
        <v/>
      </c>
      <c r="E4" s="9"/>
      <c r="F4" s="26"/>
      <c r="G4" s="26"/>
      <c r="H4" s="4"/>
      <c r="I4" s="2" t="s">
        <v>9</v>
      </c>
      <c r="J4" s="16" t="str">
        <f ca="1">_xlfn.XLOOKUP($Z4,'14 équipes'!$R$3:$R$26,Concours!$A$6:$A$29,0,0)</f>
        <v/>
      </c>
      <c r="K4" s="4" t="s">
        <v>1</v>
      </c>
      <c r="L4" s="19" t="str">
        <f ca="1">_xlfn.XLOOKUP($AA4,'14 équipes'!$R$3:$R$26,Concours!$A$6:$A$29,0,0)</f>
        <v/>
      </c>
      <c r="M4" s="11"/>
      <c r="N4" s="27"/>
      <c r="O4" s="27"/>
      <c r="Q4" s="2">
        <f t="shared" ref="Q4:Q16" ca="1" si="0">RANDBETWEEN(1,100000)</f>
        <v>60823</v>
      </c>
      <c r="R4" s="2">
        <f t="shared" ref="R4:R16" ca="1" si="1">RANK($Q4,$Q$3:$Q$26)</f>
        <v>8</v>
      </c>
      <c r="T4" s="2">
        <v>3</v>
      </c>
      <c r="U4" s="2">
        <v>4</v>
      </c>
      <c r="W4" s="2">
        <v>2</v>
      </c>
      <c r="X4" s="2">
        <v>4</v>
      </c>
      <c r="Z4" s="2">
        <v>2</v>
      </c>
      <c r="AA4" s="2">
        <v>14</v>
      </c>
      <c r="AC4" s="2">
        <v>2</v>
      </c>
      <c r="AD4" s="2">
        <v>12</v>
      </c>
      <c r="AE4"/>
    </row>
    <row r="5" spans="1:31" s="2" customFormat="1" ht="20.25" customHeight="1" x14ac:dyDescent="0.3">
      <c r="A5" s="2" t="s">
        <v>8</v>
      </c>
      <c r="B5" s="16" t="str">
        <f ca="1">_xlfn.XLOOKUP($T5,'14 équipes'!$R$3:$R$26,Concours!$A$6:$A$29,0,0)</f>
        <v/>
      </c>
      <c r="C5" s="4" t="s">
        <v>1</v>
      </c>
      <c r="D5" s="16" t="str">
        <f ca="1">_xlfn.XLOOKUP($U5,'14 équipes'!$R$3:$R$26,Concours!$A$6:$A$29,0,0)</f>
        <v/>
      </c>
      <c r="E5" s="9"/>
      <c r="F5" s="13"/>
      <c r="G5" s="13"/>
      <c r="H5" s="4"/>
      <c r="I5" s="2" t="s">
        <v>8</v>
      </c>
      <c r="J5" s="16" t="str">
        <f ca="1">_xlfn.XLOOKUP($Z5,'14 équipes'!$R$3:$R$26,Concours!$A$6:$A$29,0,0)</f>
        <v/>
      </c>
      <c r="K5" s="4" t="s">
        <v>1</v>
      </c>
      <c r="L5" s="19" t="str">
        <f ca="1">_xlfn.XLOOKUP($AA5,'14 équipes'!$R$3:$R$26,Concours!$A$6:$A$29,0,0)</f>
        <v/>
      </c>
      <c r="M5" s="11"/>
      <c r="N5" s="14"/>
      <c r="O5" s="14"/>
      <c r="Q5" s="2">
        <f t="shared" ca="1" si="0"/>
        <v>62472</v>
      </c>
      <c r="R5" s="2">
        <f t="shared" ca="1" si="1"/>
        <v>7</v>
      </c>
      <c r="T5" s="2">
        <v>5</v>
      </c>
      <c r="U5" s="2">
        <v>6</v>
      </c>
      <c r="W5" s="2">
        <v>5</v>
      </c>
      <c r="X5" s="2">
        <v>7</v>
      </c>
      <c r="Z5" s="2">
        <v>5</v>
      </c>
      <c r="AA5" s="2">
        <v>8</v>
      </c>
      <c r="AC5" s="2">
        <v>3</v>
      </c>
      <c r="AD5" s="2">
        <v>7</v>
      </c>
      <c r="AE5"/>
    </row>
    <row r="6" spans="1:31" s="2" customFormat="1" ht="20.25" customHeight="1" x14ac:dyDescent="0.3">
      <c r="A6" s="2" t="s">
        <v>11</v>
      </c>
      <c r="B6" s="16" t="str">
        <f ca="1">_xlfn.XLOOKUP($T6,'14 équipes'!$R$3:$R$26,Concours!$A$6:$A$29,0,0)</f>
        <v/>
      </c>
      <c r="C6" s="4" t="s">
        <v>1</v>
      </c>
      <c r="D6" s="16" t="str">
        <f ca="1">_xlfn.XLOOKUP($U6,'14 équipes'!$R$3:$R$26,Concours!$A$6:$A$29,0,0)</f>
        <v/>
      </c>
      <c r="E6" s="9"/>
      <c r="F6" s="13"/>
      <c r="G6" s="13"/>
      <c r="H6" s="4"/>
      <c r="I6" s="2" t="s">
        <v>11</v>
      </c>
      <c r="J6" s="16" t="str">
        <f ca="1">_xlfn.XLOOKUP($Z6,'14 équipes'!$R$3:$R$26,Concours!$A$6:$A$29,0,0)</f>
        <v/>
      </c>
      <c r="K6" s="4" t="s">
        <v>1</v>
      </c>
      <c r="L6" s="19" t="str">
        <f ca="1">_xlfn.XLOOKUP($AA6,'14 équipes'!$R$3:$R$26,Concours!$A$6:$A$29,0,0)</f>
        <v/>
      </c>
      <c r="M6" s="11"/>
      <c r="N6" s="14"/>
      <c r="O6" s="14"/>
      <c r="Q6" s="2">
        <f t="shared" ca="1" si="0"/>
        <v>94009</v>
      </c>
      <c r="R6" s="2">
        <f t="shared" ca="1" si="1"/>
        <v>1</v>
      </c>
      <c r="T6" s="2">
        <v>7</v>
      </c>
      <c r="U6" s="2">
        <v>8</v>
      </c>
      <c r="W6" s="2">
        <v>6</v>
      </c>
      <c r="X6" s="2">
        <v>8</v>
      </c>
      <c r="Z6" s="2">
        <v>6</v>
      </c>
      <c r="AA6" s="2">
        <v>7</v>
      </c>
      <c r="AC6" s="2">
        <v>4</v>
      </c>
      <c r="AD6" s="2">
        <v>8</v>
      </c>
      <c r="AE6"/>
    </row>
    <row r="7" spans="1:31" s="2" customFormat="1" ht="20.25" customHeight="1" x14ac:dyDescent="0.3">
      <c r="A7" s="2" t="s">
        <v>12</v>
      </c>
      <c r="B7" s="16" t="str">
        <f ca="1">_xlfn.XLOOKUP($T7,'14 équipes'!$R$3:$R$26,Concours!$A$6:$A$29,0,0)</f>
        <v/>
      </c>
      <c r="C7" s="4" t="s">
        <v>1</v>
      </c>
      <c r="D7" s="16" t="str">
        <f ca="1">_xlfn.XLOOKUP($U7,'14 équipes'!$R$3:$R$26,Concours!$A$6:$A$29,0,0)</f>
        <v/>
      </c>
      <c r="E7" s="9"/>
      <c r="F7" s="13"/>
      <c r="G7" s="13"/>
      <c r="H7" s="4"/>
      <c r="I7" s="2" t="s">
        <v>12</v>
      </c>
      <c r="J7" s="16" t="str">
        <f ca="1">_xlfn.XLOOKUP($Z7,'14 équipes'!$R$3:$R$26,Concours!$A$6:$A$29,0,0)</f>
        <v/>
      </c>
      <c r="K7" s="4" t="s">
        <v>1</v>
      </c>
      <c r="L7" s="19" t="str">
        <f ca="1">_xlfn.XLOOKUP($AA7,'14 équipes'!$R$3:$R$26,Concours!$A$6:$A$29,0,0)</f>
        <v/>
      </c>
      <c r="M7" s="11"/>
      <c r="N7" s="14"/>
      <c r="O7" s="14"/>
      <c r="Q7" s="2">
        <f t="shared" ca="1" si="0"/>
        <v>76858</v>
      </c>
      <c r="R7" s="2">
        <f t="shared" ca="1" si="1"/>
        <v>4</v>
      </c>
      <c r="T7" s="2">
        <v>9</v>
      </c>
      <c r="U7" s="2">
        <v>10</v>
      </c>
      <c r="W7" s="2">
        <v>9</v>
      </c>
      <c r="X7" s="2">
        <v>11</v>
      </c>
      <c r="Z7" s="2">
        <v>9</v>
      </c>
      <c r="AA7" s="2">
        <v>12</v>
      </c>
      <c r="AC7" s="2">
        <v>9</v>
      </c>
      <c r="AD7" s="2">
        <v>13</v>
      </c>
      <c r="AE7"/>
    </row>
    <row r="8" spans="1:31" s="2" customFormat="1" ht="20.25" customHeight="1" x14ac:dyDescent="0.3">
      <c r="A8" s="2" t="s">
        <v>13</v>
      </c>
      <c r="B8" s="16" t="str">
        <f ca="1">_xlfn.XLOOKUP($T8,'14 équipes'!$R$3:$R$26,Concours!$A$6:$A$29,0,0)</f>
        <v/>
      </c>
      <c r="C8" s="4" t="s">
        <v>1</v>
      </c>
      <c r="D8" s="16" t="str">
        <f ca="1">_xlfn.XLOOKUP($U8,'14 équipes'!$R$3:$R$26,Concours!$A$6:$A$29,0,0)</f>
        <v/>
      </c>
      <c r="E8" s="9"/>
      <c r="F8" s="24"/>
      <c r="G8" s="24"/>
      <c r="H8" s="4"/>
      <c r="I8" s="2" t="s">
        <v>13</v>
      </c>
      <c r="J8" s="16" t="str">
        <f ca="1">_xlfn.XLOOKUP($Z8,'14 équipes'!$R$3:$R$26,Concours!$A$6:$A$29,0,0)</f>
        <v/>
      </c>
      <c r="K8" s="4" t="s">
        <v>1</v>
      </c>
      <c r="L8" s="19" t="str">
        <f ca="1">_xlfn.XLOOKUP($AA8,'14 équipes'!$R$3:$R$26,Concours!$A$6:$A$29,0,0)</f>
        <v/>
      </c>
      <c r="M8" s="11"/>
      <c r="N8" s="25"/>
      <c r="O8" s="25"/>
      <c r="Q8" s="2">
        <f t="shared" ca="1" si="0"/>
        <v>50654</v>
      </c>
      <c r="R8" s="2">
        <f t="shared" ca="1" si="1"/>
        <v>10</v>
      </c>
      <c r="T8" s="2">
        <v>11</v>
      </c>
      <c r="U8" s="2">
        <v>12</v>
      </c>
      <c r="W8" s="2">
        <v>10</v>
      </c>
      <c r="X8" s="2">
        <v>12</v>
      </c>
      <c r="Z8" s="2">
        <v>10</v>
      </c>
      <c r="AA8" s="2">
        <v>11</v>
      </c>
      <c r="AC8" s="2">
        <v>10</v>
      </c>
      <c r="AD8" s="2">
        <v>14</v>
      </c>
      <c r="AE8"/>
    </row>
    <row r="9" spans="1:31" s="2" customFormat="1" ht="20.25" customHeight="1" x14ac:dyDescent="0.3">
      <c r="A9" s="2" t="s">
        <v>14</v>
      </c>
      <c r="B9" s="16" t="str">
        <f ca="1">_xlfn.XLOOKUP($T9,'14 équipes'!$R$3:$R$26,Concours!$A$6:$A$29,0,0)</f>
        <v/>
      </c>
      <c r="C9" s="4" t="s">
        <v>1</v>
      </c>
      <c r="D9" s="16" t="str">
        <f ca="1">_xlfn.XLOOKUP($U9,'14 équipes'!$R$3:$R$26,Concours!$A$6:$A$29,0,0)</f>
        <v/>
      </c>
      <c r="E9" s="9"/>
      <c r="F9" s="13"/>
      <c r="G9" s="13"/>
      <c r="H9" s="4"/>
      <c r="I9" s="2" t="s">
        <v>14</v>
      </c>
      <c r="J9" s="16" t="str">
        <f ca="1">_xlfn.XLOOKUP($Z9,'14 équipes'!$R$3:$R$26,Concours!$A$6:$A$29,0,0)</f>
        <v/>
      </c>
      <c r="K9" s="4" t="s">
        <v>1</v>
      </c>
      <c r="L9" s="19" t="str">
        <f ca="1">_xlfn.XLOOKUP($AA9,'14 équipes'!$R$3:$R$26,Concours!$A$6:$A$29,0,0)</f>
        <v/>
      </c>
      <c r="M9" s="11"/>
      <c r="N9" s="14"/>
      <c r="O9" s="14"/>
      <c r="Q9" s="2">
        <f t="shared" ca="1" si="0"/>
        <v>71237</v>
      </c>
      <c r="R9" s="2">
        <f t="shared" ca="1" si="1"/>
        <v>5</v>
      </c>
      <c r="T9" s="2">
        <v>13</v>
      </c>
      <c r="U9" s="2">
        <v>14</v>
      </c>
      <c r="W9" s="2">
        <v>1</v>
      </c>
      <c r="X9" s="2">
        <v>13</v>
      </c>
      <c r="Z9" s="2">
        <v>3</v>
      </c>
      <c r="AA9" s="2">
        <v>13</v>
      </c>
      <c r="AC9" s="2">
        <v>5</v>
      </c>
      <c r="AD9" s="2">
        <v>11</v>
      </c>
      <c r="AE9"/>
    </row>
    <row r="10" spans="1:31" s="2" customFormat="1" ht="20.25" customHeight="1" x14ac:dyDescent="0.3">
      <c r="B10" s="16"/>
      <c r="C10" s="4"/>
      <c r="D10" s="16"/>
      <c r="E10" s="9"/>
      <c r="F10" s="4"/>
      <c r="G10" s="4"/>
      <c r="H10" s="4"/>
      <c r="J10" s="16"/>
      <c r="K10" s="4"/>
      <c r="L10" s="19"/>
      <c r="M10" s="11"/>
      <c r="N10" s="23"/>
      <c r="O10" s="23"/>
      <c r="Q10" s="2">
        <f t="shared" ca="1" si="0"/>
        <v>66504</v>
      </c>
      <c r="R10" s="2">
        <f t="shared" ca="1" si="1"/>
        <v>6</v>
      </c>
      <c r="AE10"/>
    </row>
    <row r="11" spans="1:31" s="2" customFormat="1" ht="20.25" customHeight="1" x14ac:dyDescent="0.3">
      <c r="Q11" s="2">
        <f t="shared" ca="1" si="0"/>
        <v>86423</v>
      </c>
      <c r="R11" s="2">
        <f t="shared" ca="1" si="1"/>
        <v>3</v>
      </c>
      <c r="AE11"/>
    </row>
    <row r="12" spans="1:31" s="2" customFormat="1" ht="20.25" customHeight="1" x14ac:dyDescent="0.3">
      <c r="Q12" s="2">
        <f t="shared" ca="1" si="0"/>
        <v>12080</v>
      </c>
      <c r="R12" s="2">
        <f t="shared" ca="1" si="1"/>
        <v>14</v>
      </c>
      <c r="AE12"/>
    </row>
    <row r="13" spans="1:31" s="2" customFormat="1" ht="20.25" customHeight="1" x14ac:dyDescent="0.3">
      <c r="Q13" s="2">
        <f t="shared" ca="1" si="0"/>
        <v>23732</v>
      </c>
      <c r="R13" s="2">
        <f t="shared" ca="1" si="1"/>
        <v>13</v>
      </c>
      <c r="AE13"/>
    </row>
    <row r="14" spans="1:31" s="2" customFormat="1" ht="20.25" customHeight="1" x14ac:dyDescent="0.3">
      <c r="Q14" s="2">
        <f t="shared" ca="1" si="0"/>
        <v>27983</v>
      </c>
      <c r="R14" s="2">
        <f t="shared" ca="1" si="1"/>
        <v>12</v>
      </c>
      <c r="AE14"/>
    </row>
    <row r="15" spans="1:31" s="2" customFormat="1" ht="20.25" customHeight="1" x14ac:dyDescent="0.3">
      <c r="Q15" s="2">
        <f t="shared" ca="1" si="0"/>
        <v>45179</v>
      </c>
      <c r="R15" s="2">
        <f t="shared" ca="1" si="1"/>
        <v>11</v>
      </c>
      <c r="AC15"/>
      <c r="AD15"/>
      <c r="AE15"/>
    </row>
    <row r="16" spans="1:31" s="2" customFormat="1" ht="14.4" x14ac:dyDescent="0.3">
      <c r="A16" s="22" t="s">
        <v>5</v>
      </c>
      <c r="B16" s="22"/>
      <c r="C16" s="22"/>
      <c r="D16" s="22"/>
      <c r="E16" s="5"/>
      <c r="F16" s="5"/>
      <c r="G16" s="5"/>
      <c r="H16" s="5"/>
      <c r="I16" s="22" t="s">
        <v>6</v>
      </c>
      <c r="J16" s="22"/>
      <c r="K16" s="22"/>
      <c r="L16" s="22"/>
      <c r="M16" s="5"/>
      <c r="N16" s="5"/>
      <c r="O16" s="5"/>
      <c r="Q16" s="2">
        <f t="shared" ca="1" si="0"/>
        <v>86612</v>
      </c>
      <c r="R16" s="2">
        <f t="shared" ca="1" si="1"/>
        <v>2</v>
      </c>
      <c r="AC16"/>
      <c r="AD16"/>
      <c r="AE16"/>
    </row>
    <row r="17" spans="1:31" s="2" customFormat="1" ht="20.25" customHeight="1" x14ac:dyDescent="0.3">
      <c r="A17" s="2" t="s">
        <v>10</v>
      </c>
      <c r="B17" s="16" t="str">
        <f ca="1">_xlfn.XLOOKUP($W3,'14 équipes'!$R$3:$R$26,Concours!$A$6:$A$29,0,0)</f>
        <v/>
      </c>
      <c r="C17" s="4" t="s">
        <v>1</v>
      </c>
      <c r="D17" s="16" t="str">
        <f ca="1">_xlfn.XLOOKUP($X3,'14 équipes'!$R$3:$R$26,Concours!$A$6:$A$29,0,0)</f>
        <v/>
      </c>
      <c r="E17" s="9"/>
      <c r="F17" s="13"/>
      <c r="G17" s="13"/>
      <c r="H17" s="4"/>
      <c r="I17" s="2" t="s">
        <v>10</v>
      </c>
      <c r="J17" s="16" t="str">
        <f ca="1">_xlfn.XLOOKUP($AC3,'14 équipes'!$R$3:$R$26,Concours!$A$6:$A$29,0,0)</f>
        <v/>
      </c>
      <c r="K17" s="4" t="s">
        <v>1</v>
      </c>
      <c r="L17" s="19" t="str">
        <f ca="1">_xlfn.XLOOKUP($AD3,'14 équipes'!$R$3:$R$26,Concours!$A$6:$A$29,0,0)</f>
        <v/>
      </c>
      <c r="M17" s="11"/>
      <c r="N17" s="14"/>
      <c r="O17" s="14"/>
      <c r="AC17"/>
      <c r="AD17"/>
      <c r="AE17"/>
    </row>
    <row r="18" spans="1:31" s="2" customFormat="1" ht="20.25" customHeight="1" x14ac:dyDescent="0.3">
      <c r="A18" s="2" t="s">
        <v>9</v>
      </c>
      <c r="B18" s="16" t="str">
        <f ca="1">_xlfn.XLOOKUP($W4,'14 équipes'!$R$3:$R$26,Concours!$A$6:$A$29,0,0)</f>
        <v/>
      </c>
      <c r="C18" s="4" t="s">
        <v>1</v>
      </c>
      <c r="D18" s="16" t="str">
        <f ca="1">_xlfn.XLOOKUP($X4,'14 équipes'!$R$3:$R$26,Concours!$A$6:$A$29,0,0)</f>
        <v/>
      </c>
      <c r="E18" s="9"/>
      <c r="F18" s="26"/>
      <c r="G18" s="26"/>
      <c r="H18" s="4"/>
      <c r="I18" s="2" t="s">
        <v>9</v>
      </c>
      <c r="J18" s="16" t="str">
        <f ca="1">_xlfn.XLOOKUP($AC4,'14 équipes'!$R$3:$R$26,Concours!$A$6:$A$29,0,0)</f>
        <v/>
      </c>
      <c r="K18" s="4" t="s">
        <v>1</v>
      </c>
      <c r="L18" s="19" t="str">
        <f ca="1">_xlfn.XLOOKUP($AD4,'14 équipes'!$R$3:$R$26,Concours!$A$6:$A$29,0,0)</f>
        <v/>
      </c>
      <c r="M18" s="11"/>
      <c r="N18" s="27"/>
      <c r="O18" s="27"/>
      <c r="AC18"/>
      <c r="AD18"/>
      <c r="AE18"/>
    </row>
    <row r="19" spans="1:31" s="2" customFormat="1" ht="20.25" customHeight="1" x14ac:dyDescent="0.3">
      <c r="A19" s="2" t="s">
        <v>8</v>
      </c>
      <c r="B19" s="16" t="str">
        <f ca="1">_xlfn.XLOOKUP($W5,'14 équipes'!$R$3:$R$26,Concours!$A$6:$A$29,0,0)</f>
        <v/>
      </c>
      <c r="C19" s="4" t="s">
        <v>1</v>
      </c>
      <c r="D19" s="16" t="str">
        <f ca="1">_xlfn.XLOOKUP($X5,'14 équipes'!$R$3:$R$26,Concours!$A$6:$A$29,0,0)</f>
        <v/>
      </c>
      <c r="E19" s="9"/>
      <c r="F19" s="13"/>
      <c r="G19" s="13"/>
      <c r="H19" s="4"/>
      <c r="I19" s="2" t="s">
        <v>8</v>
      </c>
      <c r="J19" s="16" t="str">
        <f ca="1">_xlfn.XLOOKUP($AC5,'14 équipes'!$R$3:$R$26,Concours!$A$6:$A$29,0,0)</f>
        <v/>
      </c>
      <c r="K19" s="4" t="s">
        <v>1</v>
      </c>
      <c r="L19" s="19" t="str">
        <f ca="1">_xlfn.XLOOKUP($AD5,'14 équipes'!$R$3:$R$26,Concours!$A$6:$A$29,0,0)</f>
        <v/>
      </c>
      <c r="M19" s="11"/>
      <c r="N19" s="14"/>
      <c r="O19" s="14"/>
      <c r="AC19"/>
      <c r="AD19"/>
      <c r="AE19"/>
    </row>
    <row r="20" spans="1:31" s="2" customFormat="1" ht="20.25" customHeight="1" x14ac:dyDescent="0.3">
      <c r="A20" s="2" t="s">
        <v>11</v>
      </c>
      <c r="B20" s="16" t="str">
        <f ca="1">_xlfn.XLOOKUP($W6,'14 équipes'!$R$3:$R$26,Concours!$A$6:$A$29,0,0)</f>
        <v/>
      </c>
      <c r="C20" s="4" t="s">
        <v>1</v>
      </c>
      <c r="D20" s="16" t="str">
        <f ca="1">_xlfn.XLOOKUP($X6,'14 équipes'!$R$3:$R$26,Concours!$A$6:$A$29,0,0)</f>
        <v/>
      </c>
      <c r="E20" s="9"/>
      <c r="F20" s="13"/>
      <c r="G20" s="13"/>
      <c r="H20" s="4"/>
      <c r="I20" s="2" t="s">
        <v>11</v>
      </c>
      <c r="J20" s="16" t="str">
        <f ca="1">_xlfn.XLOOKUP($AC6,'14 équipes'!$R$3:$R$26,Concours!$A$6:$A$29,0,0)</f>
        <v/>
      </c>
      <c r="K20" s="4" t="s">
        <v>1</v>
      </c>
      <c r="L20" s="19" t="str">
        <f ca="1">_xlfn.XLOOKUP($AD6,'14 équipes'!$R$3:$R$26,Concours!$A$6:$A$29,0,0)</f>
        <v/>
      </c>
      <c r="M20" s="11"/>
      <c r="N20" s="14"/>
      <c r="O20" s="14"/>
      <c r="AC20"/>
      <c r="AD20"/>
      <c r="AE20"/>
    </row>
    <row r="21" spans="1:31" s="2" customFormat="1" ht="20.25" customHeight="1" x14ac:dyDescent="0.3">
      <c r="A21" s="2" t="s">
        <v>12</v>
      </c>
      <c r="B21" s="16" t="str">
        <f ca="1">_xlfn.XLOOKUP($W7,'14 équipes'!$R$3:$R$26,Concours!$A$6:$A$29,0,0)</f>
        <v/>
      </c>
      <c r="C21" s="4" t="s">
        <v>1</v>
      </c>
      <c r="D21" s="16" t="str">
        <f ca="1">_xlfn.XLOOKUP($X7,'14 équipes'!$R$3:$R$26,Concours!$A$6:$A$29,0,0)</f>
        <v/>
      </c>
      <c r="E21" s="9"/>
      <c r="F21" s="13"/>
      <c r="G21" s="13"/>
      <c r="H21" s="4"/>
      <c r="I21" s="2" t="s">
        <v>12</v>
      </c>
      <c r="J21" s="16" t="str">
        <f ca="1">_xlfn.XLOOKUP($AC7,'14 équipes'!$R$3:$R$26,Concours!$A$6:$A$29,0,0)</f>
        <v/>
      </c>
      <c r="K21" s="4" t="s">
        <v>1</v>
      </c>
      <c r="L21" s="19" t="str">
        <f ca="1">_xlfn.XLOOKUP($AD7,'14 équipes'!$R$3:$R$26,Concours!$A$6:$A$29,0,0)</f>
        <v/>
      </c>
      <c r="M21" s="11"/>
      <c r="N21" s="14"/>
      <c r="O21" s="14"/>
      <c r="AC21"/>
      <c r="AD21"/>
      <c r="AE21"/>
    </row>
    <row r="22" spans="1:31" s="2" customFormat="1" ht="20.25" customHeight="1" x14ac:dyDescent="0.3">
      <c r="A22" s="2" t="s">
        <v>13</v>
      </c>
      <c r="B22" s="16" t="str">
        <f ca="1">_xlfn.XLOOKUP($W8,'14 équipes'!$R$3:$R$26,Concours!$A$6:$A$29,0,0)</f>
        <v/>
      </c>
      <c r="C22" s="4" t="s">
        <v>1</v>
      </c>
      <c r="D22" s="16" t="str">
        <f ca="1">_xlfn.XLOOKUP($X8,'14 équipes'!$R$3:$R$26,Concours!$A$6:$A$29,0,0)</f>
        <v/>
      </c>
      <c r="E22" s="9"/>
      <c r="F22" s="24"/>
      <c r="G22" s="24"/>
      <c r="H22" s="4"/>
      <c r="I22" s="2" t="s">
        <v>13</v>
      </c>
      <c r="J22" s="16" t="str">
        <f ca="1">_xlfn.XLOOKUP($AC8,'14 équipes'!$R$3:$R$26,Concours!$A$6:$A$29,0,0)</f>
        <v/>
      </c>
      <c r="K22" s="4" t="s">
        <v>1</v>
      </c>
      <c r="L22" s="19" t="str">
        <f ca="1">_xlfn.XLOOKUP($AD8,'14 équipes'!$R$3:$R$26,Concours!$A$6:$A$29,0,0)</f>
        <v/>
      </c>
      <c r="M22" s="11"/>
      <c r="N22" s="25"/>
      <c r="O22" s="25"/>
      <c r="AC22"/>
      <c r="AD22"/>
      <c r="AE22"/>
    </row>
    <row r="23" spans="1:31" s="2" customFormat="1" ht="20.25" customHeight="1" x14ac:dyDescent="0.3">
      <c r="A23" s="2" t="s">
        <v>14</v>
      </c>
      <c r="B23" s="16" t="str">
        <f ca="1">_xlfn.XLOOKUP($W9,'14 équipes'!$R$3:$R$26,Concours!$A$6:$A$29,0,0)</f>
        <v/>
      </c>
      <c r="C23" s="4" t="s">
        <v>1</v>
      </c>
      <c r="D23" s="16" t="str">
        <f ca="1">_xlfn.XLOOKUP($X9,'14 équipes'!$R$3:$R$26,Concours!$A$6:$A$29,0,0)</f>
        <v/>
      </c>
      <c r="E23" s="9"/>
      <c r="F23" s="13"/>
      <c r="G23" s="13"/>
      <c r="H23" s="4"/>
      <c r="I23" s="2" t="s">
        <v>14</v>
      </c>
      <c r="J23" s="16" t="str">
        <f ca="1">_xlfn.XLOOKUP($AC9,'14 équipes'!$R$3:$R$26,Concours!$A$6:$A$29,0,0)</f>
        <v/>
      </c>
      <c r="K23" s="4" t="s">
        <v>1</v>
      </c>
      <c r="L23" s="19" t="str">
        <f ca="1">_xlfn.XLOOKUP($AD9,'14 équipes'!$R$3:$R$26,Concours!$A$6:$A$29,0,0)</f>
        <v/>
      </c>
      <c r="M23" s="11"/>
      <c r="N23" s="14"/>
      <c r="O23" s="14"/>
      <c r="AC23"/>
      <c r="AD23"/>
      <c r="AE23"/>
    </row>
    <row r="24" spans="1:31" s="2" customFormat="1" ht="20.25" customHeight="1" x14ac:dyDescent="0.3">
      <c r="B24" s="16"/>
      <c r="C24" s="4"/>
      <c r="D24" s="16"/>
      <c r="E24" s="9"/>
      <c r="F24" s="4"/>
      <c r="G24" s="4"/>
      <c r="H24" s="4"/>
      <c r="J24" s="16"/>
      <c r="K24" s="4"/>
      <c r="L24" s="19"/>
      <c r="M24" s="11"/>
      <c r="N24" s="23"/>
      <c r="O24" s="23"/>
      <c r="AC24"/>
      <c r="AD24"/>
      <c r="AE24"/>
    </row>
    <row r="25" spans="1:31" s="2" customFormat="1" ht="20.25" customHeight="1" x14ac:dyDescent="0.3">
      <c r="B25" s="16"/>
      <c r="C25" s="4"/>
      <c r="D25" s="16"/>
      <c r="E25" s="9"/>
      <c r="F25" s="4"/>
      <c r="G25" s="4"/>
      <c r="H25" s="4"/>
      <c r="J25" s="16"/>
      <c r="K25" s="4"/>
      <c r="L25" s="19"/>
      <c r="M25" s="11"/>
      <c r="N25" s="23"/>
      <c r="O25" s="23"/>
      <c r="AC25"/>
      <c r="AD25"/>
      <c r="AE25"/>
    </row>
    <row r="26" spans="1:31" s="2" customFormat="1" ht="20.25" customHeight="1" x14ac:dyDescent="0.3">
      <c r="B26" s="16"/>
      <c r="C26" s="4"/>
      <c r="D26" s="16"/>
      <c r="E26" s="9"/>
      <c r="F26" s="4"/>
      <c r="G26" s="4"/>
      <c r="H26" s="4"/>
      <c r="J26" s="16"/>
      <c r="K26" s="4"/>
      <c r="L26" s="19"/>
      <c r="M26" s="11"/>
      <c r="N26" s="23"/>
      <c r="O26" s="23"/>
      <c r="AC26"/>
      <c r="AD26"/>
      <c r="AE26"/>
    </row>
    <row r="27" spans="1:31" s="2" customFormat="1" ht="20.25" customHeight="1" x14ac:dyDescent="0.3">
      <c r="B27" s="16"/>
      <c r="C27" s="4"/>
      <c r="D27" s="16"/>
      <c r="E27" s="9"/>
      <c r="F27" s="4"/>
      <c r="G27" s="4"/>
      <c r="H27" s="4"/>
      <c r="J27" s="16"/>
      <c r="K27" s="4"/>
      <c r="L27" s="19"/>
      <c r="M27" s="11"/>
      <c r="N27" s="23"/>
      <c r="O27" s="23"/>
      <c r="AC27"/>
      <c r="AD27"/>
      <c r="AE27"/>
    </row>
    <row r="28" spans="1:31" s="2" customFormat="1" x14ac:dyDescent="0.3">
      <c r="B28" s="16"/>
      <c r="C28" s="4"/>
      <c r="D28" s="16"/>
      <c r="E28" s="9"/>
      <c r="F28" s="4"/>
      <c r="G28" s="4"/>
      <c r="H28" s="4"/>
      <c r="J28" s="16"/>
      <c r="K28" s="4"/>
      <c r="L28" s="19"/>
      <c r="M28" s="11"/>
      <c r="N28" s="23"/>
      <c r="O28" s="23"/>
      <c r="AC28"/>
      <c r="AD28"/>
      <c r="AE28"/>
    </row>
    <row r="29" spans="1:31" x14ac:dyDescent="0.3">
      <c r="F29" s="4"/>
      <c r="G29" s="4"/>
      <c r="H29" s="4"/>
    </row>
    <row r="30" spans="1:31" x14ac:dyDescent="0.3">
      <c r="F30" s="4"/>
      <c r="G30" s="4"/>
      <c r="H30" s="4"/>
    </row>
    <row r="31" spans="1:31" x14ac:dyDescent="0.3">
      <c r="F31" s="4"/>
      <c r="G31" s="4"/>
      <c r="H31" s="4"/>
    </row>
    <row r="32" spans="1:31" x14ac:dyDescent="0.3">
      <c r="F32" s="4"/>
      <c r="G32" s="4"/>
      <c r="H32" s="4"/>
    </row>
    <row r="33" spans="6:8" x14ac:dyDescent="0.3">
      <c r="F33" s="4"/>
      <c r="G33" s="4"/>
      <c r="H33" s="4"/>
    </row>
    <row r="34" spans="6:8" x14ac:dyDescent="0.3">
      <c r="F34" s="4"/>
      <c r="G34" s="4"/>
      <c r="H34" s="4"/>
    </row>
    <row r="35" spans="6:8" x14ac:dyDescent="0.3">
      <c r="F35" s="4"/>
      <c r="G35" s="4"/>
      <c r="H35" s="4"/>
    </row>
    <row r="36" spans="6:8" x14ac:dyDescent="0.3">
      <c r="F36" s="4"/>
      <c r="G36" s="4"/>
      <c r="H36" s="4"/>
    </row>
    <row r="37" spans="6:8" x14ac:dyDescent="0.3">
      <c r="F37" s="4"/>
      <c r="G37" s="4"/>
      <c r="H37" s="4"/>
    </row>
    <row r="38" spans="6:8" x14ac:dyDescent="0.3">
      <c r="F38" s="4"/>
      <c r="G38" s="4"/>
      <c r="H38" s="4"/>
    </row>
    <row r="39" spans="6:8" x14ac:dyDescent="0.3">
      <c r="F39" s="4"/>
      <c r="G39" s="4"/>
      <c r="H39" s="4"/>
    </row>
    <row r="40" spans="6:8" x14ac:dyDescent="0.3">
      <c r="F40" s="4"/>
      <c r="G40" s="4"/>
      <c r="H40" s="4"/>
    </row>
    <row r="41" spans="6:8" x14ac:dyDescent="0.3">
      <c r="F41" s="6"/>
      <c r="G41" s="6"/>
      <c r="H41" s="6"/>
    </row>
    <row r="42" spans="6:8" x14ac:dyDescent="0.3">
      <c r="F42" s="7"/>
      <c r="G42" s="7"/>
      <c r="H42" s="7"/>
    </row>
    <row r="43" spans="6:8" x14ac:dyDescent="0.3">
      <c r="F43" s="7"/>
      <c r="G43" s="7"/>
      <c r="H43" s="7"/>
    </row>
    <row r="44" spans="6:8" x14ac:dyDescent="0.3">
      <c r="F44" s="7"/>
      <c r="G44" s="7"/>
      <c r="H44" s="7"/>
    </row>
    <row r="45" spans="6:8" x14ac:dyDescent="0.3">
      <c r="F45" s="7"/>
      <c r="G45" s="7"/>
      <c r="H45" s="7"/>
    </row>
    <row r="46" spans="6:8" x14ac:dyDescent="0.3">
      <c r="F46" s="7"/>
      <c r="G46" s="7"/>
      <c r="H46" s="7"/>
    </row>
    <row r="47" spans="6:8" x14ac:dyDescent="0.3">
      <c r="F47" s="7"/>
      <c r="G47" s="7"/>
      <c r="H47" s="7"/>
    </row>
    <row r="48" spans="6:8" x14ac:dyDescent="0.3">
      <c r="F48" s="7"/>
      <c r="G48" s="7"/>
      <c r="H48" s="7"/>
    </row>
    <row r="49" spans="6:8" x14ac:dyDescent="0.3">
      <c r="F49" s="7"/>
      <c r="G49" s="7"/>
      <c r="H49" s="7"/>
    </row>
    <row r="50" spans="6:8" x14ac:dyDescent="0.3">
      <c r="F50" s="7"/>
      <c r="G50" s="7"/>
      <c r="H50" s="7"/>
    </row>
    <row r="51" spans="6:8" x14ac:dyDescent="0.3">
      <c r="F51" s="7"/>
      <c r="G51" s="7"/>
      <c r="H51" s="7"/>
    </row>
    <row r="52" spans="6:8" x14ac:dyDescent="0.3">
      <c r="F52" s="7"/>
      <c r="G52" s="7"/>
      <c r="H52" s="7"/>
    </row>
    <row r="53" spans="6:8" x14ac:dyDescent="0.3">
      <c r="F53" s="7"/>
      <c r="G53" s="7"/>
      <c r="H53" s="7"/>
    </row>
  </sheetData>
  <mergeCells count="2">
    <mergeCell ref="F2:G2"/>
    <mergeCell ref="N2:O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3F9A5-D61C-EC4E-B2CD-4591EB9F1486}">
  <sheetPr codeName="Feuil9"/>
  <dimension ref="A2:AE53"/>
  <sheetViews>
    <sheetView showGridLines="0" zoomScaleNormal="150" zoomScaleSheetLayoutView="100" workbookViewId="0">
      <selection activeCell="M1" sqref="M1"/>
    </sheetView>
  </sheetViews>
  <sheetFormatPr baseColWidth="10" defaultColWidth="9.109375" defaultRowHeight="15.6" x14ac:dyDescent="0.3"/>
  <cols>
    <col min="1" max="1" width="9.6640625" customWidth="1"/>
    <col min="2" max="2" width="3.33203125" style="15" customWidth="1"/>
    <col min="3" max="3" width="3.109375" style="1" bestFit="1" customWidth="1"/>
    <col min="4" max="4" width="3.109375" style="15" bestFit="1" customWidth="1"/>
    <col min="5" max="5" width="0.6640625" style="10" customWidth="1"/>
    <col min="6" max="7" width="7.109375" style="1" customWidth="1"/>
    <col min="8" max="8" width="0.6640625" style="1" customWidth="1"/>
    <col min="10" max="10" width="3.109375" style="15" bestFit="1" customWidth="1"/>
    <col min="11" max="11" width="3.109375" bestFit="1" customWidth="1"/>
    <col min="12" max="12" width="3.109375" style="18" bestFit="1" customWidth="1"/>
    <col min="13" max="13" width="0.6640625" style="12" customWidth="1"/>
    <col min="14" max="15" width="7.109375" style="8" customWidth="1"/>
    <col min="16" max="16" width="9" customWidth="1"/>
    <col min="17" max="17" width="6.88671875" customWidth="1"/>
    <col min="18" max="18" width="2.6640625" customWidth="1"/>
    <col min="19" max="19" width="4.5546875" customWidth="1"/>
    <col min="20" max="21" width="2.6640625" customWidth="1"/>
    <col min="22" max="22" width="3.88671875" customWidth="1"/>
    <col min="23" max="23" width="2.6640625" customWidth="1"/>
    <col min="24" max="24" width="3" customWidth="1"/>
    <col min="25" max="25" width="1.6640625" customWidth="1"/>
    <col min="26" max="27" width="3.109375" customWidth="1"/>
    <col min="28" max="28" width="1.6640625" customWidth="1"/>
    <col min="29" max="30" width="3.109375" hidden="1" customWidth="1"/>
  </cols>
  <sheetData>
    <row r="2" spans="1:31" ht="14.4" x14ac:dyDescent="0.3">
      <c r="A2" s="21" t="s">
        <v>4</v>
      </c>
      <c r="B2" s="21"/>
      <c r="C2" s="21"/>
      <c r="D2" s="21"/>
      <c r="E2" s="3"/>
      <c r="F2" s="140"/>
      <c r="G2" s="140"/>
      <c r="H2" s="3"/>
      <c r="I2" s="21" t="s">
        <v>7</v>
      </c>
      <c r="J2" s="21"/>
      <c r="K2" s="21"/>
      <c r="L2" s="21"/>
      <c r="M2" s="3"/>
      <c r="N2" s="140"/>
      <c r="O2" s="140"/>
    </row>
    <row r="3" spans="1:31" s="2" customFormat="1" ht="20.25" customHeight="1" x14ac:dyDescent="0.3">
      <c r="A3" s="2" t="s">
        <v>10</v>
      </c>
      <c r="B3" s="16" t="str">
        <f ca="1">_xlfn.XLOOKUP($T3,$R$3:$R$18,Concours!$A$6:$A$21,0,0)</f>
        <v/>
      </c>
      <c r="C3" s="4" t="s">
        <v>1</v>
      </c>
      <c r="D3" s="16" t="str">
        <f ca="1">_xlfn.XLOOKUP($U3,$R$3:$R$18,Concours!$A$6:$A$21,0,0)</f>
        <v/>
      </c>
      <c r="E3" s="9"/>
      <c r="F3" s="13"/>
      <c r="G3" s="13"/>
      <c r="H3" s="4"/>
      <c r="I3" s="2" t="s">
        <v>10</v>
      </c>
      <c r="J3" s="16" t="str">
        <f ca="1">_xlfn.XLOOKUP($Z3,$R$3:$R$18,Concours!$A$6:$A$21,0,0)</f>
        <v/>
      </c>
      <c r="K3" s="4" t="s">
        <v>1</v>
      </c>
      <c r="L3" s="19" t="str">
        <f ca="1">_xlfn.XLOOKUP($AA3,'16 équipes'!$R$3:$R$26,Concours!$A$6:$A$29,0,0)</f>
        <v/>
      </c>
      <c r="M3" s="11"/>
      <c r="N3" s="14"/>
      <c r="O3" s="14"/>
      <c r="Q3" s="2">
        <f ca="1">RANDBETWEEN(1,100000)</f>
        <v>60576</v>
      </c>
      <c r="R3" s="2">
        <f ca="1">RANK($Q3,$Q$3:$Q$26,)</f>
        <v>5</v>
      </c>
      <c r="T3" s="2">
        <v>1</v>
      </c>
      <c r="U3" s="2">
        <v>2</v>
      </c>
      <c r="W3" s="2">
        <v>1</v>
      </c>
      <c r="X3" s="2">
        <v>3</v>
      </c>
      <c r="Z3" s="2">
        <v>1</v>
      </c>
      <c r="AA3" s="2">
        <v>4</v>
      </c>
      <c r="AC3" s="2">
        <v>1</v>
      </c>
      <c r="AD3" s="2">
        <v>5</v>
      </c>
      <c r="AE3"/>
    </row>
    <row r="4" spans="1:31" s="2" customFormat="1" ht="20.25" customHeight="1" x14ac:dyDescent="0.3">
      <c r="A4" s="2" t="s">
        <v>9</v>
      </c>
      <c r="B4" s="16" t="str">
        <f ca="1">_xlfn.XLOOKUP($T4,$R$3:$R$18,Concours!$A$6:$A$21,0,0)</f>
        <v/>
      </c>
      <c r="C4" s="4" t="s">
        <v>1</v>
      </c>
      <c r="D4" s="16" t="str">
        <f ca="1">_xlfn.XLOOKUP($U4,$R$3:$R$18,Concours!$A$6:$A$21,0,0)</f>
        <v/>
      </c>
      <c r="E4" s="9"/>
      <c r="F4" s="26"/>
      <c r="G4" s="26"/>
      <c r="H4" s="4"/>
      <c r="I4" s="2" t="s">
        <v>9</v>
      </c>
      <c r="J4" s="16" t="str">
        <f ca="1">_xlfn.XLOOKUP($Z4,$R$3:$R$18,Concours!$A$6:$A$21,0,0)</f>
        <v/>
      </c>
      <c r="K4" s="4" t="s">
        <v>1</v>
      </c>
      <c r="L4" s="19" t="str">
        <f ca="1">_xlfn.XLOOKUP($AA4,'16 équipes'!$R$3:$R$26,Concours!$A$6:$A$29,0,0)</f>
        <v/>
      </c>
      <c r="M4" s="11"/>
      <c r="N4" s="27"/>
      <c r="O4" s="27"/>
      <c r="Q4" s="2">
        <f t="shared" ref="Q4:Q18" ca="1" si="0">RANDBETWEEN(1,100000)</f>
        <v>38702</v>
      </c>
      <c r="R4" s="2">
        <f t="shared" ref="R4:R18" ca="1" si="1">RANK($Q4,$Q$3:$Q$26)</f>
        <v>8</v>
      </c>
      <c r="T4" s="2">
        <v>3</v>
      </c>
      <c r="U4" s="2">
        <v>4</v>
      </c>
      <c r="W4" s="2">
        <v>2</v>
      </c>
      <c r="X4" s="2">
        <v>4</v>
      </c>
      <c r="Z4" s="2">
        <v>2</v>
      </c>
      <c r="AA4" s="2">
        <v>3</v>
      </c>
      <c r="AC4" s="2">
        <v>2</v>
      </c>
      <c r="AD4" s="2">
        <v>6</v>
      </c>
      <c r="AE4"/>
    </row>
    <row r="5" spans="1:31" s="2" customFormat="1" ht="20.25" customHeight="1" x14ac:dyDescent="0.3">
      <c r="A5" s="2" t="s">
        <v>8</v>
      </c>
      <c r="B5" s="16" t="str">
        <f ca="1">_xlfn.XLOOKUP($T5,$R$3:$R$18,Concours!$A$6:$A$21,0,0)</f>
        <v/>
      </c>
      <c r="C5" s="4" t="s">
        <v>1</v>
      </c>
      <c r="D5" s="16" t="str">
        <f ca="1">_xlfn.XLOOKUP($U5,$R$3:$R$18,Concours!$A$6:$A$21,0,0)</f>
        <v/>
      </c>
      <c r="E5" s="9"/>
      <c r="F5" s="13"/>
      <c r="G5" s="13"/>
      <c r="H5" s="4"/>
      <c r="I5" s="2" t="s">
        <v>8</v>
      </c>
      <c r="J5" s="16" t="str">
        <f ca="1">_xlfn.XLOOKUP($Z5,$R$3:$R$18,Concours!$A$6:$A$21,0,0)</f>
        <v/>
      </c>
      <c r="K5" s="4" t="s">
        <v>1</v>
      </c>
      <c r="L5" s="19" t="str">
        <f ca="1">_xlfn.XLOOKUP($AA5,'16 équipes'!$R$3:$R$26,Concours!$A$6:$A$29,0,0)</f>
        <v/>
      </c>
      <c r="M5" s="11"/>
      <c r="N5" s="14"/>
      <c r="O5" s="14"/>
      <c r="Q5" s="2">
        <f t="shared" ca="1" si="0"/>
        <v>78436</v>
      </c>
      <c r="R5" s="2">
        <f t="shared" ca="1" si="1"/>
        <v>2</v>
      </c>
      <c r="T5" s="2">
        <v>5</v>
      </c>
      <c r="U5" s="2">
        <v>6</v>
      </c>
      <c r="W5" s="2">
        <v>5</v>
      </c>
      <c r="X5" s="2">
        <v>7</v>
      </c>
      <c r="Z5" s="2">
        <v>5</v>
      </c>
      <c r="AA5" s="2">
        <v>8</v>
      </c>
      <c r="AC5" s="2">
        <v>3</v>
      </c>
      <c r="AD5" s="2">
        <v>7</v>
      </c>
      <c r="AE5"/>
    </row>
    <row r="6" spans="1:31" s="2" customFormat="1" ht="20.25" customHeight="1" x14ac:dyDescent="0.3">
      <c r="A6" s="2" t="s">
        <v>11</v>
      </c>
      <c r="B6" s="16" t="str">
        <f ca="1">_xlfn.XLOOKUP($T6,$R$3:$R$18,Concours!$A$6:$A$21,0,0)</f>
        <v/>
      </c>
      <c r="C6" s="4" t="s">
        <v>1</v>
      </c>
      <c r="D6" s="16" t="str">
        <f ca="1">_xlfn.XLOOKUP($U6,$R$3:$R$18,Concours!$A$6:$A$21,0,0)</f>
        <v/>
      </c>
      <c r="E6" s="9"/>
      <c r="F6" s="13"/>
      <c r="G6" s="13"/>
      <c r="H6" s="4"/>
      <c r="I6" s="2" t="s">
        <v>11</v>
      </c>
      <c r="J6" s="16" t="str">
        <f ca="1">_xlfn.XLOOKUP($Z6,$R$3:$R$18,Concours!$A$6:$A$21,0,0)</f>
        <v/>
      </c>
      <c r="K6" s="4" t="s">
        <v>1</v>
      </c>
      <c r="L6" s="19" t="str">
        <f ca="1">_xlfn.XLOOKUP($AA6,'16 équipes'!$R$3:$R$26,Concours!$A$6:$A$29,0,0)</f>
        <v/>
      </c>
      <c r="M6" s="11"/>
      <c r="N6" s="14"/>
      <c r="O6" s="14"/>
      <c r="Q6" s="2">
        <f t="shared" ca="1" si="0"/>
        <v>68864</v>
      </c>
      <c r="R6" s="2">
        <f t="shared" ca="1" si="1"/>
        <v>3</v>
      </c>
      <c r="T6" s="2">
        <v>7</v>
      </c>
      <c r="U6" s="2">
        <v>8</v>
      </c>
      <c r="W6" s="2">
        <v>6</v>
      </c>
      <c r="X6" s="2">
        <v>8</v>
      </c>
      <c r="Z6" s="2">
        <v>6</v>
      </c>
      <c r="AA6" s="2">
        <v>7</v>
      </c>
      <c r="AC6" s="2">
        <v>4</v>
      </c>
      <c r="AD6" s="2">
        <v>8</v>
      </c>
      <c r="AE6"/>
    </row>
    <row r="7" spans="1:31" s="2" customFormat="1" ht="20.25" customHeight="1" x14ac:dyDescent="0.3">
      <c r="A7" s="2" t="s">
        <v>12</v>
      </c>
      <c r="B7" s="16" t="str">
        <f ca="1">_xlfn.XLOOKUP($T7,$R$3:$R$18,Concours!$A$6:$A$21,0,0)</f>
        <v/>
      </c>
      <c r="C7" s="4" t="s">
        <v>1</v>
      </c>
      <c r="D7" s="16" t="str">
        <f ca="1">_xlfn.XLOOKUP($U7,$R$3:$R$18,Concours!$A$6:$A$21,0,0)</f>
        <v/>
      </c>
      <c r="E7" s="9"/>
      <c r="F7" s="13"/>
      <c r="G7" s="13"/>
      <c r="H7" s="4"/>
      <c r="I7" s="2" t="s">
        <v>12</v>
      </c>
      <c r="J7" s="16" t="str">
        <f ca="1">_xlfn.XLOOKUP($Z7,$R$3:$R$18,Concours!$A$6:$A$21,0,0)</f>
        <v/>
      </c>
      <c r="K7" s="4" t="s">
        <v>1</v>
      </c>
      <c r="L7" s="19" t="str">
        <f ca="1">_xlfn.XLOOKUP($AA7,'16 équipes'!$R$3:$R$26,Concours!$A$6:$A$29,0,0)</f>
        <v/>
      </c>
      <c r="M7" s="11"/>
      <c r="N7" s="14"/>
      <c r="O7" s="14"/>
      <c r="Q7" s="2">
        <f t="shared" ca="1" si="0"/>
        <v>66254</v>
      </c>
      <c r="R7" s="2">
        <f t="shared" ca="1" si="1"/>
        <v>4</v>
      </c>
      <c r="T7" s="2">
        <v>9</v>
      </c>
      <c r="U7" s="2">
        <v>10</v>
      </c>
      <c r="W7" s="2">
        <v>9</v>
      </c>
      <c r="X7" s="2">
        <v>11</v>
      </c>
      <c r="Z7" s="2">
        <v>9</v>
      </c>
      <c r="AA7" s="2">
        <v>12</v>
      </c>
      <c r="AC7" s="2">
        <v>9</v>
      </c>
      <c r="AD7" s="2">
        <v>13</v>
      </c>
      <c r="AE7"/>
    </row>
    <row r="8" spans="1:31" s="2" customFormat="1" ht="20.25" customHeight="1" x14ac:dyDescent="0.3">
      <c r="A8" s="2" t="s">
        <v>13</v>
      </c>
      <c r="B8" s="16" t="str">
        <f ca="1">_xlfn.XLOOKUP($T8,$R$3:$R$18,Concours!$A$6:$A$21,0,0)</f>
        <v/>
      </c>
      <c r="C8" s="4" t="s">
        <v>1</v>
      </c>
      <c r="D8" s="16" t="str">
        <f ca="1">_xlfn.XLOOKUP($U8,$R$3:$R$18,Concours!$A$6:$A$21,0,0)</f>
        <v/>
      </c>
      <c r="E8" s="9"/>
      <c r="F8" s="13"/>
      <c r="G8" s="13"/>
      <c r="H8" s="4"/>
      <c r="I8" s="2" t="s">
        <v>13</v>
      </c>
      <c r="J8" s="16" t="str">
        <f ca="1">_xlfn.XLOOKUP($Z8,$R$3:$R$18,Concours!$A$6:$A$21,0,0)</f>
        <v/>
      </c>
      <c r="K8" s="4" t="s">
        <v>1</v>
      </c>
      <c r="L8" s="19" t="str">
        <f ca="1">_xlfn.XLOOKUP($AA8,'16 équipes'!$R$3:$R$26,Concours!$A$6:$A$29,0,0)</f>
        <v/>
      </c>
      <c r="M8" s="11"/>
      <c r="N8" s="14"/>
      <c r="O8" s="14"/>
      <c r="Q8" s="2">
        <f t="shared" ca="1" si="0"/>
        <v>35999</v>
      </c>
      <c r="R8" s="2">
        <f t="shared" ca="1" si="1"/>
        <v>9</v>
      </c>
      <c r="T8" s="2">
        <v>11</v>
      </c>
      <c r="U8" s="2">
        <v>12</v>
      </c>
      <c r="W8" s="2">
        <v>10</v>
      </c>
      <c r="X8" s="2">
        <v>12</v>
      </c>
      <c r="Z8" s="2">
        <v>10</v>
      </c>
      <c r="AA8" s="2">
        <v>11</v>
      </c>
      <c r="AC8" s="2">
        <v>10</v>
      </c>
      <c r="AD8" s="2">
        <v>14</v>
      </c>
      <c r="AE8"/>
    </row>
    <row r="9" spans="1:31" s="2" customFormat="1" ht="20.25" customHeight="1" x14ac:dyDescent="0.3">
      <c r="A9" s="2" t="s">
        <v>14</v>
      </c>
      <c r="B9" s="16" t="str">
        <f ca="1">_xlfn.XLOOKUP($T9,$R$3:$R$18,Concours!$A$6:$A$21,0,0)</f>
        <v/>
      </c>
      <c r="C9" s="4" t="s">
        <v>1</v>
      </c>
      <c r="D9" s="16" t="str">
        <f ca="1">_xlfn.XLOOKUP($U9,$R$3:$R$18,Concours!$A$6:$A$21,0,0)</f>
        <v/>
      </c>
      <c r="E9" s="9"/>
      <c r="F9" s="24"/>
      <c r="G9" s="24"/>
      <c r="H9" s="4"/>
      <c r="I9" s="2" t="s">
        <v>14</v>
      </c>
      <c r="J9" s="16" t="str">
        <f ca="1">_xlfn.XLOOKUP($Z9,$R$3:$R$18,Concours!$A$6:$A$21,0,0)</f>
        <v/>
      </c>
      <c r="K9" s="4" t="s">
        <v>1</v>
      </c>
      <c r="L9" s="19" t="str">
        <f ca="1">_xlfn.XLOOKUP($AA9,'16 équipes'!$R$3:$R$26,Concours!$A$6:$A$29,0,0)</f>
        <v/>
      </c>
      <c r="M9" s="11"/>
      <c r="N9" s="25"/>
      <c r="O9" s="25"/>
      <c r="Q9" s="2">
        <f t="shared" ca="1" si="0"/>
        <v>41485</v>
      </c>
      <c r="R9" s="2">
        <f t="shared" ca="1" si="1"/>
        <v>7</v>
      </c>
      <c r="T9" s="2">
        <v>13</v>
      </c>
      <c r="U9" s="2">
        <v>14</v>
      </c>
      <c r="W9" s="2">
        <v>13</v>
      </c>
      <c r="X9" s="2">
        <v>15</v>
      </c>
      <c r="Z9" s="2">
        <v>13</v>
      </c>
      <c r="AA9" s="2">
        <v>16</v>
      </c>
      <c r="AC9" s="2">
        <v>11</v>
      </c>
      <c r="AD9" s="2">
        <v>15</v>
      </c>
      <c r="AE9"/>
    </row>
    <row r="10" spans="1:31" s="2" customFormat="1" ht="20.25" customHeight="1" x14ac:dyDescent="0.3">
      <c r="A10" s="2" t="s">
        <v>15</v>
      </c>
      <c r="B10" s="16" t="str">
        <f ca="1">_xlfn.XLOOKUP($T10,$R$3:$R$18,Concours!$A$6:$A$21,0,0)</f>
        <v/>
      </c>
      <c r="C10" s="4" t="s">
        <v>1</v>
      </c>
      <c r="D10" s="16" t="str">
        <f ca="1">_xlfn.XLOOKUP($U10,$R$3:$R$18,Concours!$A$6:$A$21,0,0)</f>
        <v/>
      </c>
      <c r="E10" s="9"/>
      <c r="F10" s="13"/>
      <c r="G10" s="13"/>
      <c r="H10" s="4"/>
      <c r="I10" s="2" t="s">
        <v>15</v>
      </c>
      <c r="J10" s="16" t="str">
        <f ca="1">_xlfn.XLOOKUP($Z10,$R$3:$R$18,Concours!$A$6:$A$21,0,0)</f>
        <v/>
      </c>
      <c r="K10" s="4" t="s">
        <v>1</v>
      </c>
      <c r="L10" s="19" t="str">
        <f ca="1">_xlfn.XLOOKUP($AA10,'16 équipes'!$R$3:$R$26,Concours!$A$6:$A$29,0,0)</f>
        <v/>
      </c>
      <c r="M10" s="11"/>
      <c r="N10" s="14"/>
      <c r="O10" s="14"/>
      <c r="Q10" s="2">
        <f t="shared" ca="1" si="0"/>
        <v>7928</v>
      </c>
      <c r="R10" s="2">
        <f t="shared" ca="1" si="1"/>
        <v>12</v>
      </c>
      <c r="T10" s="2">
        <v>15</v>
      </c>
      <c r="U10" s="2">
        <v>16</v>
      </c>
      <c r="W10" s="2">
        <v>14</v>
      </c>
      <c r="X10" s="2">
        <v>16</v>
      </c>
      <c r="Z10" s="2">
        <v>14</v>
      </c>
      <c r="AA10" s="2">
        <v>15</v>
      </c>
      <c r="AC10" s="2">
        <v>12</v>
      </c>
      <c r="AD10" s="2">
        <v>16</v>
      </c>
      <c r="AE10"/>
    </row>
    <row r="11" spans="1:31" s="2" customFormat="1" ht="20.25" customHeight="1" x14ac:dyDescent="0.3">
      <c r="B11" s="16"/>
      <c r="C11" s="4"/>
      <c r="D11" s="16"/>
      <c r="E11" s="9"/>
      <c r="F11" s="4"/>
      <c r="G11" s="4"/>
      <c r="H11" s="4"/>
      <c r="J11" s="16"/>
      <c r="K11" s="4"/>
      <c r="L11" s="19"/>
      <c r="M11" s="11"/>
      <c r="N11" s="23"/>
      <c r="O11" s="23"/>
      <c r="Q11" s="2">
        <f t="shared" ca="1" si="0"/>
        <v>27437</v>
      </c>
      <c r="R11" s="2">
        <f t="shared" ca="1" si="1"/>
        <v>11</v>
      </c>
      <c r="AE11"/>
    </row>
    <row r="12" spans="1:31" s="2" customFormat="1" ht="20.25" customHeight="1" x14ac:dyDescent="0.3">
      <c r="Q12" s="2">
        <f t="shared" ca="1" si="0"/>
        <v>2844</v>
      </c>
      <c r="R12" s="2">
        <f t="shared" ca="1" si="1"/>
        <v>14</v>
      </c>
      <c r="AE12"/>
    </row>
    <row r="13" spans="1:31" s="2" customFormat="1" ht="20.25" customHeight="1" x14ac:dyDescent="0.3">
      <c r="Q13" s="2">
        <f t="shared" ca="1" si="0"/>
        <v>267</v>
      </c>
      <c r="R13" s="2">
        <f t="shared" ca="1" si="1"/>
        <v>16</v>
      </c>
      <c r="AE13"/>
    </row>
    <row r="14" spans="1:31" s="2" customFormat="1" ht="20.25" customHeight="1" x14ac:dyDescent="0.3">
      <c r="Q14" s="2">
        <f t="shared" ca="1" si="0"/>
        <v>27460</v>
      </c>
      <c r="R14" s="2">
        <f t="shared" ca="1" si="1"/>
        <v>10</v>
      </c>
      <c r="AE14"/>
    </row>
    <row r="15" spans="1:31" s="2" customFormat="1" ht="20.25" customHeight="1" x14ac:dyDescent="0.3">
      <c r="Q15" s="2">
        <f t="shared" ca="1" si="0"/>
        <v>60430</v>
      </c>
      <c r="R15" s="2">
        <f t="shared" ca="1" si="1"/>
        <v>6</v>
      </c>
      <c r="AC15"/>
      <c r="AD15"/>
      <c r="AE15"/>
    </row>
    <row r="16" spans="1:31" s="2" customFormat="1" ht="14.4" x14ac:dyDescent="0.3">
      <c r="A16" s="22" t="s">
        <v>5</v>
      </c>
      <c r="B16" s="22"/>
      <c r="C16" s="22"/>
      <c r="D16" s="22"/>
      <c r="E16" s="5"/>
      <c r="F16" s="5"/>
      <c r="G16" s="5"/>
      <c r="H16" s="5"/>
      <c r="I16" s="22" t="s">
        <v>6</v>
      </c>
      <c r="J16" s="22"/>
      <c r="K16" s="22"/>
      <c r="L16" s="22"/>
      <c r="M16" s="5"/>
      <c r="N16" s="5"/>
      <c r="O16" s="5"/>
      <c r="Q16" s="2">
        <f t="shared" ca="1" si="0"/>
        <v>1021</v>
      </c>
      <c r="R16" s="2">
        <f t="shared" ca="1" si="1"/>
        <v>15</v>
      </c>
      <c r="AC16"/>
      <c r="AD16"/>
      <c r="AE16"/>
    </row>
    <row r="17" spans="1:31" s="2" customFormat="1" ht="20.25" customHeight="1" x14ac:dyDescent="0.3">
      <c r="A17" s="2" t="s">
        <v>10</v>
      </c>
      <c r="B17" s="16" t="str">
        <f ca="1">_xlfn.XLOOKUP($W3,$R$3:$R$18,Concours!$A$6:$A$21,0,0)</f>
        <v/>
      </c>
      <c r="C17" s="4" t="s">
        <v>1</v>
      </c>
      <c r="D17" s="16" t="str">
        <f ca="1">_xlfn.XLOOKUP($X3,$R$3:$R$18,Concours!$A$6:$A$21,0,0)</f>
        <v/>
      </c>
      <c r="E17" s="9"/>
      <c r="F17" s="13"/>
      <c r="G17" s="13"/>
      <c r="H17" s="4"/>
      <c r="I17" s="2" t="s">
        <v>10</v>
      </c>
      <c r="J17" s="16" t="str">
        <f ca="1">_xlfn.XLOOKUP($AC3,$R$3:$R$18,Concours!$A$6:$A$21,0,0)</f>
        <v/>
      </c>
      <c r="K17" s="4" t="s">
        <v>1</v>
      </c>
      <c r="L17" s="19" t="str">
        <f ca="1">_xlfn.XLOOKUP($AD3,$R$3:$R$18,Concours!$A$6:$A$21,0,0)</f>
        <v/>
      </c>
      <c r="M17" s="11"/>
      <c r="N17" s="14"/>
      <c r="O17" s="14"/>
      <c r="Q17" s="2">
        <f t="shared" ca="1" si="0"/>
        <v>5233</v>
      </c>
      <c r="R17" s="2">
        <f t="shared" ca="1" si="1"/>
        <v>13</v>
      </c>
      <c r="AC17"/>
      <c r="AD17"/>
      <c r="AE17"/>
    </row>
    <row r="18" spans="1:31" s="2" customFormat="1" ht="20.25" customHeight="1" x14ac:dyDescent="0.3">
      <c r="A18" s="2" t="s">
        <v>9</v>
      </c>
      <c r="B18" s="16" t="str">
        <f ca="1">_xlfn.XLOOKUP($W4,$R$3:$R$18,Concours!$A$6:$A$21,0,0)</f>
        <v/>
      </c>
      <c r="C18" s="4" t="s">
        <v>1</v>
      </c>
      <c r="D18" s="16" t="str">
        <f ca="1">_xlfn.XLOOKUP($X4,$R$3:$R$18,Concours!$A$6:$A$21,0,0)</f>
        <v/>
      </c>
      <c r="E18" s="9"/>
      <c r="F18" s="26"/>
      <c r="G18" s="26"/>
      <c r="H18" s="4"/>
      <c r="I18" s="2" t="s">
        <v>9</v>
      </c>
      <c r="J18" s="16" t="str">
        <f ca="1">_xlfn.XLOOKUP($AC4,$R$3:$R$18,Concours!$A$6:$A$21,0,0)</f>
        <v/>
      </c>
      <c r="K18" s="4" t="s">
        <v>1</v>
      </c>
      <c r="L18" s="19" t="str">
        <f ca="1">_xlfn.XLOOKUP($AD4,$R$3:$R$18,Concours!$A$6:$A$21,0,0)</f>
        <v/>
      </c>
      <c r="M18" s="11"/>
      <c r="N18" s="27"/>
      <c r="O18" s="27"/>
      <c r="Q18" s="2">
        <f t="shared" ca="1" si="0"/>
        <v>86729</v>
      </c>
      <c r="R18" s="2">
        <f t="shared" ca="1" si="1"/>
        <v>1</v>
      </c>
      <c r="AC18"/>
      <c r="AD18"/>
      <c r="AE18"/>
    </row>
    <row r="19" spans="1:31" s="2" customFormat="1" ht="20.25" customHeight="1" x14ac:dyDescent="0.3">
      <c r="A19" s="2" t="s">
        <v>8</v>
      </c>
      <c r="B19" s="16" t="str">
        <f ca="1">_xlfn.XLOOKUP($W5,$R$3:$R$18,Concours!$A$6:$A$21,0,0)</f>
        <v/>
      </c>
      <c r="C19" s="4" t="s">
        <v>1</v>
      </c>
      <c r="D19" s="16" t="str">
        <f ca="1">_xlfn.XLOOKUP($X5,$R$3:$R$18,Concours!$A$6:$A$21,0,0)</f>
        <v/>
      </c>
      <c r="E19" s="9"/>
      <c r="F19" s="13"/>
      <c r="G19" s="13"/>
      <c r="H19" s="4"/>
      <c r="I19" s="2" t="s">
        <v>8</v>
      </c>
      <c r="J19" s="16" t="str">
        <f ca="1">_xlfn.XLOOKUP($AC5,$R$3:$R$18,Concours!$A$6:$A$21,0,0)</f>
        <v/>
      </c>
      <c r="K19" s="4" t="s">
        <v>1</v>
      </c>
      <c r="L19" s="19" t="str">
        <f ca="1">_xlfn.XLOOKUP($AD5,$R$3:$R$18,Concours!$A$6:$A$21,0,0)</f>
        <v/>
      </c>
      <c r="M19" s="11"/>
      <c r="N19" s="14"/>
      <c r="O19" s="14"/>
      <c r="AC19"/>
      <c r="AD19"/>
      <c r="AE19"/>
    </row>
    <row r="20" spans="1:31" s="2" customFormat="1" ht="20.25" customHeight="1" x14ac:dyDescent="0.3">
      <c r="A20" s="2" t="s">
        <v>11</v>
      </c>
      <c r="B20" s="16" t="str">
        <f ca="1">_xlfn.XLOOKUP($W6,$R$3:$R$18,Concours!$A$6:$A$21,0,0)</f>
        <v/>
      </c>
      <c r="C20" s="4" t="s">
        <v>1</v>
      </c>
      <c r="D20" s="16" t="str">
        <f ca="1">_xlfn.XLOOKUP($X6,$R$3:$R$18,Concours!$A$6:$A$21,0,0)</f>
        <v/>
      </c>
      <c r="E20" s="9"/>
      <c r="F20" s="13"/>
      <c r="G20" s="13"/>
      <c r="H20" s="4"/>
      <c r="I20" s="2" t="s">
        <v>11</v>
      </c>
      <c r="J20" s="16" t="str">
        <f ca="1">_xlfn.XLOOKUP($AC6,$R$3:$R$18,Concours!$A$6:$A$21,0,0)</f>
        <v/>
      </c>
      <c r="K20" s="4" t="s">
        <v>1</v>
      </c>
      <c r="L20" s="19" t="str">
        <f ca="1">_xlfn.XLOOKUP($AD6,$R$3:$R$18,Concours!$A$6:$A$21,0,0)</f>
        <v/>
      </c>
      <c r="M20" s="11"/>
      <c r="N20" s="14"/>
      <c r="O20" s="14"/>
      <c r="AC20"/>
      <c r="AD20"/>
      <c r="AE20"/>
    </row>
    <row r="21" spans="1:31" s="2" customFormat="1" ht="20.25" customHeight="1" x14ac:dyDescent="0.3">
      <c r="A21" s="2" t="s">
        <v>12</v>
      </c>
      <c r="B21" s="16" t="str">
        <f ca="1">_xlfn.XLOOKUP($W7,$R$3:$R$18,Concours!$A$6:$A$21,0,0)</f>
        <v/>
      </c>
      <c r="C21" s="4" t="s">
        <v>1</v>
      </c>
      <c r="D21" s="16" t="str">
        <f ca="1">_xlfn.XLOOKUP($X7,$R$3:$R$18,Concours!$A$6:$A$21,0,0)</f>
        <v/>
      </c>
      <c r="E21" s="9"/>
      <c r="F21" s="13"/>
      <c r="G21" s="13"/>
      <c r="H21" s="4"/>
      <c r="I21" s="2" t="s">
        <v>12</v>
      </c>
      <c r="J21" s="16" t="str">
        <f ca="1">_xlfn.XLOOKUP($AC7,$R$3:$R$18,Concours!$A$6:$A$21,0,0)</f>
        <v/>
      </c>
      <c r="K21" s="4" t="s">
        <v>1</v>
      </c>
      <c r="L21" s="19" t="str">
        <f ca="1">_xlfn.XLOOKUP($AD7,$R$3:$R$18,Concours!$A$6:$A$21,0,0)</f>
        <v/>
      </c>
      <c r="M21" s="11"/>
      <c r="N21" s="14"/>
      <c r="O21" s="14"/>
      <c r="AC21"/>
      <c r="AD21"/>
      <c r="AE21"/>
    </row>
    <row r="22" spans="1:31" s="2" customFormat="1" ht="20.25" customHeight="1" x14ac:dyDescent="0.3">
      <c r="A22" s="2" t="s">
        <v>13</v>
      </c>
      <c r="B22" s="16" t="str">
        <f ca="1">_xlfn.XLOOKUP($W8,$R$3:$R$18,Concours!$A$6:$A$21,0,0)</f>
        <v/>
      </c>
      <c r="C22" s="4" t="s">
        <v>1</v>
      </c>
      <c r="D22" s="16" t="str">
        <f ca="1">_xlfn.XLOOKUP($X8,$R$3:$R$18,Concours!$A$6:$A$21,0,0)</f>
        <v/>
      </c>
      <c r="E22" s="9"/>
      <c r="F22" s="13"/>
      <c r="G22" s="13"/>
      <c r="H22" s="4"/>
      <c r="I22" s="2" t="s">
        <v>13</v>
      </c>
      <c r="J22" s="16" t="str">
        <f ca="1">_xlfn.XLOOKUP($AC8,$R$3:$R$18,Concours!$A$6:$A$21,0,0)</f>
        <v/>
      </c>
      <c r="K22" s="4" t="s">
        <v>1</v>
      </c>
      <c r="L22" s="19" t="str">
        <f ca="1">_xlfn.XLOOKUP($AD8,$R$3:$R$18,Concours!$A$6:$A$21,0,0)</f>
        <v/>
      </c>
      <c r="M22" s="11"/>
      <c r="N22" s="14"/>
      <c r="O22" s="14"/>
      <c r="AC22"/>
      <c r="AD22"/>
      <c r="AE22"/>
    </row>
    <row r="23" spans="1:31" s="2" customFormat="1" ht="20.25" customHeight="1" x14ac:dyDescent="0.3">
      <c r="A23" s="2" t="s">
        <v>14</v>
      </c>
      <c r="B23" s="16" t="str">
        <f ca="1">_xlfn.XLOOKUP($W9,$R$3:$R$18,Concours!$A$6:$A$21,0,0)</f>
        <v/>
      </c>
      <c r="C23" s="4" t="s">
        <v>1</v>
      </c>
      <c r="D23" s="16" t="str">
        <f ca="1">_xlfn.XLOOKUP($X9,$R$3:$R$18,Concours!$A$6:$A$21,0,0)</f>
        <v/>
      </c>
      <c r="E23" s="9"/>
      <c r="F23" s="24"/>
      <c r="G23" s="24"/>
      <c r="H23" s="4"/>
      <c r="I23" s="2" t="s">
        <v>14</v>
      </c>
      <c r="J23" s="16" t="str">
        <f ca="1">_xlfn.XLOOKUP($AC9,$R$3:$R$18,Concours!$A$6:$A$21,0,0)</f>
        <v/>
      </c>
      <c r="K23" s="4" t="s">
        <v>1</v>
      </c>
      <c r="L23" s="19" t="str">
        <f ca="1">_xlfn.XLOOKUP($AD9,$R$3:$R$18,Concours!$A$6:$A$21,0,0)</f>
        <v/>
      </c>
      <c r="M23" s="11"/>
      <c r="N23" s="25"/>
      <c r="O23" s="25"/>
      <c r="AC23"/>
      <c r="AD23"/>
      <c r="AE23"/>
    </row>
    <row r="24" spans="1:31" s="2" customFormat="1" ht="20.25" customHeight="1" x14ac:dyDescent="0.3">
      <c r="A24" s="2" t="s">
        <v>15</v>
      </c>
      <c r="B24" s="16" t="str">
        <f ca="1">_xlfn.XLOOKUP($W10,$R$3:$R$18,Concours!$A$6:$A$21,0,0)</f>
        <v/>
      </c>
      <c r="C24" s="4" t="s">
        <v>1</v>
      </c>
      <c r="D24" s="16" t="str">
        <f ca="1">_xlfn.XLOOKUP($X10,$R$3:$R$18,Concours!$A$6:$A$21,0,0)</f>
        <v/>
      </c>
      <c r="E24" s="9"/>
      <c r="F24" s="13"/>
      <c r="G24" s="13"/>
      <c r="H24" s="4"/>
      <c r="I24" s="2" t="s">
        <v>15</v>
      </c>
      <c r="J24" s="16" t="str">
        <f ca="1">_xlfn.XLOOKUP($AC10,$R$3:$R$18,Concours!$A$6:$A$21,0,0)</f>
        <v/>
      </c>
      <c r="K24" s="4" t="s">
        <v>1</v>
      </c>
      <c r="L24" s="19" t="str">
        <f ca="1">_xlfn.XLOOKUP($AD10,$R$3:$R$18,Concours!$A$6:$A$21,0,0)</f>
        <v/>
      </c>
      <c r="M24" s="11"/>
      <c r="N24" s="14"/>
      <c r="O24" s="14"/>
      <c r="AC24"/>
      <c r="AD24"/>
      <c r="AE24"/>
    </row>
    <row r="25" spans="1:31" s="2" customFormat="1" ht="20.25" customHeight="1" x14ac:dyDescent="0.3">
      <c r="B25" s="16"/>
      <c r="C25" s="4"/>
      <c r="D25" s="16"/>
      <c r="E25" s="9"/>
      <c r="F25" s="4"/>
      <c r="G25" s="4"/>
      <c r="H25" s="4"/>
      <c r="J25" s="16"/>
      <c r="K25" s="4"/>
      <c r="L25" s="19"/>
      <c r="M25" s="11"/>
      <c r="N25" s="23"/>
      <c r="O25" s="23"/>
      <c r="AC25"/>
      <c r="AD25"/>
      <c r="AE25"/>
    </row>
    <row r="26" spans="1:31" s="2" customFormat="1" ht="20.25" customHeight="1" x14ac:dyDescent="0.3">
      <c r="B26" s="16"/>
      <c r="C26" s="4"/>
      <c r="D26" s="16"/>
      <c r="E26" s="9"/>
      <c r="F26" s="4"/>
      <c r="G26" s="4"/>
      <c r="H26" s="4"/>
      <c r="J26" s="16"/>
      <c r="K26" s="4"/>
      <c r="L26" s="19"/>
      <c r="M26" s="11"/>
      <c r="N26" s="23"/>
      <c r="O26" s="23"/>
      <c r="AC26"/>
      <c r="AD26"/>
      <c r="AE26"/>
    </row>
    <row r="27" spans="1:31" s="2" customFormat="1" ht="20.25" customHeight="1" x14ac:dyDescent="0.3">
      <c r="B27" s="16"/>
      <c r="C27" s="4"/>
      <c r="D27" s="16"/>
      <c r="E27" s="9"/>
      <c r="F27" s="4"/>
      <c r="G27" s="4"/>
      <c r="H27" s="4"/>
      <c r="J27" s="16"/>
      <c r="K27" s="4"/>
      <c r="L27" s="19"/>
      <c r="M27" s="11"/>
      <c r="N27" s="23"/>
      <c r="O27" s="23"/>
      <c r="AC27"/>
      <c r="AD27"/>
      <c r="AE27"/>
    </row>
    <row r="28" spans="1:31" s="2" customFormat="1" x14ac:dyDescent="0.3">
      <c r="B28" s="16"/>
      <c r="C28" s="4"/>
      <c r="D28" s="16"/>
      <c r="E28" s="9"/>
      <c r="F28" s="4"/>
      <c r="G28" s="4"/>
      <c r="H28" s="4"/>
      <c r="J28" s="16"/>
      <c r="K28" s="4"/>
      <c r="L28" s="19"/>
      <c r="M28" s="11"/>
      <c r="N28" s="23"/>
      <c r="O28" s="23"/>
      <c r="AC28"/>
      <c r="AD28"/>
      <c r="AE28"/>
    </row>
    <row r="29" spans="1:31" x14ac:dyDescent="0.3">
      <c r="F29" s="4"/>
      <c r="G29" s="4"/>
      <c r="H29" s="4"/>
    </row>
    <row r="30" spans="1:31" x14ac:dyDescent="0.3">
      <c r="F30" s="4"/>
      <c r="G30" s="4"/>
      <c r="H30" s="4"/>
    </row>
    <row r="31" spans="1:31" x14ac:dyDescent="0.3">
      <c r="F31" s="4"/>
      <c r="G31" s="4"/>
      <c r="H31" s="4"/>
    </row>
    <row r="32" spans="1:31" x14ac:dyDescent="0.3">
      <c r="F32" s="4"/>
      <c r="G32" s="4"/>
      <c r="H32" s="4"/>
    </row>
    <row r="33" spans="6:8" x14ac:dyDescent="0.3">
      <c r="F33" s="4"/>
      <c r="G33" s="4"/>
      <c r="H33" s="4"/>
    </row>
    <row r="34" spans="6:8" x14ac:dyDescent="0.3">
      <c r="F34" s="4"/>
      <c r="G34" s="4"/>
      <c r="H34" s="4"/>
    </row>
    <row r="35" spans="6:8" x14ac:dyDescent="0.3">
      <c r="F35" s="4"/>
      <c r="G35" s="4"/>
      <c r="H35" s="4"/>
    </row>
    <row r="36" spans="6:8" x14ac:dyDescent="0.3">
      <c r="F36" s="4"/>
      <c r="G36" s="4"/>
      <c r="H36" s="4"/>
    </row>
    <row r="37" spans="6:8" x14ac:dyDescent="0.3">
      <c r="F37" s="4"/>
      <c r="G37" s="4"/>
      <c r="H37" s="4"/>
    </row>
    <row r="38" spans="6:8" x14ac:dyDescent="0.3">
      <c r="F38" s="4"/>
      <c r="G38" s="4"/>
      <c r="H38" s="4"/>
    </row>
    <row r="39" spans="6:8" x14ac:dyDescent="0.3">
      <c r="F39" s="4"/>
      <c r="G39" s="4"/>
      <c r="H39" s="4"/>
    </row>
    <row r="40" spans="6:8" x14ac:dyDescent="0.3">
      <c r="F40" s="4"/>
      <c r="G40" s="4"/>
      <c r="H40" s="4"/>
    </row>
    <row r="41" spans="6:8" x14ac:dyDescent="0.3">
      <c r="F41" s="6"/>
      <c r="G41" s="6"/>
      <c r="H41" s="6"/>
    </row>
    <row r="42" spans="6:8" x14ac:dyDescent="0.3">
      <c r="F42" s="7"/>
      <c r="G42" s="7"/>
      <c r="H42" s="7"/>
    </row>
    <row r="43" spans="6:8" x14ac:dyDescent="0.3">
      <c r="F43" s="7"/>
      <c r="G43" s="7"/>
      <c r="H43" s="7"/>
    </row>
    <row r="44" spans="6:8" x14ac:dyDescent="0.3">
      <c r="F44" s="7"/>
      <c r="G44" s="7"/>
      <c r="H44" s="7"/>
    </row>
    <row r="45" spans="6:8" x14ac:dyDescent="0.3">
      <c r="F45" s="7"/>
      <c r="G45" s="7"/>
      <c r="H45" s="7"/>
    </row>
    <row r="46" spans="6:8" x14ac:dyDescent="0.3">
      <c r="F46" s="7"/>
      <c r="G46" s="7"/>
      <c r="H46" s="7"/>
    </row>
    <row r="47" spans="6:8" x14ac:dyDescent="0.3">
      <c r="F47" s="7"/>
      <c r="G47" s="7"/>
      <c r="H47" s="7"/>
    </row>
    <row r="48" spans="6:8" x14ac:dyDescent="0.3">
      <c r="F48" s="7"/>
      <c r="G48" s="7"/>
      <c r="H48" s="7"/>
    </row>
    <row r="49" spans="6:8" x14ac:dyDescent="0.3">
      <c r="F49" s="7"/>
      <c r="G49" s="7"/>
      <c r="H49" s="7"/>
    </row>
    <row r="50" spans="6:8" x14ac:dyDescent="0.3">
      <c r="F50" s="7"/>
      <c r="G50" s="7"/>
      <c r="H50" s="7"/>
    </row>
    <row r="51" spans="6:8" x14ac:dyDescent="0.3">
      <c r="F51" s="7"/>
      <c r="G51" s="7"/>
      <c r="H51" s="7"/>
    </row>
    <row r="52" spans="6:8" x14ac:dyDescent="0.3">
      <c r="F52" s="7"/>
      <c r="G52" s="7"/>
      <c r="H52" s="7"/>
    </row>
    <row r="53" spans="6:8" x14ac:dyDescent="0.3">
      <c r="F53" s="7"/>
      <c r="G53" s="7"/>
      <c r="H53" s="7"/>
    </row>
  </sheetData>
  <mergeCells count="2">
    <mergeCell ref="F2:G2"/>
    <mergeCell ref="N2:O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9E770-A9A5-A34E-A0B7-04149507D896}">
  <sheetPr codeName="Feuil10"/>
  <dimension ref="A2:AE53"/>
  <sheetViews>
    <sheetView showGridLines="0" zoomScaleNormal="150" zoomScaleSheetLayoutView="100" workbookViewId="0">
      <selection activeCell="M38" sqref="M38"/>
    </sheetView>
  </sheetViews>
  <sheetFormatPr baseColWidth="10" defaultColWidth="9.109375" defaultRowHeight="15.6" x14ac:dyDescent="0.3"/>
  <cols>
    <col min="1" max="1" width="9.6640625" customWidth="1"/>
    <col min="2" max="2" width="3.33203125" style="15" customWidth="1"/>
    <col min="3" max="3" width="3.109375" style="1" bestFit="1" customWidth="1"/>
    <col min="4" max="4" width="3.109375" style="15" bestFit="1" customWidth="1"/>
    <col min="5" max="5" width="0.6640625" style="10" customWidth="1"/>
    <col min="6" max="7" width="7.109375" style="1" customWidth="1"/>
    <col min="8" max="8" width="0.6640625" style="1" customWidth="1"/>
    <col min="10" max="10" width="3.109375" style="15" bestFit="1" customWidth="1"/>
    <col min="11" max="11" width="3.109375" bestFit="1" customWidth="1"/>
    <col min="12" max="12" width="3.109375" style="18" bestFit="1" customWidth="1"/>
    <col min="13" max="13" width="0.6640625" style="12" customWidth="1"/>
    <col min="14" max="15" width="7.109375" style="8" customWidth="1"/>
    <col min="16" max="16" width="9" customWidth="1"/>
    <col min="17" max="17" width="6.88671875" customWidth="1"/>
    <col min="18" max="18" width="3" bestFit="1" customWidth="1"/>
    <col min="19" max="19" width="4.5546875" customWidth="1"/>
    <col min="20" max="21" width="3" bestFit="1" customWidth="1"/>
    <col min="22" max="22" width="2.88671875" customWidth="1"/>
    <col min="23" max="23" width="3" bestFit="1" customWidth="1"/>
    <col min="24" max="24" width="3" customWidth="1"/>
    <col min="25" max="25" width="1.6640625" customWidth="1"/>
    <col min="26" max="27" width="3.109375" customWidth="1"/>
    <col min="28" max="28" width="1.6640625" customWidth="1"/>
    <col min="29" max="30" width="3" bestFit="1" customWidth="1"/>
  </cols>
  <sheetData>
    <row r="2" spans="1:31" ht="14.4" x14ac:dyDescent="0.3">
      <c r="A2" s="21" t="s">
        <v>4</v>
      </c>
      <c r="B2" s="21"/>
      <c r="C2" s="21"/>
      <c r="D2" s="21"/>
      <c r="E2" s="3"/>
      <c r="F2" s="140"/>
      <c r="G2" s="140"/>
      <c r="H2" s="3"/>
      <c r="I2" s="21" t="s">
        <v>7</v>
      </c>
      <c r="J2" s="21"/>
      <c r="K2" s="21"/>
      <c r="L2" s="21"/>
      <c r="M2" s="3"/>
      <c r="N2" s="140"/>
      <c r="O2" s="140"/>
    </row>
    <row r="3" spans="1:31" s="2" customFormat="1" ht="20.25" customHeight="1" x14ac:dyDescent="0.3">
      <c r="A3" s="2" t="s">
        <v>10</v>
      </c>
      <c r="B3" s="16" t="str">
        <f ca="1">_xlfn.XLOOKUP($T3,$R$3:$R$20,Concours!$A$6:$A$23,0,0)</f>
        <v/>
      </c>
      <c r="C3" s="4" t="s">
        <v>1</v>
      </c>
      <c r="D3" s="16" t="str">
        <f ca="1">_xlfn.XLOOKUP($U3,$R$3:$R$20,Concours!$A$6:$A$23,0,0)</f>
        <v/>
      </c>
      <c r="E3" s="9"/>
      <c r="F3" s="13"/>
      <c r="G3" s="13"/>
      <c r="H3" s="4"/>
      <c r="I3" s="2" t="s">
        <v>10</v>
      </c>
      <c r="J3" s="16" t="str">
        <f ca="1">_xlfn.XLOOKUP($Z3,$R$3:$R$20,Concours!$A$6:$A$23,0,0)</f>
        <v/>
      </c>
      <c r="K3" s="4" t="s">
        <v>1</v>
      </c>
      <c r="L3" s="19" t="str">
        <f ca="1">_xlfn.XLOOKUP($AA3,$R$3:$R$20,Concours!$A$6:$A$23,0,0)</f>
        <v/>
      </c>
      <c r="M3" s="11"/>
      <c r="N3" s="14"/>
      <c r="O3" s="14"/>
      <c r="Q3" s="2">
        <f ca="1">RANDBETWEEN(1,100000)</f>
        <v>72132</v>
      </c>
      <c r="R3" s="2">
        <f ca="1">RANK($Q3,$Q$3:$Q$26,)</f>
        <v>4</v>
      </c>
      <c r="T3" s="2">
        <v>1</v>
      </c>
      <c r="U3" s="2">
        <v>2</v>
      </c>
      <c r="W3" s="2">
        <v>1</v>
      </c>
      <c r="X3" s="2">
        <v>3</v>
      </c>
      <c r="Z3" s="2">
        <v>1</v>
      </c>
      <c r="AA3" s="2">
        <v>4</v>
      </c>
      <c r="AC3" s="2">
        <v>1</v>
      </c>
      <c r="AD3" s="2">
        <v>5</v>
      </c>
      <c r="AE3"/>
    </row>
    <row r="4" spans="1:31" s="2" customFormat="1" ht="20.25" customHeight="1" x14ac:dyDescent="0.3">
      <c r="A4" s="2" t="s">
        <v>9</v>
      </c>
      <c r="B4" s="16" t="str">
        <f ca="1">_xlfn.XLOOKUP($T4,$R$3:$R$20,Concours!$A$6:$A$23,0,0)</f>
        <v/>
      </c>
      <c r="C4" s="4" t="s">
        <v>1</v>
      </c>
      <c r="D4" s="16" t="str">
        <f ca="1">_xlfn.XLOOKUP($U4,$R$3:$R$20,Concours!$A$6:$A$23,0,0)</f>
        <v/>
      </c>
      <c r="E4" s="9"/>
      <c r="F4" s="26"/>
      <c r="G4" s="26"/>
      <c r="H4" s="4"/>
      <c r="I4" s="2" t="s">
        <v>9</v>
      </c>
      <c r="J4" s="16" t="str">
        <f ca="1">_xlfn.XLOOKUP($Z4,'18 équipes'!$R$3:$R$26,Concours!$A$6:$A$29,0,0)</f>
        <v/>
      </c>
      <c r="K4" s="4" t="s">
        <v>1</v>
      </c>
      <c r="L4" s="19" t="str">
        <f ca="1">_xlfn.XLOOKUP($AA4,'18 équipes'!$R$3:$R$26,Concours!$A$6:$A$29,0,0)</f>
        <v/>
      </c>
      <c r="M4" s="11"/>
      <c r="N4" s="27"/>
      <c r="O4" s="27"/>
      <c r="Q4" s="2">
        <f t="shared" ref="Q4:Q20" ca="1" si="0">RANDBETWEEN(1,100000)</f>
        <v>7518</v>
      </c>
      <c r="R4" s="2">
        <f t="shared" ref="R4:R20" ca="1" si="1">RANK($Q4,$Q$3:$Q$26)</f>
        <v>18</v>
      </c>
      <c r="T4" s="2">
        <v>3</v>
      </c>
      <c r="U4" s="2">
        <v>4</v>
      </c>
      <c r="W4" s="2">
        <v>2</v>
      </c>
      <c r="X4" s="2">
        <v>4</v>
      </c>
      <c r="Z4" s="2">
        <v>2</v>
      </c>
      <c r="AA4" s="2">
        <v>3</v>
      </c>
      <c r="AC4" s="2">
        <v>2</v>
      </c>
      <c r="AD4" s="2">
        <v>18</v>
      </c>
      <c r="AE4"/>
    </row>
    <row r="5" spans="1:31" s="2" customFormat="1" ht="20.25" customHeight="1" x14ac:dyDescent="0.3">
      <c r="A5" s="2" t="s">
        <v>8</v>
      </c>
      <c r="B5" s="16" t="str">
        <f ca="1">_xlfn.XLOOKUP($T5,$R$3:$R$20,Concours!$A$6:$A$23,0,0)</f>
        <v/>
      </c>
      <c r="C5" s="4" t="s">
        <v>1</v>
      </c>
      <c r="D5" s="16" t="str">
        <f ca="1">_xlfn.XLOOKUP($U5,$R$3:$R$20,Concours!$A$6:$A$23,0,0)</f>
        <v/>
      </c>
      <c r="E5" s="9"/>
      <c r="F5" s="13"/>
      <c r="G5" s="13"/>
      <c r="H5" s="4"/>
      <c r="I5" s="2" t="s">
        <v>8</v>
      </c>
      <c r="J5" s="16" t="str">
        <f ca="1">_xlfn.XLOOKUP($Z5,'18 équipes'!$R$3:$R$26,Concours!$A$6:$A$29,0,0)</f>
        <v/>
      </c>
      <c r="K5" s="4" t="s">
        <v>1</v>
      </c>
      <c r="L5" s="19" t="str">
        <f ca="1">_xlfn.XLOOKUP($AA5,'18 équipes'!$R$3:$R$26,Concours!$A$6:$A$29,0,0)</f>
        <v/>
      </c>
      <c r="M5" s="11"/>
      <c r="N5" s="14"/>
      <c r="O5" s="14"/>
      <c r="Q5" s="2">
        <f t="shared" ca="1" si="0"/>
        <v>67923</v>
      </c>
      <c r="R5" s="2">
        <f t="shared" ca="1" si="1"/>
        <v>6</v>
      </c>
      <c r="T5" s="2">
        <v>5</v>
      </c>
      <c r="U5" s="2">
        <v>6</v>
      </c>
      <c r="W5" s="2">
        <v>5</v>
      </c>
      <c r="X5" s="2">
        <v>7</v>
      </c>
      <c r="Z5" s="2">
        <v>5</v>
      </c>
      <c r="AA5" s="2">
        <v>8</v>
      </c>
      <c r="AC5" s="2">
        <v>3</v>
      </c>
      <c r="AD5" s="2">
        <v>7</v>
      </c>
      <c r="AE5"/>
    </row>
    <row r="6" spans="1:31" s="2" customFormat="1" ht="20.25" customHeight="1" x14ac:dyDescent="0.3">
      <c r="A6" s="2" t="s">
        <v>11</v>
      </c>
      <c r="B6" s="16" t="str">
        <f ca="1">_xlfn.XLOOKUP($T6,$R$3:$R$20,Concours!$A$6:$A$23,0,0)</f>
        <v/>
      </c>
      <c r="C6" s="4" t="s">
        <v>1</v>
      </c>
      <c r="D6" s="16" t="str">
        <f ca="1">_xlfn.XLOOKUP($U6,$R$3:$R$20,Concours!$A$6:$A$23,0,0)</f>
        <v/>
      </c>
      <c r="E6" s="9"/>
      <c r="F6" s="13"/>
      <c r="G6" s="13"/>
      <c r="H6" s="4"/>
      <c r="I6" s="2" t="s">
        <v>11</v>
      </c>
      <c r="J6" s="16" t="str">
        <f ca="1">_xlfn.XLOOKUP($Z6,'18 équipes'!$R$3:$R$26,Concours!$A$6:$A$29,0,0)</f>
        <v/>
      </c>
      <c r="K6" s="4" t="s">
        <v>1</v>
      </c>
      <c r="L6" s="19" t="str">
        <f ca="1">_xlfn.XLOOKUP($AA6,'18 équipes'!$R$3:$R$26,Concours!$A$6:$A$29,0,0)</f>
        <v/>
      </c>
      <c r="M6" s="11"/>
      <c r="N6" s="14"/>
      <c r="O6" s="14"/>
      <c r="Q6" s="2">
        <f t="shared" ca="1" si="0"/>
        <v>17212</v>
      </c>
      <c r="R6" s="2">
        <f t="shared" ca="1" si="1"/>
        <v>14</v>
      </c>
      <c r="T6" s="2">
        <v>7</v>
      </c>
      <c r="U6" s="2">
        <v>8</v>
      </c>
      <c r="W6" s="2">
        <v>6</v>
      </c>
      <c r="X6" s="2">
        <v>18</v>
      </c>
      <c r="Z6" s="2">
        <v>6</v>
      </c>
      <c r="AA6" s="2">
        <v>18</v>
      </c>
      <c r="AC6" s="2">
        <v>4</v>
      </c>
      <c r="AD6" s="2">
        <v>8</v>
      </c>
      <c r="AE6"/>
    </row>
    <row r="7" spans="1:31" s="2" customFormat="1" ht="20.25" customHeight="1" x14ac:dyDescent="0.3">
      <c r="A7" s="2" t="s">
        <v>12</v>
      </c>
      <c r="B7" s="16" t="str">
        <f ca="1">_xlfn.XLOOKUP($T7,$R$3:$R$20,Concours!$A$6:$A$23,0,0)</f>
        <v/>
      </c>
      <c r="C7" s="4" t="s">
        <v>1</v>
      </c>
      <c r="D7" s="16" t="str">
        <f ca="1">_xlfn.XLOOKUP($U7,$R$3:$R$20,Concours!$A$6:$A$23,0,0)</f>
        <v/>
      </c>
      <c r="E7" s="9"/>
      <c r="F7" s="13"/>
      <c r="G7" s="13"/>
      <c r="H7" s="4"/>
      <c r="I7" s="2" t="s">
        <v>12</v>
      </c>
      <c r="J7" s="16" t="str">
        <f ca="1">_xlfn.XLOOKUP($Z7,'18 équipes'!$R$3:$R$26,Concours!$A$6:$A$29,0,0)</f>
        <v/>
      </c>
      <c r="K7" s="4" t="s">
        <v>1</v>
      </c>
      <c r="L7" s="19" t="str">
        <f ca="1">_xlfn.XLOOKUP($AA7,'18 équipes'!$R$3:$R$26,Concours!$A$6:$A$29,0,0)</f>
        <v/>
      </c>
      <c r="M7" s="11"/>
      <c r="N7" s="14"/>
      <c r="O7" s="14"/>
      <c r="Q7" s="2">
        <f t="shared" ca="1" si="0"/>
        <v>16277</v>
      </c>
      <c r="R7" s="2">
        <f t="shared" ca="1" si="1"/>
        <v>15</v>
      </c>
      <c r="T7" s="2">
        <v>9</v>
      </c>
      <c r="U7" s="2">
        <v>10</v>
      </c>
      <c r="W7" s="2">
        <v>9</v>
      </c>
      <c r="X7" s="2">
        <v>11</v>
      </c>
      <c r="Z7" s="2">
        <v>9</v>
      </c>
      <c r="AA7" s="2">
        <v>12</v>
      </c>
      <c r="AC7" s="2">
        <v>9</v>
      </c>
      <c r="AD7" s="2">
        <v>13</v>
      </c>
      <c r="AE7"/>
    </row>
    <row r="8" spans="1:31" s="2" customFormat="1" ht="20.25" customHeight="1" x14ac:dyDescent="0.3">
      <c r="A8" s="2" t="s">
        <v>13</v>
      </c>
      <c r="B8" s="16" t="str">
        <f ca="1">_xlfn.XLOOKUP($T8,$R$3:$R$20,Concours!$A$6:$A$23,0,0)</f>
        <v/>
      </c>
      <c r="C8" s="4" t="s">
        <v>1</v>
      </c>
      <c r="D8" s="16" t="str">
        <f ca="1">_xlfn.XLOOKUP($U8,$R$3:$R$20,Concours!$A$6:$A$23,0,0)</f>
        <v/>
      </c>
      <c r="E8" s="9"/>
      <c r="F8" s="13"/>
      <c r="G8" s="13"/>
      <c r="H8" s="4"/>
      <c r="I8" s="2" t="s">
        <v>13</v>
      </c>
      <c r="J8" s="16" t="str">
        <f ca="1">_xlfn.XLOOKUP($Z8,'18 équipes'!$R$3:$R$26,Concours!$A$6:$A$29,0,0)</f>
        <v/>
      </c>
      <c r="K8" s="4" t="s">
        <v>1</v>
      </c>
      <c r="L8" s="19" t="str">
        <f ca="1">_xlfn.XLOOKUP($AA8,'18 équipes'!$R$3:$R$26,Concours!$A$6:$A$29,0,0)</f>
        <v/>
      </c>
      <c r="M8" s="11"/>
      <c r="N8" s="14"/>
      <c r="O8" s="14"/>
      <c r="Q8" s="2">
        <f t="shared" ca="1" si="0"/>
        <v>88606</v>
      </c>
      <c r="R8" s="2">
        <f t="shared" ca="1" si="1"/>
        <v>2</v>
      </c>
      <c r="T8" s="2">
        <v>11</v>
      </c>
      <c r="U8" s="2">
        <v>12</v>
      </c>
      <c r="W8" s="2">
        <v>10</v>
      </c>
      <c r="X8" s="2">
        <v>12</v>
      </c>
      <c r="Z8" s="2">
        <v>10</v>
      </c>
      <c r="AA8" s="2">
        <v>11</v>
      </c>
      <c r="AC8" s="2">
        <v>10</v>
      </c>
      <c r="AD8" s="2">
        <v>14</v>
      </c>
      <c r="AE8"/>
    </row>
    <row r="9" spans="1:31" s="2" customFormat="1" ht="20.25" customHeight="1" x14ac:dyDescent="0.3">
      <c r="A9" s="2" t="s">
        <v>14</v>
      </c>
      <c r="B9" s="16" t="str">
        <f ca="1">_xlfn.XLOOKUP($T9,$R$3:$R$20,Concours!$A$6:$A$23,0,0)</f>
        <v/>
      </c>
      <c r="C9" s="4" t="s">
        <v>1</v>
      </c>
      <c r="D9" s="16" t="str">
        <f ca="1">_xlfn.XLOOKUP($U9,$R$3:$R$20,Concours!$A$6:$A$23,0,0)</f>
        <v/>
      </c>
      <c r="E9" s="9"/>
      <c r="F9" s="13"/>
      <c r="G9" s="13"/>
      <c r="H9" s="4"/>
      <c r="I9" s="2" t="s">
        <v>14</v>
      </c>
      <c r="J9" s="16" t="str">
        <f ca="1">_xlfn.XLOOKUP($Z9,'18 équipes'!$R$3:$R$26,Concours!$A$6:$A$29,0,0)</f>
        <v/>
      </c>
      <c r="K9" s="4" t="s">
        <v>1</v>
      </c>
      <c r="L9" s="19" t="str">
        <f ca="1">_xlfn.XLOOKUP($AA9,'18 équipes'!$R$3:$R$26,Concours!$A$6:$A$29,0,0)</f>
        <v/>
      </c>
      <c r="M9" s="11"/>
      <c r="N9" s="14"/>
      <c r="O9" s="14"/>
      <c r="Q9" s="2">
        <f t="shared" ca="1" si="0"/>
        <v>47068</v>
      </c>
      <c r="R9" s="2">
        <f t="shared" ca="1" si="1"/>
        <v>11</v>
      </c>
      <c r="T9" s="2">
        <v>13</v>
      </c>
      <c r="U9" s="2">
        <v>14</v>
      </c>
      <c r="W9" s="2">
        <v>13</v>
      </c>
      <c r="X9" s="2">
        <v>15</v>
      </c>
      <c r="Z9" s="2">
        <v>13</v>
      </c>
      <c r="AA9" s="2">
        <v>16</v>
      </c>
      <c r="AC9" s="2">
        <v>11</v>
      </c>
      <c r="AD9" s="2">
        <v>15</v>
      </c>
      <c r="AE9"/>
    </row>
    <row r="10" spans="1:31" s="2" customFormat="1" ht="20.25" customHeight="1" x14ac:dyDescent="0.3">
      <c r="A10" s="2" t="s">
        <v>15</v>
      </c>
      <c r="B10" s="16" t="str">
        <f ca="1">_xlfn.XLOOKUP($T10,$R$3:$R$20,Concours!$A$6:$A$23,0,0)</f>
        <v/>
      </c>
      <c r="C10" s="4" t="s">
        <v>1</v>
      </c>
      <c r="D10" s="16" t="str">
        <f ca="1">_xlfn.XLOOKUP($U10,$R$3:$R$20,Concours!$A$6:$A$23,0,0)</f>
        <v/>
      </c>
      <c r="E10" s="9"/>
      <c r="F10" s="24"/>
      <c r="G10" s="24"/>
      <c r="H10" s="4"/>
      <c r="I10" s="2" t="s">
        <v>15</v>
      </c>
      <c r="J10" s="16" t="str">
        <f ca="1">_xlfn.XLOOKUP($Z10,'18 équipes'!$R$3:$R$26,Concours!$A$6:$A$29,0,0)</f>
        <v/>
      </c>
      <c r="K10" s="4" t="s">
        <v>1</v>
      </c>
      <c r="L10" s="19" t="str">
        <f ca="1">_xlfn.XLOOKUP($AA10,'18 équipes'!$R$3:$R$26,Concours!$A$6:$A$29,0,0)</f>
        <v/>
      </c>
      <c r="M10" s="11"/>
      <c r="N10" s="25"/>
      <c r="O10" s="25"/>
      <c r="Q10" s="2">
        <f t="shared" ca="1" si="0"/>
        <v>97807</v>
      </c>
      <c r="R10" s="2">
        <f t="shared" ca="1" si="1"/>
        <v>1</v>
      </c>
      <c r="T10" s="2">
        <v>15</v>
      </c>
      <c r="U10" s="2">
        <v>16</v>
      </c>
      <c r="W10" s="2">
        <v>14</v>
      </c>
      <c r="X10" s="2">
        <v>16</v>
      </c>
      <c r="Z10" s="2">
        <v>14</v>
      </c>
      <c r="AA10" s="2">
        <v>15</v>
      </c>
      <c r="AC10" s="2">
        <v>12</v>
      </c>
      <c r="AD10" s="2">
        <v>16</v>
      </c>
      <c r="AE10"/>
    </row>
    <row r="11" spans="1:31" s="2" customFormat="1" ht="20.25" customHeight="1" x14ac:dyDescent="0.3">
      <c r="A11" s="2" t="s">
        <v>16</v>
      </c>
      <c r="B11" s="16" t="str">
        <f ca="1">_xlfn.XLOOKUP($T11,$R$3:$R$20,Concours!$A$6:$A$23,0,0)</f>
        <v/>
      </c>
      <c r="C11" s="4" t="s">
        <v>1</v>
      </c>
      <c r="D11" s="16" t="str">
        <f ca="1">_xlfn.XLOOKUP($U11,$R$3:$R$20,Concours!$A$6:$A$23,0,0)</f>
        <v/>
      </c>
      <c r="E11" s="9"/>
      <c r="F11" s="13"/>
      <c r="G11" s="13"/>
      <c r="H11" s="4"/>
      <c r="I11" s="2" t="s">
        <v>16</v>
      </c>
      <c r="J11" s="16" t="str">
        <f ca="1">_xlfn.XLOOKUP($Z11,'18 équipes'!$R$3:$R$26,Concours!$A$6:$A$29,0,0)</f>
        <v/>
      </c>
      <c r="K11" s="4" t="s">
        <v>1</v>
      </c>
      <c r="L11" s="19" t="str">
        <f ca="1">_xlfn.XLOOKUP($AA11,'18 équipes'!$R$3:$R$26,Concours!$A$6:$A$29,0,0)</f>
        <v/>
      </c>
      <c r="M11" s="11"/>
      <c r="N11" s="14"/>
      <c r="O11" s="14"/>
      <c r="Q11" s="2">
        <f t="shared" ca="1" si="0"/>
        <v>61585</v>
      </c>
      <c r="R11" s="2">
        <f t="shared" ca="1" si="1"/>
        <v>9</v>
      </c>
      <c r="T11" s="2">
        <v>17</v>
      </c>
      <c r="U11" s="2">
        <v>18</v>
      </c>
      <c r="W11" s="2">
        <v>17</v>
      </c>
      <c r="X11" s="2">
        <v>8</v>
      </c>
      <c r="Z11" s="2">
        <v>17</v>
      </c>
      <c r="AA11" s="2">
        <v>7</v>
      </c>
      <c r="AC11" s="2">
        <v>17</v>
      </c>
      <c r="AD11" s="2">
        <v>6</v>
      </c>
      <c r="AE11"/>
    </row>
    <row r="12" spans="1:31" s="2" customFormat="1" ht="20.25" customHeight="1" x14ac:dyDescent="0.3">
      <c r="B12" s="16"/>
      <c r="C12" s="4"/>
      <c r="D12" s="16"/>
      <c r="E12" s="9"/>
      <c r="F12" s="4"/>
      <c r="G12" s="4"/>
      <c r="H12" s="4"/>
      <c r="J12" s="16"/>
      <c r="K12" s="4"/>
      <c r="L12" s="19"/>
      <c r="M12" s="11"/>
      <c r="N12" s="23"/>
      <c r="O12" s="23"/>
      <c r="Q12" s="2">
        <f t="shared" ca="1" si="0"/>
        <v>12632</v>
      </c>
      <c r="R12" s="2">
        <f t="shared" ca="1" si="1"/>
        <v>17</v>
      </c>
      <c r="AE12"/>
    </row>
    <row r="13" spans="1:31" s="2" customFormat="1" ht="20.25" customHeight="1" x14ac:dyDescent="0.3">
      <c r="Q13" s="2">
        <f t="shared" ca="1" si="0"/>
        <v>41108</v>
      </c>
      <c r="R13" s="2">
        <f t="shared" ca="1" si="1"/>
        <v>12</v>
      </c>
      <c r="AE13"/>
    </row>
    <row r="14" spans="1:31" s="2" customFormat="1" ht="20.25" customHeight="1" x14ac:dyDescent="0.3">
      <c r="Q14" s="2">
        <f t="shared" ca="1" si="0"/>
        <v>67478</v>
      </c>
      <c r="R14" s="2">
        <f t="shared" ca="1" si="1"/>
        <v>8</v>
      </c>
      <c r="AE14"/>
    </row>
    <row r="15" spans="1:31" s="2" customFormat="1" ht="20.25" customHeight="1" x14ac:dyDescent="0.3">
      <c r="Q15" s="2">
        <f t="shared" ca="1" si="0"/>
        <v>80209</v>
      </c>
      <c r="R15" s="2">
        <f t="shared" ca="1" si="1"/>
        <v>3</v>
      </c>
      <c r="AC15"/>
      <c r="AD15"/>
      <c r="AE15"/>
    </row>
    <row r="16" spans="1:31" s="2" customFormat="1" ht="14.4" x14ac:dyDescent="0.3">
      <c r="A16" s="22" t="s">
        <v>5</v>
      </c>
      <c r="B16" s="22"/>
      <c r="C16" s="22"/>
      <c r="D16" s="22"/>
      <c r="E16" s="5"/>
      <c r="F16" s="5"/>
      <c r="G16" s="5"/>
      <c r="H16" s="5"/>
      <c r="I16" s="22" t="s">
        <v>6</v>
      </c>
      <c r="J16" s="22"/>
      <c r="K16" s="22"/>
      <c r="L16" s="22"/>
      <c r="M16" s="5"/>
      <c r="N16" s="5"/>
      <c r="O16" s="5"/>
      <c r="Q16" s="2">
        <f t="shared" ca="1" si="0"/>
        <v>56248</v>
      </c>
      <c r="R16" s="2">
        <f t="shared" ca="1" si="1"/>
        <v>10</v>
      </c>
      <c r="AC16"/>
      <c r="AD16"/>
      <c r="AE16"/>
    </row>
    <row r="17" spans="1:31" s="2" customFormat="1" ht="20.25" customHeight="1" x14ac:dyDescent="0.3">
      <c r="A17" s="2" t="s">
        <v>10</v>
      </c>
      <c r="B17" s="16" t="str">
        <f ca="1">_xlfn.XLOOKUP($W3,$R$3:$R$20,Concours!$A$6:$A$23,0,0)</f>
        <v/>
      </c>
      <c r="C17" s="4" t="s">
        <v>1</v>
      </c>
      <c r="D17" s="16" t="str">
        <f ca="1">_xlfn.XLOOKUP($X3,$R$3:$R$20,Concours!$A$6:$A$23,0,0)</f>
        <v/>
      </c>
      <c r="E17" s="9"/>
      <c r="F17" s="13"/>
      <c r="G17" s="13"/>
      <c r="H17" s="4"/>
      <c r="I17" s="2" t="s">
        <v>10</v>
      </c>
      <c r="J17" s="16" t="str">
        <f ca="1">_xlfn.XLOOKUP($AC3,$R$3:$R$20,Concours!$A$6:$A$23,0,0)</f>
        <v/>
      </c>
      <c r="K17" s="4" t="s">
        <v>1</v>
      </c>
      <c r="L17" s="19" t="str">
        <f ca="1">_xlfn.XLOOKUP($AD3,$R$3:$R$20,Concours!$A$6:$A$23,0,0)</f>
        <v/>
      </c>
      <c r="M17" s="11"/>
      <c r="N17" s="14"/>
      <c r="O17" s="14"/>
      <c r="Q17" s="2">
        <f t="shared" ca="1" si="0"/>
        <v>67854</v>
      </c>
      <c r="R17" s="2">
        <f t="shared" ca="1" si="1"/>
        <v>7</v>
      </c>
      <c r="AC17"/>
      <c r="AD17"/>
      <c r="AE17"/>
    </row>
    <row r="18" spans="1:31" s="2" customFormat="1" ht="20.25" customHeight="1" x14ac:dyDescent="0.3">
      <c r="A18" s="2" t="s">
        <v>9</v>
      </c>
      <c r="B18" s="16" t="str">
        <f ca="1">_xlfn.XLOOKUP($W4,$R$3:$R$20,Concours!$A$6:$A$23,0,0)</f>
        <v/>
      </c>
      <c r="C18" s="4" t="s">
        <v>1</v>
      </c>
      <c r="D18" s="16" t="str">
        <f ca="1">_xlfn.XLOOKUP($X4,$R$3:$R$20,Concours!$A$6:$A$23,0,0)</f>
        <v/>
      </c>
      <c r="E18" s="9"/>
      <c r="F18" s="26"/>
      <c r="G18" s="26"/>
      <c r="H18" s="4"/>
      <c r="I18" s="2" t="s">
        <v>9</v>
      </c>
      <c r="J18" s="16" t="str">
        <f ca="1">_xlfn.XLOOKUP($AC4,$R$3:$R$20,Concours!$A$6:$A$23,0,0)</f>
        <v/>
      </c>
      <c r="K18" s="4" t="s">
        <v>1</v>
      </c>
      <c r="L18" s="19" t="str">
        <f ca="1">_xlfn.XLOOKUP($AD4,$R$3:$R$20,Concours!$A$6:$A$23,0,0)</f>
        <v/>
      </c>
      <c r="M18" s="11"/>
      <c r="N18" s="27"/>
      <c r="O18" s="27"/>
      <c r="Q18" s="2">
        <f t="shared" ca="1" si="0"/>
        <v>39941</v>
      </c>
      <c r="R18" s="2">
        <f t="shared" ca="1" si="1"/>
        <v>13</v>
      </c>
      <c r="AC18"/>
      <c r="AD18"/>
      <c r="AE18"/>
    </row>
    <row r="19" spans="1:31" s="2" customFormat="1" ht="20.25" customHeight="1" x14ac:dyDescent="0.3">
      <c r="A19" s="2" t="s">
        <v>8</v>
      </c>
      <c r="B19" s="16" t="str">
        <f ca="1">_xlfn.XLOOKUP($W5,$R$3:$R$20,Concours!$A$6:$A$23,0,0)</f>
        <v/>
      </c>
      <c r="C19" s="4" t="s">
        <v>1</v>
      </c>
      <c r="D19" s="16" t="str">
        <f ca="1">_xlfn.XLOOKUP($X5,$R$3:$R$20,Concours!$A$6:$A$23,0,0)</f>
        <v/>
      </c>
      <c r="E19" s="9"/>
      <c r="F19" s="13"/>
      <c r="G19" s="13"/>
      <c r="H19" s="4"/>
      <c r="I19" s="2" t="s">
        <v>8</v>
      </c>
      <c r="J19" s="16" t="str">
        <f ca="1">_xlfn.XLOOKUP($AC5,$R$3:$R$20,Concours!$A$6:$A$23,0,0)</f>
        <v/>
      </c>
      <c r="K19" s="4" t="s">
        <v>1</v>
      </c>
      <c r="L19" s="19" t="str">
        <f ca="1">_xlfn.XLOOKUP($AD5,$R$3:$R$20,Concours!$A$6:$A$23,0,0)</f>
        <v/>
      </c>
      <c r="M19" s="11"/>
      <c r="N19" s="14"/>
      <c r="O19" s="14"/>
      <c r="Q19" s="2">
        <f t="shared" ca="1" si="0"/>
        <v>15749</v>
      </c>
      <c r="R19" s="2">
        <f t="shared" ca="1" si="1"/>
        <v>16</v>
      </c>
      <c r="AC19"/>
      <c r="AD19"/>
      <c r="AE19"/>
    </row>
    <row r="20" spans="1:31" s="2" customFormat="1" ht="20.25" customHeight="1" x14ac:dyDescent="0.3">
      <c r="A20" s="2" t="s">
        <v>11</v>
      </c>
      <c r="B20" s="16" t="str">
        <f ca="1">_xlfn.XLOOKUP($W6,$R$3:$R$20,Concours!$A$6:$A$23,0,0)</f>
        <v/>
      </c>
      <c r="C20" s="4" t="s">
        <v>1</v>
      </c>
      <c r="D20" s="16" t="str">
        <f ca="1">_xlfn.XLOOKUP($X6,$R$3:$R$20,Concours!$A$6:$A$23,0,0)</f>
        <v/>
      </c>
      <c r="E20" s="9"/>
      <c r="F20" s="13"/>
      <c r="G20" s="13"/>
      <c r="H20" s="4"/>
      <c r="I20" s="2" t="s">
        <v>11</v>
      </c>
      <c r="J20" s="16" t="str">
        <f ca="1">_xlfn.XLOOKUP($AC6,$R$3:$R$20,Concours!$A$6:$A$23,0,0)</f>
        <v/>
      </c>
      <c r="K20" s="4" t="s">
        <v>1</v>
      </c>
      <c r="L20" s="19" t="str">
        <f ca="1">_xlfn.XLOOKUP($AD6,$R$3:$R$20,Concours!$A$6:$A$23,0,0)</f>
        <v/>
      </c>
      <c r="M20" s="11"/>
      <c r="N20" s="14"/>
      <c r="O20" s="14"/>
      <c r="Q20" s="2">
        <f t="shared" ca="1" si="0"/>
        <v>69753</v>
      </c>
      <c r="R20" s="2">
        <f t="shared" ca="1" si="1"/>
        <v>5</v>
      </c>
      <c r="AC20"/>
      <c r="AD20"/>
      <c r="AE20"/>
    </row>
    <row r="21" spans="1:31" s="2" customFormat="1" ht="20.25" customHeight="1" x14ac:dyDescent="0.3">
      <c r="A21" s="2" t="s">
        <v>12</v>
      </c>
      <c r="B21" s="16" t="str">
        <f ca="1">_xlfn.XLOOKUP($W7,$R$3:$R$20,Concours!$A$6:$A$23,0,0)</f>
        <v/>
      </c>
      <c r="C21" s="4" t="s">
        <v>1</v>
      </c>
      <c r="D21" s="16" t="str">
        <f ca="1">_xlfn.XLOOKUP($X7,$R$3:$R$20,Concours!$A$6:$A$23,0,0)</f>
        <v/>
      </c>
      <c r="E21" s="9"/>
      <c r="F21" s="13"/>
      <c r="G21" s="13"/>
      <c r="H21" s="4"/>
      <c r="I21" s="2" t="s">
        <v>12</v>
      </c>
      <c r="J21" s="16" t="str">
        <f ca="1">_xlfn.XLOOKUP($AC7,$R$3:$R$20,Concours!$A$6:$A$23,0,0)</f>
        <v/>
      </c>
      <c r="K21" s="4" t="s">
        <v>1</v>
      </c>
      <c r="L21" s="19" t="str">
        <f ca="1">_xlfn.XLOOKUP($AD7,$R$3:$R$20,Concours!$A$6:$A$23,0,0)</f>
        <v/>
      </c>
      <c r="M21" s="11"/>
      <c r="N21" s="14"/>
      <c r="O21" s="14"/>
      <c r="AC21"/>
      <c r="AD21"/>
      <c r="AE21"/>
    </row>
    <row r="22" spans="1:31" s="2" customFormat="1" ht="20.25" customHeight="1" x14ac:dyDescent="0.3">
      <c r="A22" s="2" t="s">
        <v>13</v>
      </c>
      <c r="B22" s="16" t="str">
        <f ca="1">_xlfn.XLOOKUP($W8,$R$3:$R$20,Concours!$A$6:$A$23,0,0)</f>
        <v/>
      </c>
      <c r="C22" s="4" t="s">
        <v>1</v>
      </c>
      <c r="D22" s="16" t="str">
        <f ca="1">_xlfn.XLOOKUP($X8,$R$3:$R$20,Concours!$A$6:$A$23,0,0)</f>
        <v/>
      </c>
      <c r="E22" s="9"/>
      <c r="F22" s="13"/>
      <c r="G22" s="13"/>
      <c r="H22" s="4"/>
      <c r="I22" s="2" t="s">
        <v>13</v>
      </c>
      <c r="J22" s="16" t="str">
        <f ca="1">_xlfn.XLOOKUP($AC8,$R$3:$R$20,Concours!$A$6:$A$23,0,0)</f>
        <v/>
      </c>
      <c r="K22" s="4" t="s">
        <v>1</v>
      </c>
      <c r="L22" s="19" t="str">
        <f ca="1">_xlfn.XLOOKUP($AD8,$R$3:$R$20,Concours!$A$6:$A$23,0,0)</f>
        <v/>
      </c>
      <c r="M22" s="11"/>
      <c r="N22" s="14"/>
      <c r="O22" s="14"/>
      <c r="AC22"/>
      <c r="AD22"/>
      <c r="AE22"/>
    </row>
    <row r="23" spans="1:31" s="2" customFormat="1" ht="20.25" customHeight="1" x14ac:dyDescent="0.3">
      <c r="A23" s="2" t="s">
        <v>14</v>
      </c>
      <c r="B23" s="16" t="str">
        <f ca="1">_xlfn.XLOOKUP($W9,$R$3:$R$20,Concours!$A$6:$A$23,0,0)</f>
        <v/>
      </c>
      <c r="C23" s="4" t="s">
        <v>1</v>
      </c>
      <c r="D23" s="16" t="str">
        <f ca="1">_xlfn.XLOOKUP($X9,$R$3:$R$20,Concours!$A$6:$A$23,0,0)</f>
        <v/>
      </c>
      <c r="E23" s="9"/>
      <c r="F23" s="13"/>
      <c r="G23" s="13"/>
      <c r="H23" s="4"/>
      <c r="I23" s="2" t="s">
        <v>14</v>
      </c>
      <c r="J23" s="16" t="str">
        <f ca="1">_xlfn.XLOOKUP($AC9,$R$3:$R$20,Concours!$A$6:$A$23,0,0)</f>
        <v/>
      </c>
      <c r="K23" s="4" t="s">
        <v>1</v>
      </c>
      <c r="L23" s="19" t="str">
        <f ca="1">_xlfn.XLOOKUP($AD9,$R$3:$R$20,Concours!$A$6:$A$23,0,0)</f>
        <v/>
      </c>
      <c r="M23" s="11"/>
      <c r="N23" s="14"/>
      <c r="O23" s="14"/>
      <c r="AC23"/>
      <c r="AD23"/>
      <c r="AE23"/>
    </row>
    <row r="24" spans="1:31" s="2" customFormat="1" ht="20.25" customHeight="1" x14ac:dyDescent="0.3">
      <c r="A24" s="2" t="s">
        <v>15</v>
      </c>
      <c r="B24" s="16" t="str">
        <f ca="1">_xlfn.XLOOKUP($W10,$R$3:$R$20,Concours!$A$6:$A$23,0,0)</f>
        <v/>
      </c>
      <c r="C24" s="4" t="s">
        <v>1</v>
      </c>
      <c r="D24" s="16" t="str">
        <f ca="1">_xlfn.XLOOKUP($X10,$R$3:$R$20,Concours!$A$6:$A$23,0,0)</f>
        <v/>
      </c>
      <c r="E24" s="9"/>
      <c r="F24" s="24"/>
      <c r="G24" s="24"/>
      <c r="H24" s="4"/>
      <c r="I24" s="2" t="s">
        <v>15</v>
      </c>
      <c r="J24" s="16" t="str">
        <f ca="1">_xlfn.XLOOKUP($AC10,$R$3:$R$20,Concours!$A$6:$A$23,0,0)</f>
        <v/>
      </c>
      <c r="K24" s="4" t="s">
        <v>1</v>
      </c>
      <c r="L24" s="19" t="str">
        <f ca="1">_xlfn.XLOOKUP($AD10,$R$3:$R$20,Concours!$A$6:$A$23,0,0)</f>
        <v/>
      </c>
      <c r="M24" s="11"/>
      <c r="N24" s="25"/>
      <c r="O24" s="25"/>
      <c r="AC24"/>
      <c r="AD24"/>
      <c r="AE24"/>
    </row>
    <row r="25" spans="1:31" s="2" customFormat="1" ht="20.25" customHeight="1" x14ac:dyDescent="0.3">
      <c r="A25" s="2" t="s">
        <v>16</v>
      </c>
      <c r="B25" s="16" t="str">
        <f ca="1">_xlfn.XLOOKUP($W11,$R$3:$R$20,Concours!$A$6:$A$23,0,0)</f>
        <v/>
      </c>
      <c r="C25" s="4" t="s">
        <v>1</v>
      </c>
      <c r="D25" s="16" t="str">
        <f ca="1">_xlfn.XLOOKUP($X11,$R$3:$R$20,Concours!$A$6:$A$23,0,0)</f>
        <v/>
      </c>
      <c r="E25" s="9"/>
      <c r="F25" s="13"/>
      <c r="G25" s="13"/>
      <c r="H25" s="4"/>
      <c r="I25" s="2" t="s">
        <v>16</v>
      </c>
      <c r="J25" s="16" t="str">
        <f ca="1">_xlfn.XLOOKUP($AC11,$R$3:$R$20,Concours!$A$6:$A$23,0,0)</f>
        <v/>
      </c>
      <c r="K25" s="4" t="s">
        <v>1</v>
      </c>
      <c r="L25" s="19" t="str">
        <f ca="1">_xlfn.XLOOKUP($AD11,$R$3:$R$20,Concours!$A$6:$A$23,0,0)</f>
        <v/>
      </c>
      <c r="M25" s="11"/>
      <c r="N25" s="14"/>
      <c r="O25" s="14"/>
      <c r="AC25"/>
      <c r="AD25"/>
      <c r="AE25"/>
    </row>
    <row r="26" spans="1:31" s="2" customFormat="1" ht="20.25" customHeight="1" x14ac:dyDescent="0.3">
      <c r="AC26"/>
      <c r="AD26"/>
      <c r="AE26"/>
    </row>
    <row r="27" spans="1:31" s="2" customFormat="1" ht="20.25" customHeight="1" x14ac:dyDescent="0.3">
      <c r="B27" s="16"/>
      <c r="C27" s="4"/>
      <c r="D27" s="16"/>
      <c r="E27" s="9"/>
      <c r="F27" s="4"/>
      <c r="G27" s="4"/>
      <c r="H27" s="4"/>
      <c r="J27" s="16"/>
      <c r="K27" s="4"/>
      <c r="L27" s="19"/>
      <c r="M27" s="11"/>
      <c r="N27" s="23"/>
      <c r="O27" s="23"/>
      <c r="AC27"/>
      <c r="AD27"/>
      <c r="AE27"/>
    </row>
    <row r="28" spans="1:31" s="2" customFormat="1" x14ac:dyDescent="0.3">
      <c r="B28" s="16"/>
      <c r="C28" s="4"/>
      <c r="D28" s="16"/>
      <c r="E28" s="9"/>
      <c r="F28" s="4"/>
      <c r="G28" s="4"/>
      <c r="H28" s="4"/>
      <c r="J28" s="16"/>
      <c r="K28" s="4"/>
      <c r="L28" s="19"/>
      <c r="M28" s="11"/>
      <c r="N28" s="23"/>
      <c r="O28" s="23"/>
      <c r="AC28"/>
      <c r="AD28"/>
      <c r="AE28"/>
    </row>
    <row r="29" spans="1:31" x14ac:dyDescent="0.3">
      <c r="F29" s="4"/>
      <c r="G29" s="4"/>
      <c r="H29" s="4"/>
    </row>
    <row r="30" spans="1:31" x14ac:dyDescent="0.3">
      <c r="F30" s="4"/>
      <c r="G30" s="4"/>
      <c r="H30" s="4"/>
    </row>
    <row r="31" spans="1:31" x14ac:dyDescent="0.3">
      <c r="F31" s="4"/>
      <c r="G31" s="4"/>
      <c r="H31" s="4"/>
    </row>
    <row r="32" spans="1:31" x14ac:dyDescent="0.3">
      <c r="F32" s="4"/>
      <c r="G32" s="4"/>
      <c r="H32" s="4"/>
    </row>
    <row r="33" spans="6:8" x14ac:dyDescent="0.3">
      <c r="F33" s="4"/>
      <c r="G33" s="4"/>
      <c r="H33" s="4"/>
    </row>
    <row r="34" spans="6:8" x14ac:dyDescent="0.3">
      <c r="F34" s="4"/>
      <c r="G34" s="4"/>
      <c r="H34" s="4"/>
    </row>
    <row r="35" spans="6:8" x14ac:dyDescent="0.3">
      <c r="F35" s="4"/>
      <c r="G35" s="4"/>
      <c r="H35" s="4"/>
    </row>
    <row r="36" spans="6:8" x14ac:dyDescent="0.3">
      <c r="F36" s="4"/>
      <c r="G36" s="4"/>
      <c r="H36" s="4"/>
    </row>
    <row r="37" spans="6:8" x14ac:dyDescent="0.3">
      <c r="F37" s="4"/>
      <c r="G37" s="4"/>
      <c r="H37" s="4"/>
    </row>
    <row r="38" spans="6:8" x14ac:dyDescent="0.3">
      <c r="F38" s="4"/>
      <c r="G38" s="4"/>
      <c r="H38" s="4"/>
    </row>
    <row r="39" spans="6:8" x14ac:dyDescent="0.3">
      <c r="F39" s="4"/>
      <c r="G39" s="4"/>
      <c r="H39" s="4"/>
    </row>
    <row r="40" spans="6:8" x14ac:dyDescent="0.3">
      <c r="F40" s="4"/>
      <c r="G40" s="4"/>
      <c r="H40" s="4"/>
    </row>
    <row r="41" spans="6:8" x14ac:dyDescent="0.3">
      <c r="F41" s="6"/>
      <c r="G41" s="6"/>
      <c r="H41" s="6"/>
    </row>
    <row r="42" spans="6:8" x14ac:dyDescent="0.3">
      <c r="F42" s="7"/>
      <c r="G42" s="7"/>
      <c r="H42" s="7"/>
    </row>
    <row r="43" spans="6:8" x14ac:dyDescent="0.3">
      <c r="F43" s="7"/>
      <c r="G43" s="7"/>
      <c r="H43" s="7"/>
    </row>
    <row r="44" spans="6:8" x14ac:dyDescent="0.3">
      <c r="F44" s="7"/>
      <c r="G44" s="7"/>
      <c r="H44" s="7"/>
    </row>
    <row r="45" spans="6:8" x14ac:dyDescent="0.3">
      <c r="F45" s="7"/>
      <c r="G45" s="7"/>
      <c r="H45" s="7"/>
    </row>
    <row r="46" spans="6:8" x14ac:dyDescent="0.3">
      <c r="F46" s="7"/>
      <c r="G46" s="7"/>
      <c r="H46" s="7"/>
    </row>
    <row r="47" spans="6:8" x14ac:dyDescent="0.3">
      <c r="F47" s="7"/>
      <c r="G47" s="7"/>
      <c r="H47" s="7"/>
    </row>
    <row r="48" spans="6:8" x14ac:dyDescent="0.3">
      <c r="F48" s="7"/>
      <c r="G48" s="7"/>
      <c r="H48" s="7"/>
    </row>
    <row r="49" spans="6:8" x14ac:dyDescent="0.3">
      <c r="F49" s="7"/>
      <c r="G49" s="7"/>
      <c r="H49" s="7"/>
    </row>
    <row r="50" spans="6:8" x14ac:dyDescent="0.3">
      <c r="F50" s="7"/>
      <c r="G50" s="7"/>
      <c r="H50" s="7"/>
    </row>
    <row r="51" spans="6:8" x14ac:dyDescent="0.3">
      <c r="F51" s="7"/>
      <c r="G51" s="7"/>
      <c r="H51" s="7"/>
    </row>
    <row r="52" spans="6:8" x14ac:dyDescent="0.3">
      <c r="F52" s="7"/>
      <c r="G52" s="7"/>
      <c r="H52" s="7"/>
    </row>
    <row r="53" spans="6:8" x14ac:dyDescent="0.3">
      <c r="F53" s="7"/>
      <c r="G53" s="7"/>
      <c r="H53" s="7"/>
    </row>
  </sheetData>
  <mergeCells count="2">
    <mergeCell ref="F2:G2"/>
    <mergeCell ref="N2:O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69510-B828-1A4A-8F7F-F35149B7FFF8}">
  <sheetPr codeName="Feuil11"/>
  <dimension ref="A2:AE53"/>
  <sheetViews>
    <sheetView showGridLines="0" zoomScaleNormal="150" zoomScaleSheetLayoutView="100" workbookViewId="0">
      <selection activeCell="A17" sqref="A17:O28"/>
    </sheetView>
  </sheetViews>
  <sheetFormatPr baseColWidth="10" defaultColWidth="9.109375" defaultRowHeight="15.6" x14ac:dyDescent="0.3"/>
  <cols>
    <col min="1" max="1" width="9.6640625" customWidth="1"/>
    <col min="2" max="2" width="3.33203125" style="15" customWidth="1"/>
    <col min="3" max="3" width="3.109375" style="1" bestFit="1" customWidth="1"/>
    <col min="4" max="4" width="3.109375" style="15" bestFit="1" customWidth="1"/>
    <col min="5" max="5" width="0.6640625" style="10" customWidth="1"/>
    <col min="6" max="7" width="7.109375" style="1" customWidth="1"/>
    <col min="8" max="8" width="0.6640625" style="1" customWidth="1"/>
    <col min="10" max="10" width="3.109375" style="15" bestFit="1" customWidth="1"/>
    <col min="11" max="11" width="3.109375" bestFit="1" customWidth="1"/>
    <col min="12" max="12" width="3.109375" style="18" bestFit="1" customWidth="1"/>
    <col min="13" max="13" width="0.6640625" style="12" customWidth="1"/>
    <col min="14" max="15" width="7.109375" style="8" customWidth="1"/>
    <col min="16" max="16" width="9" customWidth="1"/>
    <col min="17" max="17" width="6.88671875" customWidth="1"/>
    <col min="18" max="18" width="2.6640625" customWidth="1"/>
    <col min="19" max="19" width="4.5546875" customWidth="1"/>
    <col min="20" max="21" width="2.6640625" customWidth="1"/>
    <col min="22" max="22" width="3.88671875" customWidth="1"/>
    <col min="23" max="23" width="2.6640625" customWidth="1"/>
    <col min="24" max="24" width="3" customWidth="1"/>
    <col min="25" max="25" width="1.6640625" customWidth="1"/>
    <col min="26" max="27" width="3.109375" customWidth="1"/>
    <col min="28" max="28" width="1.6640625" customWidth="1"/>
    <col min="29" max="30" width="3.109375" hidden="1" customWidth="1"/>
  </cols>
  <sheetData>
    <row r="2" spans="1:31" ht="14.4" x14ac:dyDescent="0.3">
      <c r="A2" s="21" t="s">
        <v>4</v>
      </c>
      <c r="B2" s="21"/>
      <c r="C2" s="21"/>
      <c r="D2" s="21"/>
      <c r="E2" s="3"/>
      <c r="F2" s="140"/>
      <c r="G2" s="140"/>
      <c r="H2" s="3"/>
      <c r="I2" s="21" t="s">
        <v>7</v>
      </c>
      <c r="J2" s="21"/>
      <c r="K2" s="21"/>
      <c r="L2" s="21"/>
      <c r="M2" s="3"/>
      <c r="N2" s="140"/>
      <c r="O2" s="140"/>
    </row>
    <row r="3" spans="1:31" s="2" customFormat="1" ht="20.25" customHeight="1" x14ac:dyDescent="0.3">
      <c r="A3" s="2" t="s">
        <v>10</v>
      </c>
      <c r="B3" s="16" t="str">
        <f ca="1">_xlfn.XLOOKUP($T3,'20 équipes'!$R$3:$R$26,Concours!$A$6:$A$29,0,0)</f>
        <v/>
      </c>
      <c r="C3" s="4" t="s">
        <v>1</v>
      </c>
      <c r="D3" s="16" t="str">
        <f ca="1">_xlfn.XLOOKUP($U3,'20 équipes'!$R$3:$R$26,Concours!$A$6:$A$29,0,0)</f>
        <v/>
      </c>
      <c r="E3" s="9"/>
      <c r="F3" s="13"/>
      <c r="G3" s="13"/>
      <c r="H3" s="4"/>
      <c r="I3" s="2" t="s">
        <v>10</v>
      </c>
      <c r="J3" s="16" t="str">
        <f ca="1">_xlfn.XLOOKUP($Z3,'20 équipes'!$R$3:$R$26,Concours!$A$6:$A$29,0,0)</f>
        <v/>
      </c>
      <c r="K3" s="4" t="s">
        <v>1</v>
      </c>
      <c r="L3" s="19" t="str">
        <f ca="1">_xlfn.XLOOKUP($AA3,'20 équipes'!$R$3:$R$26,Concours!$A$6:$A$29,0,0)</f>
        <v/>
      </c>
      <c r="M3" s="11"/>
      <c r="N3" s="14"/>
      <c r="O3" s="14"/>
      <c r="Q3" s="2">
        <f ca="1">RANDBETWEEN(1,100000)</f>
        <v>96962</v>
      </c>
      <c r="R3" s="2">
        <f ca="1">RANK($Q3,$Q$3:$Q$26,)</f>
        <v>1</v>
      </c>
      <c r="T3" s="2">
        <v>1</v>
      </c>
      <c r="U3" s="2">
        <v>2</v>
      </c>
      <c r="W3" s="2">
        <v>1</v>
      </c>
      <c r="X3" s="2">
        <v>3</v>
      </c>
      <c r="Z3" s="2">
        <v>1</v>
      </c>
      <c r="AA3" s="2">
        <v>4</v>
      </c>
      <c r="AC3" s="2">
        <v>1</v>
      </c>
      <c r="AD3" s="2">
        <v>5</v>
      </c>
      <c r="AE3"/>
    </row>
    <row r="4" spans="1:31" s="2" customFormat="1" ht="20.25" customHeight="1" x14ac:dyDescent="0.3">
      <c r="A4" s="2" t="s">
        <v>9</v>
      </c>
      <c r="B4" s="16" t="str">
        <f ca="1">_xlfn.XLOOKUP($T4,'20 équipes'!$R$3:$R$26,Concours!$A$6:$A$29,0,0)</f>
        <v/>
      </c>
      <c r="C4" s="4" t="s">
        <v>1</v>
      </c>
      <c r="D4" s="16" t="str">
        <f ca="1">_xlfn.XLOOKUP($U4,'20 équipes'!$R$3:$R$26,Concours!$A$6:$A$29,0,0)</f>
        <v/>
      </c>
      <c r="E4" s="9"/>
      <c r="F4" s="26"/>
      <c r="G4" s="26"/>
      <c r="H4" s="4"/>
      <c r="I4" s="2" t="s">
        <v>9</v>
      </c>
      <c r="J4" s="16" t="str">
        <f ca="1">_xlfn.XLOOKUP($Z4,'20 équipes'!$R$3:$R$26,Concours!$A$6:$A$29,0,0)</f>
        <v/>
      </c>
      <c r="K4" s="4" t="s">
        <v>1</v>
      </c>
      <c r="L4" s="19" t="str">
        <f ca="1">_xlfn.XLOOKUP($AA4,'20 équipes'!$R$3:$R$26,Concours!$A$6:$A$29,0,0)</f>
        <v/>
      </c>
      <c r="M4" s="11"/>
      <c r="N4" s="27"/>
      <c r="O4" s="27"/>
      <c r="Q4" s="2">
        <f t="shared" ref="Q4:Q22" ca="1" si="0">RANDBETWEEN(1,100000)</f>
        <v>92998</v>
      </c>
      <c r="R4" s="2">
        <f t="shared" ref="R4:R22" ca="1" si="1">RANK($Q4,$Q$3:$Q$26)</f>
        <v>2</v>
      </c>
      <c r="T4" s="2">
        <v>3</v>
      </c>
      <c r="U4" s="2">
        <v>4</v>
      </c>
      <c r="W4" s="2">
        <v>2</v>
      </c>
      <c r="X4" s="2">
        <v>4</v>
      </c>
      <c r="Z4" s="2">
        <v>2</v>
      </c>
      <c r="AA4" s="2">
        <v>3</v>
      </c>
      <c r="AC4" s="2">
        <v>2</v>
      </c>
      <c r="AD4" s="2">
        <v>6</v>
      </c>
      <c r="AE4"/>
    </row>
    <row r="5" spans="1:31" s="2" customFormat="1" ht="20.25" customHeight="1" x14ac:dyDescent="0.3">
      <c r="A5" s="2" t="s">
        <v>8</v>
      </c>
      <c r="B5" s="16" t="str">
        <f ca="1">_xlfn.XLOOKUP($T5,'20 équipes'!$R$3:$R$26,Concours!$A$6:$A$29,0,0)</f>
        <v/>
      </c>
      <c r="C5" s="4" t="s">
        <v>1</v>
      </c>
      <c r="D5" s="16" t="str">
        <f ca="1">_xlfn.XLOOKUP($U5,'20 équipes'!$R$3:$R$26,Concours!$A$6:$A$29,0,0)</f>
        <v/>
      </c>
      <c r="E5" s="9"/>
      <c r="F5" s="13"/>
      <c r="G5" s="13"/>
      <c r="H5" s="4"/>
      <c r="I5" s="2" t="s">
        <v>8</v>
      </c>
      <c r="J5" s="16" t="str">
        <f ca="1">_xlfn.XLOOKUP($Z5,'20 équipes'!$R$3:$R$26,Concours!$A$6:$A$29,0,0)</f>
        <v/>
      </c>
      <c r="K5" s="4" t="s">
        <v>1</v>
      </c>
      <c r="L5" s="19" t="str">
        <f ca="1">_xlfn.XLOOKUP($AA5,'20 équipes'!$R$3:$R$26,Concours!$A$6:$A$29,0,0)</f>
        <v/>
      </c>
      <c r="M5" s="11"/>
      <c r="N5" s="14"/>
      <c r="O5" s="14"/>
      <c r="Q5" s="2">
        <f t="shared" ca="1" si="0"/>
        <v>59095</v>
      </c>
      <c r="R5" s="2">
        <f t="shared" ca="1" si="1"/>
        <v>10</v>
      </c>
      <c r="T5" s="2">
        <v>5</v>
      </c>
      <c r="U5" s="2">
        <v>6</v>
      </c>
      <c r="W5" s="2">
        <v>5</v>
      </c>
      <c r="X5" s="2">
        <v>7</v>
      </c>
      <c r="Z5" s="2">
        <v>5</v>
      </c>
      <c r="AA5" s="2">
        <v>8</v>
      </c>
      <c r="AC5" s="2">
        <v>3</v>
      </c>
      <c r="AD5" s="2">
        <v>19</v>
      </c>
      <c r="AE5"/>
    </row>
    <row r="6" spans="1:31" s="2" customFormat="1" ht="20.25" customHeight="1" x14ac:dyDescent="0.3">
      <c r="A6" s="2" t="s">
        <v>11</v>
      </c>
      <c r="B6" s="16" t="str">
        <f ca="1">_xlfn.XLOOKUP($T6,'20 équipes'!$R$3:$R$26,Concours!$A$6:$A$29,0,0)</f>
        <v/>
      </c>
      <c r="C6" s="4" t="s">
        <v>1</v>
      </c>
      <c r="D6" s="16" t="str">
        <f ca="1">_xlfn.XLOOKUP($U6,'20 équipes'!$R$3:$R$26,Concours!$A$6:$A$29,0,0)</f>
        <v/>
      </c>
      <c r="E6" s="9"/>
      <c r="F6" s="13"/>
      <c r="G6" s="13"/>
      <c r="H6" s="4"/>
      <c r="I6" s="2" t="s">
        <v>11</v>
      </c>
      <c r="J6" s="16" t="str">
        <f ca="1">_xlfn.XLOOKUP($Z6,'20 équipes'!$R$3:$R$26,Concours!$A$6:$A$29,0,0)</f>
        <v/>
      </c>
      <c r="K6" s="4" t="s">
        <v>1</v>
      </c>
      <c r="L6" s="19" t="str">
        <f ca="1">_xlfn.XLOOKUP($AA6,'20 équipes'!$R$3:$R$26,Concours!$A$6:$A$29,0,0)</f>
        <v/>
      </c>
      <c r="M6" s="11"/>
      <c r="N6" s="14"/>
      <c r="O6" s="14"/>
      <c r="Q6" s="2">
        <f t="shared" ca="1" si="0"/>
        <v>61977</v>
      </c>
      <c r="R6" s="2">
        <f t="shared" ca="1" si="1"/>
        <v>9</v>
      </c>
      <c r="T6" s="2">
        <v>7</v>
      </c>
      <c r="U6" s="2">
        <v>8</v>
      </c>
      <c r="W6" s="2">
        <v>6</v>
      </c>
      <c r="X6" s="2">
        <v>8</v>
      </c>
      <c r="Z6" s="2">
        <v>6</v>
      </c>
      <c r="AA6" s="2">
        <v>7</v>
      </c>
      <c r="AC6" s="2">
        <v>4</v>
      </c>
      <c r="AD6" s="2">
        <v>20</v>
      </c>
      <c r="AE6"/>
    </row>
    <row r="7" spans="1:31" s="2" customFormat="1" ht="20.25" customHeight="1" x14ac:dyDescent="0.3">
      <c r="A7" s="2" t="s">
        <v>12</v>
      </c>
      <c r="B7" s="16" t="str">
        <f ca="1">_xlfn.XLOOKUP($T7,'20 équipes'!$R$3:$R$26,Concours!$A$6:$A$29,0,0)</f>
        <v/>
      </c>
      <c r="C7" s="4" t="s">
        <v>1</v>
      </c>
      <c r="D7" s="16" t="str">
        <f ca="1">_xlfn.XLOOKUP($U7,'20 équipes'!$R$3:$R$26,Concours!$A$6:$A$29,0,0)</f>
        <v/>
      </c>
      <c r="E7" s="9"/>
      <c r="F7" s="13"/>
      <c r="G7" s="13"/>
      <c r="H7" s="4"/>
      <c r="I7" s="2" t="s">
        <v>12</v>
      </c>
      <c r="J7" s="16" t="str">
        <f ca="1">_xlfn.XLOOKUP($Z7,'20 équipes'!$R$3:$R$26,Concours!$A$6:$A$29,0,0)</f>
        <v/>
      </c>
      <c r="K7" s="4" t="s">
        <v>1</v>
      </c>
      <c r="L7" s="19" t="str">
        <f ca="1">_xlfn.XLOOKUP($AA7,'20 équipes'!$R$3:$R$26,Concours!$A$6:$A$29,0,0)</f>
        <v/>
      </c>
      <c r="M7" s="11"/>
      <c r="N7" s="14"/>
      <c r="O7" s="14"/>
      <c r="Q7" s="2">
        <f t="shared" ca="1" si="0"/>
        <v>28256</v>
      </c>
      <c r="R7" s="2">
        <f t="shared" ca="1" si="1"/>
        <v>17</v>
      </c>
      <c r="T7" s="2">
        <v>9</v>
      </c>
      <c r="U7" s="2">
        <v>10</v>
      </c>
      <c r="W7" s="2">
        <v>9</v>
      </c>
      <c r="X7" s="2">
        <v>11</v>
      </c>
      <c r="Z7" s="2">
        <v>9</v>
      </c>
      <c r="AA7" s="2">
        <v>12</v>
      </c>
      <c r="AC7" s="2">
        <v>9</v>
      </c>
      <c r="AD7" s="2">
        <v>13</v>
      </c>
      <c r="AE7"/>
    </row>
    <row r="8" spans="1:31" s="2" customFormat="1" ht="20.25" customHeight="1" x14ac:dyDescent="0.3">
      <c r="A8" s="2" t="s">
        <v>13</v>
      </c>
      <c r="B8" s="16" t="str">
        <f ca="1">_xlfn.XLOOKUP($T8,'20 équipes'!$R$3:$R$26,Concours!$A$6:$A$29,0,0)</f>
        <v/>
      </c>
      <c r="C8" s="4" t="s">
        <v>1</v>
      </c>
      <c r="D8" s="16" t="str">
        <f ca="1">_xlfn.XLOOKUP($U8,'20 équipes'!$R$3:$R$26,Concours!$A$6:$A$29,0,0)</f>
        <v/>
      </c>
      <c r="E8" s="9"/>
      <c r="F8" s="13"/>
      <c r="G8" s="13"/>
      <c r="H8" s="4"/>
      <c r="I8" s="2" t="s">
        <v>13</v>
      </c>
      <c r="J8" s="16" t="str">
        <f ca="1">_xlfn.XLOOKUP($Z8,'20 équipes'!$R$3:$R$26,Concours!$A$6:$A$29,0,0)</f>
        <v/>
      </c>
      <c r="K8" s="4" t="s">
        <v>1</v>
      </c>
      <c r="L8" s="19" t="str">
        <f ca="1">_xlfn.XLOOKUP($AA8,'20 équipes'!$R$3:$R$26,Concours!$A$6:$A$29,0,0)</f>
        <v/>
      </c>
      <c r="M8" s="11"/>
      <c r="N8" s="14"/>
      <c r="O8" s="14"/>
      <c r="Q8" s="2">
        <f t="shared" ca="1" si="0"/>
        <v>39488</v>
      </c>
      <c r="R8" s="2">
        <f t="shared" ca="1" si="1"/>
        <v>13</v>
      </c>
      <c r="T8" s="2">
        <v>11</v>
      </c>
      <c r="U8" s="2">
        <v>12</v>
      </c>
      <c r="W8" s="2">
        <v>10</v>
      </c>
      <c r="X8" s="2">
        <v>12</v>
      </c>
      <c r="Z8" s="2">
        <v>10</v>
      </c>
      <c r="AA8" s="2">
        <v>11</v>
      </c>
      <c r="AC8" s="2">
        <v>10</v>
      </c>
      <c r="AD8" s="2">
        <v>14</v>
      </c>
      <c r="AE8"/>
    </row>
    <row r="9" spans="1:31" s="2" customFormat="1" ht="20.25" customHeight="1" x14ac:dyDescent="0.3">
      <c r="A9" s="2" t="s">
        <v>14</v>
      </c>
      <c r="B9" s="16" t="str">
        <f ca="1">_xlfn.XLOOKUP($T9,'20 équipes'!$R$3:$R$26,Concours!$A$6:$A$29,0,0)</f>
        <v/>
      </c>
      <c r="C9" s="4" t="s">
        <v>1</v>
      </c>
      <c r="D9" s="16" t="str">
        <f ca="1">_xlfn.XLOOKUP($U9,'20 équipes'!$R$3:$R$26,Concours!$A$6:$A$29,0,0)</f>
        <v/>
      </c>
      <c r="E9" s="9"/>
      <c r="F9" s="13"/>
      <c r="G9" s="13"/>
      <c r="H9" s="4"/>
      <c r="I9" s="2" t="s">
        <v>14</v>
      </c>
      <c r="J9" s="16" t="str">
        <f ca="1">_xlfn.XLOOKUP($Z9,'20 équipes'!$R$3:$R$26,Concours!$A$6:$A$29,0,0)</f>
        <v/>
      </c>
      <c r="K9" s="4" t="s">
        <v>1</v>
      </c>
      <c r="L9" s="19" t="str">
        <f ca="1">_xlfn.XLOOKUP($AA9,'20 équipes'!$R$3:$R$26,Concours!$A$6:$A$29,0,0)</f>
        <v/>
      </c>
      <c r="M9" s="11"/>
      <c r="N9" s="14"/>
      <c r="O9" s="14"/>
      <c r="Q9" s="2">
        <f t="shared" ca="1" si="0"/>
        <v>46821</v>
      </c>
      <c r="R9" s="2">
        <f t="shared" ca="1" si="1"/>
        <v>11</v>
      </c>
      <c r="T9" s="2">
        <v>13</v>
      </c>
      <c r="U9" s="2">
        <v>14</v>
      </c>
      <c r="W9" s="2">
        <v>13</v>
      </c>
      <c r="X9" s="2">
        <v>15</v>
      </c>
      <c r="Z9" s="2">
        <v>13</v>
      </c>
      <c r="AA9" s="2">
        <v>16</v>
      </c>
      <c r="AC9" s="2">
        <v>11</v>
      </c>
      <c r="AD9" s="2">
        <v>15</v>
      </c>
      <c r="AE9"/>
    </row>
    <row r="10" spans="1:31" s="2" customFormat="1" ht="20.25" customHeight="1" x14ac:dyDescent="0.3">
      <c r="A10" s="2" t="s">
        <v>15</v>
      </c>
      <c r="B10" s="16" t="str">
        <f ca="1">_xlfn.XLOOKUP($T10,'20 équipes'!$R$3:$R$26,Concours!$A$6:$A$29,0,0)</f>
        <v/>
      </c>
      <c r="C10" s="4" t="s">
        <v>1</v>
      </c>
      <c r="D10" s="16" t="str">
        <f ca="1">_xlfn.XLOOKUP($U10,'20 équipes'!$R$3:$R$26,Concours!$A$6:$A$29,0,0)</f>
        <v/>
      </c>
      <c r="E10" s="9"/>
      <c r="F10" s="13"/>
      <c r="G10" s="13"/>
      <c r="H10" s="4"/>
      <c r="I10" s="2" t="s">
        <v>15</v>
      </c>
      <c r="J10" s="16" t="str">
        <f ca="1">_xlfn.XLOOKUP($Z10,'20 équipes'!$R$3:$R$26,Concours!$A$6:$A$29,0,0)</f>
        <v/>
      </c>
      <c r="K10" s="4" t="s">
        <v>1</v>
      </c>
      <c r="L10" s="19" t="str">
        <f ca="1">_xlfn.XLOOKUP($AA10,'20 équipes'!$R$3:$R$26,Concours!$A$6:$A$29,0,0)</f>
        <v/>
      </c>
      <c r="M10" s="11"/>
      <c r="N10" s="14"/>
      <c r="O10" s="14"/>
      <c r="Q10" s="2">
        <f t="shared" ca="1" si="0"/>
        <v>66938</v>
      </c>
      <c r="R10" s="2">
        <f t="shared" ca="1" si="1"/>
        <v>6</v>
      </c>
      <c r="T10" s="2">
        <v>15</v>
      </c>
      <c r="U10" s="2">
        <v>16</v>
      </c>
      <c r="W10" s="2">
        <v>14</v>
      </c>
      <c r="X10" s="2">
        <v>16</v>
      </c>
      <c r="Z10" s="2">
        <v>14</v>
      </c>
      <c r="AA10" s="2">
        <v>15</v>
      </c>
      <c r="AC10" s="2">
        <v>12</v>
      </c>
      <c r="AD10" s="2">
        <v>16</v>
      </c>
      <c r="AE10"/>
    </row>
    <row r="11" spans="1:31" s="2" customFormat="1" ht="20.25" customHeight="1" x14ac:dyDescent="0.3">
      <c r="A11" s="2" t="s">
        <v>16</v>
      </c>
      <c r="B11" s="16" t="str">
        <f ca="1">_xlfn.XLOOKUP($T11,'20 équipes'!$R$3:$R$26,Concours!$A$6:$A$29,0,0)</f>
        <v/>
      </c>
      <c r="C11" s="4" t="s">
        <v>1</v>
      </c>
      <c r="D11" s="16" t="str">
        <f ca="1">_xlfn.XLOOKUP($U11,'20 équipes'!$R$3:$R$26,Concours!$A$6:$A$29,0,0)</f>
        <v/>
      </c>
      <c r="E11" s="9"/>
      <c r="F11" s="24"/>
      <c r="G11" s="24"/>
      <c r="H11" s="4"/>
      <c r="I11" s="2" t="s">
        <v>16</v>
      </c>
      <c r="J11" s="16" t="str">
        <f ca="1">_xlfn.XLOOKUP($Z11,'20 équipes'!$R$3:$R$26,Concours!$A$6:$A$29,0,0)</f>
        <v/>
      </c>
      <c r="K11" s="4" t="s">
        <v>1</v>
      </c>
      <c r="L11" s="19" t="str">
        <f ca="1">_xlfn.XLOOKUP($AA11,'20 équipes'!$R$3:$R$26,Concours!$A$6:$A$29,0,0)</f>
        <v/>
      </c>
      <c r="M11" s="11"/>
      <c r="N11" s="25"/>
      <c r="O11" s="25"/>
      <c r="Q11" s="2">
        <f t="shared" ca="1" si="0"/>
        <v>16933</v>
      </c>
      <c r="R11" s="2">
        <f t="shared" ca="1" si="1"/>
        <v>19</v>
      </c>
      <c r="T11" s="2">
        <v>17</v>
      </c>
      <c r="U11" s="2">
        <v>18</v>
      </c>
      <c r="W11" s="2">
        <v>17</v>
      </c>
      <c r="X11" s="2">
        <v>19</v>
      </c>
      <c r="Z11" s="2">
        <v>17</v>
      </c>
      <c r="AA11" s="2">
        <v>20</v>
      </c>
      <c r="AC11" s="2">
        <v>17</v>
      </c>
      <c r="AD11" s="2">
        <v>7</v>
      </c>
      <c r="AE11"/>
    </row>
    <row r="12" spans="1:31" s="2" customFormat="1" ht="20.25" customHeight="1" x14ac:dyDescent="0.3">
      <c r="A12" s="2" t="s">
        <v>17</v>
      </c>
      <c r="B12" s="16" t="str">
        <f ca="1">_xlfn.XLOOKUP($T12,'20 équipes'!$R$3:$R$26,Concours!$A$6:$A$29,0,0)</f>
        <v/>
      </c>
      <c r="C12" s="4" t="s">
        <v>1</v>
      </c>
      <c r="D12" s="16" t="str">
        <f ca="1">_xlfn.XLOOKUP($U12,'20 équipes'!$R$3:$R$26,Concours!$A$6:$A$29,0,0)</f>
        <v/>
      </c>
      <c r="E12" s="9"/>
      <c r="F12" s="13"/>
      <c r="G12" s="13"/>
      <c r="H12" s="4"/>
      <c r="I12" s="2" t="s">
        <v>17</v>
      </c>
      <c r="J12" s="16" t="str">
        <f ca="1">_xlfn.XLOOKUP($Z12,'20 équipes'!$R$3:$R$26,Concours!$A$6:$A$29,0,0)</f>
        <v/>
      </c>
      <c r="K12" s="4" t="s">
        <v>1</v>
      </c>
      <c r="L12" s="19" t="str">
        <f ca="1">_xlfn.XLOOKUP($AA12,'20 équipes'!$R$3:$R$26,Concours!$A$6:$A$29,0,0)</f>
        <v/>
      </c>
      <c r="M12" s="11"/>
      <c r="N12" s="14"/>
      <c r="O12" s="14"/>
      <c r="Q12" s="2">
        <f t="shared" ca="1" si="0"/>
        <v>77974</v>
      </c>
      <c r="R12" s="2">
        <f t="shared" ca="1" si="1"/>
        <v>5</v>
      </c>
      <c r="T12" s="2">
        <v>19</v>
      </c>
      <c r="U12" s="2">
        <v>20</v>
      </c>
      <c r="W12" s="2">
        <v>18</v>
      </c>
      <c r="X12" s="2">
        <v>20</v>
      </c>
      <c r="Z12" s="2">
        <v>18</v>
      </c>
      <c r="AA12" s="2">
        <v>19</v>
      </c>
      <c r="AC12" s="2">
        <v>18</v>
      </c>
      <c r="AD12" s="2">
        <v>8</v>
      </c>
      <c r="AE12"/>
    </row>
    <row r="13" spans="1:31" s="2" customFormat="1" ht="20.25" customHeight="1" x14ac:dyDescent="0.3">
      <c r="B13" s="16"/>
      <c r="C13" s="4"/>
      <c r="D13" s="16"/>
      <c r="E13" s="9"/>
      <c r="F13" s="4"/>
      <c r="G13" s="4"/>
      <c r="H13" s="4"/>
      <c r="J13" s="16"/>
      <c r="K13" s="4"/>
      <c r="L13" s="19"/>
      <c r="M13" s="11"/>
      <c r="N13" s="23"/>
      <c r="O13" s="23"/>
      <c r="Q13" s="2">
        <f t="shared" ca="1" si="0"/>
        <v>64757</v>
      </c>
      <c r="R13" s="2">
        <f t="shared" ca="1" si="1"/>
        <v>8</v>
      </c>
      <c r="AE13"/>
    </row>
    <row r="14" spans="1:31" s="2" customFormat="1" ht="20.25" customHeight="1" x14ac:dyDescent="0.3">
      <c r="Q14" s="2">
        <f t="shared" ca="1" si="0"/>
        <v>85555</v>
      </c>
      <c r="R14" s="2">
        <f t="shared" ca="1" si="1"/>
        <v>3</v>
      </c>
      <c r="AE14"/>
    </row>
    <row r="15" spans="1:31" s="2" customFormat="1" ht="20.25" customHeight="1" x14ac:dyDescent="0.3">
      <c r="Q15" s="2">
        <f t="shared" ca="1" si="0"/>
        <v>39143</v>
      </c>
      <c r="R15" s="2">
        <f t="shared" ca="1" si="1"/>
        <v>14</v>
      </c>
      <c r="AC15"/>
      <c r="AD15"/>
      <c r="AE15"/>
    </row>
    <row r="16" spans="1:31" s="2" customFormat="1" ht="14.4" x14ac:dyDescent="0.3">
      <c r="A16" s="22" t="s">
        <v>5</v>
      </c>
      <c r="B16" s="22"/>
      <c r="C16" s="22"/>
      <c r="D16" s="22"/>
      <c r="E16" s="5"/>
      <c r="F16" s="5"/>
      <c r="G16" s="5"/>
      <c r="H16" s="5"/>
      <c r="I16" s="22" t="s">
        <v>6</v>
      </c>
      <c r="J16" s="22"/>
      <c r="K16" s="22"/>
      <c r="L16" s="22"/>
      <c r="M16" s="5"/>
      <c r="N16" s="5"/>
      <c r="O16" s="5"/>
      <c r="Q16" s="2">
        <f t="shared" ca="1" si="0"/>
        <v>22982</v>
      </c>
      <c r="R16" s="2">
        <f t="shared" ca="1" si="1"/>
        <v>18</v>
      </c>
      <c r="AC16"/>
      <c r="AD16"/>
      <c r="AE16"/>
    </row>
    <row r="17" spans="1:31" s="2" customFormat="1" ht="20.25" customHeight="1" x14ac:dyDescent="0.3">
      <c r="A17" s="2" t="s">
        <v>10</v>
      </c>
      <c r="B17" s="16" t="str">
        <f ca="1">_xlfn.XLOOKUP($W3,'20 équipes'!$R$3:$R$26,Concours!$A$6:$A$29,0,0)</f>
        <v/>
      </c>
      <c r="C17" s="4" t="s">
        <v>1</v>
      </c>
      <c r="D17" s="16" t="str">
        <f ca="1">_xlfn.XLOOKUP($X3,'20 équipes'!$R$3:$R$26,Concours!$A$6:$A$29,0,0)</f>
        <v/>
      </c>
      <c r="E17" s="9"/>
      <c r="F17" s="13"/>
      <c r="G17" s="13"/>
      <c r="H17" s="4"/>
      <c r="I17" s="2" t="s">
        <v>10</v>
      </c>
      <c r="J17" s="16" t="str">
        <f ca="1">_xlfn.XLOOKUP($AC3,'20 équipes'!$R$3:$R$26,Concours!$A$6:$A$29,0,0)</f>
        <v/>
      </c>
      <c r="K17" s="4" t="s">
        <v>1</v>
      </c>
      <c r="L17" s="19" t="str">
        <f ca="1">_xlfn.XLOOKUP($AD3,'20 équipes'!$R$3:$R$26,Concours!$A$6:$A$29,0,0)</f>
        <v/>
      </c>
      <c r="M17" s="11"/>
      <c r="N17" s="14"/>
      <c r="O17" s="14"/>
      <c r="Q17" s="2">
        <f t="shared" ca="1" si="0"/>
        <v>31000</v>
      </c>
      <c r="R17" s="2">
        <f t="shared" ca="1" si="1"/>
        <v>16</v>
      </c>
      <c r="AC17"/>
      <c r="AD17"/>
      <c r="AE17"/>
    </row>
    <row r="18" spans="1:31" s="2" customFormat="1" ht="20.25" customHeight="1" x14ac:dyDescent="0.3">
      <c r="A18" s="2" t="s">
        <v>9</v>
      </c>
      <c r="B18" s="16" t="str">
        <f ca="1">_xlfn.XLOOKUP($W4,'20 équipes'!$R$3:$R$26,Concours!$A$6:$A$29,0,0)</f>
        <v/>
      </c>
      <c r="C18" s="4" t="s">
        <v>1</v>
      </c>
      <c r="D18" s="16" t="str">
        <f ca="1">_xlfn.XLOOKUP($X4,'20 équipes'!$R$3:$R$26,Concours!$A$6:$A$29,0,0)</f>
        <v/>
      </c>
      <c r="E18" s="9"/>
      <c r="F18" s="26"/>
      <c r="G18" s="26"/>
      <c r="H18" s="4"/>
      <c r="I18" s="2" t="s">
        <v>9</v>
      </c>
      <c r="J18" s="16" t="str">
        <f ca="1">_xlfn.XLOOKUP($AC4,'20 équipes'!$R$3:$R$26,Concours!$A$6:$A$29,0,0)</f>
        <v/>
      </c>
      <c r="K18" s="4" t="s">
        <v>1</v>
      </c>
      <c r="L18" s="19" t="str">
        <f ca="1">_xlfn.XLOOKUP($AD4,'20 équipes'!$R$3:$R$26,Concours!$A$6:$A$29,0,0)</f>
        <v/>
      </c>
      <c r="M18" s="11"/>
      <c r="N18" s="27"/>
      <c r="O18" s="27"/>
      <c r="Q18" s="2">
        <f t="shared" ca="1" si="0"/>
        <v>64913</v>
      </c>
      <c r="R18" s="2">
        <f t="shared" ca="1" si="1"/>
        <v>7</v>
      </c>
      <c r="AC18"/>
      <c r="AD18"/>
      <c r="AE18"/>
    </row>
    <row r="19" spans="1:31" s="2" customFormat="1" ht="20.25" customHeight="1" x14ac:dyDescent="0.3">
      <c r="A19" s="2" t="s">
        <v>8</v>
      </c>
      <c r="B19" s="16" t="str">
        <f ca="1">_xlfn.XLOOKUP($W5,'20 équipes'!$R$3:$R$26,Concours!$A$6:$A$29,0,0)</f>
        <v/>
      </c>
      <c r="C19" s="4" t="s">
        <v>1</v>
      </c>
      <c r="D19" s="16" t="str">
        <f ca="1">_xlfn.XLOOKUP($X5,'20 équipes'!$R$3:$R$26,Concours!$A$6:$A$29,0,0)</f>
        <v/>
      </c>
      <c r="E19" s="9"/>
      <c r="F19" s="13"/>
      <c r="G19" s="13"/>
      <c r="H19" s="4"/>
      <c r="I19" s="2" t="s">
        <v>8</v>
      </c>
      <c r="J19" s="16" t="str">
        <f ca="1">_xlfn.XLOOKUP($AC5,'20 équipes'!$R$3:$R$26,Concours!$A$6:$A$29,0,0)</f>
        <v/>
      </c>
      <c r="K19" s="4" t="s">
        <v>1</v>
      </c>
      <c r="L19" s="19" t="str">
        <f ca="1">_xlfn.XLOOKUP($AD5,'20 équipes'!$R$3:$R$26,Concours!$A$6:$A$29,0,0)</f>
        <v/>
      </c>
      <c r="M19" s="11"/>
      <c r="N19" s="14"/>
      <c r="O19" s="14"/>
      <c r="Q19" s="2">
        <f t="shared" ca="1" si="0"/>
        <v>85371</v>
      </c>
      <c r="R19" s="2">
        <f t="shared" ca="1" si="1"/>
        <v>4</v>
      </c>
      <c r="AC19"/>
      <c r="AD19"/>
      <c r="AE19"/>
    </row>
    <row r="20" spans="1:31" s="2" customFormat="1" ht="20.25" customHeight="1" x14ac:dyDescent="0.3">
      <c r="A20" s="2" t="s">
        <v>11</v>
      </c>
      <c r="B20" s="16" t="str">
        <f ca="1">_xlfn.XLOOKUP($W6,'20 équipes'!$R$3:$R$26,Concours!$A$6:$A$29,0,0)</f>
        <v/>
      </c>
      <c r="C20" s="4" t="s">
        <v>1</v>
      </c>
      <c r="D20" s="16" t="str">
        <f ca="1">_xlfn.XLOOKUP($X6,'20 équipes'!$R$3:$R$26,Concours!$A$6:$A$29,0,0)</f>
        <v/>
      </c>
      <c r="E20" s="9"/>
      <c r="F20" s="13"/>
      <c r="G20" s="13"/>
      <c r="H20" s="4"/>
      <c r="I20" s="2" t="s">
        <v>11</v>
      </c>
      <c r="J20" s="16" t="str">
        <f ca="1">_xlfn.XLOOKUP($AC6,'20 équipes'!$R$3:$R$26,Concours!$A$6:$A$29,0,0)</f>
        <v/>
      </c>
      <c r="K20" s="4" t="s">
        <v>1</v>
      </c>
      <c r="L20" s="19" t="str">
        <f ca="1">_xlfn.XLOOKUP($AD6,'20 équipes'!$R$3:$R$26,Concours!$A$6:$A$29,0,0)</f>
        <v/>
      </c>
      <c r="M20" s="11"/>
      <c r="N20" s="14"/>
      <c r="O20" s="14"/>
      <c r="Q20" s="2">
        <f t="shared" ca="1" si="0"/>
        <v>42402</v>
      </c>
      <c r="R20" s="2">
        <f t="shared" ca="1" si="1"/>
        <v>12</v>
      </c>
      <c r="AC20"/>
      <c r="AD20"/>
      <c r="AE20"/>
    </row>
    <row r="21" spans="1:31" s="2" customFormat="1" ht="20.25" customHeight="1" x14ac:dyDescent="0.3">
      <c r="A21" s="2" t="s">
        <v>12</v>
      </c>
      <c r="B21" s="16" t="str">
        <f ca="1">_xlfn.XLOOKUP($W7,'20 équipes'!$R$3:$R$26,Concours!$A$6:$A$29,0,0)</f>
        <v/>
      </c>
      <c r="C21" s="4" t="s">
        <v>1</v>
      </c>
      <c r="D21" s="16" t="str">
        <f ca="1">_xlfn.XLOOKUP($X7,'20 équipes'!$R$3:$R$26,Concours!$A$6:$A$29,0,0)</f>
        <v/>
      </c>
      <c r="E21" s="9"/>
      <c r="F21" s="13"/>
      <c r="G21" s="13"/>
      <c r="H21" s="4"/>
      <c r="I21" s="2" t="s">
        <v>12</v>
      </c>
      <c r="J21" s="16" t="str">
        <f ca="1">_xlfn.XLOOKUP($AC7,'20 équipes'!$R$3:$R$26,Concours!$A$6:$A$29,0,0)</f>
        <v/>
      </c>
      <c r="K21" s="4" t="s">
        <v>1</v>
      </c>
      <c r="L21" s="19" t="str">
        <f ca="1">_xlfn.XLOOKUP($AD7,'20 équipes'!$R$3:$R$26,Concours!$A$6:$A$29,0,0)</f>
        <v/>
      </c>
      <c r="M21" s="11"/>
      <c r="N21" s="14"/>
      <c r="O21" s="14"/>
      <c r="Q21" s="2">
        <f t="shared" ca="1" si="0"/>
        <v>38200</v>
      </c>
      <c r="R21" s="2">
        <f t="shared" ca="1" si="1"/>
        <v>15</v>
      </c>
      <c r="AC21"/>
      <c r="AD21"/>
      <c r="AE21"/>
    </row>
    <row r="22" spans="1:31" s="2" customFormat="1" ht="20.25" customHeight="1" x14ac:dyDescent="0.3">
      <c r="A22" s="2" t="s">
        <v>13</v>
      </c>
      <c r="B22" s="16" t="str">
        <f ca="1">_xlfn.XLOOKUP($W8,'20 équipes'!$R$3:$R$26,Concours!$A$6:$A$29,0,0)</f>
        <v/>
      </c>
      <c r="C22" s="4" t="s">
        <v>1</v>
      </c>
      <c r="D22" s="16" t="str">
        <f ca="1">_xlfn.XLOOKUP($X8,'20 équipes'!$R$3:$R$26,Concours!$A$6:$A$29,0,0)</f>
        <v/>
      </c>
      <c r="E22" s="9"/>
      <c r="F22" s="13"/>
      <c r="G22" s="13"/>
      <c r="H22" s="4"/>
      <c r="I22" s="2" t="s">
        <v>13</v>
      </c>
      <c r="J22" s="16" t="str">
        <f ca="1">_xlfn.XLOOKUP($AC8,'20 équipes'!$R$3:$R$26,Concours!$A$6:$A$29,0,0)</f>
        <v/>
      </c>
      <c r="K22" s="4" t="s">
        <v>1</v>
      </c>
      <c r="L22" s="19" t="str">
        <f ca="1">_xlfn.XLOOKUP($AD8,'20 équipes'!$R$3:$R$26,Concours!$A$6:$A$29,0,0)</f>
        <v/>
      </c>
      <c r="M22" s="11"/>
      <c r="N22" s="14"/>
      <c r="O22" s="14"/>
      <c r="Q22" s="2">
        <f t="shared" ca="1" si="0"/>
        <v>2018</v>
      </c>
      <c r="R22" s="2">
        <f t="shared" ca="1" si="1"/>
        <v>20</v>
      </c>
      <c r="AC22"/>
      <c r="AD22"/>
      <c r="AE22"/>
    </row>
    <row r="23" spans="1:31" s="2" customFormat="1" ht="20.25" customHeight="1" x14ac:dyDescent="0.3">
      <c r="A23" s="2" t="s">
        <v>14</v>
      </c>
      <c r="B23" s="16" t="str">
        <f ca="1">_xlfn.XLOOKUP($W9,'20 équipes'!$R$3:$R$26,Concours!$A$6:$A$29,0,0)</f>
        <v/>
      </c>
      <c r="C23" s="4" t="s">
        <v>1</v>
      </c>
      <c r="D23" s="16" t="str">
        <f ca="1">_xlfn.XLOOKUP($X9,'20 équipes'!$R$3:$R$26,Concours!$A$6:$A$29,0,0)</f>
        <v/>
      </c>
      <c r="E23" s="9"/>
      <c r="F23" s="13"/>
      <c r="G23" s="13"/>
      <c r="H23" s="4"/>
      <c r="I23" s="2" t="s">
        <v>14</v>
      </c>
      <c r="J23" s="16" t="str">
        <f ca="1">_xlfn.XLOOKUP($AC9,'20 équipes'!$R$3:$R$26,Concours!$A$6:$A$29,0,0)</f>
        <v/>
      </c>
      <c r="K23" s="4" t="s">
        <v>1</v>
      </c>
      <c r="L23" s="19" t="str">
        <f ca="1">_xlfn.XLOOKUP($AD9,'20 équipes'!$R$3:$R$26,Concours!$A$6:$A$29,0,0)</f>
        <v/>
      </c>
      <c r="M23" s="11"/>
      <c r="N23" s="14"/>
      <c r="O23" s="14"/>
      <c r="AC23"/>
      <c r="AD23"/>
      <c r="AE23"/>
    </row>
    <row r="24" spans="1:31" s="2" customFormat="1" ht="20.25" customHeight="1" x14ac:dyDescent="0.3">
      <c r="A24" s="2" t="s">
        <v>15</v>
      </c>
      <c r="B24" s="16" t="str">
        <f ca="1">_xlfn.XLOOKUP($W10,'20 équipes'!$R$3:$R$26,Concours!$A$6:$A$29,0,0)</f>
        <v/>
      </c>
      <c r="C24" s="4" t="s">
        <v>1</v>
      </c>
      <c r="D24" s="16" t="str">
        <f ca="1">_xlfn.XLOOKUP($X10,'20 équipes'!$R$3:$R$26,Concours!$A$6:$A$29,0,0)</f>
        <v/>
      </c>
      <c r="E24" s="9"/>
      <c r="F24" s="13"/>
      <c r="G24" s="13"/>
      <c r="H24" s="4"/>
      <c r="I24" s="2" t="s">
        <v>15</v>
      </c>
      <c r="J24" s="16" t="str">
        <f ca="1">_xlfn.XLOOKUP($AC10,'20 équipes'!$R$3:$R$26,Concours!$A$6:$A$29,0,0)</f>
        <v/>
      </c>
      <c r="K24" s="4" t="s">
        <v>1</v>
      </c>
      <c r="L24" s="19" t="str">
        <f ca="1">_xlfn.XLOOKUP($AD10,'20 équipes'!$R$3:$R$26,Concours!$A$6:$A$29,0,0)</f>
        <v/>
      </c>
      <c r="M24" s="11"/>
      <c r="N24" s="14"/>
      <c r="O24" s="14"/>
      <c r="AC24"/>
      <c r="AD24"/>
      <c r="AE24"/>
    </row>
    <row r="25" spans="1:31" s="2" customFormat="1" ht="20.25" customHeight="1" x14ac:dyDescent="0.3">
      <c r="A25" s="2" t="s">
        <v>16</v>
      </c>
      <c r="B25" s="16" t="str">
        <f ca="1">_xlfn.XLOOKUP($W11,'20 équipes'!$R$3:$R$26,Concours!$A$6:$A$29,0,0)</f>
        <v/>
      </c>
      <c r="C25" s="4" t="s">
        <v>1</v>
      </c>
      <c r="D25" s="16" t="str">
        <f ca="1">_xlfn.XLOOKUP($X11,'20 équipes'!$R$3:$R$26,Concours!$A$6:$A$29,0,0)</f>
        <v/>
      </c>
      <c r="E25" s="9"/>
      <c r="F25" s="24"/>
      <c r="G25" s="24"/>
      <c r="H25" s="4"/>
      <c r="I25" s="2" t="s">
        <v>16</v>
      </c>
      <c r="J25" s="16" t="str">
        <f ca="1">_xlfn.XLOOKUP($AC11,'20 équipes'!$R$3:$R$26,Concours!$A$6:$A$29,0,0)</f>
        <v/>
      </c>
      <c r="K25" s="4" t="s">
        <v>1</v>
      </c>
      <c r="L25" s="19" t="str">
        <f ca="1">_xlfn.XLOOKUP($AD11,'20 équipes'!$R$3:$R$26,Concours!$A$6:$A$29,0,0)</f>
        <v/>
      </c>
      <c r="M25" s="11"/>
      <c r="N25" s="25"/>
      <c r="O25" s="25"/>
      <c r="AC25"/>
      <c r="AD25"/>
      <c r="AE25"/>
    </row>
    <row r="26" spans="1:31" s="2" customFormat="1" ht="20.25" customHeight="1" x14ac:dyDescent="0.3">
      <c r="A26" s="2" t="s">
        <v>17</v>
      </c>
      <c r="B26" s="16" t="str">
        <f ca="1">_xlfn.XLOOKUP($W12,'20 équipes'!$R$3:$R$26,Concours!$A$6:$A$29,0,0)</f>
        <v/>
      </c>
      <c r="C26" s="4" t="s">
        <v>1</v>
      </c>
      <c r="D26" s="16" t="str">
        <f ca="1">_xlfn.XLOOKUP($X12,'20 équipes'!$R$3:$R$26,Concours!$A$6:$A$29,0,0)</f>
        <v/>
      </c>
      <c r="E26" s="9"/>
      <c r="F26" s="13"/>
      <c r="G26" s="13"/>
      <c r="H26" s="4"/>
      <c r="I26" s="2" t="s">
        <v>17</v>
      </c>
      <c r="J26" s="16" t="str">
        <f ca="1">_xlfn.XLOOKUP($AC12,'20 équipes'!$R$3:$R$26,Concours!$A$6:$A$29,0,0)</f>
        <v/>
      </c>
      <c r="K26" s="4" t="s">
        <v>1</v>
      </c>
      <c r="L26" s="19" t="str">
        <f ca="1">_xlfn.XLOOKUP($AD12,'20 équipes'!$R$3:$R$26,Concours!$A$6:$A$29,0,0)</f>
        <v/>
      </c>
      <c r="M26" s="11"/>
      <c r="N26" s="14"/>
      <c r="O26" s="14"/>
      <c r="AC26"/>
      <c r="AD26"/>
      <c r="AE26"/>
    </row>
    <row r="27" spans="1:31" s="2" customFormat="1" ht="20.25" customHeight="1" x14ac:dyDescent="0.3">
      <c r="B27" s="16"/>
      <c r="C27" s="4"/>
      <c r="D27" s="16"/>
      <c r="E27" s="9"/>
      <c r="F27" s="4"/>
      <c r="G27" s="4"/>
      <c r="H27" s="4"/>
      <c r="J27" s="16"/>
      <c r="K27" s="4"/>
      <c r="L27" s="19"/>
      <c r="M27" s="11"/>
      <c r="N27" s="23"/>
      <c r="O27" s="23"/>
      <c r="AC27"/>
      <c r="AD27"/>
      <c r="AE27"/>
    </row>
    <row r="28" spans="1:31" s="2" customFormat="1" x14ac:dyDescent="0.3">
      <c r="B28" s="16"/>
      <c r="C28" s="4"/>
      <c r="D28" s="16"/>
      <c r="E28" s="9"/>
      <c r="F28" s="4"/>
      <c r="G28" s="4"/>
      <c r="H28" s="4"/>
      <c r="J28" s="16"/>
      <c r="K28" s="4"/>
      <c r="L28" s="19"/>
      <c r="M28" s="11"/>
      <c r="N28" s="23"/>
      <c r="O28" s="23"/>
      <c r="AC28"/>
      <c r="AD28"/>
      <c r="AE28"/>
    </row>
    <row r="29" spans="1:31" x14ac:dyDescent="0.3">
      <c r="F29" s="4"/>
      <c r="G29" s="4"/>
      <c r="H29" s="4"/>
    </row>
    <row r="30" spans="1:31" x14ac:dyDescent="0.3">
      <c r="F30" s="4"/>
      <c r="G30" s="4"/>
      <c r="H30" s="4"/>
    </row>
    <row r="31" spans="1:31" x14ac:dyDescent="0.3">
      <c r="F31" s="4"/>
      <c r="G31" s="4"/>
      <c r="H31" s="4"/>
    </row>
    <row r="32" spans="1:31" x14ac:dyDescent="0.3">
      <c r="F32" s="4"/>
      <c r="G32" s="4"/>
      <c r="H32" s="4"/>
    </row>
    <row r="33" spans="6:8" x14ac:dyDescent="0.3">
      <c r="F33" s="4"/>
      <c r="G33" s="4"/>
      <c r="H33" s="4"/>
    </row>
    <row r="34" spans="6:8" x14ac:dyDescent="0.3">
      <c r="F34" s="4"/>
      <c r="G34" s="4"/>
      <c r="H34" s="4"/>
    </row>
    <row r="35" spans="6:8" x14ac:dyDescent="0.3">
      <c r="F35" s="4"/>
      <c r="G35" s="4"/>
      <c r="H35" s="4"/>
    </row>
    <row r="36" spans="6:8" x14ac:dyDescent="0.3">
      <c r="F36" s="4"/>
      <c r="G36" s="4"/>
      <c r="H36" s="4"/>
    </row>
    <row r="37" spans="6:8" x14ac:dyDescent="0.3">
      <c r="F37" s="4"/>
      <c r="G37" s="4"/>
      <c r="H37" s="4"/>
    </row>
    <row r="38" spans="6:8" x14ac:dyDescent="0.3">
      <c r="F38" s="4"/>
      <c r="G38" s="4"/>
      <c r="H38" s="4"/>
    </row>
    <row r="39" spans="6:8" x14ac:dyDescent="0.3">
      <c r="F39" s="4"/>
      <c r="G39" s="4"/>
      <c r="H39" s="4"/>
    </row>
    <row r="40" spans="6:8" x14ac:dyDescent="0.3">
      <c r="F40" s="4"/>
      <c r="G40" s="4"/>
      <c r="H40" s="4"/>
    </row>
    <row r="41" spans="6:8" x14ac:dyDescent="0.3">
      <c r="F41" s="6"/>
      <c r="G41" s="6"/>
      <c r="H41" s="6"/>
    </row>
    <row r="42" spans="6:8" x14ac:dyDescent="0.3">
      <c r="F42" s="7"/>
      <c r="G42" s="7"/>
      <c r="H42" s="7"/>
    </row>
    <row r="43" spans="6:8" x14ac:dyDescent="0.3">
      <c r="F43" s="7"/>
      <c r="G43" s="7"/>
      <c r="H43" s="7"/>
    </row>
    <row r="44" spans="6:8" x14ac:dyDescent="0.3">
      <c r="F44" s="7"/>
      <c r="G44" s="7"/>
      <c r="H44" s="7"/>
    </row>
    <row r="45" spans="6:8" x14ac:dyDescent="0.3">
      <c r="F45" s="7"/>
      <c r="G45" s="7"/>
      <c r="H45" s="7"/>
    </row>
    <row r="46" spans="6:8" x14ac:dyDescent="0.3">
      <c r="F46" s="7"/>
      <c r="G46" s="7"/>
      <c r="H46" s="7"/>
    </row>
    <row r="47" spans="6:8" x14ac:dyDescent="0.3">
      <c r="F47" s="7"/>
      <c r="G47" s="7"/>
      <c r="H47" s="7"/>
    </row>
    <row r="48" spans="6:8" x14ac:dyDescent="0.3">
      <c r="F48" s="7"/>
      <c r="G48" s="7"/>
      <c r="H48" s="7"/>
    </row>
    <row r="49" spans="6:8" x14ac:dyDescent="0.3">
      <c r="F49" s="7"/>
      <c r="G49" s="7"/>
      <c r="H49" s="7"/>
    </row>
    <row r="50" spans="6:8" x14ac:dyDescent="0.3">
      <c r="F50" s="7"/>
      <c r="G50" s="7"/>
      <c r="H50" s="7"/>
    </row>
    <row r="51" spans="6:8" x14ac:dyDescent="0.3">
      <c r="F51" s="7"/>
      <c r="G51" s="7"/>
      <c r="H51" s="7"/>
    </row>
    <row r="52" spans="6:8" x14ac:dyDescent="0.3">
      <c r="F52" s="7"/>
      <c r="G52" s="7"/>
      <c r="H52" s="7"/>
    </row>
    <row r="53" spans="6:8" x14ac:dyDescent="0.3">
      <c r="F53" s="7"/>
      <c r="G53" s="7"/>
      <c r="H53" s="7"/>
    </row>
  </sheetData>
  <mergeCells count="2">
    <mergeCell ref="F2:G2"/>
    <mergeCell ref="N2:O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B53F0-10D0-E146-A416-7F88131682AE}">
  <sheetPr codeName="Feuil12"/>
  <dimension ref="A2:AE52"/>
  <sheetViews>
    <sheetView showGridLines="0" zoomScaleNormal="150" zoomScaleSheetLayoutView="100" workbookViewId="0">
      <selection activeCell="M38" sqref="M38"/>
    </sheetView>
  </sheetViews>
  <sheetFormatPr baseColWidth="10" defaultColWidth="9.109375" defaultRowHeight="15.6" x14ac:dyDescent="0.3"/>
  <cols>
    <col min="1" max="1" width="9.6640625" customWidth="1"/>
    <col min="2" max="2" width="3.33203125" style="15" customWidth="1"/>
    <col min="3" max="3" width="3.109375" style="1" bestFit="1" customWidth="1"/>
    <col min="4" max="4" width="3.109375" style="15" bestFit="1" customWidth="1"/>
    <col min="5" max="5" width="0.6640625" style="10" customWidth="1"/>
    <col min="6" max="7" width="7.109375" style="1" customWidth="1"/>
    <col min="8" max="8" width="0.6640625" style="1" customWidth="1"/>
    <col min="10" max="10" width="3.109375" style="15" bestFit="1" customWidth="1"/>
    <col min="11" max="11" width="3.109375" bestFit="1" customWidth="1"/>
    <col min="12" max="12" width="3.109375" style="18" bestFit="1" customWidth="1"/>
    <col min="13" max="13" width="0.6640625" style="12" customWidth="1"/>
    <col min="14" max="15" width="7.109375" style="8" customWidth="1"/>
    <col min="16" max="16" width="9" customWidth="1"/>
    <col min="17" max="17" width="6.88671875" customWidth="1"/>
    <col min="18" max="18" width="2.6640625" customWidth="1"/>
    <col min="19" max="19" width="4.5546875" customWidth="1"/>
    <col min="20" max="21" width="2.6640625" customWidth="1"/>
    <col min="22" max="22" width="3.88671875" customWidth="1"/>
    <col min="23" max="23" width="2.6640625" customWidth="1"/>
    <col min="24" max="24" width="3" customWidth="1"/>
    <col min="25" max="25" width="1.6640625" customWidth="1"/>
    <col min="26" max="27" width="3.109375" customWidth="1"/>
    <col min="28" max="28" width="1.6640625" customWidth="1"/>
    <col min="29" max="30" width="3.109375" hidden="1" customWidth="1"/>
  </cols>
  <sheetData>
    <row r="2" spans="1:31" ht="14.4" x14ac:dyDescent="0.3">
      <c r="A2" s="21" t="s">
        <v>4</v>
      </c>
      <c r="B2" s="21"/>
      <c r="C2" s="21"/>
      <c r="D2" s="21"/>
      <c r="E2" s="3"/>
      <c r="F2" s="140"/>
      <c r="G2" s="140"/>
      <c r="H2" s="3"/>
      <c r="I2" s="21" t="s">
        <v>7</v>
      </c>
      <c r="J2" s="21"/>
      <c r="K2" s="21"/>
      <c r="L2" s="21"/>
      <c r="M2" s="3"/>
      <c r="N2" s="140"/>
      <c r="O2" s="140"/>
    </row>
    <row r="3" spans="1:31" s="2" customFormat="1" ht="20.25" customHeight="1" x14ac:dyDescent="0.3">
      <c r="A3" s="2" t="s">
        <v>10</v>
      </c>
      <c r="B3" s="16" t="str">
        <f ca="1">_xlfn.XLOOKUP($T3,'22 équipes'!$R$3:$R$24,Concours!$A$6:$A$27,0,0)</f>
        <v/>
      </c>
      <c r="C3" s="4" t="s">
        <v>1</v>
      </c>
      <c r="D3" s="16" t="str">
        <f ca="1">_xlfn.XLOOKUP($U3,'22 équipes'!$R$3:$R$24,Concours!$A$6:$A$27,0,0)</f>
        <v/>
      </c>
      <c r="E3" s="9"/>
      <c r="F3" s="13"/>
      <c r="G3" s="13"/>
      <c r="H3" s="4"/>
      <c r="I3" s="2" t="s">
        <v>10</v>
      </c>
      <c r="J3" s="16" t="str">
        <f ca="1">_xlfn.XLOOKUP($Z3,'22 équipes'!$R$3:$R$24,Concours!$A$6:$A$27,0,0)</f>
        <v/>
      </c>
      <c r="K3" s="4" t="s">
        <v>1</v>
      </c>
      <c r="L3" s="19" t="str">
        <f ca="1">_xlfn.XLOOKUP($AA3,'22 équipes'!$R$3:$R$24,Concours!$A$6:$A$27,0,0)</f>
        <v/>
      </c>
      <c r="M3" s="11"/>
      <c r="N3" s="14"/>
      <c r="O3" s="14"/>
      <c r="Q3" s="2">
        <f ca="1">RANDBETWEEN(1,100000)</f>
        <v>84000</v>
      </c>
      <c r="R3" s="2">
        <f ca="1">RANK($Q3,$Q$3:$Q$26,)</f>
        <v>7</v>
      </c>
      <c r="T3" s="2">
        <v>1</v>
      </c>
      <c r="U3" s="2">
        <v>2</v>
      </c>
      <c r="W3" s="2">
        <v>1</v>
      </c>
      <c r="X3" s="2">
        <v>3</v>
      </c>
      <c r="Z3" s="2">
        <v>1</v>
      </c>
      <c r="AA3" s="2">
        <v>22</v>
      </c>
      <c r="AC3" s="2">
        <v>5</v>
      </c>
      <c r="AD3" s="2">
        <v>20</v>
      </c>
      <c r="AE3"/>
    </row>
    <row r="4" spans="1:31" s="2" customFormat="1" ht="20.25" customHeight="1" x14ac:dyDescent="0.3">
      <c r="A4" s="2" t="s">
        <v>9</v>
      </c>
      <c r="B4" s="16" t="str">
        <f ca="1">_xlfn.XLOOKUP($T4,'22 équipes'!$R$3:$R$24,Concours!$A$6:$A$27,0,0)</f>
        <v/>
      </c>
      <c r="C4" s="4" t="s">
        <v>1</v>
      </c>
      <c r="D4" s="16" t="str">
        <f ca="1">_xlfn.XLOOKUP($U4,'22 équipes'!$R$3:$R$24,Concours!$A$6:$A$27,0,0)</f>
        <v/>
      </c>
      <c r="E4" s="9"/>
      <c r="F4" s="26"/>
      <c r="G4" s="26"/>
      <c r="H4" s="4"/>
      <c r="I4" s="2" t="s">
        <v>9</v>
      </c>
      <c r="J4" s="16" t="str">
        <f ca="1">_xlfn.XLOOKUP($Z4,'22 équipes'!$R$3:$R$24,Concours!$A$6:$A$27,0,0)</f>
        <v/>
      </c>
      <c r="K4" s="4" t="s">
        <v>1</v>
      </c>
      <c r="L4" s="19" t="str">
        <f ca="1">_xlfn.XLOOKUP($AA4,'22 équipes'!$R$3:$R$24,Concours!$A$6:$A$27,0,0)</f>
        <v/>
      </c>
      <c r="M4" s="11"/>
      <c r="N4" s="27"/>
      <c r="O4" s="27"/>
      <c r="Q4" s="2">
        <f t="shared" ref="Q4:Q24" ca="1" si="0">RANDBETWEEN(1,100000)</f>
        <v>31702</v>
      </c>
      <c r="R4" s="2">
        <f t="shared" ref="R4:R24" ca="1" si="1">RANK($Q4,$Q$3:$Q$26)</f>
        <v>17</v>
      </c>
      <c r="T4" s="2">
        <v>3</v>
      </c>
      <c r="U4" s="2">
        <v>4</v>
      </c>
      <c r="W4" s="2">
        <v>2</v>
      </c>
      <c r="X4" s="2">
        <v>4</v>
      </c>
      <c r="Z4" s="2">
        <v>2</v>
      </c>
      <c r="AA4" s="2">
        <v>3</v>
      </c>
      <c r="AC4" s="2">
        <v>2</v>
      </c>
      <c r="AD4" s="2">
        <v>6</v>
      </c>
      <c r="AE4"/>
    </row>
    <row r="5" spans="1:31" s="2" customFormat="1" ht="20.25" customHeight="1" x14ac:dyDescent="0.3">
      <c r="A5" s="2" t="s">
        <v>8</v>
      </c>
      <c r="B5" s="16" t="str">
        <f ca="1">_xlfn.XLOOKUP($T5,'22 équipes'!$R$3:$R$24,Concours!$A$6:$A$27,0,0)</f>
        <v/>
      </c>
      <c r="C5" s="4" t="s">
        <v>1</v>
      </c>
      <c r="D5" s="16" t="str">
        <f ca="1">_xlfn.XLOOKUP($U5,'22 équipes'!$R$3:$R$24,Concours!$A$6:$A$27,0,0)</f>
        <v/>
      </c>
      <c r="E5" s="9"/>
      <c r="F5" s="13"/>
      <c r="G5" s="13"/>
      <c r="H5" s="4"/>
      <c r="I5" s="2" t="s">
        <v>8</v>
      </c>
      <c r="J5" s="16" t="str">
        <f ca="1">_xlfn.XLOOKUP($Z5,'22 équipes'!$R$3:$R$24,Concours!$A$6:$A$27,0,0)</f>
        <v/>
      </c>
      <c r="K5" s="4" t="s">
        <v>1</v>
      </c>
      <c r="L5" s="19" t="str">
        <f ca="1">_xlfn.XLOOKUP($AA5,'22 équipes'!$R$3:$R$24,Concours!$A$6:$A$27,0,0)</f>
        <v/>
      </c>
      <c r="M5" s="11"/>
      <c r="N5" s="14"/>
      <c r="O5" s="14"/>
      <c r="Q5" s="2">
        <f t="shared" ca="1" si="0"/>
        <v>92674</v>
      </c>
      <c r="R5" s="2">
        <f t="shared" ca="1" si="1"/>
        <v>2</v>
      </c>
      <c r="T5" s="2">
        <v>5</v>
      </c>
      <c r="U5" s="2">
        <v>6</v>
      </c>
      <c r="W5" s="2">
        <v>5</v>
      </c>
      <c r="X5" s="2">
        <v>22</v>
      </c>
      <c r="Z5" s="2">
        <v>5</v>
      </c>
      <c r="AA5" s="2">
        <v>8</v>
      </c>
      <c r="AC5" s="2">
        <v>3</v>
      </c>
      <c r="AD5" s="2">
        <v>7</v>
      </c>
      <c r="AE5"/>
    </row>
    <row r="6" spans="1:31" s="2" customFormat="1" ht="20.25" customHeight="1" x14ac:dyDescent="0.3">
      <c r="A6" s="2" t="s">
        <v>11</v>
      </c>
      <c r="B6" s="16" t="str">
        <f ca="1">_xlfn.XLOOKUP($T6,'22 équipes'!$R$3:$R$24,Concours!$A$6:$A$27,0,0)</f>
        <v/>
      </c>
      <c r="C6" s="4" t="s">
        <v>1</v>
      </c>
      <c r="D6" s="16" t="str">
        <f ca="1">_xlfn.XLOOKUP($U6,'22 équipes'!$R$3:$R$24,Concours!$A$6:$A$27,0,0)</f>
        <v/>
      </c>
      <c r="E6" s="9"/>
      <c r="F6" s="13"/>
      <c r="G6" s="13"/>
      <c r="H6" s="4"/>
      <c r="I6" s="2" t="s">
        <v>11</v>
      </c>
      <c r="J6" s="16" t="str">
        <f ca="1">_xlfn.XLOOKUP($Z6,'22 équipes'!$R$3:$R$24,Concours!$A$6:$A$27,0,0)</f>
        <v/>
      </c>
      <c r="K6" s="4" t="s">
        <v>1</v>
      </c>
      <c r="L6" s="19" t="str">
        <f ca="1">_xlfn.XLOOKUP($AA6,'22 équipes'!$R$3:$R$24,Concours!$A$6:$A$27,0,0)</f>
        <v/>
      </c>
      <c r="M6" s="11"/>
      <c r="N6" s="14"/>
      <c r="O6" s="14"/>
      <c r="Q6" s="2">
        <f t="shared" ca="1" si="0"/>
        <v>68358</v>
      </c>
      <c r="R6" s="2">
        <f t="shared" ca="1" si="1"/>
        <v>12</v>
      </c>
      <c r="T6" s="2">
        <v>7</v>
      </c>
      <c r="U6" s="2">
        <v>8</v>
      </c>
      <c r="W6" s="2">
        <v>6</v>
      </c>
      <c r="X6" s="2">
        <v>8</v>
      </c>
      <c r="Z6" s="2">
        <v>6</v>
      </c>
      <c r="AA6" s="2">
        <v>7</v>
      </c>
      <c r="AC6" s="2">
        <v>4</v>
      </c>
      <c r="AD6" s="2">
        <v>8</v>
      </c>
      <c r="AE6"/>
    </row>
    <row r="7" spans="1:31" s="2" customFormat="1" ht="20.25" customHeight="1" x14ac:dyDescent="0.3">
      <c r="A7" s="2" t="s">
        <v>12</v>
      </c>
      <c r="B7" s="16" t="str">
        <f ca="1">_xlfn.XLOOKUP($T7,'22 équipes'!$R$3:$R$24,Concours!$A$6:$A$27,0,0)</f>
        <v/>
      </c>
      <c r="C7" s="4" t="s">
        <v>1</v>
      </c>
      <c r="D7" s="16" t="str">
        <f ca="1">_xlfn.XLOOKUP($U7,'22 équipes'!$R$3:$R$24,Concours!$A$6:$A$27,0,0)</f>
        <v/>
      </c>
      <c r="E7" s="9"/>
      <c r="F7" s="13"/>
      <c r="G7" s="13"/>
      <c r="H7" s="4"/>
      <c r="I7" s="2" t="s">
        <v>12</v>
      </c>
      <c r="J7" s="16" t="str">
        <f ca="1">_xlfn.XLOOKUP($Z7,'22 équipes'!$R$3:$R$24,Concours!$A$6:$A$27,0,0)</f>
        <v/>
      </c>
      <c r="K7" s="4" t="s">
        <v>1</v>
      </c>
      <c r="L7" s="19" t="str">
        <f ca="1">_xlfn.XLOOKUP($AA7,'22 équipes'!$R$3:$R$24,Concours!$A$6:$A$27,0,0)</f>
        <v/>
      </c>
      <c r="M7" s="11"/>
      <c r="N7" s="14"/>
      <c r="O7" s="14"/>
      <c r="Q7" s="2">
        <f t="shared" ca="1" si="0"/>
        <v>72996</v>
      </c>
      <c r="R7" s="2">
        <f t="shared" ca="1" si="1"/>
        <v>10</v>
      </c>
      <c r="T7" s="2">
        <v>9</v>
      </c>
      <c r="U7" s="2">
        <v>10</v>
      </c>
      <c r="W7" s="2">
        <v>9</v>
      </c>
      <c r="X7" s="2">
        <v>11</v>
      </c>
      <c r="Z7" s="2">
        <v>9</v>
      </c>
      <c r="AA7" s="2">
        <v>12</v>
      </c>
      <c r="AC7" s="2">
        <v>9</v>
      </c>
      <c r="AD7" s="2">
        <v>13</v>
      </c>
      <c r="AE7"/>
    </row>
    <row r="8" spans="1:31" s="2" customFormat="1" ht="20.25" customHeight="1" x14ac:dyDescent="0.3">
      <c r="A8" s="2" t="s">
        <v>13</v>
      </c>
      <c r="B8" s="16" t="str">
        <f ca="1">_xlfn.XLOOKUP($T8,'22 équipes'!$R$3:$R$24,Concours!$A$6:$A$27,0,0)</f>
        <v/>
      </c>
      <c r="C8" s="4" t="s">
        <v>1</v>
      </c>
      <c r="D8" s="16" t="str">
        <f ca="1">_xlfn.XLOOKUP($U8,'22 équipes'!$R$3:$R$24,Concours!$A$6:$A$27,0,0)</f>
        <v/>
      </c>
      <c r="E8" s="9"/>
      <c r="F8" s="13"/>
      <c r="G8" s="13"/>
      <c r="H8" s="4"/>
      <c r="I8" s="2" t="s">
        <v>13</v>
      </c>
      <c r="J8" s="16" t="str">
        <f ca="1">_xlfn.XLOOKUP($Z8,'22 équipes'!$R$3:$R$24,Concours!$A$6:$A$27,0,0)</f>
        <v/>
      </c>
      <c r="K8" s="4" t="s">
        <v>1</v>
      </c>
      <c r="L8" s="19" t="str">
        <f ca="1">_xlfn.XLOOKUP($AA8,'22 équipes'!$R$3:$R$24,Concours!$A$6:$A$27,0,0)</f>
        <v/>
      </c>
      <c r="M8" s="11"/>
      <c r="N8" s="14"/>
      <c r="O8" s="14"/>
      <c r="Q8" s="2">
        <f t="shared" ca="1" si="0"/>
        <v>9207</v>
      </c>
      <c r="R8" s="2">
        <f t="shared" ca="1" si="1"/>
        <v>20</v>
      </c>
      <c r="T8" s="2">
        <v>11</v>
      </c>
      <c r="U8" s="2">
        <v>12</v>
      </c>
      <c r="W8" s="2">
        <v>10</v>
      </c>
      <c r="X8" s="2">
        <v>12</v>
      </c>
      <c r="Z8" s="2">
        <v>10</v>
      </c>
      <c r="AA8" s="2">
        <v>11</v>
      </c>
      <c r="AC8" s="2">
        <v>10</v>
      </c>
      <c r="AD8" s="2">
        <v>14</v>
      </c>
      <c r="AE8"/>
    </row>
    <row r="9" spans="1:31" s="2" customFormat="1" ht="20.25" customHeight="1" x14ac:dyDescent="0.3">
      <c r="A9" s="2" t="s">
        <v>14</v>
      </c>
      <c r="B9" s="16" t="str">
        <f ca="1">_xlfn.XLOOKUP($T9,'22 équipes'!$R$3:$R$24,Concours!$A$6:$A$27,0,0)</f>
        <v/>
      </c>
      <c r="C9" s="4" t="s">
        <v>1</v>
      </c>
      <c r="D9" s="16" t="str">
        <f ca="1">_xlfn.XLOOKUP($U9,'22 équipes'!$R$3:$R$24,Concours!$A$6:$A$27,0,0)</f>
        <v/>
      </c>
      <c r="E9" s="9"/>
      <c r="F9" s="13"/>
      <c r="G9" s="13"/>
      <c r="H9" s="4"/>
      <c r="I9" s="2" t="s">
        <v>14</v>
      </c>
      <c r="J9" s="16" t="str">
        <f ca="1">_xlfn.XLOOKUP($Z9,'22 équipes'!$R$3:$R$24,Concours!$A$6:$A$27,0,0)</f>
        <v/>
      </c>
      <c r="K9" s="4" t="s">
        <v>1</v>
      </c>
      <c r="L9" s="19" t="str">
        <f ca="1">_xlfn.XLOOKUP($AA9,'22 équipes'!$R$3:$R$24,Concours!$A$6:$A$27,0,0)</f>
        <v/>
      </c>
      <c r="M9" s="11"/>
      <c r="N9" s="14"/>
      <c r="O9" s="14"/>
      <c r="Q9" s="2">
        <f t="shared" ca="1" si="0"/>
        <v>78008</v>
      </c>
      <c r="R9" s="2">
        <f t="shared" ca="1" si="1"/>
        <v>8</v>
      </c>
      <c r="T9" s="2">
        <v>13</v>
      </c>
      <c r="U9" s="2">
        <v>14</v>
      </c>
      <c r="W9" s="2">
        <v>13</v>
      </c>
      <c r="X9" s="2">
        <v>15</v>
      </c>
      <c r="Z9" s="2">
        <v>13</v>
      </c>
      <c r="AA9" s="2">
        <v>16</v>
      </c>
      <c r="AC9" s="2">
        <v>11</v>
      </c>
      <c r="AD9" s="2">
        <v>15</v>
      </c>
      <c r="AE9"/>
    </row>
    <row r="10" spans="1:31" s="2" customFormat="1" ht="20.25" customHeight="1" x14ac:dyDescent="0.3">
      <c r="A10" s="2" t="s">
        <v>15</v>
      </c>
      <c r="B10" s="16" t="str">
        <f ca="1">_xlfn.XLOOKUP($T10,'22 équipes'!$R$3:$R$24,Concours!$A$6:$A$27,0,0)</f>
        <v/>
      </c>
      <c r="C10" s="4" t="s">
        <v>1</v>
      </c>
      <c r="D10" s="16" t="str">
        <f ca="1">_xlfn.XLOOKUP($U10,'22 équipes'!$R$3:$R$24,Concours!$A$6:$A$27,0,0)</f>
        <v/>
      </c>
      <c r="E10" s="9"/>
      <c r="F10" s="13"/>
      <c r="G10" s="13"/>
      <c r="H10" s="4"/>
      <c r="I10" s="2" t="s">
        <v>15</v>
      </c>
      <c r="J10" s="16" t="str">
        <f ca="1">_xlfn.XLOOKUP($Z10,'22 équipes'!$R$3:$R$24,Concours!$A$6:$A$27,0,0)</f>
        <v/>
      </c>
      <c r="K10" s="4" t="s">
        <v>1</v>
      </c>
      <c r="L10" s="19" t="str">
        <f ca="1">_xlfn.XLOOKUP($AA10,'22 équipes'!$R$3:$R$24,Concours!$A$6:$A$27,0,0)</f>
        <v/>
      </c>
      <c r="M10" s="11"/>
      <c r="N10" s="14"/>
      <c r="O10" s="14"/>
      <c r="Q10" s="2">
        <f t="shared" ca="1" si="0"/>
        <v>85762</v>
      </c>
      <c r="R10" s="2">
        <f t="shared" ca="1" si="1"/>
        <v>6</v>
      </c>
      <c r="T10" s="2">
        <v>15</v>
      </c>
      <c r="U10" s="2">
        <v>16</v>
      </c>
      <c r="W10" s="2">
        <v>14</v>
      </c>
      <c r="X10" s="2">
        <v>16</v>
      </c>
      <c r="Z10" s="2">
        <v>14</v>
      </c>
      <c r="AA10" s="2">
        <v>15</v>
      </c>
      <c r="AC10" s="2">
        <v>12</v>
      </c>
      <c r="AD10" s="2">
        <v>16</v>
      </c>
      <c r="AE10"/>
    </row>
    <row r="11" spans="1:31" s="2" customFormat="1" ht="20.25" customHeight="1" x14ac:dyDescent="0.3">
      <c r="A11" s="2" t="s">
        <v>16</v>
      </c>
      <c r="B11" s="16" t="str">
        <f ca="1">_xlfn.XLOOKUP($T11,'22 équipes'!$R$3:$R$24,Concours!$A$6:$A$27,0,0)</f>
        <v/>
      </c>
      <c r="C11" s="4" t="s">
        <v>1</v>
      </c>
      <c r="D11" s="16" t="str">
        <f ca="1">_xlfn.XLOOKUP($U11,'22 équipes'!$R$3:$R$24,Concours!$A$6:$A$27,0,0)</f>
        <v/>
      </c>
      <c r="E11" s="9"/>
      <c r="F11" s="13"/>
      <c r="G11" s="13"/>
      <c r="H11" s="4"/>
      <c r="I11" s="2" t="s">
        <v>16</v>
      </c>
      <c r="J11" s="16" t="str">
        <f ca="1">_xlfn.XLOOKUP($Z11,'22 équipes'!$R$3:$R$24,Concours!$A$6:$A$27,0,0)</f>
        <v/>
      </c>
      <c r="K11" s="4" t="s">
        <v>1</v>
      </c>
      <c r="L11" s="19" t="str">
        <f ca="1">_xlfn.XLOOKUP($AA11,'22 équipes'!$R$3:$R$24,Concours!$A$6:$A$27,0,0)</f>
        <v/>
      </c>
      <c r="M11" s="11"/>
      <c r="N11" s="14"/>
      <c r="O11" s="14"/>
      <c r="Q11" s="2">
        <f t="shared" ca="1" si="0"/>
        <v>10326</v>
      </c>
      <c r="R11" s="2">
        <f t="shared" ca="1" si="1"/>
        <v>19</v>
      </c>
      <c r="T11" s="2">
        <v>17</v>
      </c>
      <c r="U11" s="2">
        <v>18</v>
      </c>
      <c r="W11" s="2">
        <v>17</v>
      </c>
      <c r="X11" s="2">
        <v>19</v>
      </c>
      <c r="Z11" s="2">
        <v>17</v>
      </c>
      <c r="AA11" s="2">
        <v>20</v>
      </c>
      <c r="AC11" s="2">
        <v>17</v>
      </c>
      <c r="AD11" s="2">
        <v>21</v>
      </c>
      <c r="AE11"/>
    </row>
    <row r="12" spans="1:31" s="2" customFormat="1" ht="20.25" customHeight="1" x14ac:dyDescent="0.3">
      <c r="A12" s="2" t="s">
        <v>17</v>
      </c>
      <c r="B12" s="16" t="str">
        <f ca="1">_xlfn.XLOOKUP($T12,'22 équipes'!$R$3:$R$24,Concours!$A$6:$A$27,0,0)</f>
        <v/>
      </c>
      <c r="C12" s="4" t="s">
        <v>1</v>
      </c>
      <c r="D12" s="16" t="str">
        <f ca="1">_xlfn.XLOOKUP($U12,'22 équipes'!$R$3:$R$24,Concours!$A$6:$A$27,0,0)</f>
        <v/>
      </c>
      <c r="E12" s="9"/>
      <c r="F12" s="24"/>
      <c r="G12" s="24"/>
      <c r="H12" s="4"/>
      <c r="I12" s="2" t="s">
        <v>17</v>
      </c>
      <c r="J12" s="16" t="str">
        <f ca="1">_xlfn.XLOOKUP($Z12,'22 équipes'!$R$3:$R$24,Concours!$A$6:$A$27,0,0)</f>
        <v/>
      </c>
      <c r="K12" s="4" t="s">
        <v>1</v>
      </c>
      <c r="L12" s="19" t="str">
        <f ca="1">_xlfn.XLOOKUP($AA12,'22 équipes'!$R$3:$R$24,Concours!$A$6:$A$27,0,0)</f>
        <v/>
      </c>
      <c r="M12" s="11"/>
      <c r="N12" s="25"/>
      <c r="O12" s="25"/>
      <c r="Q12" s="2">
        <f t="shared" ca="1" si="0"/>
        <v>89137</v>
      </c>
      <c r="R12" s="2">
        <f t="shared" ca="1" si="1"/>
        <v>4</v>
      </c>
      <c r="T12" s="2">
        <v>19</v>
      </c>
      <c r="U12" s="2">
        <v>20</v>
      </c>
      <c r="W12" s="2">
        <v>18</v>
      </c>
      <c r="X12" s="2">
        <v>20</v>
      </c>
      <c r="Z12" s="2">
        <v>18</v>
      </c>
      <c r="AA12" s="2">
        <v>19</v>
      </c>
      <c r="AC12" s="2">
        <v>18</v>
      </c>
      <c r="AD12" s="2">
        <v>22</v>
      </c>
      <c r="AE12"/>
    </row>
    <row r="13" spans="1:31" s="2" customFormat="1" ht="20.25" customHeight="1" x14ac:dyDescent="0.3">
      <c r="A13" s="2" t="s">
        <v>18</v>
      </c>
      <c r="B13" s="16" t="str">
        <f ca="1">_xlfn.XLOOKUP($T13,'22 équipes'!$R$3:$R$24,Concours!$A$6:$A$27,0,0)</f>
        <v/>
      </c>
      <c r="C13" s="4" t="s">
        <v>1</v>
      </c>
      <c r="D13" s="16" t="str">
        <f ca="1">_xlfn.XLOOKUP($U13,'22 équipes'!$R$3:$R$24,Concours!$A$6:$A$27,0,0)</f>
        <v/>
      </c>
      <c r="E13" s="9"/>
      <c r="F13" s="13"/>
      <c r="G13" s="13"/>
      <c r="H13" s="4"/>
      <c r="I13" s="2" t="s">
        <v>18</v>
      </c>
      <c r="J13" s="16" t="str">
        <f ca="1">_xlfn.XLOOKUP($Z13,'22 équipes'!$R$3:$R$24,Concours!$A$6:$A$27,0,0)</f>
        <v/>
      </c>
      <c r="K13" s="4" t="s">
        <v>1</v>
      </c>
      <c r="L13" s="19" t="str">
        <f ca="1">_xlfn.XLOOKUP($AA13,'22 équipes'!$R$3:$R$24,Concours!$A$6:$A$27,0,0)</f>
        <v/>
      </c>
      <c r="M13" s="11"/>
      <c r="N13" s="14"/>
      <c r="O13" s="14"/>
      <c r="Q13" s="2">
        <f t="shared" ca="1" si="0"/>
        <v>75552</v>
      </c>
      <c r="R13" s="2">
        <f t="shared" ca="1" si="1"/>
        <v>9</v>
      </c>
      <c r="T13" s="2">
        <v>21</v>
      </c>
      <c r="U13" s="2">
        <v>22</v>
      </c>
      <c r="W13" s="2">
        <v>21</v>
      </c>
      <c r="X13" s="2">
        <v>7</v>
      </c>
      <c r="Z13" s="2">
        <v>4</v>
      </c>
      <c r="AA13" s="2">
        <v>21</v>
      </c>
      <c r="AC13" s="2">
        <v>1</v>
      </c>
      <c r="AD13" s="2">
        <v>19</v>
      </c>
      <c r="AE13"/>
    </row>
    <row r="14" spans="1:31" s="2" customFormat="1" ht="20.25" customHeight="1" x14ac:dyDescent="0.3">
      <c r="B14" s="16"/>
      <c r="C14" s="4"/>
      <c r="D14" s="16"/>
      <c r="E14" s="9"/>
      <c r="F14" s="4"/>
      <c r="G14" s="4"/>
      <c r="H14" s="4"/>
      <c r="J14" s="16"/>
      <c r="K14" s="4"/>
      <c r="L14" s="19"/>
      <c r="M14" s="11"/>
      <c r="N14" s="23"/>
      <c r="O14" s="23"/>
      <c r="Q14" s="2">
        <f t="shared" ca="1" si="0"/>
        <v>28800</v>
      </c>
      <c r="R14" s="2">
        <f t="shared" ca="1" si="1"/>
        <v>18</v>
      </c>
      <c r="AE14"/>
    </row>
    <row r="15" spans="1:31" s="2" customFormat="1" ht="20.25" customHeight="1" x14ac:dyDescent="0.3">
      <c r="Q15" s="2">
        <f t="shared" ca="1" si="0"/>
        <v>91433</v>
      </c>
      <c r="R15" s="2">
        <f t="shared" ca="1" si="1"/>
        <v>3</v>
      </c>
      <c r="AC15"/>
      <c r="AD15"/>
      <c r="AE15"/>
    </row>
    <row r="16" spans="1:31" s="2" customFormat="1" ht="14.4" x14ac:dyDescent="0.3">
      <c r="A16" s="22" t="s">
        <v>5</v>
      </c>
      <c r="B16" s="22"/>
      <c r="C16" s="22"/>
      <c r="D16" s="22"/>
      <c r="E16" s="5"/>
      <c r="F16" s="5"/>
      <c r="G16" s="5"/>
      <c r="H16" s="5"/>
      <c r="I16" s="22" t="s">
        <v>6</v>
      </c>
      <c r="J16" s="22"/>
      <c r="K16" s="22"/>
      <c r="L16" s="22"/>
      <c r="M16" s="5"/>
      <c r="N16" s="5"/>
      <c r="O16" s="5"/>
      <c r="Q16" s="2">
        <f t="shared" ca="1" si="0"/>
        <v>8079</v>
      </c>
      <c r="R16" s="2">
        <f t="shared" ca="1" si="1"/>
        <v>21</v>
      </c>
      <c r="AC16"/>
      <c r="AD16"/>
      <c r="AE16"/>
    </row>
    <row r="17" spans="1:31" s="2" customFormat="1" ht="20.25" customHeight="1" x14ac:dyDescent="0.3">
      <c r="A17" s="2" t="s">
        <v>10</v>
      </c>
      <c r="B17" s="16" t="str">
        <f ca="1">_xlfn.XLOOKUP($W3,'22 équipes'!$R$3:$R$24,Concours!$A$6:$A$27,0,0)</f>
        <v/>
      </c>
      <c r="C17" s="4" t="s">
        <v>1</v>
      </c>
      <c r="D17" s="16" t="str">
        <f ca="1">_xlfn.XLOOKUP($X3,'22 équipes'!$R$3:$R$24,Concours!$A$6:$A$27,0,0)</f>
        <v/>
      </c>
      <c r="E17" s="9"/>
      <c r="F17" s="13"/>
      <c r="G17" s="13"/>
      <c r="H17" s="4"/>
      <c r="I17" s="2" t="s">
        <v>10</v>
      </c>
      <c r="J17" s="16" t="str">
        <f ca="1">_xlfn.XLOOKUP($AC3,'22 équipes'!$R$3:$R$26,Concours!$A$6:$A$29,0,0)</f>
        <v/>
      </c>
      <c r="K17" s="4" t="s">
        <v>1</v>
      </c>
      <c r="L17" s="19" t="str">
        <f ca="1">_xlfn.XLOOKUP($AD3,'22 équipes'!$R$3:$R$26,Concours!$A$6:$A$29,0,0)</f>
        <v/>
      </c>
      <c r="M17" s="11"/>
      <c r="N17" s="14"/>
      <c r="O17" s="14"/>
      <c r="Q17" s="2">
        <f t="shared" ca="1" si="0"/>
        <v>88114</v>
      </c>
      <c r="R17" s="2">
        <f t="shared" ca="1" si="1"/>
        <v>5</v>
      </c>
      <c r="AC17"/>
      <c r="AD17"/>
      <c r="AE17"/>
    </row>
    <row r="18" spans="1:31" s="2" customFormat="1" ht="20.25" customHeight="1" x14ac:dyDescent="0.3">
      <c r="A18" s="2" t="s">
        <v>9</v>
      </c>
      <c r="B18" s="16" t="str">
        <f ca="1">_xlfn.XLOOKUP($W4,'22 équipes'!$R$3:$R$24,Concours!$A$6:$A$27,0,0)</f>
        <v/>
      </c>
      <c r="C18" s="4" t="s">
        <v>1</v>
      </c>
      <c r="D18" s="16" t="str">
        <f ca="1">_xlfn.XLOOKUP($X4,'22 équipes'!$R$3:$R$24,Concours!$A$6:$A$27,0,0)</f>
        <v/>
      </c>
      <c r="E18" s="9"/>
      <c r="F18" s="26"/>
      <c r="G18" s="26"/>
      <c r="H18" s="4"/>
      <c r="I18" s="2" t="s">
        <v>9</v>
      </c>
      <c r="J18" s="16" t="str">
        <f ca="1">_xlfn.XLOOKUP($AC4,'22 équipes'!$R$3:$R$26,Concours!$A$6:$A$29,0,0)</f>
        <v/>
      </c>
      <c r="K18" s="4" t="s">
        <v>1</v>
      </c>
      <c r="L18" s="19" t="str">
        <f ca="1">_xlfn.XLOOKUP($AD4,'22 équipes'!$R$3:$R$26,Concours!$A$6:$A$29,0,0)</f>
        <v/>
      </c>
      <c r="M18" s="11"/>
      <c r="N18" s="27"/>
      <c r="O18" s="27"/>
      <c r="Q18" s="2">
        <f t="shared" ca="1" si="0"/>
        <v>1920</v>
      </c>
      <c r="R18" s="2">
        <f t="shared" ca="1" si="1"/>
        <v>22</v>
      </c>
      <c r="AC18"/>
      <c r="AD18"/>
      <c r="AE18"/>
    </row>
    <row r="19" spans="1:31" s="2" customFormat="1" ht="20.25" customHeight="1" x14ac:dyDescent="0.3">
      <c r="A19" s="2" t="s">
        <v>8</v>
      </c>
      <c r="B19" s="16" t="str">
        <f ca="1">_xlfn.XLOOKUP($W5,'22 équipes'!$R$3:$R$24,Concours!$A$6:$A$27,0,0)</f>
        <v/>
      </c>
      <c r="C19" s="4" t="s">
        <v>1</v>
      </c>
      <c r="D19" s="16" t="str">
        <f ca="1">_xlfn.XLOOKUP($X5,'22 équipes'!$R$3:$R$24,Concours!$A$6:$A$27,0,0)</f>
        <v/>
      </c>
      <c r="E19" s="9"/>
      <c r="F19" s="13"/>
      <c r="G19" s="13"/>
      <c r="H19" s="4"/>
      <c r="I19" s="2" t="s">
        <v>8</v>
      </c>
      <c r="J19" s="16" t="str">
        <f ca="1">_xlfn.XLOOKUP($AC5,'22 équipes'!$R$3:$R$26,Concours!$A$6:$A$29,0,0)</f>
        <v/>
      </c>
      <c r="K19" s="4" t="s">
        <v>1</v>
      </c>
      <c r="L19" s="19" t="str">
        <f ca="1">_xlfn.XLOOKUP($AD5,'22 équipes'!$R$3:$R$26,Concours!$A$6:$A$29,0,0)</f>
        <v/>
      </c>
      <c r="M19" s="11"/>
      <c r="N19" s="14"/>
      <c r="O19" s="14"/>
      <c r="Q19" s="2">
        <f t="shared" ca="1" si="0"/>
        <v>55079</v>
      </c>
      <c r="R19" s="2">
        <f t="shared" ca="1" si="1"/>
        <v>16</v>
      </c>
      <c r="AC19"/>
      <c r="AD19"/>
      <c r="AE19"/>
    </row>
    <row r="20" spans="1:31" s="2" customFormat="1" ht="20.25" customHeight="1" x14ac:dyDescent="0.3">
      <c r="A20" s="2" t="s">
        <v>11</v>
      </c>
      <c r="B20" s="16" t="str">
        <f ca="1">_xlfn.XLOOKUP($W6,'22 équipes'!$R$3:$R$24,Concours!$A$6:$A$27,0,0)</f>
        <v/>
      </c>
      <c r="C20" s="4" t="s">
        <v>1</v>
      </c>
      <c r="D20" s="16" t="str">
        <f ca="1">_xlfn.XLOOKUP($X6,'22 équipes'!$R$3:$R$24,Concours!$A$6:$A$27,0,0)</f>
        <v/>
      </c>
      <c r="E20" s="9"/>
      <c r="F20" s="13"/>
      <c r="G20" s="13"/>
      <c r="H20" s="4"/>
      <c r="I20" s="2" t="s">
        <v>11</v>
      </c>
      <c r="J20" s="16" t="str">
        <f ca="1">_xlfn.XLOOKUP($AC6,'22 équipes'!$R$3:$R$26,Concours!$A$6:$A$29,0,0)</f>
        <v/>
      </c>
      <c r="K20" s="4" t="s">
        <v>1</v>
      </c>
      <c r="L20" s="19" t="str">
        <f ca="1">_xlfn.XLOOKUP($AD6,'22 équipes'!$R$3:$R$26,Concours!$A$6:$A$29,0,0)</f>
        <v/>
      </c>
      <c r="M20" s="11"/>
      <c r="N20" s="14"/>
      <c r="O20" s="14"/>
      <c r="Q20" s="2">
        <f t="shared" ca="1" si="0"/>
        <v>94397</v>
      </c>
      <c r="R20" s="2">
        <f t="shared" ca="1" si="1"/>
        <v>1</v>
      </c>
      <c r="AC20"/>
      <c r="AD20"/>
      <c r="AE20"/>
    </row>
    <row r="21" spans="1:31" s="2" customFormat="1" ht="20.25" customHeight="1" x14ac:dyDescent="0.3">
      <c r="A21" s="2" t="s">
        <v>12</v>
      </c>
      <c r="B21" s="16" t="str">
        <f ca="1">_xlfn.XLOOKUP($W7,'22 équipes'!$R$3:$R$24,Concours!$A$6:$A$27,0,0)</f>
        <v/>
      </c>
      <c r="C21" s="4" t="s">
        <v>1</v>
      </c>
      <c r="D21" s="16" t="str">
        <f ca="1">_xlfn.XLOOKUP($X7,'22 équipes'!$R$3:$R$24,Concours!$A$6:$A$27,0,0)</f>
        <v/>
      </c>
      <c r="E21" s="9"/>
      <c r="F21" s="13"/>
      <c r="G21" s="13"/>
      <c r="H21" s="4"/>
      <c r="I21" s="2" t="s">
        <v>12</v>
      </c>
      <c r="J21" s="16" t="str">
        <f ca="1">_xlfn.XLOOKUP($AC7,'22 équipes'!$R$3:$R$26,Concours!$A$6:$A$29,0,0)</f>
        <v/>
      </c>
      <c r="K21" s="4" t="s">
        <v>1</v>
      </c>
      <c r="L21" s="19" t="str">
        <f ca="1">_xlfn.XLOOKUP($AD7,'22 équipes'!$R$3:$R$26,Concours!$A$6:$A$29,0,0)</f>
        <v/>
      </c>
      <c r="M21" s="11"/>
      <c r="N21" s="14"/>
      <c r="O21" s="14"/>
      <c r="Q21" s="2">
        <f t="shared" ca="1" si="0"/>
        <v>57488</v>
      </c>
      <c r="R21" s="2">
        <f t="shared" ca="1" si="1"/>
        <v>15</v>
      </c>
      <c r="AC21"/>
      <c r="AD21"/>
      <c r="AE21"/>
    </row>
    <row r="22" spans="1:31" s="2" customFormat="1" ht="20.25" customHeight="1" x14ac:dyDescent="0.3">
      <c r="A22" s="2" t="s">
        <v>13</v>
      </c>
      <c r="B22" s="16" t="str">
        <f ca="1">_xlfn.XLOOKUP($W8,'22 équipes'!$R$3:$R$24,Concours!$A$6:$A$27,0,0)</f>
        <v/>
      </c>
      <c r="C22" s="4" t="s">
        <v>1</v>
      </c>
      <c r="D22" s="16" t="str">
        <f ca="1">_xlfn.XLOOKUP($X8,'22 équipes'!$R$3:$R$24,Concours!$A$6:$A$27,0,0)</f>
        <v/>
      </c>
      <c r="E22" s="9"/>
      <c r="F22" s="13"/>
      <c r="G22" s="13"/>
      <c r="H22" s="4"/>
      <c r="I22" s="2" t="s">
        <v>13</v>
      </c>
      <c r="J22" s="16" t="str">
        <f ca="1">_xlfn.XLOOKUP($AC8,'22 équipes'!$R$3:$R$26,Concours!$A$6:$A$29,0,0)</f>
        <v/>
      </c>
      <c r="K22" s="4" t="s">
        <v>1</v>
      </c>
      <c r="L22" s="19" t="str">
        <f ca="1">_xlfn.XLOOKUP($AD8,'22 équipes'!$R$3:$R$26,Concours!$A$6:$A$29,0,0)</f>
        <v/>
      </c>
      <c r="M22" s="11"/>
      <c r="N22" s="14"/>
      <c r="O22" s="14"/>
      <c r="Q22" s="2">
        <f t="shared" ca="1" si="0"/>
        <v>66278</v>
      </c>
      <c r="R22" s="2">
        <f t="shared" ca="1" si="1"/>
        <v>13</v>
      </c>
      <c r="AC22"/>
      <c r="AD22"/>
      <c r="AE22"/>
    </row>
    <row r="23" spans="1:31" s="2" customFormat="1" ht="20.25" customHeight="1" x14ac:dyDescent="0.3">
      <c r="A23" s="2" t="s">
        <v>14</v>
      </c>
      <c r="B23" s="16" t="str">
        <f ca="1">_xlfn.XLOOKUP($W9,'22 équipes'!$R$3:$R$24,Concours!$A$6:$A$27,0,0)</f>
        <v/>
      </c>
      <c r="C23" s="4" t="s">
        <v>1</v>
      </c>
      <c r="D23" s="16" t="str">
        <f ca="1">_xlfn.XLOOKUP($X9,'22 équipes'!$R$3:$R$24,Concours!$A$6:$A$27,0,0)</f>
        <v/>
      </c>
      <c r="E23" s="9"/>
      <c r="F23" s="13"/>
      <c r="G23" s="13"/>
      <c r="H23" s="4"/>
      <c r="I23" s="2" t="s">
        <v>14</v>
      </c>
      <c r="J23" s="16" t="str">
        <f ca="1">_xlfn.XLOOKUP($AC9,'22 équipes'!$R$3:$R$26,Concours!$A$6:$A$29,0,0)</f>
        <v/>
      </c>
      <c r="K23" s="4" t="s">
        <v>1</v>
      </c>
      <c r="L23" s="19" t="str">
        <f ca="1">_xlfn.XLOOKUP($AD9,'22 équipes'!$R$3:$R$26,Concours!$A$6:$A$29,0,0)</f>
        <v/>
      </c>
      <c r="M23" s="11"/>
      <c r="N23" s="14"/>
      <c r="O23" s="14"/>
      <c r="Q23" s="2">
        <f t="shared" ca="1" si="0"/>
        <v>61005</v>
      </c>
      <c r="R23" s="2">
        <f t="shared" ca="1" si="1"/>
        <v>14</v>
      </c>
      <c r="AC23"/>
      <c r="AD23"/>
      <c r="AE23"/>
    </row>
    <row r="24" spans="1:31" s="2" customFormat="1" ht="20.25" customHeight="1" x14ac:dyDescent="0.3">
      <c r="A24" s="2" t="s">
        <v>15</v>
      </c>
      <c r="B24" s="16" t="str">
        <f ca="1">_xlfn.XLOOKUP($W10,'22 équipes'!$R$3:$R$24,Concours!$A$6:$A$27,0,0)</f>
        <v/>
      </c>
      <c r="C24" s="4" t="s">
        <v>1</v>
      </c>
      <c r="D24" s="16" t="str">
        <f ca="1">_xlfn.XLOOKUP($X10,'22 équipes'!$R$3:$R$24,Concours!$A$6:$A$27,0,0)</f>
        <v/>
      </c>
      <c r="E24" s="9"/>
      <c r="F24" s="13"/>
      <c r="G24" s="13"/>
      <c r="H24" s="4"/>
      <c r="I24" s="2" t="s">
        <v>15</v>
      </c>
      <c r="J24" s="16" t="str">
        <f ca="1">_xlfn.XLOOKUP($AC10,'22 équipes'!$R$3:$R$26,Concours!$A$6:$A$29,0,0)</f>
        <v/>
      </c>
      <c r="K24" s="4" t="s">
        <v>1</v>
      </c>
      <c r="L24" s="19" t="str">
        <f ca="1">_xlfn.XLOOKUP($AD10,'22 équipes'!$R$3:$R$26,Concours!$A$6:$A$29,0,0)</f>
        <v/>
      </c>
      <c r="M24" s="11"/>
      <c r="N24" s="14"/>
      <c r="O24" s="14"/>
      <c r="Q24" s="2">
        <f t="shared" ca="1" si="0"/>
        <v>71276</v>
      </c>
      <c r="R24" s="2">
        <f t="shared" ca="1" si="1"/>
        <v>11</v>
      </c>
      <c r="AC24"/>
      <c r="AD24"/>
      <c r="AE24"/>
    </row>
    <row r="25" spans="1:31" s="2" customFormat="1" ht="20.25" customHeight="1" x14ac:dyDescent="0.3">
      <c r="A25" s="2" t="s">
        <v>16</v>
      </c>
      <c r="B25" s="16" t="str">
        <f ca="1">_xlfn.XLOOKUP($W11,'22 équipes'!$R$3:$R$24,Concours!$A$6:$A$27,0,0)</f>
        <v/>
      </c>
      <c r="C25" s="4" t="s">
        <v>1</v>
      </c>
      <c r="D25" s="16" t="str">
        <f ca="1">_xlfn.XLOOKUP($X11,'22 équipes'!$R$3:$R$24,Concours!$A$6:$A$27,0,0)</f>
        <v/>
      </c>
      <c r="E25" s="9"/>
      <c r="F25" s="13"/>
      <c r="G25" s="13"/>
      <c r="H25" s="4"/>
      <c r="I25" s="2" t="s">
        <v>16</v>
      </c>
      <c r="J25" s="16" t="str">
        <f ca="1">_xlfn.XLOOKUP($AC11,'22 équipes'!$R$3:$R$26,Concours!$A$6:$A$29,0,0)</f>
        <v/>
      </c>
      <c r="K25" s="4" t="s">
        <v>1</v>
      </c>
      <c r="L25" s="19" t="str">
        <f ca="1">_xlfn.XLOOKUP($AD11,'22 équipes'!$R$3:$R$26,Concours!$A$6:$A$29,0,0)</f>
        <v/>
      </c>
      <c r="M25" s="11"/>
      <c r="N25" s="14"/>
      <c r="O25" s="14"/>
      <c r="AC25"/>
      <c r="AD25"/>
      <c r="AE25"/>
    </row>
    <row r="26" spans="1:31" s="2" customFormat="1" ht="20.25" customHeight="1" x14ac:dyDescent="0.3">
      <c r="A26" s="2" t="s">
        <v>17</v>
      </c>
      <c r="B26" s="16" t="str">
        <f ca="1">_xlfn.XLOOKUP($W12,'22 équipes'!$R$3:$R$24,Concours!$A$6:$A$27,0,0)</f>
        <v/>
      </c>
      <c r="C26" s="4" t="s">
        <v>1</v>
      </c>
      <c r="D26" s="16" t="str">
        <f ca="1">_xlfn.XLOOKUP($X12,'22 équipes'!$R$3:$R$24,Concours!$A$6:$A$27,0,0)</f>
        <v/>
      </c>
      <c r="E26" s="9"/>
      <c r="F26" s="13"/>
      <c r="G26" s="13"/>
      <c r="H26" s="4"/>
      <c r="I26" s="2" t="s">
        <v>17</v>
      </c>
      <c r="J26" s="16" t="str">
        <f ca="1">_xlfn.XLOOKUP($AC12,'22 équipes'!$R$3:$R$26,Concours!$A$6:$A$29,0,0)</f>
        <v/>
      </c>
      <c r="K26" s="4" t="s">
        <v>1</v>
      </c>
      <c r="L26" s="19" t="str">
        <f ca="1">_xlfn.XLOOKUP($AD12,'22 équipes'!$R$3:$R$26,Concours!$A$6:$A$29,0,0)</f>
        <v/>
      </c>
      <c r="M26" s="11"/>
      <c r="N26" s="14"/>
      <c r="O26" s="14"/>
      <c r="AC26"/>
      <c r="AD26"/>
      <c r="AE26"/>
    </row>
    <row r="27" spans="1:31" s="2" customFormat="1" ht="20.25" customHeight="1" x14ac:dyDescent="0.3">
      <c r="A27" s="2" t="s">
        <v>18</v>
      </c>
      <c r="B27" s="16" t="str">
        <f ca="1">_xlfn.XLOOKUP($W13,'22 équipes'!$R$3:$R$24,Concours!$A$6:$A$27,0,0)</f>
        <v/>
      </c>
      <c r="C27" s="4" t="s">
        <v>1</v>
      </c>
      <c r="D27" s="16" t="str">
        <f ca="1">_xlfn.XLOOKUP($X13,'22 équipes'!$R$3:$R$24,Concours!$A$6:$A$27,0,0)</f>
        <v/>
      </c>
      <c r="E27" s="9"/>
      <c r="F27" s="13"/>
      <c r="G27" s="13"/>
      <c r="H27" s="4"/>
      <c r="I27" s="2" t="s">
        <v>18</v>
      </c>
      <c r="J27" s="16" t="str">
        <f ca="1">_xlfn.XLOOKUP($AC13,'22 équipes'!$R$3:$R$26,Concours!$A$6:$A$29,0,0)</f>
        <v/>
      </c>
      <c r="K27" s="4" t="s">
        <v>1</v>
      </c>
      <c r="L27" s="19" t="str">
        <f ca="1">_xlfn.XLOOKUP($AD13,'22 équipes'!$R$3:$R$26,Concours!$A$6:$A$29,0,0)</f>
        <v/>
      </c>
      <c r="M27" s="11"/>
      <c r="N27" s="14"/>
      <c r="O27" s="14"/>
      <c r="AC27"/>
      <c r="AD27"/>
      <c r="AE27"/>
    </row>
    <row r="28" spans="1:31" x14ac:dyDescent="0.3">
      <c r="F28" s="4"/>
      <c r="G28" s="4"/>
      <c r="H28" s="4"/>
    </row>
    <row r="29" spans="1:31" x14ac:dyDescent="0.3">
      <c r="F29" s="4"/>
      <c r="G29" s="4"/>
      <c r="H29" s="4"/>
    </row>
    <row r="30" spans="1:31" x14ac:dyDescent="0.3">
      <c r="F30" s="4"/>
      <c r="G30" s="4"/>
      <c r="H30" s="4"/>
    </row>
    <row r="31" spans="1:31" x14ac:dyDescent="0.3">
      <c r="F31" s="4"/>
      <c r="G31" s="4"/>
      <c r="H31" s="4"/>
    </row>
    <row r="32" spans="1:31" x14ac:dyDescent="0.3">
      <c r="F32" s="4"/>
      <c r="G32" s="4"/>
      <c r="H32" s="4"/>
    </row>
    <row r="33" spans="6:8" x14ac:dyDescent="0.3">
      <c r="F33" s="4"/>
      <c r="G33" s="4"/>
      <c r="H33" s="4"/>
    </row>
    <row r="34" spans="6:8" x14ac:dyDescent="0.3">
      <c r="F34" s="4"/>
      <c r="G34" s="4"/>
      <c r="H34" s="4"/>
    </row>
    <row r="35" spans="6:8" x14ac:dyDescent="0.3">
      <c r="F35" s="4"/>
      <c r="G35" s="4"/>
      <c r="H35" s="4"/>
    </row>
    <row r="36" spans="6:8" x14ac:dyDescent="0.3">
      <c r="F36" s="4"/>
      <c r="G36" s="4"/>
      <c r="H36" s="4"/>
    </row>
    <row r="37" spans="6:8" x14ac:dyDescent="0.3">
      <c r="F37" s="4"/>
      <c r="G37" s="4"/>
      <c r="H37" s="4"/>
    </row>
    <row r="38" spans="6:8" x14ac:dyDescent="0.3">
      <c r="F38" s="4"/>
      <c r="G38" s="4"/>
      <c r="H38" s="4"/>
    </row>
    <row r="39" spans="6:8" x14ac:dyDescent="0.3">
      <c r="F39" s="4"/>
      <c r="G39" s="4"/>
      <c r="H39" s="4"/>
    </row>
    <row r="40" spans="6:8" x14ac:dyDescent="0.3">
      <c r="F40" s="6"/>
      <c r="G40" s="6"/>
      <c r="H40" s="6"/>
    </row>
    <row r="41" spans="6:8" x14ac:dyDescent="0.3">
      <c r="F41" s="7"/>
      <c r="G41" s="7"/>
      <c r="H41" s="7"/>
    </row>
    <row r="42" spans="6:8" x14ac:dyDescent="0.3">
      <c r="F42" s="7"/>
      <c r="G42" s="7"/>
      <c r="H42" s="7"/>
    </row>
    <row r="43" spans="6:8" x14ac:dyDescent="0.3">
      <c r="F43" s="7"/>
      <c r="G43" s="7"/>
      <c r="H43" s="7"/>
    </row>
    <row r="44" spans="6:8" x14ac:dyDescent="0.3">
      <c r="F44" s="7"/>
      <c r="G44" s="7"/>
      <c r="H44" s="7"/>
    </row>
    <row r="45" spans="6:8" x14ac:dyDescent="0.3">
      <c r="F45" s="7"/>
      <c r="G45" s="7"/>
      <c r="H45" s="7"/>
    </row>
    <row r="46" spans="6:8" x14ac:dyDescent="0.3">
      <c r="F46" s="7"/>
      <c r="G46" s="7"/>
      <c r="H46" s="7"/>
    </row>
    <row r="47" spans="6:8" x14ac:dyDescent="0.3">
      <c r="F47" s="7"/>
      <c r="G47" s="7"/>
      <c r="H47" s="7"/>
    </row>
    <row r="48" spans="6:8" x14ac:dyDescent="0.3">
      <c r="F48" s="7"/>
      <c r="G48" s="7"/>
      <c r="H48" s="7"/>
    </row>
    <row r="49" spans="6:8" x14ac:dyDescent="0.3">
      <c r="F49" s="7"/>
      <c r="G49" s="7"/>
      <c r="H49" s="7"/>
    </row>
    <row r="50" spans="6:8" x14ac:dyDescent="0.3">
      <c r="F50" s="7"/>
      <c r="G50" s="7"/>
      <c r="H50" s="7"/>
    </row>
    <row r="51" spans="6:8" x14ac:dyDescent="0.3">
      <c r="F51" s="7"/>
      <c r="G51" s="7"/>
      <c r="H51" s="7"/>
    </row>
    <row r="52" spans="6:8" x14ac:dyDescent="0.3">
      <c r="F52" s="7"/>
      <c r="G52" s="7"/>
      <c r="H52" s="7"/>
    </row>
  </sheetData>
  <mergeCells count="2">
    <mergeCell ref="F2:G2"/>
    <mergeCell ref="N2:O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6E1B0-5965-2649-BD6B-B8E7693C093D}">
  <sheetPr codeName="Feuil13"/>
  <dimension ref="A2:AE53"/>
  <sheetViews>
    <sheetView showGridLines="0" topLeftCell="A16" zoomScaleNormal="150" zoomScaleSheetLayoutView="100" workbookViewId="0">
      <selection activeCell="M38" sqref="M38"/>
    </sheetView>
  </sheetViews>
  <sheetFormatPr baseColWidth="10" defaultColWidth="9.109375" defaultRowHeight="15.6" x14ac:dyDescent="0.3"/>
  <cols>
    <col min="1" max="1" width="9.6640625" customWidth="1"/>
    <col min="2" max="2" width="3.33203125" style="15" customWidth="1"/>
    <col min="3" max="3" width="3.109375" style="1" bestFit="1" customWidth="1"/>
    <col min="4" max="4" width="3.109375" style="15" bestFit="1" customWidth="1"/>
    <col min="5" max="5" width="0.6640625" style="10" customWidth="1"/>
    <col min="6" max="7" width="7.109375" style="1" customWidth="1"/>
    <col min="8" max="8" width="0.6640625" style="1" customWidth="1"/>
    <col min="10" max="10" width="3.109375" style="15" bestFit="1" customWidth="1"/>
    <col min="11" max="11" width="3.109375" bestFit="1" customWidth="1"/>
    <col min="12" max="12" width="3.109375" style="18" bestFit="1" customWidth="1"/>
    <col min="13" max="13" width="0.6640625" style="12" customWidth="1"/>
    <col min="14" max="15" width="7.109375" style="8" customWidth="1"/>
    <col min="16" max="16" width="9" customWidth="1"/>
    <col min="17" max="17" width="5.88671875" customWidth="1"/>
    <col min="18" max="18" width="3" bestFit="1" customWidth="1"/>
    <col min="19" max="19" width="4.5546875" customWidth="1"/>
    <col min="20" max="21" width="3" bestFit="1" customWidth="1"/>
    <col min="22" max="22" width="3.88671875" customWidth="1"/>
    <col min="23" max="23" width="3" bestFit="1" customWidth="1"/>
    <col min="24" max="24" width="3" customWidth="1"/>
    <col min="25" max="25" width="1.6640625" customWidth="1"/>
    <col min="26" max="27" width="3" bestFit="1" customWidth="1"/>
    <col min="28" max="28" width="1.6640625" customWidth="1"/>
    <col min="29" max="30" width="3" bestFit="1" customWidth="1"/>
  </cols>
  <sheetData>
    <row r="2" spans="1:31" ht="14.4" x14ac:dyDescent="0.3">
      <c r="A2" s="21" t="s">
        <v>4</v>
      </c>
      <c r="B2" s="21"/>
      <c r="C2" s="21"/>
      <c r="D2" s="21"/>
      <c r="E2" s="3"/>
      <c r="F2" s="140"/>
      <c r="G2" s="140"/>
      <c r="H2" s="3"/>
      <c r="I2" s="21" t="s">
        <v>7</v>
      </c>
      <c r="J2" s="21"/>
      <c r="K2" s="21"/>
      <c r="L2" s="21"/>
      <c r="M2" s="3"/>
      <c r="N2" s="140"/>
      <c r="O2" s="140"/>
    </row>
    <row r="3" spans="1:31" s="2" customFormat="1" ht="20.25" customHeight="1" x14ac:dyDescent="0.3">
      <c r="A3" s="2" t="s">
        <v>10</v>
      </c>
      <c r="B3" s="16" t="str">
        <f ca="1">_xlfn.XLOOKUP($T3,'24 équipes'!$R$3:$R$26,Concours!$A$6:$A$29,0,0)</f>
        <v/>
      </c>
      <c r="C3" s="4" t="s">
        <v>1</v>
      </c>
      <c r="D3" s="16" t="str">
        <f ca="1">_xlfn.XLOOKUP($U3,'24 équipes'!$R$3:$R$26,Concours!$A$6:$A$29,0,0)</f>
        <v/>
      </c>
      <c r="E3" s="9"/>
      <c r="F3" s="13"/>
      <c r="G3" s="13"/>
      <c r="H3" s="4"/>
      <c r="I3" s="2" t="s">
        <v>10</v>
      </c>
      <c r="J3" s="16" t="str">
        <f ca="1">_xlfn.XLOOKUP($Z3,'24 équipes'!$R$3:$R$26,Concours!$A$6:$A$29,0,0)</f>
        <v/>
      </c>
      <c r="K3" s="4" t="s">
        <v>1</v>
      </c>
      <c r="L3" s="19" t="str">
        <f ca="1">_xlfn.XLOOKUP($AA3,'24 équipes'!$R$3:$R$26,Concours!$A$6:$A$29,0,0)</f>
        <v/>
      </c>
      <c r="M3" s="11"/>
      <c r="N3" s="14"/>
      <c r="O3" s="14"/>
      <c r="Q3" s="2">
        <f ca="1">RANDBETWEEN(1,100000)</f>
        <v>24162</v>
      </c>
      <c r="R3" s="2">
        <f ca="1">RANK($Q3,$Q$3:$Q$26,)</f>
        <v>20</v>
      </c>
      <c r="T3" s="2">
        <v>1</v>
      </c>
      <c r="U3" s="2">
        <v>2</v>
      </c>
      <c r="W3" s="2">
        <v>1</v>
      </c>
      <c r="X3" s="2">
        <v>3</v>
      </c>
      <c r="Z3" s="2">
        <v>1</v>
      </c>
      <c r="AA3" s="2">
        <v>4</v>
      </c>
      <c r="AC3" s="2">
        <v>1</v>
      </c>
      <c r="AD3" s="2">
        <v>5</v>
      </c>
      <c r="AE3"/>
    </row>
    <row r="4" spans="1:31" s="2" customFormat="1" ht="20.25" customHeight="1" x14ac:dyDescent="0.3">
      <c r="A4" s="2" t="s">
        <v>9</v>
      </c>
      <c r="B4" s="16" t="str">
        <f ca="1">_xlfn.XLOOKUP($T4,'24 équipes'!$R$3:$R$26,Concours!$A$6:$A$29,0,0)</f>
        <v/>
      </c>
      <c r="C4" s="4" t="s">
        <v>1</v>
      </c>
      <c r="D4" s="16" t="str">
        <f ca="1">_xlfn.XLOOKUP($U4,'24 équipes'!$R$3:$R$26,Concours!$A$6:$A$29,0,0)</f>
        <v/>
      </c>
      <c r="E4" s="9"/>
      <c r="F4" s="26"/>
      <c r="G4" s="26"/>
      <c r="H4" s="4"/>
      <c r="I4" s="2" t="s">
        <v>9</v>
      </c>
      <c r="J4" s="16" t="str">
        <f ca="1">_xlfn.XLOOKUP($Z4,'24 équipes'!$R$3:$R$26,Concours!$A$6:$A$29,0,0)</f>
        <v/>
      </c>
      <c r="K4" s="4" t="s">
        <v>1</v>
      </c>
      <c r="L4" s="19" t="str">
        <f ca="1">_xlfn.XLOOKUP($AA4,'24 équipes'!$R$3:$R$26,Concours!$A$6:$A$29,0,0)</f>
        <v/>
      </c>
      <c r="M4" s="11"/>
      <c r="N4" s="27"/>
      <c r="O4" s="27"/>
      <c r="Q4" s="2">
        <f t="shared" ref="Q4:Q26" ca="1" si="0">RANDBETWEEN(1,100000)</f>
        <v>34100</v>
      </c>
      <c r="R4" s="2">
        <f t="shared" ref="R4:R26" ca="1" si="1">RANK($Q4,$Q$3:$Q$26)</f>
        <v>17</v>
      </c>
      <c r="T4" s="2">
        <v>3</v>
      </c>
      <c r="U4" s="2">
        <v>4</v>
      </c>
      <c r="W4" s="2">
        <v>2</v>
      </c>
      <c r="X4" s="2">
        <v>4</v>
      </c>
      <c r="Z4" s="2">
        <v>2</v>
      </c>
      <c r="AA4" s="2">
        <v>3</v>
      </c>
      <c r="AC4" s="2">
        <v>2</v>
      </c>
      <c r="AD4" s="2">
        <v>6</v>
      </c>
      <c r="AE4"/>
    </row>
    <row r="5" spans="1:31" s="2" customFormat="1" ht="20.25" customHeight="1" x14ac:dyDescent="0.3">
      <c r="A5" s="2" t="s">
        <v>8</v>
      </c>
      <c r="B5" s="16" t="str">
        <f ca="1">_xlfn.XLOOKUP($T5,'24 équipes'!$R$3:$R$26,Concours!$A$6:$A$29,0,0)</f>
        <v/>
      </c>
      <c r="C5" s="4" t="s">
        <v>1</v>
      </c>
      <c r="D5" s="16" t="str">
        <f ca="1">_xlfn.XLOOKUP($U5,'24 équipes'!$R$3:$R$26,Concours!$A$6:$A$29,0,0)</f>
        <v/>
      </c>
      <c r="E5" s="9"/>
      <c r="F5" s="13"/>
      <c r="G5" s="13"/>
      <c r="H5" s="4"/>
      <c r="I5" s="2" t="s">
        <v>8</v>
      </c>
      <c r="J5" s="16" t="str">
        <f ca="1">_xlfn.XLOOKUP($Z5,'24 équipes'!$R$3:$R$26,Concours!$A$6:$A$29,0,0)</f>
        <v/>
      </c>
      <c r="K5" s="4" t="s">
        <v>1</v>
      </c>
      <c r="L5" s="19" t="str">
        <f ca="1">_xlfn.XLOOKUP($AA5,'24 équipes'!$R$3:$R$26,Concours!$A$6:$A$29,0,0)</f>
        <v/>
      </c>
      <c r="M5" s="11"/>
      <c r="N5" s="14"/>
      <c r="O5" s="14"/>
      <c r="Q5" s="2">
        <f t="shared" ca="1" si="0"/>
        <v>24561</v>
      </c>
      <c r="R5" s="2">
        <f t="shared" ca="1" si="1"/>
        <v>19</v>
      </c>
      <c r="T5" s="2">
        <v>5</v>
      </c>
      <c r="U5" s="2">
        <v>6</v>
      </c>
      <c r="W5" s="2">
        <v>5</v>
      </c>
      <c r="X5" s="2">
        <v>7</v>
      </c>
      <c r="Z5" s="2">
        <v>5</v>
      </c>
      <c r="AA5" s="2">
        <v>8</v>
      </c>
      <c r="AC5" s="2">
        <v>3</v>
      </c>
      <c r="AD5" s="2">
        <v>7</v>
      </c>
      <c r="AE5"/>
    </row>
    <row r="6" spans="1:31" s="2" customFormat="1" ht="20.25" customHeight="1" x14ac:dyDescent="0.3">
      <c r="A6" s="2" t="s">
        <v>11</v>
      </c>
      <c r="B6" s="16" t="str">
        <f ca="1">_xlfn.XLOOKUP($T6,'24 équipes'!$R$3:$R$26,Concours!$A$6:$A$29,0,0)</f>
        <v/>
      </c>
      <c r="C6" s="4" t="s">
        <v>1</v>
      </c>
      <c r="D6" s="16" t="str">
        <f ca="1">_xlfn.XLOOKUP($U6,'24 équipes'!$R$3:$R$26,Concours!$A$6:$A$29,0,0)</f>
        <v/>
      </c>
      <c r="E6" s="9"/>
      <c r="F6" s="13"/>
      <c r="G6" s="13"/>
      <c r="H6" s="4"/>
      <c r="I6" s="2" t="s">
        <v>11</v>
      </c>
      <c r="J6" s="16" t="str">
        <f ca="1">_xlfn.XLOOKUP($Z6,'24 équipes'!$R$3:$R$26,Concours!$A$6:$A$29,0,0)</f>
        <v/>
      </c>
      <c r="K6" s="4" t="s">
        <v>1</v>
      </c>
      <c r="L6" s="19" t="str">
        <f ca="1">_xlfn.XLOOKUP($AA6,'24 équipes'!$R$3:$R$26,Concours!$A$6:$A$29,0,0)</f>
        <v/>
      </c>
      <c r="M6" s="11"/>
      <c r="N6" s="14"/>
      <c r="O6" s="14"/>
      <c r="Q6" s="2">
        <f t="shared" ca="1" si="0"/>
        <v>39034</v>
      </c>
      <c r="R6" s="2">
        <f t="shared" ca="1" si="1"/>
        <v>15</v>
      </c>
      <c r="T6" s="2">
        <v>7</v>
      </c>
      <c r="U6" s="2">
        <v>8</v>
      </c>
      <c r="W6" s="2">
        <v>6</v>
      </c>
      <c r="X6" s="2">
        <v>8</v>
      </c>
      <c r="Z6" s="2">
        <v>6</v>
      </c>
      <c r="AA6" s="2">
        <v>7</v>
      </c>
      <c r="AC6" s="2">
        <v>4</v>
      </c>
      <c r="AD6" s="2">
        <v>8</v>
      </c>
      <c r="AE6"/>
    </row>
    <row r="7" spans="1:31" s="2" customFormat="1" ht="20.25" customHeight="1" x14ac:dyDescent="0.3">
      <c r="A7" s="2" t="s">
        <v>12</v>
      </c>
      <c r="B7" s="16" t="str">
        <f ca="1">_xlfn.XLOOKUP($T7,'24 équipes'!$R$3:$R$26,Concours!$A$6:$A$29,0,0)</f>
        <v/>
      </c>
      <c r="C7" s="4" t="s">
        <v>1</v>
      </c>
      <c r="D7" s="16" t="str">
        <f ca="1">_xlfn.XLOOKUP($U7,'24 équipes'!$R$3:$R$26,Concours!$A$6:$A$29,0,0)</f>
        <v/>
      </c>
      <c r="E7" s="9"/>
      <c r="F7" s="13"/>
      <c r="G7" s="13"/>
      <c r="H7" s="4"/>
      <c r="I7" s="2" t="s">
        <v>12</v>
      </c>
      <c r="J7" s="16" t="str">
        <f ca="1">_xlfn.XLOOKUP($Z7,'24 équipes'!$R$3:$R$26,Concours!$A$6:$A$29,0,0)</f>
        <v/>
      </c>
      <c r="K7" s="4" t="s">
        <v>1</v>
      </c>
      <c r="L7" s="19" t="str">
        <f ca="1">_xlfn.XLOOKUP($AA7,'24 équipes'!$R$3:$R$26,Concours!$A$6:$A$29,0,0)</f>
        <v/>
      </c>
      <c r="M7" s="11"/>
      <c r="N7" s="14"/>
      <c r="O7" s="14"/>
      <c r="Q7" s="2">
        <f t="shared" ca="1" si="0"/>
        <v>69444</v>
      </c>
      <c r="R7" s="2">
        <f t="shared" ca="1" si="1"/>
        <v>10</v>
      </c>
      <c r="T7" s="2">
        <v>9</v>
      </c>
      <c r="U7" s="2">
        <v>10</v>
      </c>
      <c r="W7" s="2">
        <v>9</v>
      </c>
      <c r="X7" s="2">
        <v>11</v>
      </c>
      <c r="Z7" s="2">
        <v>9</v>
      </c>
      <c r="AA7" s="2">
        <v>12</v>
      </c>
      <c r="AC7" s="2">
        <v>9</v>
      </c>
      <c r="AD7" s="2">
        <v>13</v>
      </c>
      <c r="AE7"/>
    </row>
    <row r="8" spans="1:31" s="2" customFormat="1" ht="20.25" customHeight="1" x14ac:dyDescent="0.3">
      <c r="A8" s="2" t="s">
        <v>13</v>
      </c>
      <c r="B8" s="16" t="str">
        <f ca="1">_xlfn.XLOOKUP($T8,'24 équipes'!$R$3:$R$26,Concours!$A$6:$A$29,0,0)</f>
        <v/>
      </c>
      <c r="C8" s="4" t="s">
        <v>1</v>
      </c>
      <c r="D8" s="16" t="str">
        <f ca="1">_xlfn.XLOOKUP($U8,'24 équipes'!$R$3:$R$26,Concours!$A$6:$A$29,0,0)</f>
        <v/>
      </c>
      <c r="E8" s="9"/>
      <c r="F8" s="13"/>
      <c r="G8" s="13"/>
      <c r="H8" s="4"/>
      <c r="I8" s="2" t="s">
        <v>13</v>
      </c>
      <c r="J8" s="16" t="str">
        <f ca="1">_xlfn.XLOOKUP($Z8,'24 équipes'!$R$3:$R$26,Concours!$A$6:$A$29,0,0)</f>
        <v/>
      </c>
      <c r="K8" s="4" t="s">
        <v>1</v>
      </c>
      <c r="L8" s="19" t="str">
        <f ca="1">_xlfn.XLOOKUP($AA8,'24 équipes'!$R$3:$R$26,Concours!$A$6:$A$29,0,0)</f>
        <v/>
      </c>
      <c r="M8" s="11"/>
      <c r="N8" s="14"/>
      <c r="O8" s="14"/>
      <c r="Q8" s="2">
        <f t="shared" ca="1" si="0"/>
        <v>1288</v>
      </c>
      <c r="R8" s="2">
        <f t="shared" ca="1" si="1"/>
        <v>24</v>
      </c>
      <c r="T8" s="2">
        <v>11</v>
      </c>
      <c r="U8" s="2">
        <v>12</v>
      </c>
      <c r="W8" s="2">
        <v>10</v>
      </c>
      <c r="X8" s="2">
        <v>12</v>
      </c>
      <c r="Z8" s="2">
        <v>10</v>
      </c>
      <c r="AA8" s="2">
        <v>11</v>
      </c>
      <c r="AC8" s="2">
        <v>10</v>
      </c>
      <c r="AD8" s="2">
        <v>14</v>
      </c>
      <c r="AE8"/>
    </row>
    <row r="9" spans="1:31" s="2" customFormat="1" ht="20.25" customHeight="1" x14ac:dyDescent="0.3">
      <c r="A9" s="2" t="s">
        <v>14</v>
      </c>
      <c r="B9" s="16" t="str">
        <f ca="1">_xlfn.XLOOKUP($T9,'24 équipes'!$R$3:$R$26,Concours!$A$6:$A$29,0,0)</f>
        <v/>
      </c>
      <c r="C9" s="4" t="s">
        <v>1</v>
      </c>
      <c r="D9" s="16" t="str">
        <f ca="1">_xlfn.XLOOKUP($U9,'24 équipes'!$R$3:$R$26,Concours!$A$6:$A$29,0,0)</f>
        <v/>
      </c>
      <c r="E9" s="9"/>
      <c r="F9" s="13"/>
      <c r="G9" s="13"/>
      <c r="H9" s="4"/>
      <c r="I9" s="2" t="s">
        <v>14</v>
      </c>
      <c r="J9" s="16" t="str">
        <f ca="1">_xlfn.XLOOKUP($Z9,'24 équipes'!$R$3:$R$26,Concours!$A$6:$A$29,0,0)</f>
        <v/>
      </c>
      <c r="K9" s="4" t="s">
        <v>1</v>
      </c>
      <c r="L9" s="19" t="str">
        <f ca="1">_xlfn.XLOOKUP($AA9,'24 équipes'!$R$3:$R$26,Concours!$A$6:$A$29,0,0)</f>
        <v/>
      </c>
      <c r="M9" s="11"/>
      <c r="N9" s="14"/>
      <c r="O9" s="14"/>
      <c r="Q9" s="2">
        <f t="shared" ca="1" si="0"/>
        <v>15123</v>
      </c>
      <c r="R9" s="2">
        <f t="shared" ca="1" si="1"/>
        <v>21</v>
      </c>
      <c r="T9" s="2">
        <v>13</v>
      </c>
      <c r="U9" s="2">
        <v>14</v>
      </c>
      <c r="W9" s="2">
        <v>13</v>
      </c>
      <c r="X9" s="2">
        <v>15</v>
      </c>
      <c r="Z9" s="2">
        <v>13</v>
      </c>
      <c r="AA9" s="2">
        <v>16</v>
      </c>
      <c r="AC9" s="2">
        <v>11</v>
      </c>
      <c r="AD9" s="2">
        <v>15</v>
      </c>
      <c r="AE9"/>
    </row>
    <row r="10" spans="1:31" s="2" customFormat="1" ht="20.25" customHeight="1" x14ac:dyDescent="0.3">
      <c r="A10" s="2" t="s">
        <v>15</v>
      </c>
      <c r="B10" s="16" t="str">
        <f ca="1">_xlfn.XLOOKUP($T10,'24 équipes'!$R$3:$R$26,Concours!$A$6:$A$29,0,0)</f>
        <v/>
      </c>
      <c r="C10" s="4" t="s">
        <v>1</v>
      </c>
      <c r="D10" s="16" t="str">
        <f ca="1">_xlfn.XLOOKUP($U10,'24 équipes'!$R$3:$R$26,Concours!$A$6:$A$29,0,0)</f>
        <v/>
      </c>
      <c r="E10" s="9"/>
      <c r="F10" s="13"/>
      <c r="G10" s="13"/>
      <c r="H10" s="4"/>
      <c r="I10" s="2" t="s">
        <v>15</v>
      </c>
      <c r="J10" s="16" t="str">
        <f ca="1">_xlfn.XLOOKUP($Z10,'24 équipes'!$R$3:$R$26,Concours!$A$6:$A$29,0,0)</f>
        <v/>
      </c>
      <c r="K10" s="4" t="s">
        <v>1</v>
      </c>
      <c r="L10" s="19" t="str">
        <f ca="1">_xlfn.XLOOKUP($AA10,'24 équipes'!$R$3:$R$26,Concours!$A$6:$A$29,0,0)</f>
        <v/>
      </c>
      <c r="M10" s="11"/>
      <c r="N10" s="14"/>
      <c r="O10" s="14"/>
      <c r="Q10" s="2">
        <f t="shared" ca="1" si="0"/>
        <v>35326</v>
      </c>
      <c r="R10" s="2">
        <f t="shared" ca="1" si="1"/>
        <v>16</v>
      </c>
      <c r="T10" s="2">
        <v>15</v>
      </c>
      <c r="U10" s="2">
        <v>16</v>
      </c>
      <c r="W10" s="2">
        <v>14</v>
      </c>
      <c r="X10" s="2">
        <v>16</v>
      </c>
      <c r="Z10" s="2">
        <v>14</v>
      </c>
      <c r="AA10" s="2">
        <v>15</v>
      </c>
      <c r="AC10" s="2">
        <v>12</v>
      </c>
      <c r="AD10" s="2">
        <v>16</v>
      </c>
      <c r="AE10"/>
    </row>
    <row r="11" spans="1:31" s="2" customFormat="1" ht="20.25" customHeight="1" x14ac:dyDescent="0.3">
      <c r="A11" s="2" t="s">
        <v>16</v>
      </c>
      <c r="B11" s="16" t="str">
        <f ca="1">_xlfn.XLOOKUP($T11,'24 équipes'!$R$3:$R$26,Concours!$A$6:$A$29,0,0)</f>
        <v/>
      </c>
      <c r="C11" s="4" t="s">
        <v>1</v>
      </c>
      <c r="D11" s="16" t="str">
        <f ca="1">_xlfn.XLOOKUP($U11,'24 équipes'!$R$3:$R$26,Concours!$A$6:$A$29,0,0)</f>
        <v/>
      </c>
      <c r="E11" s="9"/>
      <c r="F11" s="13"/>
      <c r="G11" s="13"/>
      <c r="H11" s="4"/>
      <c r="I11" s="2" t="s">
        <v>16</v>
      </c>
      <c r="J11" s="16" t="str">
        <f ca="1">_xlfn.XLOOKUP($Z11,'24 équipes'!$R$3:$R$26,Concours!$A$6:$A$29,0,0)</f>
        <v/>
      </c>
      <c r="K11" s="4" t="s">
        <v>1</v>
      </c>
      <c r="L11" s="19" t="str">
        <f ca="1">_xlfn.XLOOKUP($AA11,'24 équipes'!$R$3:$R$26,Concours!$A$6:$A$29,0,0)</f>
        <v/>
      </c>
      <c r="M11" s="11"/>
      <c r="N11" s="14"/>
      <c r="O11" s="14"/>
      <c r="Q11" s="2">
        <f t="shared" ca="1" si="0"/>
        <v>79806</v>
      </c>
      <c r="R11" s="2">
        <f t="shared" ca="1" si="1"/>
        <v>6</v>
      </c>
      <c r="T11" s="2">
        <v>17</v>
      </c>
      <c r="U11" s="2">
        <v>18</v>
      </c>
      <c r="W11" s="2">
        <v>17</v>
      </c>
      <c r="X11" s="2">
        <v>19</v>
      </c>
      <c r="Z11" s="2">
        <v>17</v>
      </c>
      <c r="AA11" s="2">
        <v>20</v>
      </c>
      <c r="AC11" s="2">
        <v>17</v>
      </c>
      <c r="AD11" s="2">
        <v>21</v>
      </c>
      <c r="AE11"/>
    </row>
    <row r="12" spans="1:31" s="2" customFormat="1" ht="20.25" customHeight="1" x14ac:dyDescent="0.3">
      <c r="A12" s="2" t="s">
        <v>17</v>
      </c>
      <c r="B12" s="16" t="str">
        <f ca="1">_xlfn.XLOOKUP($T12,'24 équipes'!$R$3:$R$26,Concours!$A$6:$A$29,0,0)</f>
        <v/>
      </c>
      <c r="C12" s="4" t="s">
        <v>1</v>
      </c>
      <c r="D12" s="16" t="str">
        <f ca="1">_xlfn.XLOOKUP($U12,'24 équipes'!$R$3:$R$26,Concours!$A$6:$A$29,0,0)</f>
        <v/>
      </c>
      <c r="E12" s="9"/>
      <c r="F12" s="13"/>
      <c r="G12" s="13"/>
      <c r="H12" s="4"/>
      <c r="I12" s="2" t="s">
        <v>17</v>
      </c>
      <c r="J12" s="16" t="str">
        <f ca="1">_xlfn.XLOOKUP($Z12,'24 équipes'!$R$3:$R$26,Concours!$A$6:$A$29,0,0)</f>
        <v/>
      </c>
      <c r="K12" s="4" t="s">
        <v>1</v>
      </c>
      <c r="L12" s="19" t="str">
        <f ca="1">_xlfn.XLOOKUP($AA12,'24 équipes'!$R$3:$R$26,Concours!$A$6:$A$29,0,0)</f>
        <v/>
      </c>
      <c r="M12" s="11"/>
      <c r="N12" s="14"/>
      <c r="O12" s="14"/>
      <c r="Q12" s="2">
        <f t="shared" ca="1" si="0"/>
        <v>14890</v>
      </c>
      <c r="R12" s="2">
        <f t="shared" ca="1" si="1"/>
        <v>22</v>
      </c>
      <c r="T12" s="2">
        <v>19</v>
      </c>
      <c r="U12" s="2">
        <v>20</v>
      </c>
      <c r="W12" s="2">
        <v>18</v>
      </c>
      <c r="X12" s="2">
        <v>20</v>
      </c>
      <c r="Z12" s="2">
        <v>18</v>
      </c>
      <c r="AA12" s="2">
        <v>19</v>
      </c>
      <c r="AC12" s="2">
        <v>18</v>
      </c>
      <c r="AD12" s="2">
        <v>22</v>
      </c>
      <c r="AE12"/>
    </row>
    <row r="13" spans="1:31" s="2" customFormat="1" ht="20.25" customHeight="1" x14ac:dyDescent="0.3">
      <c r="A13" s="2" t="s">
        <v>18</v>
      </c>
      <c r="B13" s="16" t="str">
        <f ca="1">_xlfn.XLOOKUP($T13,'24 équipes'!$R$3:$R$26,Concours!$A$6:$A$29,0,0)</f>
        <v/>
      </c>
      <c r="C13" s="4" t="s">
        <v>1</v>
      </c>
      <c r="D13" s="16" t="str">
        <f ca="1">_xlfn.XLOOKUP($U13,'24 équipes'!$R$3:$R$26,Concours!$A$6:$A$29,0,0)</f>
        <v/>
      </c>
      <c r="E13" s="9"/>
      <c r="F13" s="13"/>
      <c r="G13" s="13"/>
      <c r="H13" s="4"/>
      <c r="I13" s="2" t="s">
        <v>18</v>
      </c>
      <c r="J13" s="16" t="str">
        <f ca="1">_xlfn.XLOOKUP($Z13,'24 équipes'!$R$3:$R$26,Concours!$A$6:$A$29,0,0)</f>
        <v/>
      </c>
      <c r="K13" s="4" t="s">
        <v>1</v>
      </c>
      <c r="L13" s="19" t="str">
        <f ca="1">_xlfn.XLOOKUP($AA13,'24 équipes'!$R$3:$R$26,Concours!$A$6:$A$29,0,0)</f>
        <v/>
      </c>
      <c r="M13" s="11"/>
      <c r="N13" s="14"/>
      <c r="O13" s="14"/>
      <c r="Q13" s="2">
        <f t="shared" ca="1" si="0"/>
        <v>80445</v>
      </c>
      <c r="R13" s="2">
        <f t="shared" ca="1" si="1"/>
        <v>5</v>
      </c>
      <c r="T13" s="2">
        <v>21</v>
      </c>
      <c r="U13" s="2">
        <v>22</v>
      </c>
      <c r="W13" s="2">
        <v>21</v>
      </c>
      <c r="X13" s="2">
        <v>23</v>
      </c>
      <c r="Z13" s="2">
        <v>21</v>
      </c>
      <c r="AA13" s="2">
        <v>24</v>
      </c>
      <c r="AC13" s="2">
        <v>19</v>
      </c>
      <c r="AD13" s="2">
        <v>23</v>
      </c>
      <c r="AE13"/>
    </row>
    <row r="14" spans="1:31" s="2" customFormat="1" ht="20.25" customHeight="1" x14ac:dyDescent="0.3">
      <c r="A14" s="2" t="s">
        <v>19</v>
      </c>
      <c r="B14" s="16" t="str">
        <f ca="1">_xlfn.XLOOKUP($T14,'24 équipes'!$R$3:$R$26,Concours!$A$6:$A$29,0,0)</f>
        <v/>
      </c>
      <c r="C14" s="4" t="s">
        <v>1</v>
      </c>
      <c r="D14" s="16" t="str">
        <f ca="1">_xlfn.XLOOKUP($U14,'24 équipes'!$R$3:$R$26,Concours!$A$6:$A$29,0,0)</f>
        <v/>
      </c>
      <c r="E14" s="9"/>
      <c r="F14" s="13"/>
      <c r="G14" s="13"/>
      <c r="H14" s="4"/>
      <c r="I14" s="2" t="s">
        <v>19</v>
      </c>
      <c r="J14" s="16" t="str">
        <f ca="1">_xlfn.XLOOKUP($Z14,'24 équipes'!$R$3:$R$26,Concours!$A$6:$A$29,0,0)</f>
        <v/>
      </c>
      <c r="K14" s="4" t="s">
        <v>1</v>
      </c>
      <c r="L14" s="19" t="str">
        <f ca="1">_xlfn.XLOOKUP($AA14,'24 équipes'!$R$3:$R$26,Concours!$A$6:$A$29,0,0)</f>
        <v/>
      </c>
      <c r="M14" s="11"/>
      <c r="N14" s="14"/>
      <c r="O14" s="14"/>
      <c r="Q14" s="2">
        <f t="shared" ca="1" si="0"/>
        <v>53017</v>
      </c>
      <c r="R14" s="2">
        <f t="shared" ca="1" si="1"/>
        <v>13</v>
      </c>
      <c r="T14" s="2">
        <v>23</v>
      </c>
      <c r="U14" s="2">
        <v>24</v>
      </c>
      <c r="W14" s="2">
        <v>22</v>
      </c>
      <c r="X14" s="2">
        <v>24</v>
      </c>
      <c r="Z14" s="2">
        <v>22</v>
      </c>
      <c r="AA14" s="2">
        <v>23</v>
      </c>
      <c r="AC14" s="2">
        <v>20</v>
      </c>
      <c r="AD14" s="2">
        <v>24</v>
      </c>
      <c r="AE14"/>
    </row>
    <row r="15" spans="1:31" s="2" customFormat="1" ht="20.25" customHeight="1" x14ac:dyDescent="0.3">
      <c r="B15" s="17"/>
      <c r="D15" s="17"/>
      <c r="J15" s="17"/>
      <c r="L15" s="17"/>
      <c r="Q15" s="2">
        <f t="shared" ca="1" si="0"/>
        <v>11082</v>
      </c>
      <c r="R15" s="2">
        <f t="shared" ca="1" si="1"/>
        <v>23</v>
      </c>
      <c r="AC15"/>
      <c r="AD15"/>
      <c r="AE15"/>
    </row>
    <row r="16" spans="1:31" s="2" customFormat="1" ht="14.4" x14ac:dyDescent="0.3">
      <c r="A16" s="22" t="s">
        <v>5</v>
      </c>
      <c r="B16" s="22"/>
      <c r="C16" s="22"/>
      <c r="D16" s="22"/>
      <c r="E16" s="5"/>
      <c r="F16" s="140"/>
      <c r="G16" s="140"/>
      <c r="H16" s="5"/>
      <c r="I16" s="22" t="s">
        <v>6</v>
      </c>
      <c r="J16" s="22"/>
      <c r="K16" s="22"/>
      <c r="L16" s="22"/>
      <c r="M16" s="5"/>
      <c r="N16" s="140"/>
      <c r="O16" s="140"/>
      <c r="Q16" s="2">
        <f t="shared" ca="1" si="0"/>
        <v>98647</v>
      </c>
      <c r="R16" s="2">
        <f t="shared" ca="1" si="1"/>
        <v>1</v>
      </c>
      <c r="AC16"/>
      <c r="AD16"/>
      <c r="AE16"/>
    </row>
    <row r="17" spans="1:31" s="2" customFormat="1" ht="20.25" customHeight="1" x14ac:dyDescent="0.3">
      <c r="A17" s="2" t="s">
        <v>10</v>
      </c>
      <c r="B17" s="16" t="str">
        <f ca="1">_xlfn.XLOOKUP($W3,'24 équipes'!$R$3:$R$26,Concours!$A$6:$A$29,0,0)</f>
        <v/>
      </c>
      <c r="C17" s="4" t="s">
        <v>1</v>
      </c>
      <c r="D17" s="16" t="str">
        <f ca="1">_xlfn.XLOOKUP($X3,'24 équipes'!$R$3:$R$26,Concours!$A$6:$A$29,0,0)</f>
        <v/>
      </c>
      <c r="E17" s="9"/>
      <c r="F17" s="13"/>
      <c r="G17" s="13"/>
      <c r="H17" s="4"/>
      <c r="I17" s="2" t="s">
        <v>10</v>
      </c>
      <c r="J17" s="16" t="str">
        <f ca="1">_xlfn.XLOOKUP($AC3,'24 équipes'!$R$3:$R$26,Concours!$A$6:$A$29,0,0)</f>
        <v/>
      </c>
      <c r="K17" s="4" t="s">
        <v>1</v>
      </c>
      <c r="L17" s="19" t="str">
        <f ca="1">_xlfn.XLOOKUP($AD3,'24 équipes'!$R$3:$R$26,Concours!$A$6:$A$29,0,0)</f>
        <v/>
      </c>
      <c r="M17" s="11"/>
      <c r="N17" s="14"/>
      <c r="O17" s="14"/>
      <c r="Q17" s="2">
        <f t="shared" ca="1" si="0"/>
        <v>50257</v>
      </c>
      <c r="R17" s="2">
        <f t="shared" ca="1" si="1"/>
        <v>14</v>
      </c>
      <c r="AC17"/>
      <c r="AD17"/>
      <c r="AE17"/>
    </row>
    <row r="18" spans="1:31" s="2" customFormat="1" ht="20.25" customHeight="1" x14ac:dyDescent="0.3">
      <c r="A18" s="2" t="s">
        <v>9</v>
      </c>
      <c r="B18" s="16" t="str">
        <f ca="1">_xlfn.XLOOKUP($W4,'24 équipes'!$R$3:$R$26,Concours!$A$6:$A$29,0,0)</f>
        <v/>
      </c>
      <c r="C18" s="4" t="s">
        <v>1</v>
      </c>
      <c r="D18" s="16" t="str">
        <f ca="1">_xlfn.XLOOKUP($X4,'24 équipes'!$R$3:$R$26,Concours!$A$6:$A$29,0,0)</f>
        <v/>
      </c>
      <c r="E18" s="9"/>
      <c r="F18" s="26"/>
      <c r="G18" s="26"/>
      <c r="H18" s="4"/>
      <c r="I18" s="2" t="s">
        <v>9</v>
      </c>
      <c r="J18" s="16" t="str">
        <f ca="1">_xlfn.XLOOKUP($AC4,'24 équipes'!$R$3:$R$26,Concours!$A$6:$A$29,0,0)</f>
        <v/>
      </c>
      <c r="K18" s="4" t="s">
        <v>1</v>
      </c>
      <c r="L18" s="19" t="str">
        <f ca="1">_xlfn.XLOOKUP($AD4,'24 équipes'!$R$3:$R$26,Concours!$A$6:$A$29,0,0)</f>
        <v/>
      </c>
      <c r="M18" s="11"/>
      <c r="N18" s="27"/>
      <c r="O18" s="27"/>
      <c r="Q18" s="2">
        <f t="shared" ca="1" si="0"/>
        <v>82040</v>
      </c>
      <c r="R18" s="2">
        <f t="shared" ca="1" si="1"/>
        <v>4</v>
      </c>
      <c r="AC18"/>
      <c r="AD18"/>
      <c r="AE18"/>
    </row>
    <row r="19" spans="1:31" s="2" customFormat="1" ht="20.25" customHeight="1" x14ac:dyDescent="0.3">
      <c r="A19" s="2" t="s">
        <v>8</v>
      </c>
      <c r="B19" s="16" t="str">
        <f ca="1">_xlfn.XLOOKUP($W5,'24 équipes'!$R$3:$R$26,Concours!$A$6:$A$29,0,0)</f>
        <v/>
      </c>
      <c r="C19" s="4" t="s">
        <v>1</v>
      </c>
      <c r="D19" s="16" t="str">
        <f ca="1">_xlfn.XLOOKUP($X5,'24 équipes'!$R$3:$R$26,Concours!$A$6:$A$29,0,0)</f>
        <v/>
      </c>
      <c r="E19" s="9"/>
      <c r="F19" s="13"/>
      <c r="G19" s="13"/>
      <c r="H19" s="4"/>
      <c r="I19" s="2" t="s">
        <v>8</v>
      </c>
      <c r="J19" s="16" t="str">
        <f ca="1">_xlfn.XLOOKUP($AC5,'24 équipes'!$R$3:$R$26,Concours!$A$6:$A$29,0,0)</f>
        <v/>
      </c>
      <c r="K19" s="4" t="s">
        <v>1</v>
      </c>
      <c r="L19" s="19" t="str">
        <f ca="1">_xlfn.XLOOKUP($AD5,'24 équipes'!$R$3:$R$26,Concours!$A$6:$A$29,0,0)</f>
        <v/>
      </c>
      <c r="M19" s="11"/>
      <c r="N19" s="14"/>
      <c r="O19" s="14"/>
      <c r="Q19" s="2">
        <f t="shared" ca="1" si="0"/>
        <v>98555</v>
      </c>
      <c r="R19" s="2">
        <f t="shared" ca="1" si="1"/>
        <v>2</v>
      </c>
      <c r="AC19"/>
      <c r="AD19"/>
      <c r="AE19"/>
    </row>
    <row r="20" spans="1:31" s="2" customFormat="1" ht="20.25" customHeight="1" x14ac:dyDescent="0.3">
      <c r="A20" s="2" t="s">
        <v>11</v>
      </c>
      <c r="B20" s="16" t="str">
        <f ca="1">_xlfn.XLOOKUP($W6,'24 équipes'!$R$3:$R$26,Concours!$A$6:$A$29,0,0)</f>
        <v/>
      </c>
      <c r="C20" s="4" t="s">
        <v>1</v>
      </c>
      <c r="D20" s="16" t="str">
        <f ca="1">_xlfn.XLOOKUP($X6,'24 équipes'!$R$3:$R$26,Concours!$A$6:$A$29,0,0)</f>
        <v/>
      </c>
      <c r="E20" s="9"/>
      <c r="F20" s="13"/>
      <c r="G20" s="13"/>
      <c r="H20" s="4"/>
      <c r="I20" s="2" t="s">
        <v>11</v>
      </c>
      <c r="J20" s="16" t="str">
        <f ca="1">_xlfn.XLOOKUP($AC6,'24 équipes'!$R$3:$R$26,Concours!$A$6:$A$29,0,0)</f>
        <v/>
      </c>
      <c r="K20" s="4" t="s">
        <v>1</v>
      </c>
      <c r="L20" s="19" t="str">
        <f ca="1">_xlfn.XLOOKUP($AD6,'24 équipes'!$R$3:$R$26,Concours!$A$6:$A$29,0,0)</f>
        <v/>
      </c>
      <c r="M20" s="11"/>
      <c r="N20" s="14"/>
      <c r="O20" s="14"/>
      <c r="Q20" s="2">
        <f t="shared" ca="1" si="0"/>
        <v>62778</v>
      </c>
      <c r="R20" s="2">
        <f t="shared" ca="1" si="1"/>
        <v>11</v>
      </c>
      <c r="AC20"/>
      <c r="AD20"/>
      <c r="AE20"/>
    </row>
    <row r="21" spans="1:31" s="2" customFormat="1" ht="20.25" customHeight="1" x14ac:dyDescent="0.3">
      <c r="A21" s="2" t="s">
        <v>12</v>
      </c>
      <c r="B21" s="16" t="str">
        <f ca="1">_xlfn.XLOOKUP($W7,'24 équipes'!$R$3:$R$26,Concours!$A$6:$A$29,0,0)</f>
        <v/>
      </c>
      <c r="C21" s="4" t="s">
        <v>1</v>
      </c>
      <c r="D21" s="16" t="str">
        <f ca="1">_xlfn.XLOOKUP($X7,'24 équipes'!$R$3:$R$26,Concours!$A$6:$A$29,0,0)</f>
        <v/>
      </c>
      <c r="E21" s="9"/>
      <c r="F21" s="13"/>
      <c r="G21" s="13"/>
      <c r="H21" s="4"/>
      <c r="I21" s="2" t="s">
        <v>12</v>
      </c>
      <c r="J21" s="16" t="str">
        <f ca="1">_xlfn.XLOOKUP($AC7,'24 équipes'!$R$3:$R$26,Concours!$A$6:$A$29,0,0)</f>
        <v/>
      </c>
      <c r="K21" s="4" t="s">
        <v>1</v>
      </c>
      <c r="L21" s="19" t="str">
        <f ca="1">_xlfn.XLOOKUP($AD7,'24 équipes'!$R$3:$R$26,Concours!$A$6:$A$29,0,0)</f>
        <v/>
      </c>
      <c r="M21" s="11"/>
      <c r="N21" s="14"/>
      <c r="O21" s="14"/>
      <c r="Q21" s="2">
        <f t="shared" ca="1" si="0"/>
        <v>95749</v>
      </c>
      <c r="R21" s="2">
        <f t="shared" ca="1" si="1"/>
        <v>3</v>
      </c>
      <c r="AC21"/>
      <c r="AD21"/>
      <c r="AE21"/>
    </row>
    <row r="22" spans="1:31" s="2" customFormat="1" ht="20.25" customHeight="1" x14ac:dyDescent="0.3">
      <c r="A22" s="2" t="s">
        <v>13</v>
      </c>
      <c r="B22" s="16" t="str">
        <f ca="1">_xlfn.XLOOKUP($W8,'24 équipes'!$R$3:$R$26,Concours!$A$6:$A$29,0,0)</f>
        <v/>
      </c>
      <c r="C22" s="4" t="s">
        <v>1</v>
      </c>
      <c r="D22" s="16" t="str">
        <f ca="1">_xlfn.XLOOKUP($X8,'24 équipes'!$R$3:$R$26,Concours!$A$6:$A$29,0,0)</f>
        <v/>
      </c>
      <c r="E22" s="9"/>
      <c r="F22" s="13"/>
      <c r="G22" s="13"/>
      <c r="H22" s="4"/>
      <c r="I22" s="2" t="s">
        <v>13</v>
      </c>
      <c r="J22" s="16" t="str">
        <f ca="1">_xlfn.XLOOKUP($AC8,'24 équipes'!$R$3:$R$26,Concours!$A$6:$A$29,0,0)</f>
        <v/>
      </c>
      <c r="K22" s="4" t="s">
        <v>1</v>
      </c>
      <c r="L22" s="19" t="str">
        <f ca="1">_xlfn.XLOOKUP($AD8,'24 équipes'!$R$3:$R$26,Concours!$A$6:$A$29,0,0)</f>
        <v/>
      </c>
      <c r="M22" s="11"/>
      <c r="N22" s="14"/>
      <c r="O22" s="14"/>
      <c r="Q22" s="2">
        <f t="shared" ca="1" si="0"/>
        <v>27772</v>
      </c>
      <c r="R22" s="2">
        <f t="shared" ca="1" si="1"/>
        <v>18</v>
      </c>
      <c r="AC22"/>
      <c r="AD22"/>
      <c r="AE22"/>
    </row>
    <row r="23" spans="1:31" s="2" customFormat="1" ht="20.25" customHeight="1" x14ac:dyDescent="0.3">
      <c r="A23" s="2" t="s">
        <v>14</v>
      </c>
      <c r="B23" s="16" t="str">
        <f ca="1">_xlfn.XLOOKUP($W9,'24 équipes'!$R$3:$R$26,Concours!$A$6:$A$29,0,0)</f>
        <v/>
      </c>
      <c r="C23" s="4" t="s">
        <v>1</v>
      </c>
      <c r="D23" s="16" t="str">
        <f ca="1">_xlfn.XLOOKUP($X9,'24 équipes'!$R$3:$R$26,Concours!$A$6:$A$29,0,0)</f>
        <v/>
      </c>
      <c r="E23" s="9"/>
      <c r="F23" s="13"/>
      <c r="G23" s="13"/>
      <c r="H23" s="4"/>
      <c r="I23" s="2" t="s">
        <v>14</v>
      </c>
      <c r="J23" s="16" t="str">
        <f ca="1">_xlfn.XLOOKUP($AC9,'24 équipes'!$R$3:$R$26,Concours!$A$6:$A$29,0,0)</f>
        <v/>
      </c>
      <c r="K23" s="4" t="s">
        <v>1</v>
      </c>
      <c r="L23" s="19" t="str">
        <f ca="1">_xlfn.XLOOKUP($AD9,'24 équipes'!$R$3:$R$26,Concours!$A$6:$A$29,0,0)</f>
        <v/>
      </c>
      <c r="M23" s="11"/>
      <c r="N23" s="14"/>
      <c r="O23" s="14"/>
      <c r="Q23" s="2">
        <f t="shared" ca="1" si="0"/>
        <v>79214</v>
      </c>
      <c r="R23" s="2">
        <f t="shared" ca="1" si="1"/>
        <v>7</v>
      </c>
      <c r="AC23"/>
      <c r="AD23"/>
      <c r="AE23"/>
    </row>
    <row r="24" spans="1:31" s="2" customFormat="1" ht="20.25" customHeight="1" x14ac:dyDescent="0.3">
      <c r="A24" s="2" t="s">
        <v>15</v>
      </c>
      <c r="B24" s="16" t="str">
        <f ca="1">_xlfn.XLOOKUP($W10,'24 équipes'!$R$3:$R$26,Concours!$A$6:$A$29,0,0)</f>
        <v/>
      </c>
      <c r="C24" s="4" t="s">
        <v>1</v>
      </c>
      <c r="D24" s="16" t="str">
        <f ca="1">_xlfn.XLOOKUP($X10,'24 équipes'!$R$3:$R$26,Concours!$A$6:$A$29,0,0)</f>
        <v/>
      </c>
      <c r="E24" s="9"/>
      <c r="F24" s="13"/>
      <c r="G24" s="13"/>
      <c r="H24" s="4"/>
      <c r="I24" s="2" t="s">
        <v>15</v>
      </c>
      <c r="J24" s="16" t="str">
        <f ca="1">_xlfn.XLOOKUP($AC10,'24 équipes'!$R$3:$R$26,Concours!$A$6:$A$29,0,0)</f>
        <v/>
      </c>
      <c r="K24" s="4" t="s">
        <v>1</v>
      </c>
      <c r="L24" s="19" t="str">
        <f ca="1">_xlfn.XLOOKUP($AD10,'24 équipes'!$R$3:$R$26,Concours!$A$6:$A$29,0,0)</f>
        <v/>
      </c>
      <c r="M24" s="11"/>
      <c r="N24" s="14"/>
      <c r="O24" s="14"/>
      <c r="Q24" s="2">
        <f t="shared" ca="1" si="0"/>
        <v>70599</v>
      </c>
      <c r="R24" s="2">
        <f t="shared" ca="1" si="1"/>
        <v>9</v>
      </c>
      <c r="AC24"/>
      <c r="AD24"/>
      <c r="AE24"/>
    </row>
    <row r="25" spans="1:31" s="2" customFormat="1" ht="20.25" customHeight="1" x14ac:dyDescent="0.3">
      <c r="A25" s="2" t="s">
        <v>16</v>
      </c>
      <c r="B25" s="16" t="str">
        <f ca="1">_xlfn.XLOOKUP($W11,'24 équipes'!$R$3:$R$26,Concours!$A$6:$A$29,0,0)</f>
        <v/>
      </c>
      <c r="C25" s="4" t="s">
        <v>1</v>
      </c>
      <c r="D25" s="16" t="str">
        <f ca="1">_xlfn.XLOOKUP($X11,'24 équipes'!$R$3:$R$26,Concours!$A$6:$A$29,0,0)</f>
        <v/>
      </c>
      <c r="E25" s="9"/>
      <c r="F25" s="13"/>
      <c r="G25" s="13"/>
      <c r="H25" s="4"/>
      <c r="I25" s="2" t="s">
        <v>16</v>
      </c>
      <c r="J25" s="16" t="str">
        <f ca="1">_xlfn.XLOOKUP($AC11,'24 équipes'!$R$3:$R$26,Concours!$A$6:$A$29,0,0)</f>
        <v/>
      </c>
      <c r="K25" s="4" t="s">
        <v>1</v>
      </c>
      <c r="L25" s="19" t="str">
        <f ca="1">_xlfn.XLOOKUP($AD11,'24 équipes'!$R$3:$R$26,Concours!$A$6:$A$29,0,0)</f>
        <v/>
      </c>
      <c r="M25" s="11"/>
      <c r="N25" s="14"/>
      <c r="O25" s="14"/>
      <c r="Q25" s="2">
        <f t="shared" ca="1" si="0"/>
        <v>60207</v>
      </c>
      <c r="R25" s="2">
        <f t="shared" ca="1" si="1"/>
        <v>12</v>
      </c>
      <c r="AC25"/>
      <c r="AD25"/>
      <c r="AE25"/>
    </row>
    <row r="26" spans="1:31" s="2" customFormat="1" ht="20.25" customHeight="1" x14ac:dyDescent="0.3">
      <c r="A26" s="2" t="s">
        <v>17</v>
      </c>
      <c r="B26" s="16" t="str">
        <f ca="1">_xlfn.XLOOKUP($W12,'24 équipes'!$R$3:$R$26,Concours!$A$6:$A$29,0,0)</f>
        <v/>
      </c>
      <c r="C26" s="4" t="s">
        <v>1</v>
      </c>
      <c r="D26" s="16" t="str">
        <f ca="1">_xlfn.XLOOKUP($X12,'24 équipes'!$R$3:$R$26,Concours!$A$6:$A$29,0,0)</f>
        <v/>
      </c>
      <c r="E26" s="9"/>
      <c r="F26" s="13"/>
      <c r="G26" s="13"/>
      <c r="H26" s="4"/>
      <c r="I26" s="2" t="s">
        <v>17</v>
      </c>
      <c r="J26" s="16" t="str">
        <f ca="1">_xlfn.XLOOKUP($AC12,'24 équipes'!$R$3:$R$26,Concours!$A$6:$A$29,0,0)</f>
        <v/>
      </c>
      <c r="K26" s="4" t="s">
        <v>1</v>
      </c>
      <c r="L26" s="19" t="str">
        <f ca="1">_xlfn.XLOOKUP($AD12,'24 équipes'!$R$3:$R$26,Concours!$A$6:$A$29,0,0)</f>
        <v/>
      </c>
      <c r="M26" s="11"/>
      <c r="N26" s="14"/>
      <c r="O26" s="14"/>
      <c r="Q26" s="2">
        <f t="shared" ca="1" si="0"/>
        <v>70647</v>
      </c>
      <c r="R26" s="2">
        <f t="shared" ca="1" si="1"/>
        <v>8</v>
      </c>
      <c r="AC26"/>
      <c r="AD26"/>
      <c r="AE26"/>
    </row>
    <row r="27" spans="1:31" s="2" customFormat="1" ht="20.25" customHeight="1" x14ac:dyDescent="0.3">
      <c r="A27" s="2" t="s">
        <v>18</v>
      </c>
      <c r="B27" s="16" t="str">
        <f ca="1">_xlfn.XLOOKUP($W13,'24 équipes'!$R$3:$R$26,Concours!$A$6:$A$29,0,0)</f>
        <v/>
      </c>
      <c r="C27" s="4" t="s">
        <v>1</v>
      </c>
      <c r="D27" s="16" t="str">
        <f ca="1">_xlfn.XLOOKUP($X13,'24 équipes'!$R$3:$R$26,Concours!$A$6:$A$29,0,0)</f>
        <v/>
      </c>
      <c r="E27" s="9"/>
      <c r="F27" s="13"/>
      <c r="G27" s="13"/>
      <c r="H27" s="4"/>
      <c r="I27" s="2" t="s">
        <v>18</v>
      </c>
      <c r="J27" s="16" t="str">
        <f ca="1">_xlfn.XLOOKUP($AC13,'24 équipes'!$R$3:$R$26,Concours!$A$6:$A$29,0,0)</f>
        <v/>
      </c>
      <c r="K27" s="4" t="s">
        <v>1</v>
      </c>
      <c r="L27" s="19" t="str">
        <f ca="1">_xlfn.XLOOKUP($AD13,'24 équipes'!$R$3:$R$26,Concours!$A$6:$A$29,0,0)</f>
        <v/>
      </c>
      <c r="M27" s="11"/>
      <c r="N27" s="14"/>
      <c r="O27" s="14"/>
      <c r="AC27"/>
      <c r="AD27"/>
      <c r="AE27"/>
    </row>
    <row r="28" spans="1:31" s="2" customFormat="1" x14ac:dyDescent="0.3">
      <c r="A28" s="2" t="s">
        <v>19</v>
      </c>
      <c r="B28" s="16" t="str">
        <f ca="1">_xlfn.XLOOKUP($W14,'24 équipes'!$R$3:$R$26,Concours!$A$6:$A$29,0,0)</f>
        <v/>
      </c>
      <c r="C28" s="4" t="s">
        <v>1</v>
      </c>
      <c r="D28" s="16" t="str">
        <f ca="1">_xlfn.XLOOKUP($X14,'24 équipes'!$R$3:$R$26,Concours!$A$6:$A$29,0,0)</f>
        <v/>
      </c>
      <c r="E28" s="9"/>
      <c r="F28" s="13"/>
      <c r="G28" s="13"/>
      <c r="H28" s="4"/>
      <c r="I28" s="2" t="s">
        <v>19</v>
      </c>
      <c r="J28" s="16" t="str">
        <f ca="1">_xlfn.XLOOKUP($AC14,'24 équipes'!$R$3:$R$26,Concours!$A$6:$A$29,0,0)</f>
        <v/>
      </c>
      <c r="K28" s="4" t="s">
        <v>1</v>
      </c>
      <c r="L28" s="19" t="str">
        <f ca="1">_xlfn.XLOOKUP($AD14,'24 équipes'!$R$3:$R$26,Concours!$A$6:$A$29,0,0)</f>
        <v/>
      </c>
      <c r="M28" s="11"/>
      <c r="N28" s="14"/>
      <c r="O28" s="14"/>
      <c r="AC28"/>
      <c r="AD28"/>
      <c r="AE28"/>
    </row>
    <row r="29" spans="1:31" x14ac:dyDescent="0.3">
      <c r="F29" s="4"/>
      <c r="G29" s="4"/>
      <c r="H29" s="4"/>
    </row>
    <row r="30" spans="1:31" x14ac:dyDescent="0.3">
      <c r="F30" s="4"/>
      <c r="G30" s="4"/>
      <c r="H30" s="4"/>
    </row>
    <row r="31" spans="1:31" x14ac:dyDescent="0.3">
      <c r="F31" s="4"/>
      <c r="G31" s="4"/>
      <c r="H31" s="4"/>
    </row>
    <row r="32" spans="1:31" x14ac:dyDescent="0.3">
      <c r="F32" s="4"/>
      <c r="G32" s="4"/>
      <c r="H32" s="4"/>
    </row>
    <row r="33" spans="6:8" x14ac:dyDescent="0.3">
      <c r="F33" s="4"/>
      <c r="G33" s="4"/>
      <c r="H33" s="4"/>
    </row>
    <row r="34" spans="6:8" x14ac:dyDescent="0.3">
      <c r="F34" s="4"/>
      <c r="G34" s="4"/>
      <c r="H34" s="4"/>
    </row>
    <row r="35" spans="6:8" x14ac:dyDescent="0.3">
      <c r="F35" s="4"/>
      <c r="G35" s="4"/>
      <c r="H35" s="4"/>
    </row>
    <row r="36" spans="6:8" x14ac:dyDescent="0.3">
      <c r="F36" s="4"/>
      <c r="G36" s="4"/>
      <c r="H36" s="4"/>
    </row>
    <row r="37" spans="6:8" x14ac:dyDescent="0.3">
      <c r="F37" s="4"/>
      <c r="G37" s="4"/>
      <c r="H37" s="4"/>
    </row>
    <row r="38" spans="6:8" x14ac:dyDescent="0.3">
      <c r="F38" s="4"/>
      <c r="G38" s="4"/>
      <c r="H38" s="4"/>
    </row>
    <row r="39" spans="6:8" x14ac:dyDescent="0.3">
      <c r="F39" s="4"/>
      <c r="G39" s="4"/>
      <c r="H39" s="4"/>
    </row>
    <row r="40" spans="6:8" x14ac:dyDescent="0.3">
      <c r="F40" s="4"/>
      <c r="G40" s="4"/>
      <c r="H40" s="4"/>
    </row>
    <row r="41" spans="6:8" x14ac:dyDescent="0.3">
      <c r="F41" s="6"/>
      <c r="G41" s="6"/>
      <c r="H41" s="6"/>
    </row>
    <row r="42" spans="6:8" x14ac:dyDescent="0.3">
      <c r="F42" s="7"/>
      <c r="G42" s="7"/>
      <c r="H42" s="7"/>
    </row>
    <row r="43" spans="6:8" x14ac:dyDescent="0.3">
      <c r="F43" s="7"/>
      <c r="G43" s="7"/>
      <c r="H43" s="7"/>
    </row>
    <row r="44" spans="6:8" x14ac:dyDescent="0.3">
      <c r="F44" s="7"/>
      <c r="G44" s="7"/>
      <c r="H44" s="7"/>
    </row>
    <row r="45" spans="6:8" x14ac:dyDescent="0.3">
      <c r="F45" s="7"/>
      <c r="G45" s="7"/>
      <c r="H45" s="7"/>
    </row>
    <row r="46" spans="6:8" x14ac:dyDescent="0.3">
      <c r="F46" s="7"/>
      <c r="G46" s="7"/>
      <c r="H46" s="7"/>
    </row>
    <row r="47" spans="6:8" x14ac:dyDescent="0.3">
      <c r="F47" s="7"/>
      <c r="G47" s="7"/>
      <c r="H47" s="7"/>
    </row>
    <row r="48" spans="6:8" x14ac:dyDescent="0.3">
      <c r="F48" s="7"/>
      <c r="G48" s="7"/>
      <c r="H48" s="7"/>
    </row>
    <row r="49" spans="6:8" x14ac:dyDescent="0.3">
      <c r="F49" s="7"/>
      <c r="G49" s="7"/>
      <c r="H49" s="7"/>
    </row>
    <row r="50" spans="6:8" x14ac:dyDescent="0.3">
      <c r="F50" s="7"/>
      <c r="G50" s="7"/>
      <c r="H50" s="7"/>
    </row>
    <row r="51" spans="6:8" x14ac:dyDescent="0.3">
      <c r="F51" s="7"/>
      <c r="G51" s="7"/>
      <c r="H51" s="7"/>
    </row>
    <row r="52" spans="6:8" x14ac:dyDescent="0.3">
      <c r="F52" s="7"/>
      <c r="G52" s="7"/>
      <c r="H52" s="7"/>
    </row>
    <row r="53" spans="6:8" x14ac:dyDescent="0.3">
      <c r="F53" s="7"/>
      <c r="G53" s="7"/>
      <c r="H53" s="7"/>
    </row>
  </sheetData>
  <mergeCells count="4">
    <mergeCell ref="F2:G2"/>
    <mergeCell ref="N2:O2"/>
    <mergeCell ref="F16:G16"/>
    <mergeCell ref="N16:O1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718BF-7B56-4BFD-BC32-F9E84701C105}">
  <sheetPr codeName="Feuil14"/>
  <dimension ref="A1:H7"/>
  <sheetViews>
    <sheetView workbookViewId="0">
      <selection activeCell="D8" sqref="D8"/>
    </sheetView>
  </sheetViews>
  <sheetFormatPr baseColWidth="10" defaultColWidth="10.6640625" defaultRowHeight="14.4" x14ac:dyDescent="0.3"/>
  <cols>
    <col min="2" max="2" width="3.33203125" customWidth="1"/>
    <col min="3" max="3" width="2.6640625" customWidth="1"/>
    <col min="4" max="7" width="8.5546875" customWidth="1"/>
    <col min="8" max="8" width="8.44140625" bestFit="1" customWidth="1"/>
    <col min="9" max="10" width="7.6640625" customWidth="1"/>
  </cols>
  <sheetData>
    <row r="1" spans="1:8" x14ac:dyDescent="0.3">
      <c r="D1">
        <v>0</v>
      </c>
      <c r="E1">
        <v>1</v>
      </c>
      <c r="F1">
        <v>2</v>
      </c>
      <c r="G1">
        <v>3</v>
      </c>
      <c r="H1">
        <v>4</v>
      </c>
    </row>
    <row r="2" spans="1:8" x14ac:dyDescent="0.3">
      <c r="A2" t="s">
        <v>27</v>
      </c>
      <c r="B2" s="28">
        <v>1</v>
      </c>
      <c r="C2" s="28"/>
      <c r="D2" s="29">
        <v>0</v>
      </c>
      <c r="E2" s="29">
        <v>0</v>
      </c>
      <c r="F2" s="29">
        <v>2</v>
      </c>
      <c r="G2" s="29">
        <v>4</v>
      </c>
      <c r="H2" s="71">
        <f>Concours!$AI$11</f>
        <v>0</v>
      </c>
    </row>
    <row r="3" spans="1:8" x14ac:dyDescent="0.3">
      <c r="A3" t="s">
        <v>2</v>
      </c>
      <c r="B3" s="28">
        <v>2</v>
      </c>
      <c r="C3" s="28"/>
      <c r="D3" s="29">
        <v>0</v>
      </c>
      <c r="E3" s="29">
        <v>2</v>
      </c>
      <c r="F3" s="29">
        <v>4</v>
      </c>
      <c r="G3" s="29">
        <v>6</v>
      </c>
      <c r="H3" s="71">
        <f>Concours!$AI$11</f>
        <v>0</v>
      </c>
    </row>
    <row r="4" spans="1:8" x14ac:dyDescent="0.3">
      <c r="A4" t="s">
        <v>28</v>
      </c>
      <c r="B4" s="28">
        <v>3</v>
      </c>
      <c r="C4" s="28"/>
      <c r="D4" s="29">
        <v>0</v>
      </c>
      <c r="E4" s="29">
        <v>2</v>
      </c>
      <c r="F4" s="29">
        <v>6</v>
      </c>
      <c r="G4" s="29">
        <v>9</v>
      </c>
      <c r="H4" s="71">
        <f>Concours!$AI$11</f>
        <v>0</v>
      </c>
    </row>
    <row r="7" spans="1:8" x14ac:dyDescent="0.3">
      <c r="D7" t="s">
        <v>63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26</vt:i4>
      </vt:variant>
    </vt:vector>
  </HeadingPairs>
  <TitlesOfParts>
    <vt:vector size="41" baseType="lpstr">
      <vt:lpstr>Concours</vt:lpstr>
      <vt:lpstr>Sauvegarde</vt:lpstr>
      <vt:lpstr>Tirages</vt:lpstr>
      <vt:lpstr>4 équipes</vt:lpstr>
      <vt:lpstr>6 équipes</vt:lpstr>
      <vt:lpstr>8 équipes</vt:lpstr>
      <vt:lpstr>10 équipes</vt:lpstr>
      <vt:lpstr>12 équipes</vt:lpstr>
      <vt:lpstr>14 équipes</vt:lpstr>
      <vt:lpstr>16 équipes</vt:lpstr>
      <vt:lpstr>18 équipes</vt:lpstr>
      <vt:lpstr>20 équipes</vt:lpstr>
      <vt:lpstr>22 équipes</vt:lpstr>
      <vt:lpstr>24 équipes</vt:lpstr>
      <vt:lpstr>Paramètres</vt:lpstr>
      <vt:lpstr>Compteurs</vt:lpstr>
      <vt:lpstr>Sauvegarde!Criteres</vt:lpstr>
      <vt:lpstr>Sauvegarde!Extraire</vt:lpstr>
      <vt:lpstr>Match_101</vt:lpstr>
      <vt:lpstr>Match_102</vt:lpstr>
      <vt:lpstr>Match_121</vt:lpstr>
      <vt:lpstr>Match_122</vt:lpstr>
      <vt:lpstr>Match_141</vt:lpstr>
      <vt:lpstr>Match_142</vt:lpstr>
      <vt:lpstr>Match_161</vt:lpstr>
      <vt:lpstr>Match_162</vt:lpstr>
      <vt:lpstr>Match_181</vt:lpstr>
      <vt:lpstr>Match_182</vt:lpstr>
      <vt:lpstr>Match_201</vt:lpstr>
      <vt:lpstr>Match_202</vt:lpstr>
      <vt:lpstr>Match_221</vt:lpstr>
      <vt:lpstr>Match_222</vt:lpstr>
      <vt:lpstr>Match_241</vt:lpstr>
      <vt:lpstr>Match_242</vt:lpstr>
      <vt:lpstr>Match_41</vt:lpstr>
      <vt:lpstr>Match_42</vt:lpstr>
      <vt:lpstr>Match_61</vt:lpstr>
      <vt:lpstr>Match_62</vt:lpstr>
      <vt:lpstr>Match_81</vt:lpstr>
      <vt:lpstr>Match_82</vt:lpstr>
      <vt:lpstr>Concours!Zone_d_impression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Louvet</dc:creator>
  <cp:lastModifiedBy>LOUVET Thierry</cp:lastModifiedBy>
  <cp:lastPrinted>2023-10-20T09:13:55Z</cp:lastPrinted>
  <dcterms:created xsi:type="dcterms:W3CDTF">2023-10-14T16:10:38Z</dcterms:created>
  <dcterms:modified xsi:type="dcterms:W3CDTF">2023-10-21T21:56:51Z</dcterms:modified>
</cp:coreProperties>
</file>