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louvet\Desktop\"/>
    </mc:Choice>
  </mc:AlternateContent>
  <xr:revisionPtr revIDLastSave="0" documentId="13_ncr:1_{63EB6D48-DE33-41BD-ADB4-A3095FF5BBB6}" xr6:coauthVersionLast="46" xr6:coauthVersionMax="46" xr10:uidLastSave="{00000000-0000-0000-0000-000000000000}"/>
  <bookViews>
    <workbookView xWindow="-120" yWindow="-120" windowWidth="29040" windowHeight="15840" xr2:uid="{3F9D5954-4FE4-4499-9DCE-1BE4A37641E8}"/>
  </bookViews>
  <sheets>
    <sheet name="Planning" sheetId="1" r:id="rId1"/>
    <sheet name="Taches" sheetId="2" r:id="rId2"/>
    <sheet name="BDD" sheetId="4" r:id="rId3"/>
    <sheet name="Admin" sheetId="3" r:id="rId4"/>
  </sheets>
  <definedNames>
    <definedName name="_xlnm._FilterDatabase" localSheetId="2" hidden="1">BDD!$A$1:$O$4</definedName>
    <definedName name="_xlnm._FilterDatabase" localSheetId="1" hidden="1">Taches!$A$3:$N$6</definedName>
    <definedName name="Categories">OFFSET(Admin!$E$4,,,COUNTA(Admin!$E$4:$E$18),1)</definedName>
    <definedName name="_xlnm.Criteria" localSheetId="1">Taches!$S$2:$V$3</definedName>
    <definedName name="Duree">OFFSET(Admin!$N$4,,,COUNTA(Admin!$N$4:$N$99),1)</definedName>
    <definedName name="_xlnm.Extract" localSheetId="1">Taches!$AA$2:$AN$2</definedName>
    <definedName name="Frequence">Admin!$A$18:$A$20</definedName>
    <definedName name="Heures">OFFSET(Planning!$D$5,,,96-COUNTBLANK(Planning!$D$5:$D$96),1)</definedName>
    <definedName name="_xlnm.Print_Titles" localSheetId="0">Planning!$1:$4</definedName>
    <definedName name="Interval">Admin!$C$4</definedName>
    <definedName name="Staff">Admin!$H$4:$H$8</definedName>
    <definedName name="StartTime">Admin!$B$3</definedName>
    <definedName name="Statut">Admin!$J$4:$J$9</definedName>
    <definedName name="Tache_Date">OFFSET(Taches!$G$3,1,,COUNTA(Taches!$A$3:$A$9999)-1,1)</definedName>
    <definedName name="Tache_ID">OFFSET(Taches!$A$3,1,,COUNTA(Taches!$A$3:$A$9999)-1,1)</definedName>
    <definedName name="Tache_Numero">OFFSET(Taches!$B$3,1,,COUNTA(Taches!$A$3:$A$9999)-1,1)</definedName>
    <definedName name="Tache_Staff">OFFSET(Taches!$K$3,1,,COUNTA(Taches!$A$3:$A$9999)-1,1)</definedName>
    <definedName name="Tache_Statut">OFFSET(Taches!$J$3,1,,COUNTA(Taches!$A$3:$A$9999)-1,1)</definedName>
    <definedName name="_xlnm.Print_Area" localSheetId="0">Planning!$A$1:$K$99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3" l="1"/>
  <c r="E2" i="1" a="1"/>
  <c r="E2" i="1" s="1"/>
  <c r="D1" i="1" l="1"/>
  <c r="U3" i="2" l="1"/>
  <c r="C4" i="3"/>
  <c r="S3" i="2"/>
  <c r="P16" i="3" l="1"/>
  <c r="P15" i="3"/>
  <c r="P14" i="3"/>
  <c r="P13" i="3"/>
  <c r="P12" i="3"/>
  <c r="P8" i="3"/>
  <c r="P7" i="3"/>
  <c r="P5" i="3"/>
  <c r="P6" i="3" s="1"/>
  <c r="P4" i="3"/>
  <c r="P10" i="3" l="1"/>
  <c r="P11" i="3"/>
  <c r="P9" i="3"/>
  <c r="B4" i="1" l="1"/>
  <c r="B3" i="1"/>
  <c r="D5" i="1"/>
  <c r="E3" i="1"/>
  <c r="F3" i="1" s="1"/>
  <c r="G3" i="1" s="1"/>
  <c r="H3" i="1" s="1"/>
  <c r="I3" i="1" s="1"/>
  <c r="J3" i="1" s="1"/>
  <c r="K3" i="1" s="1"/>
  <c r="F4" i="1"/>
  <c r="F2" i="1" s="1" a="1"/>
  <c r="F2" i="1" s="1"/>
  <c r="G4" i="1" l="1"/>
  <c r="G2" i="1" s="1" a="1"/>
  <c r="G2" i="1" s="1"/>
  <c r="M6" i="3"/>
  <c r="M5" i="3"/>
  <c r="M4" i="3"/>
  <c r="M8" i="3"/>
  <c r="M7" i="3"/>
  <c r="H4" i="1" l="1"/>
  <c r="H2" i="1" s="1" a="1"/>
  <c r="H2" i="1" s="1"/>
  <c r="N4" i="3"/>
  <c r="N5" i="3" s="1"/>
  <c r="N6" i="3" s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D6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I4" i="1" l="1"/>
  <c r="I2" i="1" s="1" a="1"/>
  <c r="I2" i="1" s="1"/>
  <c r="J4" i="1" l="1"/>
  <c r="J2" i="1" s="1" a="1"/>
  <c r="J2" i="1" s="1"/>
  <c r="K4" i="1" l="1"/>
  <c r="K2" i="1" s="1" a="1"/>
  <c r="K2" i="1" s="1"/>
  <c r="T3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<sst xmlns="http://schemas.openxmlformats.org/spreadsheetml/2006/main" count="174" uniqueCount="107">
  <si>
    <t>ADMINISTRATION ET PARAMETRAGES</t>
  </si>
  <si>
    <t>Heure de début</t>
  </si>
  <si>
    <t>Intervals</t>
  </si>
  <si>
    <t>10 Min.</t>
  </si>
  <si>
    <t>15 Min.</t>
  </si>
  <si>
    <t>30 Min.</t>
  </si>
  <si>
    <t>1 Hr</t>
  </si>
  <si>
    <t>Durée</t>
  </si>
  <si>
    <t>Interval Min.</t>
  </si>
  <si>
    <t>Interval</t>
  </si>
  <si>
    <t>20 Min.</t>
  </si>
  <si>
    <t>Categories</t>
  </si>
  <si>
    <t>Couleur</t>
  </si>
  <si>
    <t>Statut</t>
  </si>
  <si>
    <t>En attente</t>
  </si>
  <si>
    <t>En cours</t>
  </si>
  <si>
    <t>Terminé</t>
  </si>
  <si>
    <t>Cat. 4</t>
  </si>
  <si>
    <t>Cat. 5</t>
  </si>
  <si>
    <t>Cat. 6</t>
  </si>
  <si>
    <t>Cat. 7</t>
  </si>
  <si>
    <t>Heures
du jour</t>
  </si>
  <si>
    <t>Tâche ligne</t>
  </si>
  <si>
    <t>Tâche suivante</t>
  </si>
  <si>
    <t>Description</t>
  </si>
  <si>
    <t>Tache #</t>
  </si>
  <si>
    <t>Transporteur</t>
  </si>
  <si>
    <t>Hre. début</t>
  </si>
  <si>
    <t>Date</t>
  </si>
  <si>
    <t>Categorie</t>
  </si>
  <si>
    <t>Criteria</t>
  </si>
  <si>
    <t>Résultat</t>
  </si>
  <si>
    <t>Tache n°</t>
  </si>
  <si>
    <t>Année de réf.</t>
  </si>
  <si>
    <t>Jours fériés (France)</t>
  </si>
  <si>
    <t>Jour de l'an</t>
  </si>
  <si>
    <t>Pâques</t>
  </si>
  <si>
    <t>Lundi de Pâques</t>
  </si>
  <si>
    <t>Fête du travail</t>
  </si>
  <si>
    <t>Armistice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</si>
  <si>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</si>
  <si>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</si>
  <si>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</si>
  <si>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</si>
  <si>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</si>
  <si>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</si>
  <si>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</si>
  <si>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</si>
  <si>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r>
      <t xml:space="preserve">Dates
jours fériés et/ou </t>
    </r>
    <r>
      <rPr>
        <sz val="11"/>
        <color rgb="FFFF0000"/>
        <rFont val="Calibri"/>
        <family val="2"/>
        <scheme val="minor"/>
      </rPr>
      <t>chomés</t>
    </r>
  </si>
  <si>
    <t>Prévu</t>
  </si>
  <si>
    <t>Dérouté</t>
  </si>
  <si>
    <t>Annulé</t>
  </si>
  <si>
    <t>Select. Tâche</t>
  </si>
  <si>
    <t>LISTE DES TACHES</t>
  </si>
  <si>
    <t>Quai 1</t>
  </si>
  <si>
    <t>Quai 4</t>
  </si>
  <si>
    <t>Régulier</t>
  </si>
  <si>
    <t>Conteneur</t>
  </si>
  <si>
    <t>Divers</t>
  </si>
  <si>
    <t>Equipe</t>
  </si>
  <si>
    <t>Recurrence</t>
  </si>
  <si>
    <t>Fréq. Qté</t>
  </si>
  <si>
    <t>Fréquence</t>
  </si>
  <si>
    <t>Quotidien</t>
  </si>
  <si>
    <t>Semaine</t>
  </si>
  <si>
    <t>Mois</t>
  </si>
  <si>
    <t>Récurrence</t>
  </si>
  <si>
    <t>TC 70</t>
  </si>
  <si>
    <t>BC ALTEO</t>
  </si>
  <si>
    <t>Tache100</t>
  </si>
  <si>
    <t>Comp. %</t>
  </si>
  <si>
    <t>Pauses</t>
  </si>
  <si>
    <t>Choix du planning</t>
  </si>
  <si>
    <t>Fournisseur et container</t>
  </si>
  <si>
    <t>FOURNISSEUR</t>
  </si>
  <si>
    <t xml:space="preserve">Container Number </t>
  </si>
  <si>
    <t>Nbre de colis</t>
  </si>
  <si>
    <t>Container Type (20', 40', 40HC)</t>
  </si>
  <si>
    <t>1ère date / route</t>
  </si>
  <si>
    <t>1ère date / train</t>
  </si>
  <si>
    <t>1ère date / barge</t>
  </si>
  <si>
    <t>Date Maxi free time (sans frais)</t>
  </si>
  <si>
    <t>Date de Rendez Vous Magasin</t>
  </si>
  <si>
    <t>Heure de Rendez vous Magasin</t>
  </si>
  <si>
    <t>Delai estimé</t>
  </si>
  <si>
    <t>Magasin de livraison</t>
  </si>
  <si>
    <t xml:space="preserve">Commentaires </t>
  </si>
  <si>
    <t>KUE</t>
  </si>
  <si>
    <t>ZHEJIANG SUPOR ELECTRICAL APPLIANCE</t>
  </si>
  <si>
    <t>UACU8211413</t>
  </si>
  <si>
    <t>40GE</t>
  </si>
  <si>
    <t>ACC 1 REF 7211003840*1848</t>
  </si>
  <si>
    <t>UACU8493699</t>
  </si>
  <si>
    <t>ACC 1 REF 7211003840*1764</t>
  </si>
  <si>
    <t>UACU8615082</t>
  </si>
  <si>
    <t>ACC 1 REF 7211003840*1932</t>
  </si>
  <si>
    <t>Cat. 8</t>
  </si>
  <si>
    <t>Traite</t>
  </si>
  <si>
    <t>Tache2</t>
  </si>
  <si>
    <t>Tache3</t>
  </si>
  <si>
    <t>Glisser ci-dessous pour placer en attente…</t>
  </si>
  <si>
    <t>40GE / 44 colis._x000D_
_x000D_
ACC 1 REF 7211003840*1848</t>
  </si>
  <si>
    <t>ZHEJIANG SUPOR  - UACU8211413</t>
  </si>
  <si>
    <t>40GE / 42 colis._x000D_
_x000D_
ACC 1 REF 7211003840*1764</t>
  </si>
  <si>
    <t>ZHEJIANG SUPOR  - UACU8493699</t>
  </si>
  <si>
    <t>40GE / 46 colis._x000D_
_x000D_
ACC 1 REF 7211003840*1932</t>
  </si>
  <si>
    <t>ZHEJIANG SUPOR  - UACU8615082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</si>
</sst>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d"/>
    <numFmt numFmtId="165" formatCode="dd\ mmmm\ yyyy"/>
    <numFmt numFmtId="166" formatCode="[$-F800]dddd\,\ mmmm\ dd\,\ yyyy"/>
    <numFmt numFmtId="167" formatCode="[$-40C]d\-mmm;@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30"/>
      <color theme="4" tint="-0.249977111117893"/>
      <name val="Arial Rounded MT Bold"/>
      <family val="2"/>
    </font>
    <font>
      <b/>
      <sz val="22"/>
      <color theme="1"/>
      <name val="Calibri"/>
      <family val="2"/>
      <scheme val="minor"/>
    </font>
    <font>
      <sz val="10"/>
      <color theme="4" tint="-0.249977111117893"/>
      <name val="Arial Rounded MT Bold"/>
      <family val="2"/>
    </font>
    <font>
      <sz val="10"/>
      <name val="Arial Rounded MT Bold"/>
      <family val="2"/>
    </font>
    <font>
      <b/>
      <sz val="14"/>
      <color rgb="FFFF0000"/>
      <name val="Arial Rounded MT Bold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gradientFill degree="270">
        <stop position="0">
          <color theme="8" tint="0.59999389629810485"/>
        </stop>
        <stop position="1">
          <color rgb="FF00B0F0"/>
        </stop>
      </gradient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gradientFill degree="90">
        <stop position="0">
          <color theme="2" tint="-0.25098422193060094"/>
        </stop>
        <stop position="1">
          <color theme="2" tint="-9.8025452436902985E-2"/>
        </stop>
      </gradient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gradientFill degree="90">
        <stop position="0">
          <color theme="8" tint="0.40000610370189521"/>
        </stop>
        <stop position="1">
          <color theme="8" tint="0.59999389629810485"/>
        </stop>
      </gradientFill>
    </fill>
    <fill>
      <gradientFill degree="90">
        <stop position="0">
          <color theme="8" tint="0.59999389629810485"/>
        </stop>
        <stop position="1">
          <color theme="8" tint="0.80001220740379042"/>
        </stop>
      </gradient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 style="thin">
        <color theme="2" tint="-0.7499618518631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749961851863155"/>
      </left>
      <right/>
      <top style="thin">
        <color theme="2" tint="-0.749961851863155"/>
      </top>
      <bottom style="thin">
        <color theme="2" tint="-0.7499618518631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 tint="-0.749961851863155"/>
      </left>
      <right/>
      <top style="thin">
        <color theme="2" tint="-0.7499618518631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3" borderId="0" xfId="0" applyFill="1"/>
    <xf numFmtId="0" fontId="0" fillId="0" borderId="0" xfId="0" applyFill="1"/>
    <xf numFmtId="20" fontId="0" fillId="0" borderId="0" xfId="0" applyNumberFormat="1" applyFill="1"/>
    <xf numFmtId="0" fontId="0" fillId="7" borderId="1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4" xfId="0" applyFill="1" applyBorder="1"/>
    <xf numFmtId="0" fontId="0" fillId="0" borderId="2" xfId="0" applyBorder="1"/>
    <xf numFmtId="0" fontId="0" fillId="11" borderId="2" xfId="0" applyFill="1" applyBorder="1"/>
    <xf numFmtId="0" fontId="2" fillId="13" borderId="2" xfId="0" applyFont="1" applyFill="1" applyBorder="1" applyAlignment="1">
      <alignment horizontal="center"/>
    </xf>
    <xf numFmtId="20" fontId="0" fillId="5" borderId="13" xfId="0" applyNumberFormat="1" applyFill="1" applyBorder="1" applyAlignment="1">
      <alignment horizontal="center"/>
    </xf>
    <xf numFmtId="20" fontId="0" fillId="5" borderId="14" xfId="0" applyNumberFormat="1" applyFill="1" applyBorder="1" applyAlignment="1">
      <alignment horizontal="center"/>
    </xf>
    <xf numFmtId="20" fontId="0" fillId="5" borderId="15" xfId="0" applyNumberForma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8" borderId="0" xfId="0" applyFill="1"/>
    <xf numFmtId="164" fontId="4" fillId="5" borderId="6" xfId="0" applyNumberFormat="1" applyFont="1" applyFill="1" applyBorder="1" applyAlignment="1">
      <alignment horizontal="center"/>
    </xf>
    <xf numFmtId="165" fontId="3" fillId="5" borderId="7" xfId="0" applyNumberFormat="1" applyFont="1" applyFill="1" applyBorder="1" applyAlignment="1">
      <alignment horizontal="center"/>
    </xf>
    <xf numFmtId="0" fontId="0" fillId="7" borderId="3" xfId="0" applyFill="1" applyBorder="1" applyAlignment="1">
      <alignment horizontal="left"/>
    </xf>
    <xf numFmtId="20" fontId="0" fillId="0" borderId="2" xfId="0" applyNumberFormat="1" applyFill="1" applyBorder="1"/>
    <xf numFmtId="0" fontId="2" fillId="6" borderId="1" xfId="0" applyFont="1" applyFill="1" applyBorder="1" applyAlignment="1">
      <alignment horizontal="left"/>
    </xf>
    <xf numFmtId="166" fontId="0" fillId="0" borderId="2" xfId="0" applyNumberFormat="1" applyBorder="1" applyAlignment="1">
      <alignment horizontal="left"/>
    </xf>
    <xf numFmtId="166" fontId="0" fillId="0" borderId="6" xfId="0" applyNumberFormat="1" applyBorder="1" applyAlignment="1">
      <alignment horizontal="left"/>
    </xf>
    <xf numFmtId="166" fontId="1" fillId="0" borderId="6" xfId="0" applyNumberFormat="1" applyFont="1" applyBorder="1" applyAlignment="1">
      <alignment horizontal="left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6" borderId="19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14" borderId="2" xfId="0" applyFill="1" applyBorder="1"/>
    <xf numFmtId="0" fontId="0" fillId="15" borderId="2" xfId="0" applyFill="1" applyBorder="1"/>
    <xf numFmtId="0" fontId="0" fillId="16" borderId="2" xfId="0" applyFill="1" applyBorder="1"/>
    <xf numFmtId="0" fontId="0" fillId="17" borderId="2" xfId="0" applyFill="1" applyBorder="1"/>
    <xf numFmtId="20" fontId="2" fillId="0" borderId="1" xfId="0" applyNumberFormat="1" applyFont="1" applyFill="1" applyBorder="1" applyAlignment="1">
      <alignment horizontal="center" vertical="center"/>
    </xf>
    <xf numFmtId="20" fontId="0" fillId="3" borderId="0" xfId="0" applyNumberFormat="1" applyFill="1"/>
    <xf numFmtId="20" fontId="2" fillId="6" borderId="19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9" fontId="10" fillId="4" borderId="2" xfId="0" applyNumberFormat="1" applyFont="1" applyFill="1" applyBorder="1" applyAlignment="1">
      <alignment horizontal="left" vertical="center"/>
    </xf>
    <xf numFmtId="0" fontId="0" fillId="18" borderId="2" xfId="0" applyFill="1" applyBorder="1"/>
    <xf numFmtId="0" fontId="2" fillId="6" borderId="19" xfId="0" applyFont="1" applyFill="1" applyBorder="1" applyAlignment="1">
      <alignment horizontal="left"/>
    </xf>
    <xf numFmtId="20" fontId="0" fillId="0" borderId="2" xfId="0" applyNumberFormat="1" applyFill="1" applyBorder="1" applyAlignment="1">
      <alignment horizontal="left"/>
    </xf>
    <xf numFmtId="20" fontId="0" fillId="0" borderId="2" xfId="0" applyNumberFormat="1" applyFill="1" applyBorder="1" applyAlignment="1">
      <alignment horizontal="center"/>
    </xf>
    <xf numFmtId="0" fontId="9" fillId="4" borderId="0" xfId="0" applyFont="1" applyFill="1" applyAlignment="1">
      <alignment horizontal="center"/>
    </xf>
    <xf numFmtId="0" fontId="11" fillId="4" borderId="2" xfId="0" applyFont="1" applyFill="1" applyBorder="1" applyAlignment="1">
      <alignment horizontal="center" vertical="center"/>
    </xf>
    <xf numFmtId="0" fontId="0" fillId="0" borderId="17" xfId="0" quotePrefix="1" applyBorder="1"/>
    <xf numFmtId="0" fontId="0" fillId="19" borderId="2" xfId="0" applyFill="1" applyBorder="1"/>
    <xf numFmtId="0" fontId="0" fillId="20" borderId="0" xfId="0" applyFill="1" applyAlignment="1">
      <alignment horizontal="left"/>
    </xf>
    <xf numFmtId="0" fontId="12" fillId="20" borderId="6" xfId="0" applyFont="1" applyFill="1" applyBorder="1" applyAlignment="1">
      <alignment horizontal="left" vertical="center" wrapText="1"/>
    </xf>
    <xf numFmtId="0" fontId="13" fillId="20" borderId="6" xfId="0" applyFont="1" applyFill="1" applyBorder="1" applyAlignment="1">
      <alignment horizontal="center" vertical="center" wrapText="1"/>
    </xf>
    <xf numFmtId="0" fontId="12" fillId="20" borderId="6" xfId="0" applyFont="1" applyFill="1" applyBorder="1" applyAlignment="1">
      <alignment horizontal="center" vertical="center" wrapText="1"/>
    </xf>
    <xf numFmtId="167" fontId="12" fillId="21" borderId="6" xfId="0" applyNumberFormat="1" applyFont="1" applyFill="1" applyBorder="1" applyAlignment="1">
      <alignment horizontal="center" vertical="center" wrapText="1"/>
    </xf>
    <xf numFmtId="167" fontId="13" fillId="21" borderId="6" xfId="0" applyNumberFormat="1" applyFont="1" applyFill="1" applyBorder="1" applyAlignment="1">
      <alignment horizontal="center" vertical="center" wrapText="1"/>
    </xf>
    <xf numFmtId="20" fontId="13" fillId="21" borderId="6" xfId="0" applyNumberFormat="1" applyFont="1" applyFill="1" applyBorder="1" applyAlignment="1">
      <alignment horizontal="center" vertical="center" wrapText="1"/>
    </xf>
    <xf numFmtId="0" fontId="13" fillId="20" borderId="6" xfId="0" applyFont="1" applyFill="1" applyBorder="1" applyAlignment="1">
      <alignment horizontal="left" vertical="center" wrapText="1"/>
    </xf>
    <xf numFmtId="0" fontId="12" fillId="21" borderId="22" xfId="0" applyFont="1" applyFill="1" applyBorder="1" applyAlignment="1">
      <alignment horizontal="left" vertical="center" wrapText="1"/>
    </xf>
    <xf numFmtId="0" fontId="0" fillId="22" borderId="0" xfId="0" applyFill="1" applyAlignment="1">
      <alignment horizontal="left"/>
    </xf>
    <xf numFmtId="49" fontId="14" fillId="0" borderId="2" xfId="0" applyNumberFormat="1" applyFont="1" applyBorder="1" applyAlignment="1">
      <alignment horizontal="left"/>
    </xf>
    <xf numFmtId="49" fontId="14" fillId="0" borderId="2" xfId="0" applyNumberFormat="1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67" fontId="14" fillId="0" borderId="2" xfId="0" applyNumberFormat="1" applyFont="1" applyBorder="1" applyAlignment="1">
      <alignment horizontal="center"/>
    </xf>
    <xf numFmtId="20" fontId="14" fillId="0" borderId="2" xfId="0" applyNumberFormat="1" applyFont="1" applyBorder="1" applyAlignment="1">
      <alignment horizontal="center"/>
    </xf>
    <xf numFmtId="0" fontId="14" fillId="0" borderId="2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13" borderId="2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 wrapText="1"/>
    </xf>
    <xf numFmtId="14" fontId="2" fillId="13" borderId="2" xfId="0" applyNumberFormat="1" applyFont="1" applyFill="1" applyBorder="1" applyAlignment="1">
      <alignment horizontal="center" vertical="center"/>
    </xf>
    <xf numFmtId="20" fontId="2" fillId="1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 indent="8"/>
    </xf>
    <xf numFmtId="0" fontId="8" fillId="12" borderId="20" xfId="0" applyFont="1" applyFill="1" applyBorder="1" applyAlignment="1">
      <alignment horizontal="center" vertical="center"/>
    </xf>
    <xf numFmtId="0" fontId="8" fillId="12" borderId="0" xfId="0" applyFont="1" applyFill="1" applyBorder="1" applyAlignment="1">
      <alignment horizontal="center" vertical="center"/>
    </xf>
    <xf numFmtId="0" fontId="5" fillId="12" borderId="11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15" fillId="9" borderId="21" xfId="0" applyFont="1" applyFill="1" applyBorder="1" applyAlignment="1">
      <alignment horizontal="center" vertical="center" wrapText="1"/>
    </xf>
    <xf numFmtId="0" fontId="15" fillId="9" borderId="10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 patternType="solid">
          <fgColor auto="1"/>
          <bgColor theme="9" tint="0.39994506668294322"/>
        </patternFill>
      </fill>
    </dxf>
    <dxf>
      <fill>
        <patternFill patternType="solid">
          <fgColor auto="1"/>
          <bgColor theme="9" tint="0.39994506668294322"/>
        </patternFill>
      </fill>
    </dxf>
    <dxf>
      <fill>
        <patternFill patternType="solid">
          <fgColor auto="1"/>
          <bgColor theme="9" tint="0.39994506668294322"/>
        </pattern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  <border>
        <left/>
        <right/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numFmt numFmtId="166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gradientFill degree="90">
          <stop position="0">
            <color theme="2" tint="-0.25098422193060094"/>
          </stop>
          <stop position="1">
            <color theme="2" tint="-9.8025452436902985E-2"/>
          </stop>
        </gradient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  <color rgb="FF00800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9524</xdr:colOff>
      <xdr:row>0</xdr:row>
      <xdr:rowOff>2929</xdr:rowOff>
    </xdr:from>
    <xdr:to>
      <xdr:col>4</xdr:col>
      <xdr:colOff>3660</xdr:colOff>
      <xdr:row>1</xdr:row>
      <xdr:rowOff>477</xdr:rowOff>
    </xdr:to>
    <xdr:pic>
      <xdr:nvPicPr>
        <xdr:cNvPr id="2" name="Picture 18">
          <a:extLst>
            <a:ext uri="{FF2B5EF4-FFF2-40B4-BE49-F238E27FC236}">
              <a16:creationId xmlns:a16="http://schemas.microsoft.com/office/drawing/2014/main" id="{D10EDDA4-5B6C-4DC6-8791-9A0E80E4B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8618" y="2929"/>
          <a:ext cx="652575" cy="655988"/>
        </a:xfrm>
        <a:prstGeom prst="rect">
          <a:avLst/>
        </a:prstGeom>
      </xdr:spPr>
    </xdr:pic>
    <xdr:clientData/>
  </xdr:twoCellAnchor>
  <xdr:twoCellAnchor editAs="oneCell">
    <xdr:from>
      <xdr:col>8</xdr:col>
      <xdr:colOff>2012119</xdr:colOff>
      <xdr:row>0</xdr:row>
      <xdr:rowOff>109976</xdr:rowOff>
    </xdr:from>
    <xdr:to>
      <xdr:col>8</xdr:col>
      <xdr:colOff>2621723</xdr:colOff>
      <xdr:row>0</xdr:row>
      <xdr:rowOff>474124</xdr:rowOff>
    </xdr:to>
    <xdr:sp macro="[0]!NextWeek" textlink="">
      <xdr:nvSpPr>
        <xdr:cNvPr id="5" name="Flèche : gauche 4">
          <a:extLst>
            <a:ext uri="{FF2B5EF4-FFF2-40B4-BE49-F238E27FC236}">
              <a16:creationId xmlns:a16="http://schemas.microsoft.com/office/drawing/2014/main" id="{D3573FED-B9E1-4031-A10E-F87ECF863573}"/>
            </a:ext>
          </a:extLst>
        </xdr:cNvPr>
        <xdr:cNvSpPr/>
      </xdr:nvSpPr>
      <xdr:spPr>
        <a:xfrm flipH="1">
          <a:off x="15020548" y="109976"/>
          <a:ext cx="609604" cy="364148"/>
        </a:xfrm>
        <a:prstGeom prst="leftArrow">
          <a:avLst>
            <a:gd name="adj1" fmla="val 62228"/>
            <a:gd name="adj2" fmla="val 33696"/>
          </a:avLst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Suiv.</a:t>
          </a:r>
        </a:p>
      </xdr:txBody>
    </xdr:sp>
    <xdr:clientData/>
  </xdr:twoCellAnchor>
  <xdr:twoCellAnchor editAs="oneCell">
    <xdr:from>
      <xdr:col>7</xdr:col>
      <xdr:colOff>2544629</xdr:colOff>
      <xdr:row>0</xdr:row>
      <xdr:rowOff>109976</xdr:rowOff>
    </xdr:from>
    <xdr:to>
      <xdr:col>8</xdr:col>
      <xdr:colOff>436715</xdr:colOff>
      <xdr:row>0</xdr:row>
      <xdr:rowOff>474124</xdr:rowOff>
    </xdr:to>
    <xdr:sp macro="[0]!PrevWeek" textlink="">
      <xdr:nvSpPr>
        <xdr:cNvPr id="7" name="Flèche : gauche 6">
          <a:extLst>
            <a:ext uri="{FF2B5EF4-FFF2-40B4-BE49-F238E27FC236}">
              <a16:creationId xmlns:a16="http://schemas.microsoft.com/office/drawing/2014/main" id="{C5DAA430-B4D8-47F1-B7B5-0E2759F77F66}"/>
            </a:ext>
          </a:extLst>
        </xdr:cNvPr>
        <xdr:cNvSpPr/>
      </xdr:nvSpPr>
      <xdr:spPr>
        <a:xfrm>
          <a:off x="12840700" y="109976"/>
          <a:ext cx="604444" cy="364148"/>
        </a:xfrm>
        <a:prstGeom prst="leftArrow">
          <a:avLst>
            <a:gd name="adj1" fmla="val 62228"/>
            <a:gd name="adj2" fmla="val 33696"/>
          </a:avLst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Préc.</a:t>
          </a:r>
        </a:p>
      </xdr:txBody>
    </xdr:sp>
    <xdr:clientData/>
  </xdr:twoCellAnchor>
  <xdr:twoCellAnchor>
    <xdr:from>
      <xdr:col>35</xdr:col>
      <xdr:colOff>645654</xdr:colOff>
      <xdr:row>0</xdr:row>
      <xdr:rowOff>148656</xdr:rowOff>
    </xdr:from>
    <xdr:to>
      <xdr:col>36</xdr:col>
      <xdr:colOff>451760</xdr:colOff>
      <xdr:row>0</xdr:row>
      <xdr:rowOff>639261</xdr:rowOff>
    </xdr:to>
    <xdr:sp macro="[0]!SelectTache" textlink="">
      <xdr:nvSpPr>
        <xdr:cNvPr id="20" name="Sample">
          <a:extLst>
            <a:ext uri="{FF2B5EF4-FFF2-40B4-BE49-F238E27FC236}">
              <a16:creationId xmlns:a16="http://schemas.microsoft.com/office/drawing/2014/main" id="{F369FBBB-C03F-43F4-B1AE-179E4ECC4C9C}"/>
            </a:ext>
          </a:extLst>
        </xdr:cNvPr>
        <xdr:cNvSpPr/>
      </xdr:nvSpPr>
      <xdr:spPr>
        <a:xfrm>
          <a:off x="34969672" y="148656"/>
          <a:ext cx="571508" cy="490605"/>
        </a:xfrm>
        <a:prstGeom prst="rect">
          <a:avLst/>
        </a:prstGeom>
        <a:solidFill>
          <a:srgbClr val="4472C4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526142</xdr:colOff>
      <xdr:row>0</xdr:row>
      <xdr:rowOff>161264</xdr:rowOff>
    </xdr:from>
    <xdr:to>
      <xdr:col>8</xdr:col>
      <xdr:colOff>1917606</xdr:colOff>
      <xdr:row>0</xdr:row>
      <xdr:rowOff>432360</xdr:rowOff>
    </xdr:to>
    <xdr:sp macro="[0]!ThisWeek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D44CCAC-B4C7-4F64-AEF3-61CBA10EA9B8}"/>
            </a:ext>
          </a:extLst>
        </xdr:cNvPr>
        <xdr:cNvSpPr/>
      </xdr:nvSpPr>
      <xdr:spPr>
        <a:xfrm>
          <a:off x="13534571" y="161264"/>
          <a:ext cx="1391464" cy="271096"/>
        </a:xfrm>
        <a:prstGeom prst="roundRect">
          <a:avLst/>
        </a:prstGeom>
        <a:solidFill>
          <a:schemeClr val="accent4">
            <a:lumMod val="75000"/>
          </a:schemeClr>
        </a:solidFill>
        <a:ln>
          <a:solidFill>
            <a:schemeClr val="accent4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Cette semaine</a:t>
          </a:r>
        </a:p>
      </xdr:txBody>
    </xdr:sp>
    <xdr:clientData/>
  </xdr:twoCellAnchor>
  <xdr:twoCellAnchor>
    <xdr:from>
      <xdr:col>2</xdr:col>
      <xdr:colOff>1368020</xdr:colOff>
      <xdr:row>0</xdr:row>
      <xdr:rowOff>665617</xdr:rowOff>
    </xdr:from>
    <xdr:to>
      <xdr:col>2</xdr:col>
      <xdr:colOff>1483087</xdr:colOff>
      <xdr:row>0</xdr:row>
      <xdr:rowOff>806255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DDDEC2-F11F-4A12-BA46-219C3EDA4C5A}"/>
            </a:ext>
          </a:extLst>
        </xdr:cNvPr>
        <xdr:cNvSpPr/>
      </xdr:nvSpPr>
      <xdr:spPr>
        <a:xfrm>
          <a:off x="1368020" y="665617"/>
          <a:ext cx="115067" cy="14063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43035</xdr:colOff>
      <xdr:row>0</xdr:row>
      <xdr:rowOff>665617</xdr:rowOff>
    </xdr:from>
    <xdr:to>
      <xdr:col>2</xdr:col>
      <xdr:colOff>158102</xdr:colOff>
      <xdr:row>0</xdr:row>
      <xdr:rowOff>806255</xdr:rowOff>
    </xdr:to>
    <xdr:sp macro="" textlink="">
      <xdr:nvSpPr>
        <xdr:cNvPr id="281" name="Flèche : bas 280">
          <a:extLst>
            <a:ext uri="{FF2B5EF4-FFF2-40B4-BE49-F238E27FC236}">
              <a16:creationId xmlns:a16="http://schemas.microsoft.com/office/drawing/2014/main" id="{17ECE619-E92D-4691-9B00-5D8B3FE1EC29}"/>
            </a:ext>
          </a:extLst>
        </xdr:cNvPr>
        <xdr:cNvSpPr/>
      </xdr:nvSpPr>
      <xdr:spPr>
        <a:xfrm>
          <a:off x="43035" y="665617"/>
          <a:ext cx="115067" cy="14063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36054</xdr:colOff>
      <xdr:row>0</xdr:row>
      <xdr:rowOff>301056</xdr:rowOff>
    </xdr:from>
    <xdr:to>
      <xdr:col>36</xdr:col>
      <xdr:colOff>604160</xdr:colOff>
      <xdr:row>1</xdr:row>
      <xdr:rowOff>134436</xdr:rowOff>
    </xdr:to>
    <xdr:sp macro="[0]!SelectTache" textlink="">
      <xdr:nvSpPr>
        <xdr:cNvPr id="200" name="Tache5">
          <a:extLst>
            <a:ext uri="{FF2B5EF4-FFF2-40B4-BE49-F238E27FC236}">
              <a16:creationId xmlns:a16="http://schemas.microsoft.com/office/drawing/2014/main" id="{CC876747-94E9-42D6-A653-ACF864173CEE}"/>
            </a:ext>
          </a:extLst>
        </xdr:cNvPr>
        <xdr:cNvSpPr/>
      </xdr:nvSpPr>
      <xdr:spPr>
        <a:xfrm>
          <a:off x="35049954" y="301056"/>
          <a:ext cx="568106" cy="490605"/>
        </a:xfrm>
        <a:prstGeom prst="rect">
          <a:avLst/>
        </a:prstGeom>
        <a:solidFill>
          <a:srgbClr val="4472C4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36054</xdr:colOff>
      <xdr:row>0</xdr:row>
      <xdr:rowOff>301056</xdr:rowOff>
    </xdr:from>
    <xdr:to>
      <xdr:col>36</xdr:col>
      <xdr:colOff>604160</xdr:colOff>
      <xdr:row>1</xdr:row>
      <xdr:rowOff>134436</xdr:rowOff>
    </xdr:to>
    <xdr:sp macro="[0]!SelectTache" textlink="">
      <xdr:nvSpPr>
        <xdr:cNvPr id="222" name="Tache5">
          <a:extLst>
            <a:ext uri="{FF2B5EF4-FFF2-40B4-BE49-F238E27FC236}">
              <a16:creationId xmlns:a16="http://schemas.microsoft.com/office/drawing/2014/main" id="{EB1AC509-EB63-4053-971C-CED6B64D67B6}"/>
            </a:ext>
          </a:extLst>
        </xdr:cNvPr>
        <xdr:cNvSpPr/>
      </xdr:nvSpPr>
      <xdr:spPr>
        <a:xfrm>
          <a:off x="35049954" y="301056"/>
          <a:ext cx="568106" cy="490605"/>
        </a:xfrm>
        <a:prstGeom prst="rect">
          <a:avLst/>
        </a:prstGeom>
        <a:solidFill>
          <a:srgbClr val="4472C4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15</xdr:row>
      <xdr:rowOff>190499</xdr:rowOff>
    </xdr:from>
    <xdr:to>
      <xdr:col>8</xdr:col>
      <xdr:colOff>0</xdr:colOff>
      <xdr:row>18</xdr:row>
      <xdr:rowOff>190499</xdr:rowOff>
    </xdr:to>
    <xdr:sp macro="[0]!SelectTache" textlink="">
      <xdr:nvSpPr>
        <xdr:cNvPr id="233" name="Tache2">
          <a:extLst>
            <a:ext uri="{FF2B5EF4-FFF2-40B4-BE49-F238E27FC236}">
              <a16:creationId xmlns:a16="http://schemas.microsoft.com/office/drawing/2014/main" id="{C07DCFC8-256D-438B-BA5B-8BD5B44B2FE9}"/>
            </a:ext>
          </a:extLst>
        </xdr:cNvPr>
        <xdr:cNvSpPr/>
      </xdr:nvSpPr>
      <xdr:spPr>
        <a:xfrm>
          <a:off x="10458450" y="3609974"/>
          <a:ext cx="2714625" cy="571500"/>
        </a:xfrm>
        <a:prstGeom prst="rect">
          <a:avLst/>
        </a:prstGeom>
        <a:solidFill>
          <a:srgbClr val="2F75B5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/>
            <a:t>08:00 - BC ALTEO</a:t>
          </a:r>
        </a:p>
        <a:p>
          <a:pPr algn="l"/>
          <a:r>
            <a:rPr lang="fr-FR" sz="1100"/>
            <a:t>KUE</a:t>
          </a:r>
        </a:p>
        <a:p>
          <a:pPr algn="l"/>
          <a:r>
            <a:rPr lang="fr-FR" sz="1100"/>
            <a:t>ZHEJIANG SUPOR  - UACU8493699</a:t>
          </a:r>
        </a:p>
        <a:p>
          <a:pPr algn="l"/>
          <a:r>
            <a:rPr lang="fr-FR" sz="1100"/>
            <a:t>40GE / 42 colis.</a:t>
          </a:r>
        </a:p>
        <a:p>
          <a:pPr algn="l"/>
          <a:endParaRPr lang="fr-FR" sz="1100"/>
        </a:p>
        <a:p>
          <a:pPr algn="l"/>
          <a:r>
            <a:rPr lang="fr-FR" sz="1100"/>
            <a:t>ACC 1 REF 7211003840*1764</a:t>
          </a:r>
        </a:p>
        <a:p>
          <a:pPr algn="l"/>
          <a:r>
            <a:rPr lang="fr-FR" sz="1100"/>
            <a:t>Prévu</a:t>
          </a:r>
        </a:p>
      </xdr:txBody>
    </xdr:sp>
    <xdr:clientData/>
  </xdr:twoCellAnchor>
  <xdr:twoCellAnchor>
    <xdr:from>
      <xdr:col>5</xdr:col>
      <xdr:colOff>0</xdr:colOff>
      <xdr:row>29</xdr:row>
      <xdr:rowOff>190499</xdr:rowOff>
    </xdr:from>
    <xdr:to>
      <xdr:col>6</xdr:col>
      <xdr:colOff>0</xdr:colOff>
      <xdr:row>34</xdr:row>
      <xdr:rowOff>190499</xdr:rowOff>
    </xdr:to>
    <xdr:sp macro="[0]!SelectTache" textlink="">
      <xdr:nvSpPr>
        <xdr:cNvPr id="235" name="Tache100">
          <a:extLst>
            <a:ext uri="{FF2B5EF4-FFF2-40B4-BE49-F238E27FC236}">
              <a16:creationId xmlns:a16="http://schemas.microsoft.com/office/drawing/2014/main" id="{21891D35-DF3D-4538-8DF0-18B29198F4C6}"/>
            </a:ext>
          </a:extLst>
        </xdr:cNvPr>
        <xdr:cNvSpPr/>
      </xdr:nvSpPr>
      <xdr:spPr>
        <a:xfrm>
          <a:off x="5029200" y="6276974"/>
          <a:ext cx="2714625" cy="952500"/>
        </a:xfrm>
        <a:prstGeom prst="rect">
          <a:avLst/>
        </a:prstGeom>
        <a:solidFill>
          <a:srgbClr val="2F75B5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/>
            <a:t>11:30 - BC ALTEO</a:t>
          </a:r>
        </a:p>
        <a:p>
          <a:pPr algn="l"/>
          <a:r>
            <a:rPr lang="fr-FR" sz="1100"/>
            <a:t>KUE</a:t>
          </a:r>
        </a:p>
        <a:p>
          <a:pPr algn="l"/>
          <a:r>
            <a:rPr lang="fr-FR" sz="1100"/>
            <a:t>ZHEJIANG SUPOR  - UACU8211413</a:t>
          </a:r>
        </a:p>
        <a:p>
          <a:pPr algn="l"/>
          <a:r>
            <a:rPr lang="fr-FR" sz="1100"/>
            <a:t>40GE / 44 colis.</a:t>
          </a:r>
        </a:p>
        <a:p>
          <a:pPr algn="l"/>
          <a:endParaRPr lang="fr-FR" sz="1100"/>
        </a:p>
        <a:p>
          <a:pPr algn="l"/>
          <a:r>
            <a:rPr lang="fr-FR" sz="1100"/>
            <a:t>ACC 1 REF 7211003840*1848</a:t>
          </a:r>
        </a:p>
        <a:p>
          <a:pPr algn="l"/>
          <a:r>
            <a:rPr lang="fr-FR" sz="1100"/>
            <a:t>Prévu</a:t>
          </a:r>
        </a:p>
      </xdr:txBody>
    </xdr:sp>
    <xdr:clientData/>
  </xdr:twoCellAnchor>
  <xdr:twoCellAnchor>
    <xdr:from>
      <xdr:col>36</xdr:col>
      <xdr:colOff>36054</xdr:colOff>
      <xdr:row>0</xdr:row>
      <xdr:rowOff>301056</xdr:rowOff>
    </xdr:from>
    <xdr:to>
      <xdr:col>36</xdr:col>
      <xdr:colOff>604160</xdr:colOff>
      <xdr:row>1</xdr:row>
      <xdr:rowOff>134436</xdr:rowOff>
    </xdr:to>
    <xdr:sp macro="[0]!SelectTache" textlink="">
      <xdr:nvSpPr>
        <xdr:cNvPr id="236" name="Tache2">
          <a:extLst>
            <a:ext uri="{FF2B5EF4-FFF2-40B4-BE49-F238E27FC236}">
              <a16:creationId xmlns:a16="http://schemas.microsoft.com/office/drawing/2014/main" id="{413FB87F-3E60-4E2B-A72A-38546386C7A1}"/>
            </a:ext>
          </a:extLst>
        </xdr:cNvPr>
        <xdr:cNvSpPr/>
      </xdr:nvSpPr>
      <xdr:spPr>
        <a:xfrm>
          <a:off x="35049954" y="301056"/>
          <a:ext cx="568106" cy="490605"/>
        </a:xfrm>
        <a:prstGeom prst="rect">
          <a:avLst/>
        </a:prstGeom>
        <a:solidFill>
          <a:srgbClr val="4472C4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16</xdr:row>
      <xdr:rowOff>0</xdr:rowOff>
    </xdr:from>
    <xdr:to>
      <xdr:col>7</xdr:col>
      <xdr:colOff>0</xdr:colOff>
      <xdr:row>22</xdr:row>
      <xdr:rowOff>0</xdr:rowOff>
    </xdr:to>
    <xdr:sp macro="[0]!SelectTache" textlink="">
      <xdr:nvSpPr>
        <xdr:cNvPr id="237" name="Tache3">
          <a:extLst>
            <a:ext uri="{FF2B5EF4-FFF2-40B4-BE49-F238E27FC236}">
              <a16:creationId xmlns:a16="http://schemas.microsoft.com/office/drawing/2014/main" id="{46C7C360-256C-4771-B2BC-64AEAAB5DB62}"/>
            </a:ext>
          </a:extLst>
        </xdr:cNvPr>
        <xdr:cNvSpPr/>
      </xdr:nvSpPr>
      <xdr:spPr>
        <a:xfrm>
          <a:off x="7743825" y="3609975"/>
          <a:ext cx="2714625" cy="1143000"/>
        </a:xfrm>
        <a:prstGeom prst="rect">
          <a:avLst/>
        </a:prstGeom>
        <a:solidFill>
          <a:srgbClr val="FF0000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/>
            <a:t>08:00 - Quai 1</a:t>
          </a:r>
        </a:p>
        <a:p>
          <a:pPr algn="l"/>
          <a:r>
            <a:rPr lang="fr-FR" sz="1100"/>
            <a:t>KUE</a:t>
          </a:r>
        </a:p>
        <a:p>
          <a:pPr algn="l"/>
          <a:r>
            <a:rPr lang="fr-FR" sz="1100"/>
            <a:t>ZHEJIANG SUPOR  - UACU8615082</a:t>
          </a:r>
        </a:p>
        <a:p>
          <a:pPr algn="l"/>
          <a:r>
            <a:rPr lang="fr-FR" sz="1100"/>
            <a:t>40GE / 46 colis.</a:t>
          </a:r>
        </a:p>
        <a:p>
          <a:pPr algn="l"/>
          <a:endParaRPr lang="fr-FR" sz="1100"/>
        </a:p>
        <a:p>
          <a:pPr algn="l"/>
          <a:r>
            <a:rPr lang="fr-FR" sz="1100"/>
            <a:t>ACC 1 REF 7211003840*1932</a:t>
          </a:r>
        </a:p>
        <a:p>
          <a:pPr algn="l"/>
          <a:r>
            <a:rPr lang="fr-FR" sz="1100"/>
            <a:t>Prévu</a:t>
          </a:r>
        </a:p>
      </xdr:txBody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968137</xdr:colOff>
      <xdr:row>16</xdr:row>
      <xdr:rowOff>119100</xdr:rowOff>
    </xdr:to>
    <xdr:grpSp>
      <xdr:nvGrpSpPr>
        <xdr:cNvPr id="6" name="EditGrp" hidden="1">
          <a:extLst>
            <a:ext uri="{FF2B5EF4-FFF2-40B4-BE49-F238E27FC236}">
              <a16:creationId xmlns:a16="http://schemas.microsoft.com/office/drawing/2014/main" id="{83DA375E-7757-4CAB-B08B-E9086A3AD112}"/>
            </a:ext>
          </a:extLst>
        </xdr:cNvPr>
        <xdr:cNvGrpSpPr/>
      </xdr:nvGrpSpPr>
      <xdr:grpSpPr>
        <a:xfrm>
          <a:off x="10451987" y="3384777"/>
          <a:ext cx="968137" cy="306198"/>
          <a:chOff x="33036787" y="148657"/>
          <a:chExt cx="891937" cy="309600"/>
        </a:xfrm>
      </xdr:grpSpPr>
      <xdr:grpSp>
        <xdr:nvGrpSpPr>
          <xdr:cNvPr id="11" name="EditBtn" hidden="1">
            <a:extLst>
              <a:ext uri="{FF2B5EF4-FFF2-40B4-BE49-F238E27FC236}">
                <a16:creationId xmlns:a16="http://schemas.microsoft.com/office/drawing/2014/main" id="{180FEB6D-51AE-477C-B61A-22793DB9D4FE}"/>
              </a:ext>
            </a:extLst>
          </xdr:cNvPr>
          <xdr:cNvGrpSpPr/>
        </xdr:nvGrpSpPr>
        <xdr:grpSpPr>
          <a:xfrm>
            <a:off x="33036787" y="148657"/>
            <a:ext cx="283802" cy="307968"/>
            <a:chOff x="33036787" y="149180"/>
            <a:chExt cx="283802" cy="307968"/>
          </a:xfrm>
        </xdr:grpSpPr>
        <xdr:sp macro="[0]!Task_Edit" textlink="">
          <xdr:nvSpPr>
            <xdr:cNvPr id="29" name="Rectangle 28" hidden="1">
              <a:extLst>
                <a:ext uri="{FF2B5EF4-FFF2-40B4-BE49-F238E27FC236}">
                  <a16:creationId xmlns:a16="http://schemas.microsoft.com/office/drawing/2014/main" id="{8E4CB3A1-411A-4638-8BA8-42A981DFCF2B}"/>
                </a:ext>
              </a:extLst>
            </xdr:cNvPr>
            <xdr:cNvSpPr/>
          </xdr:nvSpPr>
          <xdr:spPr>
            <a:xfrm>
              <a:off x="33036787" y="149180"/>
              <a:ext cx="283802" cy="307968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>
              <a:sp3d extrusionH="57150">
                <a:bevelT w="38100" h="38100"/>
              </a:sp3d>
            </a:bodyPr>
            <a:lstStyle/>
            <a:p>
              <a:pPr algn="l"/>
              <a:endParaRPr lang="fr-FR" sz="1100"/>
            </a:p>
          </xdr:txBody>
        </xdr:sp>
        <xdr:pic macro="[0]!Task_Edit">
          <xdr:nvPicPr>
            <xdr:cNvPr id="23" name="Picture 16" hidden="1">
              <a:extLst>
                <a:ext uri="{FF2B5EF4-FFF2-40B4-BE49-F238E27FC236}">
                  <a16:creationId xmlns:a16="http://schemas.microsoft.com/office/drawing/2014/main" id="{570D0217-360A-4DD5-B019-E1BF657504D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clrChange>
                <a:clrFrom>
                  <a:srgbClr val="000000">
                    <a:alpha val="0"/>
                  </a:srgbClr>
                </a:clrFrom>
                <a:clrTo>
                  <a:srgbClr val="000000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078988" y="168663"/>
              <a:ext cx="199399" cy="215578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>
              <a:bevelT/>
            </a:sp3d>
          </xdr:spPr>
        </xdr:pic>
      </xdr:grpSp>
      <xdr:grpSp>
        <xdr:nvGrpSpPr>
          <xdr:cNvPr id="15" name="DeleteBtn" hidden="1">
            <a:extLst>
              <a:ext uri="{FF2B5EF4-FFF2-40B4-BE49-F238E27FC236}">
                <a16:creationId xmlns:a16="http://schemas.microsoft.com/office/drawing/2014/main" id="{0810D9F8-D410-46D5-8CDE-1F8AC021FC3F}"/>
              </a:ext>
            </a:extLst>
          </xdr:cNvPr>
          <xdr:cNvGrpSpPr/>
        </xdr:nvGrpSpPr>
        <xdr:grpSpPr>
          <a:xfrm>
            <a:off x="33644922" y="148657"/>
            <a:ext cx="283802" cy="309600"/>
            <a:chOff x="33644922" y="150126"/>
            <a:chExt cx="283802" cy="309600"/>
          </a:xfrm>
        </xdr:grpSpPr>
        <xdr:sp macro="[0]!Task_Delete" textlink="">
          <xdr:nvSpPr>
            <xdr:cNvPr id="32" name="Rectangle 31" hidden="1">
              <a:extLst>
                <a:ext uri="{FF2B5EF4-FFF2-40B4-BE49-F238E27FC236}">
                  <a16:creationId xmlns:a16="http://schemas.microsoft.com/office/drawing/2014/main" id="{B4CEAE1D-08FC-4B67-BC83-DBFA2F2DCBA6}"/>
                </a:ext>
              </a:extLst>
            </xdr:cNvPr>
            <xdr:cNvSpPr/>
          </xdr:nvSpPr>
          <xdr:spPr>
            <a:xfrm>
              <a:off x="33644922" y="150126"/>
              <a:ext cx="283802" cy="309600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Task_Delete">
          <xdr:nvPicPr>
            <xdr:cNvPr id="25" name="Image 24" descr="Résultat d’images pour image annulé" hidden="1">
              <a:extLst>
                <a:ext uri="{FF2B5EF4-FFF2-40B4-BE49-F238E27FC236}">
                  <a16:creationId xmlns:a16="http://schemas.microsoft.com/office/drawing/2014/main" id="{2BD9D30C-2934-4C23-AE79-7E6005E34FD7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clrChange>
                <a:clrFrom>
                  <a:srgbClr val="FCFCFC"/>
                </a:clrFrom>
                <a:clrTo>
                  <a:srgbClr val="FCFCFC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3683569" y="213819"/>
              <a:ext cx="206508" cy="185588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grpSp>
        <xdr:nvGrpSpPr>
          <xdr:cNvPr id="4" name="CompleteBtn" hidden="1">
            <a:extLst>
              <a:ext uri="{FF2B5EF4-FFF2-40B4-BE49-F238E27FC236}">
                <a16:creationId xmlns:a16="http://schemas.microsoft.com/office/drawing/2014/main" id="{8CF174A7-EEF4-42B4-8859-525CF6F16A26}"/>
              </a:ext>
            </a:extLst>
          </xdr:cNvPr>
          <xdr:cNvGrpSpPr/>
        </xdr:nvGrpSpPr>
        <xdr:grpSpPr>
          <a:xfrm>
            <a:off x="33343052" y="148657"/>
            <a:ext cx="283802" cy="309600"/>
            <a:chOff x="33343052" y="148657"/>
            <a:chExt cx="283802" cy="309600"/>
          </a:xfrm>
        </xdr:grpSpPr>
        <xdr:sp macro="[0]!Task_MarkComplete" textlink="">
          <xdr:nvSpPr>
            <xdr:cNvPr id="62" name="Rectangle 61" hidden="1">
              <a:extLst>
                <a:ext uri="{FF2B5EF4-FFF2-40B4-BE49-F238E27FC236}">
                  <a16:creationId xmlns:a16="http://schemas.microsoft.com/office/drawing/2014/main" id="{0785B3A0-DA09-4A37-8866-1526E9FF9D45}"/>
                </a:ext>
              </a:extLst>
            </xdr:cNvPr>
            <xdr:cNvSpPr/>
          </xdr:nvSpPr>
          <xdr:spPr>
            <a:xfrm>
              <a:off x="33343052" y="148657"/>
              <a:ext cx="283802" cy="309600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Task_MarkComplete">
          <xdr:nvPicPr>
            <xdr:cNvPr id="64" name="Picture 3" hidden="1">
              <a:extLst>
                <a:ext uri="{FF2B5EF4-FFF2-40B4-BE49-F238E27FC236}">
                  <a16:creationId xmlns:a16="http://schemas.microsoft.com/office/drawing/2014/main" id="{655AB58E-6F9F-4ECD-A8C4-ECB0E5560CB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3139" t="16335" r="16193" b="14418"/>
            <a:stretch/>
          </xdr:blipFill>
          <xdr:spPr>
            <a:xfrm>
              <a:off x="33391638" y="213856"/>
              <a:ext cx="186631" cy="185305"/>
            </a:xfrm>
            <a:prstGeom prst="rect">
              <a:avLst/>
            </a:prstGeom>
          </xdr:spPr>
        </xdr:pic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3FA7E1-2F35-4800-B8CF-61CA65EB0AB7}" name="TblJF" displayName="TblJF" ref="P3:P17" totalsRowShown="0" headerRowDxfId="10" headerRowBorderDxfId="9" tableBorderDxfId="8" totalsRowBorderDxfId="7">
  <autoFilter ref="P3:P17" xr:uid="{A99D59D0-ED08-45A2-B373-1BB9790D7886}"/>
  <tableColumns count="1">
    <tableColumn id="2" xr3:uid="{C6A99F37-8C18-4776-B4B2-48303F071C48}" name="Dates_x000a_jours fériés et/ou chomés" dataDxfId="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47A2F-FF5B-4C5E-A3D3-3CB722220F75}">
  <sheetPr codeName="Feuil1"/>
  <dimension ref="A1:K99"/>
  <sheetViews>
    <sheetView showGridLines="0" tabSelected="1" topLeftCell="C1" zoomScale="112" zoomScaleNormal="112" workbookViewId="0">
      <pane ySplit="4" topLeftCell="A14" activePane="bottomLeft" state="frozen"/>
      <selection activeCell="C1" sqref="C1"/>
      <selection pane="bottomLeft" activeCell="C3" sqref="C3:C4"/>
    </sheetView>
  </sheetViews>
  <sheetFormatPr baseColWidth="10" defaultRowHeight="15" x14ac:dyDescent="0.25"/>
  <cols>
    <col min="1" max="1" width="14.140625" hidden="1" customWidth="1"/>
    <col min="2" max="2" width="11.42578125" hidden="1" customWidth="1"/>
    <col min="3" max="3" width="24.85546875" customWidth="1"/>
    <col min="4" max="4" width="9.85546875" customWidth="1"/>
    <col min="5" max="9" width="40.7109375" customWidth="1"/>
    <col min="10" max="11" width="20.7109375" hidden="1" customWidth="1"/>
    <col min="12" max="12" width="12.5703125" customWidth="1"/>
  </cols>
  <sheetData>
    <row r="1" spans="1:11" ht="51.75" customHeight="1" x14ac:dyDescent="0.25">
      <c r="C1" s="49" t="s">
        <v>72</v>
      </c>
      <c r="D1" s="80" t="str">
        <f>"PLANNING de la semaine "&amp;_xlfn.ISOWEEKNUM($E$4)</f>
        <v>PLANNING de la semaine 39</v>
      </c>
      <c r="E1" s="80"/>
      <c r="F1" s="80"/>
      <c r="G1" s="80"/>
      <c r="H1" s="80"/>
      <c r="I1" s="80"/>
      <c r="J1" s="80"/>
      <c r="K1" s="80"/>
    </row>
    <row r="2" spans="1:11" ht="17.25" customHeight="1" x14ac:dyDescent="0.25">
      <c r="A2" s="9" t="s">
        <v>52</v>
      </c>
      <c r="B2" s="9" t="s">
        <v>99</v>
      </c>
      <c r="C2" s="50"/>
      <c r="D2" s="43" t="s">
        <v>70</v>
      </c>
      <c r="E2" s="44" t="str" cm="1">
        <f t="array" aca="1" ref="E2" ca="1">IFERROR(_xlfn.SINGLE(IF($C$2="",COUNTIFS(Tache_Date,E4,Tache_Statut,Admin!$J$7)/COUNTIFS(Tache_Date,E4),COUNTIFS(Tache_Date,E4,Tache_Staff,$C$2,Tache_Statut,Admin!$J$7)/COUNTIFS(Tache_Date,E4,Tache_Staff,$C$2))),"")</f>
        <v/>
      </c>
      <c r="F2" s="44" cm="1">
        <f t="array" aca="1" ref="F2" ca="1">IFERROR(_xlfn.SINGLE(IF($C$2="",COUNTIFS(Tache_Date,F4,Tache_Statut,Admin!$J$7)/COUNTIFS(Tache_Date,F4),COUNTIFS(Tache_Date,F4,Tache_Staff,$C$2,Tache_Statut,Admin!$J$7)/COUNTIFS(Tache_Date,F4,Tache_Staff,$C$2))),"")</f>
        <v>0</v>
      </c>
      <c r="G2" s="44" cm="1">
        <f t="array" aca="1" ref="G2" ca="1">IFERROR(_xlfn.SINGLE(IF($C$2="",COUNTIFS(Tache_Date,G4,Tache_Statut,Admin!$J$7)/COUNTIFS(Tache_Date,G4),COUNTIFS(Tache_Date,G4,Tache_Staff,$C$2,Tache_Statut,Admin!$J$7)/COUNTIFS(Tache_Date,G4,Tache_Staff,$C$2))),"")</f>
        <v>0</v>
      </c>
      <c r="H2" s="44" cm="1">
        <f t="array" aca="1" ref="H2" ca="1">IFERROR(_xlfn.SINGLE(IF($C$2="",COUNTIFS(Tache_Date,H4,Tache_Statut,Admin!$J$7)/COUNTIFS(Tache_Date,H4),COUNTIFS(Tache_Date,H4,Tache_Staff,$C$2,Tache_Statut,Admin!$J$7)/COUNTIFS(Tache_Date,H4,Tache_Staff,$C$2))),"")</f>
        <v>0</v>
      </c>
      <c r="I2" s="44" t="str" cm="1">
        <f t="array" aca="1" ref="I2" ca="1">IFERROR(_xlfn.SINGLE(IF($C$2="",COUNTIFS(Tache_Date,I4,Tache_Statut,Admin!$J$7)/COUNTIFS(Tache_Date,I4),COUNTIFS(Tache_Date,I4,Tache_Staff,$C$2,Tache_Statut,Admin!$J$7)/COUNTIFS(Tache_Date,I4,Tache_Staff,$C$2))),"")</f>
        <v/>
      </c>
      <c r="J2" s="44" t="str" cm="1">
        <f t="array" aca="1" ref="J2" ca="1">IFERROR(_xlfn.SINGLE(IF($C$2="",COUNTIFS(Tache_Date,J4,Tache_Statut,Admin!$J$7)/COUNTIFS(Tache_Date,J4),COUNTIFS(Tache_Date,J4,Tache_Staff,$C$2,Tache_Statut,Admin!$J$7)/COUNTIFS(Tache_Date,J4,Tache_Staff,$C$2))),"")</f>
        <v/>
      </c>
      <c r="K2" s="44" t="str" cm="1">
        <f t="array" aca="1" ref="K2" ca="1">IFERROR(_xlfn.SINGLE(IF($C$2="",COUNTIFS(Tache_Date,K4,Tache_Statut,Admin!$J$7)/COUNTIFS(Tache_Date,K4),COUNTIFS(Tache_Date,K4,Tache_Staff,$C$2,Tache_Statut,Admin!$J$7)/COUNTIFS(Tache_Date,K4,Tache_Staff,$C$2))),"")</f>
        <v/>
      </c>
    </row>
    <row r="3" spans="1:11" ht="18.75" x14ac:dyDescent="0.3">
      <c r="A3" s="9" t="s">
        <v>22</v>
      </c>
      <c r="B3" s="9">
        <f ca="1">IFERROR(MATCH(B2,Tache_ID,0)+3,"")</f>
        <v>6</v>
      </c>
      <c r="C3" s="87" t="s">
        <v>100</v>
      </c>
      <c r="D3" s="78" t="s">
        <v>21</v>
      </c>
      <c r="E3" s="18">
        <f>E4</f>
        <v>44466</v>
      </c>
      <c r="F3" s="18">
        <f>E3+1</f>
        <v>44467</v>
      </c>
      <c r="G3" s="18">
        <f t="shared" ref="G3:K3" si="0">F3+1</f>
        <v>44468</v>
      </c>
      <c r="H3" s="18">
        <f t="shared" si="0"/>
        <v>44469</v>
      </c>
      <c r="I3" s="18">
        <f t="shared" si="0"/>
        <v>44470</v>
      </c>
      <c r="J3" s="18">
        <f t="shared" si="0"/>
        <v>44471</v>
      </c>
      <c r="K3" s="18">
        <f t="shared" si="0"/>
        <v>44472</v>
      </c>
    </row>
    <row r="4" spans="1:11" ht="16.5" thickBot="1" x14ac:dyDescent="0.3">
      <c r="A4" s="9" t="s">
        <v>23</v>
      </c>
      <c r="B4" s="9">
        <f ca="1">IFERROR(MAX(Tache_Numero)+1,100)</f>
        <v>4</v>
      </c>
      <c r="C4" s="88"/>
      <c r="D4" s="79"/>
      <c r="E4" s="19">
        <v>44466</v>
      </c>
      <c r="F4" s="19">
        <f>E4+1</f>
        <v>44467</v>
      </c>
      <c r="G4" s="19">
        <f t="shared" ref="G4:K4" si="1">F4+1</f>
        <v>44468</v>
      </c>
      <c r="H4" s="19">
        <f t="shared" si="1"/>
        <v>44469</v>
      </c>
      <c r="I4" s="19">
        <f t="shared" si="1"/>
        <v>44470</v>
      </c>
      <c r="J4" s="19">
        <f t="shared" si="1"/>
        <v>44471</v>
      </c>
      <c r="K4" s="19">
        <f t="shared" si="1"/>
        <v>44472</v>
      </c>
    </row>
    <row r="5" spans="1:11" x14ac:dyDescent="0.25">
      <c r="C5" s="17"/>
      <c r="D5" s="11">
        <f>StartTime</f>
        <v>0.20833333333333334</v>
      </c>
      <c r="E5" s="14"/>
      <c r="F5" s="14"/>
      <c r="G5" s="14"/>
      <c r="H5" s="14"/>
      <c r="I5" s="14"/>
      <c r="J5" s="14"/>
      <c r="K5" s="14"/>
    </row>
    <row r="6" spans="1:11" x14ac:dyDescent="0.25">
      <c r="C6" s="17"/>
      <c r="D6" s="12">
        <f t="shared" ref="D6:D37" si="2">IF(D5="","",IF(D5+Interval-$D$5&lt;1,D5+Interval,""))</f>
        <v>0.21875</v>
      </c>
      <c r="E6" s="15"/>
      <c r="F6" s="15"/>
      <c r="G6" s="15"/>
      <c r="H6" s="15"/>
      <c r="I6" s="15"/>
      <c r="J6" s="15"/>
      <c r="K6" s="15"/>
    </row>
    <row r="7" spans="1:11" x14ac:dyDescent="0.25">
      <c r="C7" s="17"/>
      <c r="D7" s="12">
        <f t="shared" si="2"/>
        <v>0.22916666666666666</v>
      </c>
      <c r="E7" s="15"/>
      <c r="F7" s="15"/>
      <c r="G7" s="15"/>
      <c r="H7" s="15"/>
      <c r="I7" s="15"/>
      <c r="J7" s="15"/>
      <c r="K7" s="15"/>
    </row>
    <row r="8" spans="1:11" x14ac:dyDescent="0.25">
      <c r="C8" s="17"/>
      <c r="D8" s="12">
        <f t="shared" si="2"/>
        <v>0.23958333333333331</v>
      </c>
      <c r="E8" s="15"/>
      <c r="F8" s="15"/>
      <c r="G8" s="15"/>
      <c r="H8" s="15"/>
      <c r="I8" s="15"/>
      <c r="J8" s="15"/>
      <c r="K8" s="15"/>
    </row>
    <row r="9" spans="1:11" x14ac:dyDescent="0.25">
      <c r="C9" s="17"/>
      <c r="D9" s="12">
        <f t="shared" si="2"/>
        <v>0.24999999999999997</v>
      </c>
      <c r="E9" s="15"/>
      <c r="F9" s="15"/>
      <c r="G9" s="15"/>
      <c r="H9" s="15"/>
      <c r="I9" s="15"/>
      <c r="J9" s="15"/>
      <c r="K9" s="15"/>
    </row>
    <row r="10" spans="1:11" x14ac:dyDescent="0.25">
      <c r="C10" s="17"/>
      <c r="D10" s="12">
        <f t="shared" si="2"/>
        <v>0.26041666666666663</v>
      </c>
      <c r="E10" s="15"/>
      <c r="F10" s="15"/>
      <c r="G10" s="15"/>
      <c r="H10" s="15"/>
      <c r="I10" s="15"/>
      <c r="J10" s="15"/>
      <c r="K10" s="15"/>
    </row>
    <row r="11" spans="1:11" x14ac:dyDescent="0.25">
      <c r="C11" s="17"/>
      <c r="D11" s="12">
        <f t="shared" si="2"/>
        <v>0.27083333333333331</v>
      </c>
      <c r="E11" s="15"/>
      <c r="F11" s="15"/>
      <c r="G11" s="15"/>
      <c r="H11" s="15"/>
      <c r="I11" s="15"/>
      <c r="J11" s="15"/>
      <c r="K11" s="15"/>
    </row>
    <row r="12" spans="1:11" x14ac:dyDescent="0.25">
      <c r="C12" s="17"/>
      <c r="D12" s="12">
        <f t="shared" si="2"/>
        <v>0.28125</v>
      </c>
      <c r="E12" s="15"/>
      <c r="F12" s="15"/>
      <c r="G12" s="15"/>
      <c r="H12" s="15"/>
      <c r="I12" s="15"/>
      <c r="J12" s="15"/>
      <c r="K12" s="15"/>
    </row>
    <row r="13" spans="1:11" x14ac:dyDescent="0.25">
      <c r="C13" s="17"/>
      <c r="D13" s="12">
        <f t="shared" si="2"/>
        <v>0.29166666666666669</v>
      </c>
      <c r="E13" s="15"/>
      <c r="F13" s="15"/>
      <c r="G13" s="15"/>
      <c r="H13" s="15"/>
      <c r="I13" s="15"/>
      <c r="J13" s="15"/>
      <c r="K13" s="15"/>
    </row>
    <row r="14" spans="1:11" x14ac:dyDescent="0.25">
      <c r="C14" s="17"/>
      <c r="D14" s="12">
        <f t="shared" si="2"/>
        <v>0.30208333333333337</v>
      </c>
      <c r="E14" s="15"/>
      <c r="F14" s="15"/>
      <c r="G14" s="15"/>
      <c r="H14" s="15"/>
      <c r="I14" s="15"/>
      <c r="J14" s="15"/>
      <c r="K14" s="15"/>
    </row>
    <row r="15" spans="1:11" x14ac:dyDescent="0.25">
      <c r="C15" s="17"/>
      <c r="D15" s="12">
        <f t="shared" si="2"/>
        <v>0.31250000000000006</v>
      </c>
      <c r="E15" s="15"/>
      <c r="F15" s="15"/>
      <c r="G15" s="15"/>
      <c r="H15" s="15"/>
      <c r="I15" s="15"/>
      <c r="J15" s="15"/>
      <c r="K15" s="15"/>
    </row>
    <row r="16" spans="1:11" x14ac:dyDescent="0.25">
      <c r="C16" s="17"/>
      <c r="D16" s="12">
        <f t="shared" si="2"/>
        <v>0.32291666666666674</v>
      </c>
      <c r="E16" s="51"/>
      <c r="F16" s="15"/>
      <c r="G16" s="15"/>
      <c r="H16" s="15"/>
      <c r="I16" s="15"/>
      <c r="J16" s="15"/>
      <c r="K16" s="15"/>
    </row>
    <row r="17" spans="3:11" x14ac:dyDescent="0.25">
      <c r="C17" s="17"/>
      <c r="D17" s="12">
        <f t="shared" si="2"/>
        <v>0.33333333333333343</v>
      </c>
      <c r="E17" s="15"/>
      <c r="F17" s="15"/>
      <c r="G17" s="15"/>
      <c r="H17" s="15"/>
      <c r="I17" s="15"/>
      <c r="J17" s="15"/>
      <c r="K17" s="15"/>
    </row>
    <row r="18" spans="3:11" x14ac:dyDescent="0.25">
      <c r="C18" s="17"/>
      <c r="D18" s="12">
        <f t="shared" si="2"/>
        <v>0.34375000000000011</v>
      </c>
      <c r="E18" s="15"/>
      <c r="F18" s="15"/>
      <c r="G18" s="15"/>
      <c r="H18" s="15"/>
      <c r="I18" s="15"/>
      <c r="J18" s="15"/>
      <c r="K18" s="15"/>
    </row>
    <row r="19" spans="3:11" x14ac:dyDescent="0.25">
      <c r="C19" s="17"/>
      <c r="D19" s="12">
        <f t="shared" si="2"/>
        <v>0.3541666666666668</v>
      </c>
      <c r="E19" s="15"/>
      <c r="F19" s="15"/>
      <c r="G19" s="15"/>
      <c r="H19" s="15"/>
      <c r="I19" s="15"/>
      <c r="J19" s="15"/>
      <c r="K19" s="15"/>
    </row>
    <row r="20" spans="3:11" x14ac:dyDescent="0.25">
      <c r="C20" s="17"/>
      <c r="D20" s="12">
        <f t="shared" si="2"/>
        <v>0.36458333333333348</v>
      </c>
      <c r="E20" s="15"/>
      <c r="F20" s="15"/>
      <c r="G20" s="15"/>
      <c r="H20" s="15"/>
      <c r="I20" s="15"/>
      <c r="J20" s="15"/>
      <c r="K20" s="15"/>
    </row>
    <row r="21" spans="3:11" x14ac:dyDescent="0.25">
      <c r="C21" s="17"/>
      <c r="D21" s="12">
        <f t="shared" si="2"/>
        <v>0.37500000000000017</v>
      </c>
      <c r="E21" s="15"/>
      <c r="F21" s="15"/>
      <c r="G21" s="15"/>
      <c r="H21" s="15"/>
      <c r="I21" s="15"/>
      <c r="J21" s="15"/>
      <c r="K21" s="15"/>
    </row>
    <row r="22" spans="3:11" x14ac:dyDescent="0.25">
      <c r="C22" s="17"/>
      <c r="D22" s="12">
        <f t="shared" si="2"/>
        <v>0.38541666666666685</v>
      </c>
      <c r="E22" s="15"/>
      <c r="F22" s="15"/>
      <c r="G22" s="15"/>
      <c r="H22" s="15"/>
      <c r="I22" s="15"/>
      <c r="J22" s="15"/>
      <c r="K22" s="15"/>
    </row>
    <row r="23" spans="3:11" x14ac:dyDescent="0.25">
      <c r="C23" s="17"/>
      <c r="D23" s="12">
        <f t="shared" si="2"/>
        <v>0.39583333333333354</v>
      </c>
      <c r="E23" s="15"/>
      <c r="F23" s="15"/>
      <c r="G23" s="15"/>
      <c r="H23" s="15"/>
      <c r="I23" s="15"/>
      <c r="J23" s="15"/>
      <c r="K23" s="15"/>
    </row>
    <row r="24" spans="3:11" x14ac:dyDescent="0.25">
      <c r="C24" s="17"/>
      <c r="D24" s="12">
        <f t="shared" si="2"/>
        <v>0.40625000000000022</v>
      </c>
      <c r="E24" s="15"/>
      <c r="F24" s="15"/>
      <c r="G24" s="15"/>
      <c r="H24" s="15"/>
      <c r="I24" s="15"/>
      <c r="J24" s="15"/>
      <c r="K24" s="15"/>
    </row>
    <row r="25" spans="3:11" x14ac:dyDescent="0.25">
      <c r="C25" s="17"/>
      <c r="D25" s="12">
        <f t="shared" si="2"/>
        <v>0.41666666666666691</v>
      </c>
      <c r="E25" s="15"/>
      <c r="F25" s="15"/>
      <c r="G25" s="15"/>
      <c r="H25" s="15"/>
      <c r="I25" s="15"/>
      <c r="J25" s="15"/>
      <c r="K25" s="15"/>
    </row>
    <row r="26" spans="3:11" x14ac:dyDescent="0.25">
      <c r="C26" s="17"/>
      <c r="D26" s="12">
        <f t="shared" si="2"/>
        <v>0.42708333333333359</v>
      </c>
      <c r="E26" s="15"/>
      <c r="F26" s="15"/>
      <c r="G26" s="15"/>
      <c r="H26" s="15"/>
      <c r="I26" s="15"/>
      <c r="J26" s="15"/>
      <c r="K26" s="15"/>
    </row>
    <row r="27" spans="3:11" x14ac:dyDescent="0.25">
      <c r="C27" s="17"/>
      <c r="D27" s="12">
        <f t="shared" si="2"/>
        <v>0.43750000000000028</v>
      </c>
      <c r="E27" s="15"/>
      <c r="F27" s="15"/>
      <c r="G27" s="15"/>
      <c r="H27" s="15"/>
      <c r="I27" s="15"/>
      <c r="J27" s="15"/>
      <c r="K27" s="15"/>
    </row>
    <row r="28" spans="3:11" x14ac:dyDescent="0.25">
      <c r="C28" s="17"/>
      <c r="D28" s="12">
        <f t="shared" si="2"/>
        <v>0.44791666666666696</v>
      </c>
      <c r="E28" s="15"/>
      <c r="F28" s="15"/>
      <c r="G28" s="15"/>
      <c r="H28" s="15"/>
      <c r="I28" s="15"/>
      <c r="J28" s="15"/>
      <c r="K28" s="15"/>
    </row>
    <row r="29" spans="3:11" x14ac:dyDescent="0.25">
      <c r="C29" s="17"/>
      <c r="D29" s="12">
        <f t="shared" si="2"/>
        <v>0.45833333333333365</v>
      </c>
      <c r="E29" s="15"/>
      <c r="F29" s="15"/>
      <c r="G29" s="15"/>
      <c r="H29" s="15"/>
      <c r="I29" s="15"/>
      <c r="J29" s="15"/>
      <c r="K29" s="15"/>
    </row>
    <row r="30" spans="3:11" x14ac:dyDescent="0.25">
      <c r="C30" s="17"/>
      <c r="D30" s="12">
        <f t="shared" si="2"/>
        <v>0.46875000000000033</v>
      </c>
      <c r="E30" s="15"/>
      <c r="F30" s="15"/>
      <c r="G30" s="15"/>
      <c r="H30" s="15"/>
      <c r="I30" s="15"/>
      <c r="J30" s="15"/>
      <c r="K30" s="15"/>
    </row>
    <row r="31" spans="3:11" x14ac:dyDescent="0.25">
      <c r="C31" s="17"/>
      <c r="D31" s="12">
        <f t="shared" si="2"/>
        <v>0.47916666666666702</v>
      </c>
      <c r="E31" s="15"/>
      <c r="F31" s="15"/>
      <c r="G31" s="15"/>
      <c r="H31" s="15"/>
      <c r="I31" s="15"/>
      <c r="J31" s="15"/>
      <c r="K31" s="15"/>
    </row>
    <row r="32" spans="3:11" x14ac:dyDescent="0.25">
      <c r="C32" s="17"/>
      <c r="D32" s="12">
        <f t="shared" si="2"/>
        <v>0.4895833333333337</v>
      </c>
      <c r="E32" s="15"/>
      <c r="F32" s="15"/>
      <c r="G32" s="15"/>
      <c r="H32" s="15"/>
      <c r="I32" s="15"/>
      <c r="J32" s="15"/>
      <c r="K32" s="15"/>
    </row>
    <row r="33" spans="3:11" x14ac:dyDescent="0.25">
      <c r="C33" s="17"/>
      <c r="D33" s="12">
        <f t="shared" si="2"/>
        <v>0.50000000000000033</v>
      </c>
      <c r="E33" s="15"/>
      <c r="F33" s="15"/>
      <c r="G33" s="15"/>
      <c r="H33" s="15"/>
      <c r="I33" s="15"/>
      <c r="J33" s="15"/>
      <c r="K33" s="15"/>
    </row>
    <row r="34" spans="3:11" x14ac:dyDescent="0.25">
      <c r="C34" s="17"/>
      <c r="D34" s="12">
        <f t="shared" si="2"/>
        <v>0.51041666666666696</v>
      </c>
      <c r="E34" s="15"/>
      <c r="F34" s="15"/>
      <c r="G34" s="15"/>
      <c r="H34" s="15"/>
      <c r="I34" s="15"/>
      <c r="J34" s="15"/>
      <c r="K34" s="15"/>
    </row>
    <row r="35" spans="3:11" x14ac:dyDescent="0.25">
      <c r="C35" s="17"/>
      <c r="D35" s="12">
        <f t="shared" si="2"/>
        <v>0.52083333333333359</v>
      </c>
      <c r="E35" s="15"/>
      <c r="F35" s="15"/>
      <c r="G35" s="15"/>
      <c r="H35" s="15"/>
      <c r="I35" s="15"/>
      <c r="J35" s="15"/>
      <c r="K35" s="15"/>
    </row>
    <row r="36" spans="3:11" x14ac:dyDescent="0.25">
      <c r="C36" s="17"/>
      <c r="D36" s="12">
        <f t="shared" si="2"/>
        <v>0.53125000000000022</v>
      </c>
      <c r="E36" s="15"/>
      <c r="F36" s="15"/>
      <c r="G36" s="15"/>
      <c r="H36" s="15"/>
      <c r="I36" s="15"/>
      <c r="J36" s="15"/>
      <c r="K36" s="15"/>
    </row>
    <row r="37" spans="3:11" x14ac:dyDescent="0.25">
      <c r="C37" s="17"/>
      <c r="D37" s="12">
        <f t="shared" si="2"/>
        <v>0.54166666666666685</v>
      </c>
      <c r="E37" s="15"/>
      <c r="F37" s="15"/>
      <c r="G37" s="15"/>
      <c r="H37" s="15"/>
      <c r="I37" s="15"/>
      <c r="J37" s="15"/>
      <c r="K37" s="15"/>
    </row>
    <row r="38" spans="3:11" x14ac:dyDescent="0.25">
      <c r="C38" s="17"/>
      <c r="D38" s="12">
        <f t="shared" ref="D38:D69" si="3">IF(D37="","",IF(D37+Interval-$D$5&lt;1,D37+Interval,""))</f>
        <v>0.55208333333333348</v>
      </c>
      <c r="E38" s="15"/>
      <c r="F38" s="15"/>
      <c r="G38" s="15"/>
      <c r="H38" s="15"/>
      <c r="I38" s="15"/>
      <c r="J38" s="15"/>
      <c r="K38" s="15"/>
    </row>
    <row r="39" spans="3:11" x14ac:dyDescent="0.25">
      <c r="C39" s="17"/>
      <c r="D39" s="12">
        <f t="shared" si="3"/>
        <v>0.56250000000000011</v>
      </c>
      <c r="E39" s="15"/>
      <c r="F39" s="15"/>
      <c r="G39" s="15"/>
      <c r="H39" s="15"/>
      <c r="I39" s="15"/>
      <c r="J39" s="15"/>
      <c r="K39" s="15"/>
    </row>
    <row r="40" spans="3:11" x14ac:dyDescent="0.25">
      <c r="C40" s="17"/>
      <c r="D40" s="12">
        <f t="shared" si="3"/>
        <v>0.57291666666666674</v>
      </c>
      <c r="E40" s="15"/>
      <c r="F40" s="15"/>
      <c r="G40" s="15"/>
      <c r="H40" s="15"/>
      <c r="I40" s="15"/>
      <c r="J40" s="15"/>
      <c r="K40" s="15"/>
    </row>
    <row r="41" spans="3:11" x14ac:dyDescent="0.25">
      <c r="C41" s="17"/>
      <c r="D41" s="12">
        <f t="shared" si="3"/>
        <v>0.58333333333333337</v>
      </c>
      <c r="E41" s="15"/>
      <c r="F41" s="15"/>
      <c r="G41" s="15"/>
      <c r="H41" s="15"/>
      <c r="I41" s="15"/>
      <c r="J41" s="15"/>
      <c r="K41" s="15"/>
    </row>
    <row r="42" spans="3:11" x14ac:dyDescent="0.25">
      <c r="C42" s="17"/>
      <c r="D42" s="12">
        <f t="shared" si="3"/>
        <v>0.59375</v>
      </c>
      <c r="E42" s="15"/>
      <c r="F42" s="15"/>
      <c r="G42" s="15"/>
      <c r="H42" s="15"/>
      <c r="I42" s="15"/>
      <c r="J42" s="15"/>
      <c r="K42" s="15"/>
    </row>
    <row r="43" spans="3:11" x14ac:dyDescent="0.25">
      <c r="C43" s="17"/>
      <c r="D43" s="12">
        <f t="shared" si="3"/>
        <v>0.60416666666666663</v>
      </c>
      <c r="E43" s="15"/>
      <c r="F43" s="15"/>
      <c r="G43" s="15"/>
      <c r="H43" s="15"/>
      <c r="I43" s="15"/>
      <c r="J43" s="15"/>
      <c r="K43" s="15"/>
    </row>
    <row r="44" spans="3:11" x14ac:dyDescent="0.25">
      <c r="C44" s="17"/>
      <c r="D44" s="12">
        <f t="shared" si="3"/>
        <v>0.61458333333333326</v>
      </c>
      <c r="E44" s="15"/>
      <c r="F44" s="15"/>
      <c r="G44" s="15"/>
      <c r="H44" s="15"/>
      <c r="I44" s="15"/>
      <c r="J44" s="15"/>
      <c r="K44" s="15"/>
    </row>
    <row r="45" spans="3:11" x14ac:dyDescent="0.25">
      <c r="C45" s="17"/>
      <c r="D45" s="12">
        <f t="shared" si="3"/>
        <v>0.62499999999999989</v>
      </c>
      <c r="E45" s="15"/>
      <c r="F45" s="15"/>
      <c r="G45" s="15"/>
      <c r="H45" s="15"/>
      <c r="I45" s="15"/>
      <c r="J45" s="15"/>
      <c r="K45" s="15"/>
    </row>
    <row r="46" spans="3:11" x14ac:dyDescent="0.25">
      <c r="C46" s="17"/>
      <c r="D46" s="12">
        <f t="shared" si="3"/>
        <v>0.63541666666666652</v>
      </c>
      <c r="E46" s="15"/>
      <c r="F46" s="15"/>
      <c r="G46" s="15"/>
      <c r="H46" s="15"/>
      <c r="I46" s="15"/>
      <c r="J46" s="15"/>
      <c r="K46" s="15"/>
    </row>
    <row r="47" spans="3:11" x14ac:dyDescent="0.25">
      <c r="C47" s="17"/>
      <c r="D47" s="12">
        <f t="shared" si="3"/>
        <v>0.64583333333333315</v>
      </c>
      <c r="E47" s="15"/>
      <c r="F47" s="15"/>
      <c r="G47" s="15"/>
      <c r="H47" s="15"/>
      <c r="I47" s="15"/>
      <c r="J47" s="15"/>
      <c r="K47" s="15"/>
    </row>
    <row r="48" spans="3:11" x14ac:dyDescent="0.25">
      <c r="C48" s="17"/>
      <c r="D48" s="12">
        <f t="shared" si="3"/>
        <v>0.65624999999999978</v>
      </c>
      <c r="E48" s="15"/>
      <c r="F48" s="15"/>
      <c r="G48" s="15"/>
      <c r="H48" s="15"/>
      <c r="I48" s="15"/>
      <c r="J48" s="15"/>
      <c r="K48" s="15"/>
    </row>
    <row r="49" spans="3:11" x14ac:dyDescent="0.25">
      <c r="C49" s="17"/>
      <c r="D49" s="12">
        <f t="shared" si="3"/>
        <v>0.66666666666666641</v>
      </c>
      <c r="E49" s="15"/>
      <c r="F49" s="15"/>
      <c r="G49" s="15"/>
      <c r="H49" s="15"/>
      <c r="I49" s="15"/>
      <c r="J49" s="15"/>
      <c r="K49" s="15"/>
    </row>
    <row r="50" spans="3:11" x14ac:dyDescent="0.25">
      <c r="C50" s="17"/>
      <c r="D50" s="12">
        <f t="shared" si="3"/>
        <v>0.67708333333333304</v>
      </c>
      <c r="E50" s="15"/>
      <c r="F50" s="15"/>
      <c r="G50" s="15"/>
      <c r="H50" s="15"/>
      <c r="I50" s="15"/>
      <c r="J50" s="15"/>
      <c r="K50" s="15"/>
    </row>
    <row r="51" spans="3:11" x14ac:dyDescent="0.25">
      <c r="C51" s="17"/>
      <c r="D51" s="12">
        <f t="shared" si="3"/>
        <v>0.68749999999999967</v>
      </c>
      <c r="E51" s="15"/>
      <c r="F51" s="15"/>
      <c r="G51" s="15"/>
      <c r="H51" s="15"/>
      <c r="I51" s="15"/>
      <c r="J51" s="15"/>
      <c r="K51" s="15"/>
    </row>
    <row r="52" spans="3:11" x14ac:dyDescent="0.25">
      <c r="C52" s="17"/>
      <c r="D52" s="12">
        <f t="shared" si="3"/>
        <v>0.6979166666666663</v>
      </c>
      <c r="E52" s="15"/>
      <c r="F52" s="15"/>
      <c r="G52" s="15"/>
      <c r="H52" s="15"/>
      <c r="I52" s="15"/>
      <c r="J52" s="15"/>
      <c r="K52" s="15"/>
    </row>
    <row r="53" spans="3:11" x14ac:dyDescent="0.25">
      <c r="C53" s="17"/>
      <c r="D53" s="12">
        <f t="shared" si="3"/>
        <v>0.70833333333333293</v>
      </c>
      <c r="E53" s="15"/>
      <c r="F53" s="15"/>
      <c r="G53" s="15"/>
      <c r="H53" s="15"/>
      <c r="I53" s="15"/>
      <c r="J53" s="15"/>
      <c r="K53" s="15"/>
    </row>
    <row r="54" spans="3:11" x14ac:dyDescent="0.25">
      <c r="C54" s="17"/>
      <c r="D54" s="12">
        <f t="shared" si="3"/>
        <v>0.71874999999999956</v>
      </c>
      <c r="E54" s="15"/>
      <c r="F54" s="15"/>
      <c r="G54" s="15"/>
      <c r="H54" s="15"/>
      <c r="I54" s="15"/>
      <c r="J54" s="15"/>
      <c r="K54" s="15"/>
    </row>
    <row r="55" spans="3:11" x14ac:dyDescent="0.25">
      <c r="C55" s="17"/>
      <c r="D55" s="12">
        <f t="shared" si="3"/>
        <v>0.72916666666666619</v>
      </c>
      <c r="E55" s="15"/>
      <c r="F55" s="15"/>
      <c r="G55" s="15"/>
      <c r="H55" s="15"/>
      <c r="I55" s="15"/>
      <c r="J55" s="15"/>
      <c r="K55" s="15"/>
    </row>
    <row r="56" spans="3:11" x14ac:dyDescent="0.25">
      <c r="C56" s="17"/>
      <c r="D56" s="12">
        <f t="shared" si="3"/>
        <v>0.73958333333333282</v>
      </c>
      <c r="E56" s="15"/>
      <c r="F56" s="15"/>
      <c r="G56" s="15"/>
      <c r="H56" s="15"/>
      <c r="I56" s="15"/>
      <c r="J56" s="15"/>
      <c r="K56" s="15"/>
    </row>
    <row r="57" spans="3:11" x14ac:dyDescent="0.25">
      <c r="C57" s="17"/>
      <c r="D57" s="12">
        <f t="shared" si="3"/>
        <v>0.74999999999999944</v>
      </c>
      <c r="E57" s="15"/>
      <c r="F57" s="15"/>
      <c r="G57" s="15"/>
      <c r="H57" s="15"/>
      <c r="I57" s="15"/>
      <c r="J57" s="15"/>
      <c r="K57" s="15"/>
    </row>
    <row r="58" spans="3:11" x14ac:dyDescent="0.25">
      <c r="C58" s="17"/>
      <c r="D58" s="12">
        <f t="shared" si="3"/>
        <v>0.76041666666666607</v>
      </c>
      <c r="E58" s="15"/>
      <c r="F58" s="15"/>
      <c r="G58" s="15"/>
      <c r="H58" s="15"/>
      <c r="I58" s="15"/>
      <c r="J58" s="15"/>
      <c r="K58" s="15"/>
    </row>
    <row r="59" spans="3:11" x14ac:dyDescent="0.25">
      <c r="C59" s="17"/>
      <c r="D59" s="12">
        <f t="shared" si="3"/>
        <v>0.7708333333333327</v>
      </c>
      <c r="E59" s="15"/>
      <c r="F59" s="15"/>
      <c r="G59" s="15"/>
      <c r="H59" s="15"/>
      <c r="I59" s="15"/>
      <c r="J59" s="15"/>
      <c r="K59" s="15"/>
    </row>
    <row r="60" spans="3:11" x14ac:dyDescent="0.25">
      <c r="C60" s="17"/>
      <c r="D60" s="12">
        <f t="shared" si="3"/>
        <v>0.78124999999999933</v>
      </c>
      <c r="E60" s="15"/>
      <c r="F60" s="15"/>
      <c r="G60" s="15"/>
      <c r="H60" s="15"/>
      <c r="I60" s="15"/>
      <c r="J60" s="15"/>
      <c r="K60" s="15"/>
    </row>
    <row r="61" spans="3:11" x14ac:dyDescent="0.25">
      <c r="C61" s="17"/>
      <c r="D61" s="12">
        <f t="shared" si="3"/>
        <v>0.79166666666666596</v>
      </c>
      <c r="E61" s="15"/>
      <c r="F61" s="15"/>
      <c r="G61" s="15"/>
      <c r="H61" s="15"/>
      <c r="I61" s="15"/>
      <c r="J61" s="15"/>
      <c r="K61" s="15"/>
    </row>
    <row r="62" spans="3:11" x14ac:dyDescent="0.25">
      <c r="C62" s="17"/>
      <c r="D62" s="12">
        <f t="shared" si="3"/>
        <v>0.80208333333333259</v>
      </c>
      <c r="E62" s="15"/>
      <c r="F62" s="15"/>
      <c r="G62" s="15"/>
      <c r="H62" s="15"/>
      <c r="I62" s="15"/>
      <c r="J62" s="15"/>
      <c r="K62" s="15"/>
    </row>
    <row r="63" spans="3:11" x14ac:dyDescent="0.25">
      <c r="C63" s="17"/>
      <c r="D63" s="12">
        <f t="shared" si="3"/>
        <v>0.81249999999999922</v>
      </c>
      <c r="E63" s="15"/>
      <c r="F63" s="15"/>
      <c r="G63" s="15"/>
      <c r="H63" s="15"/>
      <c r="I63" s="15"/>
      <c r="J63" s="15"/>
      <c r="K63" s="15"/>
    </row>
    <row r="64" spans="3:11" x14ac:dyDescent="0.25">
      <c r="C64" s="17"/>
      <c r="D64" s="12">
        <f t="shared" si="3"/>
        <v>0.82291666666666585</v>
      </c>
      <c r="E64" s="15"/>
      <c r="F64" s="15"/>
      <c r="G64" s="15"/>
      <c r="H64" s="15"/>
      <c r="I64" s="15"/>
      <c r="J64" s="15"/>
      <c r="K64" s="15"/>
    </row>
    <row r="65" spans="3:11" x14ac:dyDescent="0.25">
      <c r="C65" s="17"/>
      <c r="D65" s="12">
        <f t="shared" si="3"/>
        <v>0.83333333333333248</v>
      </c>
      <c r="E65" s="15"/>
      <c r="F65" s="15"/>
      <c r="G65" s="15"/>
      <c r="H65" s="15"/>
      <c r="I65" s="15"/>
      <c r="J65" s="15"/>
      <c r="K65" s="15"/>
    </row>
    <row r="66" spans="3:11" x14ac:dyDescent="0.25">
      <c r="C66" s="17"/>
      <c r="D66" s="12">
        <f t="shared" si="3"/>
        <v>0.84374999999999911</v>
      </c>
      <c r="E66" s="15"/>
      <c r="F66" s="15"/>
      <c r="G66" s="15"/>
      <c r="H66" s="15"/>
      <c r="I66" s="15"/>
      <c r="J66" s="15"/>
      <c r="K66" s="15"/>
    </row>
    <row r="67" spans="3:11" x14ac:dyDescent="0.25">
      <c r="C67" s="17"/>
      <c r="D67" s="12">
        <f t="shared" si="3"/>
        <v>0.85416666666666574</v>
      </c>
      <c r="E67" s="15"/>
      <c r="F67" s="15"/>
      <c r="G67" s="15"/>
      <c r="H67" s="15"/>
      <c r="I67" s="15"/>
      <c r="J67" s="15"/>
      <c r="K67" s="15"/>
    </row>
    <row r="68" spans="3:11" x14ac:dyDescent="0.25">
      <c r="C68" s="17"/>
      <c r="D68" s="12">
        <f t="shared" si="3"/>
        <v>0.86458333333333237</v>
      </c>
      <c r="E68" s="15"/>
      <c r="F68" s="15"/>
      <c r="G68" s="15"/>
      <c r="H68" s="15"/>
      <c r="I68" s="15"/>
      <c r="J68" s="15"/>
      <c r="K68" s="15"/>
    </row>
    <row r="69" spans="3:11" x14ac:dyDescent="0.25">
      <c r="C69" s="17"/>
      <c r="D69" s="12">
        <f t="shared" si="3"/>
        <v>0.874999999999999</v>
      </c>
      <c r="E69" s="15"/>
      <c r="F69" s="15"/>
      <c r="G69" s="15"/>
      <c r="H69" s="15"/>
      <c r="I69" s="15"/>
      <c r="J69" s="15"/>
      <c r="K69" s="15"/>
    </row>
    <row r="70" spans="3:11" x14ac:dyDescent="0.25">
      <c r="C70" s="17"/>
      <c r="D70" s="12">
        <f t="shared" ref="D70:D99" si="4">IF(D69="","",IF(D69+Interval-$D$5&lt;1,D69+Interval,""))</f>
        <v>0.88541666666666563</v>
      </c>
      <c r="E70" s="15"/>
      <c r="F70" s="15"/>
      <c r="G70" s="15"/>
      <c r="H70" s="15"/>
      <c r="I70" s="15"/>
      <c r="J70" s="15"/>
      <c r="K70" s="15"/>
    </row>
    <row r="71" spans="3:11" x14ac:dyDescent="0.25">
      <c r="C71" s="17"/>
      <c r="D71" s="12">
        <f t="shared" si="4"/>
        <v>0.89583333333333226</v>
      </c>
      <c r="E71" s="15"/>
      <c r="F71" s="15"/>
      <c r="G71" s="15"/>
      <c r="H71" s="15"/>
      <c r="I71" s="15"/>
      <c r="J71" s="15"/>
      <c r="K71" s="15"/>
    </row>
    <row r="72" spans="3:11" x14ac:dyDescent="0.25">
      <c r="C72" s="17"/>
      <c r="D72" s="12">
        <f t="shared" si="4"/>
        <v>0.90624999999999889</v>
      </c>
      <c r="E72" s="15"/>
      <c r="F72" s="15"/>
      <c r="G72" s="15"/>
      <c r="H72" s="15"/>
      <c r="I72" s="15"/>
      <c r="J72" s="15"/>
      <c r="K72" s="15"/>
    </row>
    <row r="73" spans="3:11" x14ac:dyDescent="0.25">
      <c r="C73" s="17"/>
      <c r="D73" s="12">
        <f t="shared" si="4"/>
        <v>0.91666666666666552</v>
      </c>
      <c r="E73" s="15"/>
      <c r="F73" s="15"/>
      <c r="G73" s="15"/>
      <c r="H73" s="15"/>
      <c r="I73" s="15"/>
      <c r="J73" s="15"/>
      <c r="K73" s="15"/>
    </row>
    <row r="74" spans="3:11" x14ac:dyDescent="0.25">
      <c r="C74" s="17"/>
      <c r="D74" s="12">
        <f t="shared" si="4"/>
        <v>0.92708333333333215</v>
      </c>
      <c r="E74" s="15"/>
      <c r="F74" s="15"/>
      <c r="G74" s="15"/>
      <c r="H74" s="15"/>
      <c r="I74" s="15"/>
      <c r="J74" s="15"/>
      <c r="K74" s="15"/>
    </row>
    <row r="75" spans="3:11" x14ac:dyDescent="0.25">
      <c r="C75" s="17"/>
      <c r="D75" s="12">
        <f t="shared" si="4"/>
        <v>0.93749999999999878</v>
      </c>
      <c r="E75" s="15"/>
      <c r="F75" s="15"/>
      <c r="G75" s="15"/>
      <c r="H75" s="15"/>
      <c r="I75" s="15"/>
      <c r="J75" s="15"/>
      <c r="K75" s="15"/>
    </row>
    <row r="76" spans="3:11" x14ac:dyDescent="0.25">
      <c r="C76" s="17"/>
      <c r="D76" s="12">
        <f t="shared" si="4"/>
        <v>0.94791666666666541</v>
      </c>
      <c r="E76" s="15"/>
      <c r="F76" s="15"/>
      <c r="G76" s="15"/>
      <c r="H76" s="15"/>
      <c r="I76" s="15"/>
      <c r="J76" s="15"/>
      <c r="K76" s="15"/>
    </row>
    <row r="77" spans="3:11" x14ac:dyDescent="0.25">
      <c r="C77" s="17"/>
      <c r="D77" s="12">
        <f t="shared" si="4"/>
        <v>0.95833333333333204</v>
      </c>
      <c r="E77" s="15"/>
      <c r="F77" s="15"/>
      <c r="G77" s="15"/>
      <c r="H77" s="15"/>
      <c r="I77" s="15"/>
      <c r="J77" s="15"/>
      <c r="K77" s="15"/>
    </row>
    <row r="78" spans="3:11" x14ac:dyDescent="0.25">
      <c r="C78" s="17"/>
      <c r="D78" s="12">
        <f t="shared" si="4"/>
        <v>0.96874999999999867</v>
      </c>
      <c r="E78" s="15"/>
      <c r="F78" s="15"/>
      <c r="G78" s="15"/>
      <c r="H78" s="15"/>
      <c r="I78" s="15"/>
      <c r="J78" s="15"/>
      <c r="K78" s="15"/>
    </row>
    <row r="79" spans="3:11" x14ac:dyDescent="0.25">
      <c r="C79" s="17"/>
      <c r="D79" s="12">
        <f t="shared" si="4"/>
        <v>0.9791666666666653</v>
      </c>
      <c r="E79" s="15"/>
      <c r="F79" s="15"/>
      <c r="G79" s="15"/>
      <c r="H79" s="15"/>
      <c r="I79" s="15"/>
      <c r="J79" s="15"/>
      <c r="K79" s="15"/>
    </row>
    <row r="80" spans="3:11" x14ac:dyDescent="0.25">
      <c r="C80" s="17"/>
      <c r="D80" s="12">
        <f t="shared" si="4"/>
        <v>0.98958333333333193</v>
      </c>
      <c r="E80" s="15"/>
      <c r="F80" s="15"/>
      <c r="G80" s="15"/>
      <c r="H80" s="15"/>
      <c r="I80" s="15"/>
      <c r="J80" s="15"/>
      <c r="K80" s="15"/>
    </row>
    <row r="81" spans="3:11" x14ac:dyDescent="0.25">
      <c r="C81" s="17"/>
      <c r="D81" s="12">
        <f t="shared" si="4"/>
        <v>0.99999999999999856</v>
      </c>
      <c r="E81" s="15"/>
      <c r="F81" s="15"/>
      <c r="G81" s="15"/>
      <c r="H81" s="15"/>
      <c r="I81" s="15"/>
      <c r="J81" s="15"/>
      <c r="K81" s="15"/>
    </row>
    <row r="82" spans="3:11" x14ac:dyDescent="0.25">
      <c r="C82" s="17"/>
      <c r="D82" s="12">
        <f t="shared" si="4"/>
        <v>1.0104166666666652</v>
      </c>
      <c r="E82" s="15"/>
      <c r="F82" s="15"/>
      <c r="G82" s="15"/>
      <c r="H82" s="15"/>
      <c r="I82" s="15"/>
      <c r="J82" s="15"/>
      <c r="K82" s="15"/>
    </row>
    <row r="83" spans="3:11" x14ac:dyDescent="0.25">
      <c r="C83" s="17"/>
      <c r="D83" s="12">
        <f t="shared" si="4"/>
        <v>1.0208333333333319</v>
      </c>
      <c r="E83" s="15"/>
      <c r="F83" s="15"/>
      <c r="G83" s="15"/>
      <c r="H83" s="15"/>
      <c r="I83" s="15"/>
      <c r="J83" s="15"/>
      <c r="K83" s="15"/>
    </row>
    <row r="84" spans="3:11" x14ac:dyDescent="0.25">
      <c r="C84" s="17"/>
      <c r="D84" s="12">
        <f t="shared" si="4"/>
        <v>1.0312499999999987</v>
      </c>
      <c r="E84" s="15"/>
      <c r="F84" s="15"/>
      <c r="G84" s="15"/>
      <c r="H84" s="15"/>
      <c r="I84" s="15"/>
      <c r="J84" s="15"/>
      <c r="K84" s="15"/>
    </row>
    <row r="85" spans="3:11" x14ac:dyDescent="0.25">
      <c r="C85" s="17"/>
      <c r="D85" s="12">
        <f t="shared" si="4"/>
        <v>1.0416666666666654</v>
      </c>
      <c r="E85" s="15"/>
      <c r="F85" s="15"/>
      <c r="G85" s="15"/>
      <c r="H85" s="15"/>
      <c r="I85" s="15"/>
      <c r="J85" s="15"/>
      <c r="K85" s="15"/>
    </row>
    <row r="86" spans="3:11" x14ac:dyDescent="0.25">
      <c r="C86" s="17"/>
      <c r="D86" s="12">
        <f t="shared" si="4"/>
        <v>1.0520833333333321</v>
      </c>
      <c r="E86" s="15"/>
      <c r="F86" s="15"/>
      <c r="G86" s="15"/>
      <c r="H86" s="15"/>
      <c r="I86" s="15"/>
      <c r="J86" s="15"/>
      <c r="K86" s="15"/>
    </row>
    <row r="87" spans="3:11" x14ac:dyDescent="0.25">
      <c r="C87" s="17"/>
      <c r="D87" s="12">
        <f t="shared" si="4"/>
        <v>1.0624999999999989</v>
      </c>
      <c r="E87" s="15"/>
      <c r="F87" s="15"/>
      <c r="G87" s="15"/>
      <c r="H87" s="15"/>
      <c r="I87" s="15"/>
      <c r="J87" s="15"/>
      <c r="K87" s="15"/>
    </row>
    <row r="88" spans="3:11" x14ac:dyDescent="0.25">
      <c r="C88" s="17"/>
      <c r="D88" s="12">
        <f t="shared" si="4"/>
        <v>1.0729166666666656</v>
      </c>
      <c r="E88" s="15"/>
      <c r="F88" s="15"/>
      <c r="G88" s="15"/>
      <c r="H88" s="15"/>
      <c r="I88" s="15"/>
      <c r="J88" s="15"/>
      <c r="K88" s="15"/>
    </row>
    <row r="89" spans="3:11" x14ac:dyDescent="0.25">
      <c r="C89" s="17"/>
      <c r="D89" s="12">
        <f t="shared" si="4"/>
        <v>1.0833333333333324</v>
      </c>
      <c r="E89" s="15"/>
      <c r="F89" s="15"/>
      <c r="G89" s="15"/>
      <c r="H89" s="15"/>
      <c r="I89" s="15"/>
      <c r="J89" s="15"/>
      <c r="K89" s="15"/>
    </row>
    <row r="90" spans="3:11" x14ac:dyDescent="0.25">
      <c r="C90" s="17"/>
      <c r="D90" s="12">
        <f t="shared" si="4"/>
        <v>1.0937499999999991</v>
      </c>
      <c r="E90" s="15"/>
      <c r="F90" s="15"/>
      <c r="G90" s="15"/>
      <c r="H90" s="15"/>
      <c r="I90" s="15"/>
      <c r="J90" s="15"/>
      <c r="K90" s="15"/>
    </row>
    <row r="91" spans="3:11" x14ac:dyDescent="0.25">
      <c r="C91" s="17"/>
      <c r="D91" s="12">
        <f t="shared" si="4"/>
        <v>1.1041666666666659</v>
      </c>
      <c r="E91" s="15"/>
      <c r="F91" s="15"/>
      <c r="G91" s="15"/>
      <c r="H91" s="15"/>
      <c r="I91" s="15"/>
      <c r="J91" s="15"/>
      <c r="K91" s="15"/>
    </row>
    <row r="92" spans="3:11" x14ac:dyDescent="0.25">
      <c r="C92" s="17"/>
      <c r="D92" s="12">
        <f t="shared" si="4"/>
        <v>1.1145833333333326</v>
      </c>
      <c r="E92" s="15"/>
      <c r="F92" s="15"/>
      <c r="G92" s="15"/>
      <c r="H92" s="15"/>
      <c r="I92" s="15"/>
      <c r="J92" s="15"/>
      <c r="K92" s="15"/>
    </row>
    <row r="93" spans="3:11" x14ac:dyDescent="0.25">
      <c r="C93" s="17"/>
      <c r="D93" s="12">
        <f t="shared" si="4"/>
        <v>1.1249999999999993</v>
      </c>
      <c r="E93" s="15"/>
      <c r="F93" s="15"/>
      <c r="G93" s="15"/>
      <c r="H93" s="15"/>
      <c r="I93" s="15"/>
      <c r="J93" s="15"/>
      <c r="K93" s="15"/>
    </row>
    <row r="94" spans="3:11" x14ac:dyDescent="0.25">
      <c r="C94" s="17"/>
      <c r="D94" s="12">
        <f t="shared" si="4"/>
        <v>1.1354166666666661</v>
      </c>
      <c r="E94" s="15"/>
      <c r="F94" s="15"/>
      <c r="G94" s="15"/>
      <c r="H94" s="15"/>
      <c r="I94" s="15"/>
      <c r="J94" s="15"/>
      <c r="K94" s="15"/>
    </row>
    <row r="95" spans="3:11" x14ac:dyDescent="0.25">
      <c r="C95" s="17"/>
      <c r="D95" s="12">
        <f t="shared" si="4"/>
        <v>1.1458333333333328</v>
      </c>
      <c r="E95" s="15"/>
      <c r="F95" s="15"/>
      <c r="G95" s="15"/>
      <c r="H95" s="15"/>
      <c r="I95" s="15"/>
      <c r="J95" s="15"/>
      <c r="K95" s="15"/>
    </row>
    <row r="96" spans="3:11" x14ac:dyDescent="0.25">
      <c r="C96" s="17"/>
      <c r="D96" s="12">
        <f t="shared" si="4"/>
        <v>1.1562499999999996</v>
      </c>
      <c r="E96" s="15"/>
      <c r="F96" s="15"/>
      <c r="G96" s="15"/>
      <c r="H96" s="15"/>
      <c r="I96" s="15"/>
      <c r="J96" s="15"/>
      <c r="K96" s="15"/>
    </row>
    <row r="97" spans="3:11" x14ac:dyDescent="0.25">
      <c r="C97" s="17"/>
      <c r="D97" s="12">
        <f t="shared" si="4"/>
        <v>1.1666666666666663</v>
      </c>
      <c r="E97" s="15"/>
      <c r="F97" s="15"/>
      <c r="G97" s="15"/>
      <c r="H97" s="15"/>
      <c r="I97" s="15"/>
      <c r="J97" s="15"/>
      <c r="K97" s="15"/>
    </row>
    <row r="98" spans="3:11" x14ac:dyDescent="0.25">
      <c r="C98" s="17"/>
      <c r="D98" s="12">
        <f t="shared" si="4"/>
        <v>1.177083333333333</v>
      </c>
      <c r="E98" s="15"/>
      <c r="F98" s="15"/>
      <c r="G98" s="15"/>
      <c r="H98" s="15"/>
      <c r="I98" s="15"/>
      <c r="J98" s="15"/>
      <c r="K98" s="15"/>
    </row>
    <row r="99" spans="3:11" x14ac:dyDescent="0.25">
      <c r="C99" s="17"/>
      <c r="D99" s="13">
        <f t="shared" si="4"/>
        <v>1.1874999999999998</v>
      </c>
      <c r="E99" s="16"/>
      <c r="F99" s="16"/>
      <c r="G99" s="16"/>
      <c r="H99" s="16"/>
      <c r="I99" s="16"/>
      <c r="J99" s="16"/>
      <c r="K99" s="16"/>
    </row>
  </sheetData>
  <mergeCells count="3">
    <mergeCell ref="C3:C4"/>
    <mergeCell ref="D3:D4"/>
    <mergeCell ref="D1:K1"/>
  </mergeCells>
  <conditionalFormatting sqref="E2:K2">
    <cfRule type="dataBar" priority="7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{CF48BD1D-E403-477C-B352-632E7D53B776}</x14:id>
        </ext>
      </extLst>
    </cfRule>
  </conditionalFormatting>
  <conditionalFormatting sqref="E5:K99">
    <cfRule type="expression" dxfId="5" priority="1" stopIfTrue="1">
      <formula>OR(WEEKDAY(E$4,2)=6,WEEKDAY(E$4,2)=7)</formula>
    </cfRule>
    <cfRule type="expression" dxfId="4" priority="3">
      <formula>COUNTIF(INDIRECT("TblJF"),E$4)&gt;0</formula>
    </cfRule>
  </conditionalFormatting>
  <conditionalFormatting sqref="D5:K99">
    <cfRule type="expression" dxfId="3" priority="2">
      <formula>(HOUR($D5)*100)+MINUTE($D5)=(HOUR(NOW())*100)+INT(MINUTE(NOW())/15)*15</formula>
    </cfRule>
  </conditionalFormatting>
  <dataValidations count="1">
    <dataValidation type="list" allowBlank="1" showInputMessage="1" showErrorMessage="1" sqref="C2" xr:uid="{7025506A-9E6B-4206-982E-9E940E26EF36}">
      <formula1>Staff</formula1>
    </dataValidation>
  </dataValidations>
  <pageMargins left="0.23622047244094491" right="0.23622047244094491" top="0.74803149606299213" bottom="0.74803149606299213" header="0.31496062992125984" footer="0.31496062992125984"/>
  <pageSetup paperSize="9" scale="80" fitToHeight="3" orientation="landscape" r:id="rId1"/>
  <rowBreaks count="2" manualBreakCount="2">
    <brk id="36" max="10" man="1"/>
    <brk id="68" max="10" man="1"/>
  </row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F48BD1D-E403-477C-B352-632E7D53B776}">
            <x14:dataBar minLength="0" maxLength="100" border="1" gradient="0">
              <x14:cfvo type="autoMin"/>
              <x14:cfvo type="autoMax"/>
              <x14:borderColor rgb="FF008000"/>
              <x14:negativeFillColor rgb="FFFF0000"/>
              <x14:axisColor rgb="FF000000"/>
            </x14:dataBar>
          </x14:cfRule>
          <xm:sqref>E2:K2</xm:sqref>
        </x14:conditionalFormatting>
        <x14:conditionalFormatting xmlns:xm="http://schemas.microsoft.com/office/excel/2006/main">
          <x14:cfRule type="expression" priority="4" id="{CDDC8530-1E73-4DBF-937C-6B2BDD026C45}">
            <xm:f>AND($D5&gt;=Admin!$A$14,$D5&lt;=Admin!$A$15,WEEKDAY(E$4,2)&lt;6)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14:cfRule type="expression" priority="5" id="{2F681220-E218-4150-828A-86D3FE18CE7D}">
            <xm:f>AND($D5&gt;=Admin!$A$12,$D5&lt;=Admin!$A$13,WEEKDAY(E$4,2)&lt;6)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14:cfRule type="expression" priority="6" id="{C3D84F97-725D-4555-9BE3-75A70D52CA3B}">
            <xm:f>AND($D5&gt;=Admin!$A$10,$D5&lt;=Admin!$A$11,WEEKDAY(E$4,2)&lt;6)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m:sqref>E5:K99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C84F4-AEDB-4081-A995-7E83E1463945}">
  <sheetPr codeName="Feuil2"/>
  <dimension ref="A1:AN16"/>
  <sheetViews>
    <sheetView topLeftCell="N1" zoomScale="90" zoomScaleNormal="90" workbookViewId="0">
      <selection activeCell="AI16" sqref="AI16"/>
    </sheetView>
  </sheetViews>
  <sheetFormatPr baseColWidth="10" defaultRowHeight="15" x14ac:dyDescent="0.25"/>
  <cols>
    <col min="1" max="1" width="11.42578125" style="33"/>
    <col min="2" max="2" width="8.42578125" style="33" bestFit="1" customWidth="1"/>
    <col min="3" max="3" width="12.42578125" style="33" bestFit="1" customWidth="1"/>
    <col min="4" max="4" width="27.42578125" style="74" customWidth="1"/>
    <col min="5" max="5" width="11.42578125" style="33"/>
    <col min="6" max="6" width="22.85546875" style="33" bestFit="1" customWidth="1"/>
    <col min="7" max="7" width="13.42578125" style="75" customWidth="1"/>
    <col min="8" max="8" width="10.42578125" style="76" bestFit="1" customWidth="1"/>
    <col min="9" max="9" width="11.42578125" style="76"/>
    <col min="10" max="14" width="14.42578125" style="33" customWidth="1"/>
    <col min="15" max="18" width="4.7109375" customWidth="1"/>
    <col min="21" max="22" width="14.28515625" customWidth="1"/>
    <col min="23" max="26" width="4.7109375" customWidth="1"/>
    <col min="27" max="27" width="11.42578125" style="33"/>
    <col min="28" max="28" width="8.42578125" style="33" bestFit="1" customWidth="1"/>
    <col min="29" max="29" width="12.5703125" style="33" bestFit="1" customWidth="1"/>
    <col min="30" max="30" width="20.42578125" style="33" customWidth="1"/>
    <col min="31" max="31" width="10.42578125" style="33" bestFit="1" customWidth="1"/>
    <col min="32" max="32" width="22.85546875" style="33" bestFit="1" customWidth="1"/>
    <col min="33" max="33" width="12" style="33" bestFit="1" customWidth="1"/>
    <col min="34" max="34" width="10.42578125" style="33" bestFit="1" customWidth="1"/>
    <col min="35" max="35" width="6.42578125" style="33" bestFit="1" customWidth="1"/>
    <col min="36" max="36" width="15.85546875" style="33" customWidth="1"/>
    <col min="37" max="40" width="11.42578125" style="33"/>
  </cols>
  <sheetData>
    <row r="1" spans="1:40" ht="15" customHeight="1" x14ac:dyDescent="0.25">
      <c r="A1" s="81" t="s">
        <v>53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S1" s="83" t="s">
        <v>30</v>
      </c>
      <c r="T1" s="84"/>
      <c r="U1" s="84"/>
      <c r="V1" s="84"/>
      <c r="AA1" s="83" t="s">
        <v>31</v>
      </c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</row>
    <row r="2" spans="1:40" ht="15" customHeight="1" x14ac:dyDescent="0.25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S2" s="10" t="s">
        <v>28</v>
      </c>
      <c r="T2" s="10" t="s">
        <v>28</v>
      </c>
      <c r="U2" s="10" t="s">
        <v>13</v>
      </c>
      <c r="V2" s="10" t="s">
        <v>59</v>
      </c>
      <c r="AA2" s="70" t="s">
        <v>25</v>
      </c>
      <c r="AB2" s="70" t="s">
        <v>32</v>
      </c>
      <c r="AC2" s="70" t="s">
        <v>26</v>
      </c>
      <c r="AD2" s="70" t="s">
        <v>24</v>
      </c>
      <c r="AE2" s="70" t="s">
        <v>29</v>
      </c>
      <c r="AF2" s="70" t="s">
        <v>73</v>
      </c>
      <c r="AG2" s="70" t="s">
        <v>28</v>
      </c>
      <c r="AH2" s="70" t="s">
        <v>27</v>
      </c>
      <c r="AI2" s="70" t="s">
        <v>7</v>
      </c>
      <c r="AJ2" s="70" t="s">
        <v>13</v>
      </c>
      <c r="AK2" s="70" t="s">
        <v>59</v>
      </c>
      <c r="AL2" s="70" t="s">
        <v>60</v>
      </c>
      <c r="AM2" s="70" t="s">
        <v>61</v>
      </c>
      <c r="AN2" s="70" t="s">
        <v>62</v>
      </c>
    </row>
    <row r="3" spans="1:40" ht="60" x14ac:dyDescent="0.25">
      <c r="A3" s="70" t="s">
        <v>25</v>
      </c>
      <c r="B3" s="70" t="s">
        <v>32</v>
      </c>
      <c r="C3" s="70" t="s">
        <v>26</v>
      </c>
      <c r="D3" s="71" t="s">
        <v>24</v>
      </c>
      <c r="E3" s="70" t="s">
        <v>29</v>
      </c>
      <c r="F3" s="70" t="s">
        <v>73</v>
      </c>
      <c r="G3" s="72" t="s">
        <v>28</v>
      </c>
      <c r="H3" s="73" t="s">
        <v>27</v>
      </c>
      <c r="I3" s="73" t="s">
        <v>7</v>
      </c>
      <c r="J3" s="70" t="s">
        <v>13</v>
      </c>
      <c r="K3" s="70" t="s">
        <v>59</v>
      </c>
      <c r="L3" s="70" t="s">
        <v>60</v>
      </c>
      <c r="M3" s="70" t="s">
        <v>61</v>
      </c>
      <c r="N3" s="70" t="s">
        <v>62</v>
      </c>
      <c r="S3" s="77" t="str">
        <f>"&gt;="&amp;Planning!E4</f>
        <v>&gt;=44466</v>
      </c>
      <c r="T3" s="77" t="str">
        <f>"&lt;="&amp;Planning!K4</f>
        <v>&lt;=44472</v>
      </c>
      <c r="U3" s="77" t="str">
        <f>"&lt;&gt;En attente"</f>
        <v>&lt;&gt;En attente</v>
      </c>
      <c r="V3" s="77"/>
      <c r="AA3" s="33" t="s">
        <v>69</v>
      </c>
      <c r="AB3" s="33">
        <v>1</v>
      </c>
      <c r="AC3" s="33" t="s">
        <v>87</v>
      </c>
      <c r="AD3" s="74" t="s">
        <v>101</v>
      </c>
      <c r="AE3" s="33" t="s">
        <v>58</v>
      </c>
      <c r="AF3" s="33" t="s">
        <v>102</v>
      </c>
      <c r="AG3" s="75">
        <v>44467</v>
      </c>
      <c r="AH3" s="76">
        <v>0.47916666666666669</v>
      </c>
      <c r="AI3" s="76">
        <v>5.2083333333333336E-2</v>
      </c>
      <c r="AJ3" s="33" t="s">
        <v>49</v>
      </c>
      <c r="AK3" s="33" t="s">
        <v>68</v>
      </c>
      <c r="AL3" s="33" t="b">
        <v>0</v>
      </c>
    </row>
    <row r="4" spans="1:40" ht="60" x14ac:dyDescent="0.25">
      <c r="A4" s="33" t="s">
        <v>69</v>
      </c>
      <c r="B4" s="33">
        <v>1</v>
      </c>
      <c r="C4" s="33" t="s">
        <v>87</v>
      </c>
      <c r="D4" s="74" t="s">
        <v>101</v>
      </c>
      <c r="E4" s="33" t="s">
        <v>58</v>
      </c>
      <c r="F4" s="33" t="s">
        <v>102</v>
      </c>
      <c r="G4" s="75">
        <v>44467</v>
      </c>
      <c r="H4" s="76">
        <v>0.47916666666666669</v>
      </c>
      <c r="I4" s="76">
        <v>5.2083333333333336E-2</v>
      </c>
      <c r="J4" s="33" t="s">
        <v>49</v>
      </c>
      <c r="K4" s="33" t="s">
        <v>68</v>
      </c>
      <c r="L4" s="33" t="b">
        <v>0</v>
      </c>
      <c r="AA4" s="33" t="s">
        <v>98</v>
      </c>
      <c r="AB4" s="33">
        <v>2</v>
      </c>
      <c r="AC4" s="33" t="s">
        <v>87</v>
      </c>
      <c r="AD4" s="74" t="s">
        <v>103</v>
      </c>
      <c r="AE4" s="33" t="s">
        <v>58</v>
      </c>
      <c r="AF4" s="33" t="s">
        <v>104</v>
      </c>
      <c r="AG4" s="75">
        <v>44469</v>
      </c>
      <c r="AH4" s="76">
        <v>0.33333333333333331</v>
      </c>
      <c r="AI4" s="76">
        <v>3.125E-2</v>
      </c>
      <c r="AJ4" s="33" t="s">
        <v>49</v>
      </c>
      <c r="AK4" s="33" t="s">
        <v>68</v>
      </c>
      <c r="AL4" s="33" t="b">
        <v>0</v>
      </c>
    </row>
    <row r="5" spans="1:40" ht="60" x14ac:dyDescent="0.25">
      <c r="A5" s="33" t="s">
        <v>98</v>
      </c>
      <c r="B5" s="33">
        <v>2</v>
      </c>
      <c r="C5" s="33" t="s">
        <v>87</v>
      </c>
      <c r="D5" s="74" t="s">
        <v>103</v>
      </c>
      <c r="E5" s="33" t="s">
        <v>58</v>
      </c>
      <c r="F5" s="33" t="s">
        <v>104</v>
      </c>
      <c r="G5" s="75">
        <v>44469</v>
      </c>
      <c r="H5" s="76">
        <v>0.33333333333333331</v>
      </c>
      <c r="I5" s="76">
        <v>3.125E-2</v>
      </c>
      <c r="J5" s="33" t="s">
        <v>49</v>
      </c>
      <c r="K5" s="33" t="s">
        <v>68</v>
      </c>
      <c r="L5" s="33" t="b">
        <v>0</v>
      </c>
      <c r="AA5" s="33" t="s">
        <v>99</v>
      </c>
      <c r="AB5" s="33">
        <v>3</v>
      </c>
      <c r="AC5" s="33" t="s">
        <v>87</v>
      </c>
      <c r="AD5" s="74" t="s">
        <v>105</v>
      </c>
      <c r="AE5" s="33" t="s">
        <v>18</v>
      </c>
      <c r="AF5" s="33" t="s">
        <v>106</v>
      </c>
      <c r="AG5" s="75">
        <v>44468</v>
      </c>
      <c r="AH5" s="76">
        <v>0.33333333333333331</v>
      </c>
      <c r="AI5" s="76">
        <v>6.25E-2</v>
      </c>
      <c r="AJ5" s="33" t="s">
        <v>49</v>
      </c>
      <c r="AK5" s="33" t="s">
        <v>54</v>
      </c>
      <c r="AL5" s="33" t="b">
        <v>0</v>
      </c>
    </row>
    <row r="6" spans="1:40" ht="45" x14ac:dyDescent="0.25">
      <c r="A6" s="33" t="s">
        <v>99</v>
      </c>
      <c r="B6" s="33">
        <v>3</v>
      </c>
      <c r="C6" s="33" t="s">
        <v>87</v>
      </c>
      <c r="D6" s="74" t="s">
        <v>105</v>
      </c>
      <c r="E6" s="33" t="s">
        <v>18</v>
      </c>
      <c r="F6" s="33" t="s">
        <v>106</v>
      </c>
      <c r="G6" s="75">
        <v>44468</v>
      </c>
      <c r="H6" s="76">
        <v>0.33333333333333331</v>
      </c>
      <c r="I6" s="76">
        <v>6.25E-2</v>
      </c>
      <c r="J6" s="33" t="s">
        <v>49</v>
      </c>
      <c r="K6" s="33" t="s">
        <v>54</v>
      </c>
      <c r="L6" s="33" t="b">
        <v>0</v>
      </c>
      <c r="AD6" s="74"/>
      <c r="AG6" s="75"/>
      <c r="AH6" s="76"/>
      <c r="AI6" s="76"/>
    </row>
    <row r="7" spans="1:40" x14ac:dyDescent="0.25">
      <c r="AD7" s="74"/>
      <c r="AG7" s="75"/>
      <c r="AH7" s="76"/>
      <c r="AI7" s="76"/>
    </row>
    <row r="8" spans="1:40" x14ac:dyDescent="0.25">
      <c r="AD8" s="74"/>
      <c r="AG8" s="75"/>
      <c r="AH8" s="76"/>
      <c r="AI8" s="76"/>
    </row>
    <row r="9" spans="1:40" x14ac:dyDescent="0.25">
      <c r="AD9" s="74"/>
      <c r="AG9" s="75"/>
      <c r="AH9" s="76"/>
      <c r="AI9" s="76"/>
    </row>
    <row r="10" spans="1:40" x14ac:dyDescent="0.25">
      <c r="AD10" s="74"/>
      <c r="AG10" s="75"/>
      <c r="AH10" s="76"/>
      <c r="AI10" s="76"/>
    </row>
    <row r="11" spans="1:40" x14ac:dyDescent="0.25">
      <c r="AD11" s="74"/>
      <c r="AG11" s="75"/>
      <c r="AH11" s="76"/>
      <c r="AI11" s="76"/>
    </row>
    <row r="12" spans="1:40" x14ac:dyDescent="0.25">
      <c r="AD12" s="74"/>
      <c r="AG12" s="75"/>
      <c r="AH12" s="76"/>
      <c r="AI12" s="76"/>
    </row>
    <row r="13" spans="1:40" x14ac:dyDescent="0.25">
      <c r="AD13" s="74"/>
      <c r="AG13" s="75"/>
      <c r="AH13" s="76"/>
      <c r="AI13" s="76"/>
    </row>
    <row r="14" spans="1:40" x14ac:dyDescent="0.25">
      <c r="AG14" s="75"/>
      <c r="AH14" s="76"/>
      <c r="AI14" s="76"/>
    </row>
    <row r="15" spans="1:40" x14ac:dyDescent="0.25">
      <c r="AG15" s="75"/>
      <c r="AH15" s="76"/>
      <c r="AI15" s="76"/>
    </row>
    <row r="16" spans="1:40" x14ac:dyDescent="0.25">
      <c r="AG16" s="75"/>
      <c r="AH16" s="76"/>
      <c r="AI16" s="76"/>
    </row>
  </sheetData>
  <mergeCells count="3">
    <mergeCell ref="A1:N2"/>
    <mergeCell ref="AA1:AN1"/>
    <mergeCell ref="S1:V1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0ED89-5E25-48C0-BED4-BE28A57BB7F4}">
  <sheetPr codeName="Feuil4"/>
  <dimension ref="A1:O4"/>
  <sheetViews>
    <sheetView zoomScale="78" zoomScaleNormal="78" workbookViewId="0">
      <selection activeCell="N4" sqref="N4"/>
    </sheetView>
  </sheetViews>
  <sheetFormatPr baseColWidth="10" defaultRowHeight="15" x14ac:dyDescent="0.25"/>
  <cols>
    <col min="1" max="1" width="4.5703125" bestFit="1" customWidth="1"/>
    <col min="2" max="2" width="60.5703125" bestFit="1" customWidth="1"/>
    <col min="3" max="3" width="13.7109375" bestFit="1" customWidth="1"/>
    <col min="4" max="4" width="8.140625" bestFit="1" customWidth="1"/>
    <col min="5" max="5" width="9.7109375" bestFit="1" customWidth="1"/>
    <col min="6" max="8" width="10.7109375" bestFit="1" customWidth="1"/>
    <col min="9" max="9" width="10.5703125" bestFit="1" customWidth="1"/>
    <col min="10" max="10" width="8.28515625" bestFit="1" customWidth="1"/>
    <col min="11" max="11" width="9.140625" style="35" bestFit="1" customWidth="1"/>
    <col min="12" max="12" width="7.140625" bestFit="1" customWidth="1"/>
    <col min="13" max="13" width="11.85546875" bestFit="1" customWidth="1"/>
    <col min="14" max="14" width="27.42578125" bestFit="1" customWidth="1"/>
    <col min="15" max="15" width="139.5703125" bestFit="1" customWidth="1"/>
  </cols>
  <sheetData>
    <row r="1" spans="1:15" ht="60" x14ac:dyDescent="0.25">
      <c r="A1" s="53"/>
      <c r="B1" s="54" t="s">
        <v>74</v>
      </c>
      <c r="C1" s="55" t="s">
        <v>75</v>
      </c>
      <c r="D1" s="56" t="s">
        <v>76</v>
      </c>
      <c r="E1" s="56" t="s">
        <v>77</v>
      </c>
      <c r="F1" s="57" t="s">
        <v>78</v>
      </c>
      <c r="G1" s="57" t="s">
        <v>79</v>
      </c>
      <c r="H1" s="57" t="s">
        <v>80</v>
      </c>
      <c r="I1" s="57" t="s">
        <v>81</v>
      </c>
      <c r="J1" s="58" t="s">
        <v>82</v>
      </c>
      <c r="K1" s="59" t="s">
        <v>83</v>
      </c>
      <c r="L1" s="59" t="s">
        <v>84</v>
      </c>
      <c r="M1" s="60" t="s">
        <v>85</v>
      </c>
      <c r="N1" s="61" t="s">
        <v>86</v>
      </c>
      <c r="O1" s="53"/>
    </row>
    <row r="2" spans="1:15" x14ac:dyDescent="0.25">
      <c r="A2" s="62" t="s">
        <v>87</v>
      </c>
      <c r="B2" s="63" t="s">
        <v>88</v>
      </c>
      <c r="C2" s="64" t="s">
        <v>89</v>
      </c>
      <c r="D2" s="65">
        <v>44</v>
      </c>
      <c r="E2" s="64" t="s">
        <v>90</v>
      </c>
      <c r="F2" s="66">
        <v>44428</v>
      </c>
      <c r="G2" s="66">
        <v>44435</v>
      </c>
      <c r="H2" s="66">
        <v>44438</v>
      </c>
      <c r="I2" s="66">
        <v>44423</v>
      </c>
      <c r="J2" s="66">
        <v>44467</v>
      </c>
      <c r="K2" s="67">
        <v>0.47916666666666669</v>
      </c>
      <c r="L2" s="67"/>
      <c r="M2" s="68" t="s">
        <v>68</v>
      </c>
      <c r="N2" s="68" t="s">
        <v>97</v>
      </c>
      <c r="O2" s="69" t="s">
        <v>91</v>
      </c>
    </row>
    <row r="3" spans="1:15" x14ac:dyDescent="0.25">
      <c r="A3" s="62" t="s">
        <v>87</v>
      </c>
      <c r="B3" s="63" t="s">
        <v>88</v>
      </c>
      <c r="C3" s="64" t="s">
        <v>92</v>
      </c>
      <c r="D3" s="65">
        <v>42</v>
      </c>
      <c r="E3" s="64" t="s">
        <v>90</v>
      </c>
      <c r="F3" s="66">
        <v>44428</v>
      </c>
      <c r="G3" s="66">
        <v>44435</v>
      </c>
      <c r="H3" s="66">
        <v>44438</v>
      </c>
      <c r="I3" s="66">
        <v>44423</v>
      </c>
      <c r="J3" s="66">
        <v>44469</v>
      </c>
      <c r="K3" s="67">
        <v>0.33333333333333331</v>
      </c>
      <c r="L3" s="67"/>
      <c r="M3" s="68" t="s">
        <v>68</v>
      </c>
      <c r="N3" s="68" t="s">
        <v>97</v>
      </c>
      <c r="O3" s="69" t="s">
        <v>93</v>
      </c>
    </row>
    <row r="4" spans="1:15" x14ac:dyDescent="0.25">
      <c r="A4" s="62" t="s">
        <v>87</v>
      </c>
      <c r="B4" s="63" t="s">
        <v>88</v>
      </c>
      <c r="C4" s="64" t="s">
        <v>94</v>
      </c>
      <c r="D4" s="65">
        <v>46</v>
      </c>
      <c r="E4" s="64" t="s">
        <v>90</v>
      </c>
      <c r="F4" s="66">
        <v>44428</v>
      </c>
      <c r="G4" s="66">
        <v>44435</v>
      </c>
      <c r="H4" s="66">
        <v>44438</v>
      </c>
      <c r="I4" s="66">
        <v>44423</v>
      </c>
      <c r="J4" s="66">
        <v>44468</v>
      </c>
      <c r="K4" s="67">
        <v>0.33333333333333331</v>
      </c>
      <c r="L4" s="67"/>
      <c r="M4" s="68" t="s">
        <v>68</v>
      </c>
      <c r="N4" s="68" t="s">
        <v>97</v>
      </c>
      <c r="O4" s="69" t="s">
        <v>95</v>
      </c>
    </row>
  </sheetData>
  <autoFilter ref="A1:O4" xr:uid="{5664A113-6CDC-4A3E-ABED-AA5F669DC50D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08AE1-CA45-46E2-B5FF-2091A6BFAF5B}">
  <sheetPr codeName="Feuil3"/>
  <dimension ref="A1:R78"/>
  <sheetViews>
    <sheetView zoomScale="137" zoomScaleNormal="137" workbookViewId="0">
      <selection activeCell="B4" sqref="B4"/>
    </sheetView>
  </sheetViews>
  <sheetFormatPr baseColWidth="10" defaultRowHeight="15" x14ac:dyDescent="0.25"/>
  <cols>
    <col min="1" max="1" width="14.85546875" bestFit="1" customWidth="1"/>
    <col min="4" max="4" width="3.7109375" customWidth="1"/>
    <col min="5" max="5" width="20" customWidth="1"/>
    <col min="7" max="7" width="3.7109375" customWidth="1"/>
    <col min="9" max="9" width="3.7109375" customWidth="1"/>
    <col min="11" max="11" width="3.7109375" customWidth="1"/>
    <col min="14" max="14" width="11.42578125" style="35"/>
    <col min="15" max="15" width="3.7109375" customWidth="1"/>
    <col min="16" max="16" width="27.5703125" customWidth="1"/>
    <col min="17" max="17" width="1.7109375" customWidth="1"/>
    <col min="18" max="18" width="19" bestFit="1" customWidth="1"/>
  </cols>
  <sheetData>
    <row r="1" spans="1:18" ht="21" x14ac:dyDescent="0.3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</row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1"/>
      <c r="O2" s="1"/>
      <c r="P2" s="1"/>
      <c r="Q2" s="1"/>
      <c r="R2" s="1"/>
    </row>
    <row r="3" spans="1:18" s="33" customFormat="1" ht="30" x14ac:dyDescent="0.25">
      <c r="A3" s="26" t="s">
        <v>1</v>
      </c>
      <c r="B3" s="40">
        <v>0.20833333333333334</v>
      </c>
      <c r="C3" s="27" t="s">
        <v>9</v>
      </c>
      <c r="D3" s="2"/>
      <c r="E3" s="28" t="s">
        <v>11</v>
      </c>
      <c r="F3" s="29" t="s">
        <v>12</v>
      </c>
      <c r="G3" s="30"/>
      <c r="H3" s="31" t="s">
        <v>59</v>
      </c>
      <c r="I3" s="30"/>
      <c r="J3" s="31" t="s">
        <v>13</v>
      </c>
      <c r="K3" s="30"/>
      <c r="L3" s="85" t="s">
        <v>2</v>
      </c>
      <c r="M3" s="85"/>
      <c r="N3" s="42" t="s">
        <v>7</v>
      </c>
      <c r="P3" s="34" t="s">
        <v>48</v>
      </c>
      <c r="R3" s="32" t="s">
        <v>34</v>
      </c>
    </row>
    <row r="4" spans="1:18" x14ac:dyDescent="0.25">
      <c r="A4" s="5" t="s">
        <v>8</v>
      </c>
      <c r="B4" s="6" t="s">
        <v>4</v>
      </c>
      <c r="C4" s="7">
        <f>INDEX(M4:M8,MATCH(B4,L4:L8,0),1)</f>
        <v>1.0416666666666666E-2</v>
      </c>
      <c r="D4" s="2"/>
      <c r="E4" s="5" t="s">
        <v>56</v>
      </c>
      <c r="F4" s="37"/>
      <c r="G4" s="2"/>
      <c r="H4" s="5"/>
      <c r="I4" s="2"/>
      <c r="J4" s="5" t="s">
        <v>14</v>
      </c>
      <c r="K4" s="2"/>
      <c r="L4" s="4" t="s">
        <v>3</v>
      </c>
      <c r="M4" s="20">
        <f>1/24/6</f>
        <v>6.9444444444444441E-3</v>
      </c>
      <c r="N4" s="21">
        <f>Interval</f>
        <v>1.0416666666666666E-2</v>
      </c>
      <c r="P4" s="23">
        <f>DATE($A$7,1,1)</f>
        <v>44197</v>
      </c>
      <c r="R4" s="8" t="s">
        <v>35</v>
      </c>
    </row>
    <row r="5" spans="1:18" x14ac:dyDescent="0.25">
      <c r="A5" s="2"/>
      <c r="B5" s="2"/>
      <c r="C5" s="2"/>
      <c r="D5" s="2"/>
      <c r="E5" s="5" t="s">
        <v>57</v>
      </c>
      <c r="F5" s="38"/>
      <c r="G5" s="2"/>
      <c r="H5" s="5" t="s">
        <v>68</v>
      </c>
      <c r="I5" s="2"/>
      <c r="J5" s="5" t="s">
        <v>49</v>
      </c>
      <c r="K5" s="2"/>
      <c r="L5" s="4" t="s">
        <v>4</v>
      </c>
      <c r="M5" s="20">
        <f>1/24/4</f>
        <v>1.0416666666666666E-2</v>
      </c>
      <c r="N5" s="21">
        <f t="shared" ref="N5:N36" si="0">N4+Interval</f>
        <v>2.0833333333333332E-2</v>
      </c>
      <c r="P5" s="23">
        <f>IF(MOD(19*MOD($A$7,19)+24,30)+MOD(2*MOD($A$7,4)+4*MOD($A$7,7)+6*MOD(19*MOD($A$7,19)+24,30)+5,7)-9&lt;=0,DATE($A$7,3,22+MOD(19*MOD($A$7,19)+24,30)+MOD(2*MOD($A$7,4)+4*MOD($A$7,7)+6*MOD(19*MOD($A$7,19)+24,30)+5,7)),DATE($A$7,4,MOD(19*MOD($A$7,19)+24,30))+MOD(2*MOD($A$7,4)+4*MOD($A$7,7)+6*MOD(19*MOD($A$7,19)+24,30)+5,7)-9)</f>
        <v>44290</v>
      </c>
      <c r="R5" s="8" t="s">
        <v>36</v>
      </c>
    </row>
    <row r="6" spans="1:18" x14ac:dyDescent="0.25">
      <c r="A6" s="22" t="s">
        <v>33</v>
      </c>
      <c r="C6" s="2"/>
      <c r="D6" s="2"/>
      <c r="E6" s="5" t="s">
        <v>58</v>
      </c>
      <c r="F6" s="39"/>
      <c r="G6" s="2"/>
      <c r="H6" s="5" t="s">
        <v>67</v>
      </c>
      <c r="I6" s="2"/>
      <c r="J6" s="5" t="s">
        <v>15</v>
      </c>
      <c r="K6" s="2"/>
      <c r="L6" s="4" t="s">
        <v>10</v>
      </c>
      <c r="M6" s="20">
        <f>1/24/3</f>
        <v>1.3888888888888888E-2</v>
      </c>
      <c r="N6" s="21">
        <f t="shared" si="0"/>
        <v>3.125E-2</v>
      </c>
      <c r="P6" s="23">
        <f>P5+1</f>
        <v>44291</v>
      </c>
      <c r="R6" s="8" t="s">
        <v>37</v>
      </c>
    </row>
    <row r="7" spans="1:18" x14ac:dyDescent="0.25">
      <c r="A7" s="6">
        <f>YEAR(Planning!$E$4)</f>
        <v>2021</v>
      </c>
      <c r="B7" s="2"/>
      <c r="C7" s="2"/>
      <c r="D7" s="2"/>
      <c r="E7" s="5" t="s">
        <v>17</v>
      </c>
      <c r="F7" s="45"/>
      <c r="G7" s="2"/>
      <c r="H7" s="5" t="s">
        <v>54</v>
      </c>
      <c r="I7" s="2"/>
      <c r="J7" s="5" t="s">
        <v>16</v>
      </c>
      <c r="K7" s="2"/>
      <c r="L7" s="4" t="s">
        <v>5</v>
      </c>
      <c r="M7" s="20">
        <f>1/24/2</f>
        <v>2.0833333333333332E-2</v>
      </c>
      <c r="N7" s="21">
        <f t="shared" si="0"/>
        <v>4.1666666666666664E-2</v>
      </c>
      <c r="P7" s="23">
        <f>DATE($A$7,1,1)</f>
        <v>44197</v>
      </c>
      <c r="R7" s="8" t="s">
        <v>38</v>
      </c>
    </row>
    <row r="8" spans="1:18" x14ac:dyDescent="0.25">
      <c r="A8" s="2"/>
      <c r="B8" s="2"/>
      <c r="C8" s="2"/>
      <c r="D8" s="2"/>
      <c r="E8" s="5" t="s">
        <v>18</v>
      </c>
      <c r="F8" s="36"/>
      <c r="G8" s="2"/>
      <c r="H8" s="5" t="s">
        <v>55</v>
      </c>
      <c r="I8" s="2"/>
      <c r="J8" s="5" t="s">
        <v>50</v>
      </c>
      <c r="K8" s="2"/>
      <c r="L8" s="4" t="s">
        <v>6</v>
      </c>
      <c r="M8" s="20">
        <f>1/24</f>
        <v>4.1666666666666664E-2</v>
      </c>
      <c r="N8" s="21">
        <f t="shared" si="0"/>
        <v>5.2083333333333329E-2</v>
      </c>
      <c r="P8" s="23">
        <f>DATE($A$7,1,8)</f>
        <v>44204</v>
      </c>
      <c r="R8" s="8" t="s">
        <v>39</v>
      </c>
    </row>
    <row r="9" spans="1:18" x14ac:dyDescent="0.25">
      <c r="A9" s="46" t="s">
        <v>71</v>
      </c>
      <c r="B9" s="2"/>
      <c r="C9" s="2"/>
      <c r="D9" s="2"/>
      <c r="E9" s="5" t="s">
        <v>19</v>
      </c>
      <c r="F9" s="37"/>
      <c r="G9" s="2"/>
      <c r="I9" s="2"/>
      <c r="J9" s="5" t="s">
        <v>51</v>
      </c>
      <c r="K9" s="2"/>
      <c r="L9" s="2"/>
      <c r="M9" s="2"/>
      <c r="N9" s="21">
        <f t="shared" si="0"/>
        <v>6.2499999999999993E-2</v>
      </c>
      <c r="P9" s="23">
        <f>P5+39</f>
        <v>44329</v>
      </c>
      <c r="R9" s="8" t="s">
        <v>40</v>
      </c>
    </row>
    <row r="10" spans="1:18" x14ac:dyDescent="0.25">
      <c r="A10" s="47">
        <v>0.39583333333333331</v>
      </c>
      <c r="B10" s="2"/>
      <c r="C10" s="2"/>
      <c r="D10" s="2"/>
      <c r="E10" s="5" t="s">
        <v>20</v>
      </c>
      <c r="F10" s="52"/>
      <c r="G10" s="2"/>
      <c r="I10" s="2"/>
      <c r="K10" s="2"/>
      <c r="L10" s="2"/>
      <c r="M10" s="2"/>
      <c r="N10" s="21">
        <f t="shared" si="0"/>
        <v>7.2916666666666657E-2</v>
      </c>
      <c r="P10" s="23">
        <f>$P$5+49</f>
        <v>44339</v>
      </c>
      <c r="R10" s="8" t="s">
        <v>41</v>
      </c>
    </row>
    <row r="11" spans="1:18" x14ac:dyDescent="0.25">
      <c r="A11" s="47">
        <v>0.40277777777777773</v>
      </c>
      <c r="B11" s="2"/>
      <c r="C11" s="2"/>
      <c r="D11" s="2"/>
      <c r="E11" s="5" t="s">
        <v>96</v>
      </c>
      <c r="F11" s="38"/>
      <c r="G11" s="2"/>
      <c r="K11" s="2"/>
      <c r="L11" s="2"/>
      <c r="M11" s="2"/>
      <c r="N11" s="21">
        <f t="shared" si="0"/>
        <v>8.3333333333333329E-2</v>
      </c>
      <c r="P11" s="23">
        <f>$P$5+50</f>
        <v>44340</v>
      </c>
      <c r="R11" s="8" t="s">
        <v>42</v>
      </c>
    </row>
    <row r="12" spans="1:18" x14ac:dyDescent="0.25">
      <c r="A12" s="48">
        <v>0.5</v>
      </c>
      <c r="B12" s="2"/>
      <c r="C12" s="2"/>
      <c r="D12" s="2"/>
      <c r="E12" s="2"/>
      <c r="F12" s="2"/>
      <c r="G12" s="2"/>
      <c r="K12" s="2"/>
      <c r="L12" s="2"/>
      <c r="M12" s="2"/>
      <c r="N12" s="21">
        <f t="shared" si="0"/>
        <v>9.375E-2</v>
      </c>
      <c r="P12" s="23">
        <f>DATE($A$7,7,14)</f>
        <v>44391</v>
      </c>
      <c r="R12" s="8" t="s">
        <v>43</v>
      </c>
    </row>
    <row r="13" spans="1:18" x14ac:dyDescent="0.25">
      <c r="A13" s="48">
        <v>0.53125</v>
      </c>
      <c r="B13" s="2"/>
      <c r="C13" s="2"/>
      <c r="D13" s="2"/>
      <c r="E13" s="2"/>
      <c r="F13" s="2"/>
      <c r="G13" s="2"/>
      <c r="K13" s="2"/>
      <c r="L13" s="2"/>
      <c r="M13" s="2"/>
      <c r="N13" s="21">
        <f t="shared" si="0"/>
        <v>0.10416666666666667</v>
      </c>
      <c r="P13" s="23">
        <f>DATE($A$7,8,15)</f>
        <v>44423</v>
      </c>
      <c r="R13" s="8" t="s">
        <v>44</v>
      </c>
    </row>
    <row r="14" spans="1:18" x14ac:dyDescent="0.25">
      <c r="A14" s="21">
        <v>0.58333333333333337</v>
      </c>
      <c r="B14" s="2"/>
      <c r="C14" s="2"/>
      <c r="D14" s="2"/>
      <c r="E14" s="2"/>
      <c r="F14" s="2"/>
      <c r="G14" s="2"/>
      <c r="K14" s="2"/>
      <c r="L14" s="2"/>
      <c r="M14" s="2"/>
      <c r="N14" s="21">
        <f t="shared" si="0"/>
        <v>0.11458333333333334</v>
      </c>
      <c r="P14" s="23">
        <f>DATE($A$7,11,1)</f>
        <v>44501</v>
      </c>
      <c r="R14" s="8" t="s">
        <v>45</v>
      </c>
    </row>
    <row r="15" spans="1:18" x14ac:dyDescent="0.25">
      <c r="A15" s="21">
        <v>0.59027777777777779</v>
      </c>
      <c r="B15" s="2"/>
      <c r="C15" s="2"/>
      <c r="D15" s="2"/>
      <c r="E15" s="2"/>
      <c r="F15" s="2"/>
      <c r="G15" s="2"/>
      <c r="K15" s="2"/>
      <c r="L15" s="2"/>
      <c r="M15" s="2"/>
      <c r="N15" s="21">
        <f t="shared" si="0"/>
        <v>0.125</v>
      </c>
      <c r="P15" s="23">
        <f>DATE($A$7,11,11)</f>
        <v>44511</v>
      </c>
      <c r="R15" s="8" t="s">
        <v>46</v>
      </c>
    </row>
    <row r="16" spans="1:18" x14ac:dyDescent="0.25">
      <c r="A16" s="2"/>
      <c r="B16" s="2"/>
      <c r="C16" s="2"/>
      <c r="D16" s="2"/>
      <c r="E16" s="2"/>
      <c r="F16" s="2"/>
      <c r="G16" s="2"/>
      <c r="K16" s="2"/>
      <c r="L16" s="2"/>
      <c r="M16" s="2"/>
      <c r="N16" s="21">
        <f t="shared" si="0"/>
        <v>0.13541666666666666</v>
      </c>
      <c r="P16" s="24">
        <f>DATE($A$7,12,25)</f>
        <v>44555</v>
      </c>
      <c r="R16" s="8" t="s">
        <v>47</v>
      </c>
    </row>
    <row r="17" spans="1:16" x14ac:dyDescent="0.25">
      <c r="A17" s="31" t="s">
        <v>66</v>
      </c>
      <c r="B17" s="2"/>
      <c r="E17" s="2"/>
      <c r="F17" s="2"/>
      <c r="G17" s="2"/>
      <c r="H17" s="2"/>
      <c r="I17" s="2"/>
      <c r="J17" s="2"/>
      <c r="K17" s="2"/>
      <c r="L17" s="2"/>
      <c r="M17" s="2"/>
      <c r="N17" s="21">
        <f t="shared" si="0"/>
        <v>0.14583333333333331</v>
      </c>
      <c r="P17" s="25">
        <v>44512</v>
      </c>
    </row>
    <row r="18" spans="1:16" x14ac:dyDescent="0.25">
      <c r="A18" s="8" t="s">
        <v>63</v>
      </c>
      <c r="B18" s="2"/>
      <c r="E18" s="2"/>
      <c r="F18" s="2"/>
      <c r="G18" s="2"/>
      <c r="H18" s="2"/>
      <c r="I18" s="2"/>
      <c r="J18" s="2"/>
      <c r="K18" s="2"/>
      <c r="L18" s="2"/>
      <c r="M18" s="2"/>
      <c r="N18" s="21">
        <f t="shared" si="0"/>
        <v>0.15624999999999997</v>
      </c>
    </row>
    <row r="19" spans="1:16" x14ac:dyDescent="0.25">
      <c r="A19" s="5" t="s">
        <v>64</v>
      </c>
      <c r="B19" s="2"/>
      <c r="E19" s="2"/>
      <c r="F19" s="2"/>
      <c r="G19" s="2"/>
      <c r="H19" s="2"/>
      <c r="I19" s="2"/>
      <c r="J19" s="2"/>
      <c r="K19" s="2"/>
      <c r="L19" s="2"/>
      <c r="M19" s="2"/>
      <c r="N19" s="21">
        <f t="shared" si="0"/>
        <v>0.16666666666666663</v>
      </c>
    </row>
    <row r="20" spans="1:16" x14ac:dyDescent="0.25">
      <c r="A20" s="5" t="s">
        <v>65</v>
      </c>
      <c r="B20" s="2"/>
      <c r="E20" s="2"/>
      <c r="F20" s="2"/>
      <c r="G20" s="2"/>
      <c r="H20" s="2"/>
      <c r="I20" s="2"/>
      <c r="J20" s="2"/>
      <c r="K20" s="2"/>
      <c r="L20" s="2"/>
      <c r="M20" s="2"/>
      <c r="N20" s="21">
        <f t="shared" si="0"/>
        <v>0.17708333333333329</v>
      </c>
    </row>
    <row r="21" spans="1:16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1">
        <f t="shared" si="0"/>
        <v>0.18749999999999994</v>
      </c>
    </row>
    <row r="22" spans="1:16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1">
        <f t="shared" si="0"/>
        <v>0.1979166666666666</v>
      </c>
    </row>
    <row r="23" spans="1:16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1">
        <f t="shared" si="0"/>
        <v>0.20833333333333326</v>
      </c>
    </row>
    <row r="24" spans="1:16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1">
        <f t="shared" si="0"/>
        <v>0.21874999999999992</v>
      </c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1">
        <f t="shared" si="0"/>
        <v>0.22916666666666657</v>
      </c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1">
        <f t="shared" si="0"/>
        <v>0.23958333333333323</v>
      </c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1">
        <f t="shared" si="0"/>
        <v>0.24999999999999989</v>
      </c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1">
        <f t="shared" si="0"/>
        <v>0.26041666666666657</v>
      </c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1">
        <f t="shared" si="0"/>
        <v>0.27083333333333326</v>
      </c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1">
        <f t="shared" si="0"/>
        <v>0.28124999999999994</v>
      </c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1">
        <f t="shared" si="0"/>
        <v>0.29166666666666663</v>
      </c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1">
        <f t="shared" si="0"/>
        <v>0.30208333333333331</v>
      </c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1">
        <f t="shared" si="0"/>
        <v>0.3125</v>
      </c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1">
        <f t="shared" si="0"/>
        <v>0.32291666666666669</v>
      </c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1">
        <f t="shared" si="0"/>
        <v>0.33333333333333337</v>
      </c>
    </row>
    <row r="36" spans="1:1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1">
        <f t="shared" si="0"/>
        <v>0.34375000000000006</v>
      </c>
    </row>
    <row r="37" spans="1:1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1">
        <f t="shared" ref="N37:N68" si="1">N36+Interval</f>
        <v>0.35416666666666674</v>
      </c>
    </row>
    <row r="38" spans="1:1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1">
        <f t="shared" si="1"/>
        <v>0.36458333333333343</v>
      </c>
    </row>
    <row r="39" spans="1:1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1">
        <f t="shared" si="1"/>
        <v>0.37500000000000011</v>
      </c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1">
        <f t="shared" si="1"/>
        <v>0.3854166666666668</v>
      </c>
    </row>
    <row r="41" spans="1:1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1">
        <f t="shared" si="1"/>
        <v>0.39583333333333348</v>
      </c>
    </row>
    <row r="42" spans="1:14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1">
        <f t="shared" si="1"/>
        <v>0.40625000000000017</v>
      </c>
    </row>
    <row r="43" spans="1:14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1">
        <f t="shared" si="1"/>
        <v>0.41666666666666685</v>
      </c>
    </row>
    <row r="44" spans="1:1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1">
        <f t="shared" si="1"/>
        <v>0.42708333333333354</v>
      </c>
    </row>
    <row r="45" spans="1:14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1">
        <f t="shared" si="1"/>
        <v>0.43750000000000022</v>
      </c>
    </row>
    <row r="46" spans="1:14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1">
        <f t="shared" si="1"/>
        <v>0.44791666666666691</v>
      </c>
    </row>
    <row r="47" spans="1:1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1">
        <f t="shared" si="1"/>
        <v>0.45833333333333359</v>
      </c>
    </row>
    <row r="48" spans="1:14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1">
        <f t="shared" si="1"/>
        <v>0.46875000000000028</v>
      </c>
    </row>
    <row r="49" spans="1:14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1">
        <f t="shared" si="1"/>
        <v>0.47916666666666696</v>
      </c>
    </row>
    <row r="50" spans="1:14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1">
        <f t="shared" si="1"/>
        <v>0.48958333333333365</v>
      </c>
    </row>
    <row r="51" spans="1:14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1">
        <f t="shared" si="1"/>
        <v>0.50000000000000033</v>
      </c>
    </row>
    <row r="52" spans="1:14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1">
        <f t="shared" si="1"/>
        <v>0.51041666666666696</v>
      </c>
    </row>
    <row r="53" spans="1:14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1">
        <f t="shared" si="1"/>
        <v>0.52083333333333359</v>
      </c>
    </row>
    <row r="54" spans="1:14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1">
        <f t="shared" si="1"/>
        <v>0.53125000000000022</v>
      </c>
    </row>
    <row r="55" spans="1:14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1">
        <f t="shared" si="1"/>
        <v>0.54166666666666685</v>
      </c>
    </row>
    <row r="56" spans="1:14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1">
        <f t="shared" si="1"/>
        <v>0.55208333333333348</v>
      </c>
    </row>
    <row r="57" spans="1:14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1">
        <f t="shared" si="1"/>
        <v>0.56250000000000011</v>
      </c>
    </row>
    <row r="58" spans="1:14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1">
        <f t="shared" si="1"/>
        <v>0.57291666666666674</v>
      </c>
    </row>
    <row r="59" spans="1:14" x14ac:dyDescent="0.25">
      <c r="N59" s="21">
        <f t="shared" si="1"/>
        <v>0.58333333333333337</v>
      </c>
    </row>
    <row r="60" spans="1:14" x14ac:dyDescent="0.25">
      <c r="N60" s="21">
        <f t="shared" si="1"/>
        <v>0.59375</v>
      </c>
    </row>
    <row r="61" spans="1:14" x14ac:dyDescent="0.25">
      <c r="N61" s="21">
        <f t="shared" si="1"/>
        <v>0.60416666666666663</v>
      </c>
    </row>
    <row r="62" spans="1:14" x14ac:dyDescent="0.25">
      <c r="N62" s="21">
        <f t="shared" si="1"/>
        <v>0.61458333333333326</v>
      </c>
    </row>
    <row r="63" spans="1:14" x14ac:dyDescent="0.25">
      <c r="N63" s="21">
        <f t="shared" si="1"/>
        <v>0.62499999999999989</v>
      </c>
    </row>
    <row r="64" spans="1:14" x14ac:dyDescent="0.25">
      <c r="N64" s="21">
        <f t="shared" si="1"/>
        <v>0.63541666666666652</v>
      </c>
    </row>
    <row r="65" spans="14:14" x14ac:dyDescent="0.25">
      <c r="N65" s="21">
        <f t="shared" si="1"/>
        <v>0.64583333333333315</v>
      </c>
    </row>
    <row r="66" spans="14:14" x14ac:dyDescent="0.25">
      <c r="N66" s="21">
        <f t="shared" si="1"/>
        <v>0.65624999999999978</v>
      </c>
    </row>
    <row r="67" spans="14:14" x14ac:dyDescent="0.25">
      <c r="N67" s="21">
        <f t="shared" si="1"/>
        <v>0.66666666666666641</v>
      </c>
    </row>
    <row r="68" spans="14:14" x14ac:dyDescent="0.25">
      <c r="N68" s="21">
        <f t="shared" si="1"/>
        <v>0.67708333333333304</v>
      </c>
    </row>
    <row r="69" spans="14:14" x14ac:dyDescent="0.25">
      <c r="N69" s="21">
        <f t="shared" ref="N69:N75" si="2">N68+Interval</f>
        <v>0.68749999999999967</v>
      </c>
    </row>
    <row r="70" spans="14:14" x14ac:dyDescent="0.25">
      <c r="N70" s="21">
        <f t="shared" si="2"/>
        <v>0.6979166666666663</v>
      </c>
    </row>
    <row r="71" spans="14:14" x14ac:dyDescent="0.25">
      <c r="N71" s="21">
        <f t="shared" si="2"/>
        <v>0.70833333333333293</v>
      </c>
    </row>
    <row r="72" spans="14:14" x14ac:dyDescent="0.25">
      <c r="N72" s="21">
        <f t="shared" si="2"/>
        <v>0.71874999999999956</v>
      </c>
    </row>
    <row r="73" spans="14:14" x14ac:dyDescent="0.25">
      <c r="N73" s="21">
        <f t="shared" si="2"/>
        <v>0.72916666666666619</v>
      </c>
    </row>
    <row r="74" spans="14:14" x14ac:dyDescent="0.25">
      <c r="N74" s="21">
        <f t="shared" si="2"/>
        <v>0.73958333333333282</v>
      </c>
    </row>
    <row r="75" spans="14:14" x14ac:dyDescent="0.25">
      <c r="N75" s="21">
        <f t="shared" si="2"/>
        <v>0.74999999999999944</v>
      </c>
    </row>
    <row r="76" spans="14:14" x14ac:dyDescent="0.25">
      <c r="N76" s="3"/>
    </row>
    <row r="77" spans="14:14" x14ac:dyDescent="0.25">
      <c r="N77" s="3"/>
    </row>
    <row r="78" spans="14:14" x14ac:dyDescent="0.25">
      <c r="N78" s="3"/>
    </row>
  </sheetData>
  <mergeCells count="2">
    <mergeCell ref="L3:M3"/>
    <mergeCell ref="A1:R1"/>
  </mergeCells>
  <phoneticPr fontId="6" type="noConversion"/>
  <dataValidations count="1">
    <dataValidation type="list" allowBlank="1" showInputMessage="1" showErrorMessage="1" sqref="B4" xr:uid="{6725FE49-CC16-4CB2-8D46-061934CA2B6D}">
      <formula1>$L$4:$L$8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Planning</vt:lpstr>
      <vt:lpstr>Taches</vt:lpstr>
      <vt:lpstr>BDD</vt:lpstr>
      <vt:lpstr>Admin</vt:lpstr>
      <vt:lpstr>Taches!Criteres</vt:lpstr>
      <vt:lpstr>Taches!Extraire</vt:lpstr>
      <vt:lpstr>Frequence</vt:lpstr>
      <vt:lpstr>Planning!Impression_des_titres</vt:lpstr>
      <vt:lpstr>Interval</vt:lpstr>
      <vt:lpstr>Staff</vt:lpstr>
      <vt:lpstr>StartTime</vt:lpstr>
      <vt:lpstr>Statut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LOUVET Thierry</cp:lastModifiedBy>
  <cp:lastPrinted>2021-09-29T06:02:22Z</cp:lastPrinted>
  <dcterms:created xsi:type="dcterms:W3CDTF">2021-09-22T06:15:29Z</dcterms:created>
  <dcterms:modified xsi:type="dcterms:W3CDTF">2021-09-29T10:42:48Z</dcterms:modified>
</cp:coreProperties>
</file>