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queryTables/queryTable1.xml" ContentType="application/vnd.openxmlformats-officedocument.spreadsheetml.queryTable+xml"/>
  <Override PartName="/xl/tables/table1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ENTREES D'ORDRES\"/>
    </mc:Choice>
  </mc:AlternateContent>
  <xr:revisionPtr revIDLastSave="0" documentId="13_ncr:1_{71DBFC7C-EAF2-4E52-9D31-66960E526D51}" xr6:coauthVersionLast="45" xr6:coauthVersionMax="45" xr10:uidLastSave="{00000000-0000-0000-0000-000000000000}"/>
  <bookViews>
    <workbookView xWindow="-120" yWindow="-120" windowWidth="29040" windowHeight="15840" tabRatio="858" xr2:uid="{1BDB143B-D35C-44E6-AB2A-F89B36AF52CA}"/>
  </bookViews>
  <sheets>
    <sheet name="Janvier" sheetId="9" r:id="rId1"/>
    <sheet name="Février" sheetId="2" r:id="rId2"/>
    <sheet name="Mars" sheetId="8" r:id="rId3"/>
    <sheet name="Avril" sheetId="10" r:id="rId4"/>
    <sheet name="Mai" sheetId="11" r:id="rId5"/>
    <sheet name="Juin" sheetId="12" r:id="rId6"/>
    <sheet name="Juillet" sheetId="13" r:id="rId7"/>
    <sheet name="Aout" sheetId="14" r:id="rId8"/>
    <sheet name="Septembre" sheetId="15" r:id="rId9"/>
    <sheet name="Octobre" sheetId="16" r:id="rId10"/>
    <sheet name="Novembre" sheetId="17" r:id="rId11"/>
    <sheet name="Décembre" sheetId="18" r:id="rId12"/>
    <sheet name="Encours Commandes" sheetId="4" r:id="rId13"/>
    <sheet name="Commandes Posées Livrées" sheetId="5" r:id="rId14"/>
    <sheet name="RECAP DPT MENSUEL" sheetId="7" r:id="rId15"/>
    <sheet name="Feuil1" sheetId="6" r:id="rId16"/>
  </sheets>
  <definedNames>
    <definedName name="DonnéesExternes_1" localSheetId="13" hidden="1">'Commandes Posées Livrées'!$A$4:$E$5</definedName>
    <definedName name="DonnéesExternes_1" localSheetId="12" hidden="1">'Encours Commandes'!$A$4:$D$19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4" l="1"/>
  <c r="C6" i="5"/>
  <c r="AU5" i="18" l="1"/>
  <c r="AT5" i="18"/>
  <c r="AS5" i="18"/>
  <c r="AU4" i="18"/>
  <c r="AT4" i="18"/>
  <c r="AS4" i="18"/>
  <c r="AU3" i="18"/>
  <c r="AT3" i="18"/>
  <c r="AS3" i="18"/>
  <c r="AU5" i="17"/>
  <c r="AT5" i="17"/>
  <c r="AS5" i="17"/>
  <c r="AU4" i="17"/>
  <c r="AT4" i="17"/>
  <c r="AS4" i="17"/>
  <c r="AU3" i="17"/>
  <c r="AT3" i="17"/>
  <c r="AS3" i="17"/>
  <c r="AU5" i="16"/>
  <c r="AT5" i="16"/>
  <c r="AS5" i="16"/>
  <c r="AU4" i="16"/>
  <c r="AT4" i="16"/>
  <c r="AS4" i="16"/>
  <c r="AU3" i="16"/>
  <c r="AT3" i="16"/>
  <c r="AS3" i="16"/>
  <c r="AU5" i="15"/>
  <c r="AT5" i="15"/>
  <c r="AS5" i="15"/>
  <c r="AU4" i="15"/>
  <c r="AT4" i="15"/>
  <c r="AS4" i="15"/>
  <c r="AU3" i="15"/>
  <c r="AT3" i="15"/>
  <c r="AS3" i="15"/>
  <c r="AU5" i="14"/>
  <c r="AT5" i="14"/>
  <c r="AS5" i="14"/>
  <c r="AU4" i="14"/>
  <c r="AT4" i="14"/>
  <c r="AS4" i="14"/>
  <c r="AU3" i="14"/>
  <c r="AT3" i="14"/>
  <c r="AS3" i="14"/>
  <c r="AU5" i="13"/>
  <c r="AT5" i="13"/>
  <c r="AS5" i="13"/>
  <c r="AU4" i="13"/>
  <c r="AT4" i="13"/>
  <c r="AS4" i="13"/>
  <c r="AU3" i="13"/>
  <c r="AT3" i="13"/>
  <c r="AS3" i="13"/>
  <c r="AU5" i="12"/>
  <c r="AT5" i="12"/>
  <c r="AS5" i="12"/>
  <c r="AU4" i="12"/>
  <c r="AT4" i="12"/>
  <c r="AS4" i="12"/>
  <c r="AU3" i="12"/>
  <c r="AT3" i="12"/>
  <c r="AS3" i="12"/>
  <c r="AU5" i="11"/>
  <c r="AT5" i="11"/>
  <c r="AS5" i="11"/>
  <c r="AU4" i="11"/>
  <c r="AT4" i="11"/>
  <c r="AS4" i="11"/>
  <c r="AU3" i="11"/>
  <c r="AT3" i="11"/>
  <c r="AS3" i="11"/>
  <c r="AU5" i="10"/>
  <c r="AT5" i="10"/>
  <c r="AS5" i="10"/>
  <c r="AU4" i="10"/>
  <c r="AT4" i="10"/>
  <c r="AS4" i="10"/>
  <c r="AU3" i="10"/>
  <c r="AT3" i="10"/>
  <c r="AS3" i="10"/>
  <c r="AU5" i="8"/>
  <c r="AT5" i="8"/>
  <c r="AS5" i="8"/>
  <c r="AU4" i="8"/>
  <c r="AT4" i="8"/>
  <c r="AS4" i="8"/>
  <c r="AU3" i="8"/>
  <c r="AT3" i="8"/>
  <c r="AS3" i="8"/>
  <c r="AU5" i="2"/>
  <c r="AT5" i="2"/>
  <c r="AS5" i="2"/>
  <c r="AU4" i="2"/>
  <c r="AT4" i="2"/>
  <c r="AS4" i="2"/>
  <c r="AU3" i="2"/>
  <c r="AT3" i="2"/>
  <c r="AS3" i="2"/>
  <c r="AU4" i="9"/>
  <c r="AT4" i="9"/>
  <c r="AS4" i="9"/>
  <c r="AU5" i="9"/>
  <c r="AT5" i="9"/>
  <c r="AS5" i="9"/>
  <c r="AU3" i="9"/>
  <c r="AT3" i="9"/>
  <c r="AS3" i="9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B13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B12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B11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P9" i="7"/>
  <c r="O9" i="7"/>
  <c r="N9" i="7"/>
  <c r="M9" i="7"/>
  <c r="L9" i="7"/>
  <c r="K9" i="7"/>
  <c r="J9" i="7"/>
  <c r="I9" i="7"/>
  <c r="H9" i="7"/>
  <c r="G9" i="7"/>
  <c r="F9" i="7"/>
  <c r="E9" i="7"/>
  <c r="D9" i="7"/>
  <c r="C9" i="7"/>
  <c r="B9" i="7"/>
  <c r="P8" i="7"/>
  <c r="O8" i="7"/>
  <c r="N8" i="7"/>
  <c r="M8" i="7"/>
  <c r="L8" i="7"/>
  <c r="K8" i="7"/>
  <c r="J8" i="7"/>
  <c r="I8" i="7"/>
  <c r="H8" i="7"/>
  <c r="G8" i="7"/>
  <c r="F8" i="7"/>
  <c r="E8" i="7"/>
  <c r="D8" i="7"/>
  <c r="C8" i="7"/>
  <c r="B8" i="7"/>
  <c r="P7" i="7"/>
  <c r="O7" i="7"/>
  <c r="N7" i="7"/>
  <c r="M7" i="7"/>
  <c r="L7" i="7"/>
  <c r="K7" i="7"/>
  <c r="J7" i="7"/>
  <c r="I7" i="7"/>
  <c r="H7" i="7"/>
  <c r="G7" i="7"/>
  <c r="F7" i="7"/>
  <c r="E7" i="7"/>
  <c r="D7" i="7"/>
  <c r="C7" i="7"/>
  <c r="B7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P5" i="7"/>
  <c r="O5" i="7"/>
  <c r="N5" i="7"/>
  <c r="M5" i="7"/>
  <c r="L5" i="7"/>
  <c r="K5" i="7"/>
  <c r="J5" i="7"/>
  <c r="I5" i="7"/>
  <c r="H5" i="7"/>
  <c r="G5" i="7"/>
  <c r="F5" i="7"/>
  <c r="E5" i="7"/>
  <c r="D5" i="7"/>
  <c r="C5" i="7"/>
  <c r="B5" i="7"/>
  <c r="P4" i="7"/>
  <c r="O4" i="7"/>
  <c r="N4" i="7"/>
  <c r="M4" i="7"/>
  <c r="L4" i="7"/>
  <c r="K4" i="7"/>
  <c r="J4" i="7"/>
  <c r="I4" i="7"/>
  <c r="H4" i="7"/>
  <c r="G4" i="7"/>
  <c r="F4" i="7"/>
  <c r="E4" i="7"/>
  <c r="D4" i="7"/>
  <c r="C4" i="7"/>
  <c r="B4" i="7"/>
  <c r="P3" i="7"/>
  <c r="O3" i="7"/>
  <c r="N3" i="7"/>
  <c r="M3" i="7"/>
  <c r="L3" i="7"/>
  <c r="K3" i="7"/>
  <c r="J3" i="7"/>
  <c r="I3" i="7"/>
  <c r="H3" i="7"/>
  <c r="G3" i="7"/>
  <c r="F3" i="7"/>
  <c r="E3" i="7"/>
  <c r="D3" i="7"/>
  <c r="C3" i="7"/>
  <c r="B3" i="7"/>
  <c r="P2" i="7"/>
  <c r="O2" i="7"/>
  <c r="N2" i="7"/>
  <c r="M2" i="7"/>
  <c r="L2" i="7"/>
  <c r="K2" i="7"/>
  <c r="J2" i="7"/>
  <c r="I2" i="7"/>
  <c r="H2" i="7"/>
  <c r="G2" i="7"/>
  <c r="F2" i="7"/>
  <c r="E2" i="7"/>
  <c r="D2" i="7"/>
  <c r="Q2" i="7" s="1"/>
  <c r="Q14" i="7" s="1"/>
  <c r="C2" i="7"/>
  <c r="B2" i="7"/>
  <c r="Q13" i="7"/>
  <c r="Q12" i="7"/>
  <c r="Q11" i="7"/>
  <c r="Q10" i="7"/>
  <c r="Q9" i="7"/>
  <c r="Q8" i="7"/>
  <c r="Q7" i="7"/>
  <c r="Q6" i="7"/>
  <c r="Q5" i="7"/>
  <c r="Q4" i="7"/>
  <c r="Q3" i="7"/>
  <c r="S5" i="18"/>
  <c r="S5" i="17"/>
  <c r="S5" i="16"/>
  <c r="S5" i="15"/>
  <c r="S5" i="14"/>
  <c r="S5" i="13"/>
  <c r="S5" i="12"/>
  <c r="S5" i="11"/>
  <c r="S5" i="10"/>
  <c r="S5" i="8"/>
  <c r="S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7EEF91-9027-4DA6-95D9-ECA611377074}" keepAlive="1" name="Requête - CommandesPoséesLivrées" description="Connexion à la requête « CommandesPoséesLivrées » dans le classeur." type="5" refreshedVersion="6" background="1" saveData="1">
    <dbPr connection="Provider=Microsoft.Mashup.OleDb.1;Data Source=$Workbook$;Location=CommandesPoséesLivrées;Extended Properties=&quot;&quot;" command="SELECT * FROM [CommandesPoséesLivrées]"/>
  </connection>
  <connection id="2" xr16:uid="{1D122651-8C3F-46C6-B777-8CC0A9CF65DE}" keepAlive="1" name="Requête - EncoursCommande" description="Connexion à la requête « EncoursCommande » dans le classeur." type="5" refreshedVersion="6" background="1" saveData="1">
    <dbPr connection="Provider=Microsoft.Mashup.OleDb.1;Data Source=$Workbook$;Location=EncoursCommande;Extended Properties=&quot;&quot;" command="SELECT * FROM [EncoursCommande]"/>
  </connection>
</connections>
</file>

<file path=xl/sharedStrings.xml><?xml version="1.0" encoding="utf-8"?>
<sst xmlns="http://schemas.openxmlformats.org/spreadsheetml/2006/main" count="717" uniqueCount="128">
  <si>
    <t>DATE DE CDE</t>
  </si>
  <si>
    <t>N° DE DEVIS</t>
  </si>
  <si>
    <t>CODE CLT</t>
  </si>
  <si>
    <t>NOM CLT</t>
  </si>
  <si>
    <t>NOM CHANTIER</t>
  </si>
  <si>
    <t>TYPE DE PDT 1</t>
  </si>
  <si>
    <t>QTE</t>
  </si>
  <si>
    <t>DEPT</t>
  </si>
  <si>
    <t>COMMERCIAL</t>
  </si>
  <si>
    <t>MONTANT HT</t>
  </si>
  <si>
    <t>STORES BANNES</t>
  </si>
  <si>
    <t>WO</t>
  </si>
  <si>
    <t>RIDEAUX</t>
  </si>
  <si>
    <t>SG</t>
  </si>
  <si>
    <t>REPARATIONS VR</t>
  </si>
  <si>
    <t>REENTOILAGE</t>
  </si>
  <si>
    <t>ABT</t>
  </si>
  <si>
    <t>Date de pose</t>
  </si>
  <si>
    <t>Numéro de Facture</t>
  </si>
  <si>
    <t>ENCOURS COMMANDES</t>
  </si>
  <si>
    <t>Total</t>
  </si>
  <si>
    <t>COMMANDES POSEES/LIVREES</t>
  </si>
  <si>
    <t>TYPE DE PDT 2</t>
  </si>
  <si>
    <t>TYPE DE PDT 3</t>
  </si>
  <si>
    <t>TYPE DE PDT 4</t>
  </si>
  <si>
    <t>ACOMPTE</t>
  </si>
  <si>
    <t>TVA</t>
  </si>
  <si>
    <t>TTC</t>
  </si>
  <si>
    <t>TYPE DE COMM</t>
  </si>
  <si>
    <t>% DE COMM</t>
  </si>
  <si>
    <t>TX DE REMISE</t>
  </si>
  <si>
    <t>PP</t>
  </si>
  <si>
    <t>DATE DE CREATION CLT</t>
  </si>
  <si>
    <t>DATE DE FACTURE</t>
  </si>
  <si>
    <t>TOTAL HT</t>
  </si>
  <si>
    <t>DATE DE REGLT</t>
  </si>
  <si>
    <t>ECHEANCE</t>
  </si>
  <si>
    <t>DATE DE FACTURE3</t>
  </si>
  <si>
    <t>DATE DE FACTURE2</t>
  </si>
  <si>
    <t>TOTAL HT2</t>
  </si>
  <si>
    <t>DATE DE REGLT2</t>
  </si>
  <si>
    <t>ECHEANCE2</t>
  </si>
  <si>
    <t>TOTAL HT3</t>
  </si>
  <si>
    <t>DATE DE REGLT3</t>
  </si>
  <si>
    <t>ECHEANCE3</t>
  </si>
  <si>
    <t>Menus Déroulants</t>
  </si>
  <si>
    <t>Produits</t>
  </si>
  <si>
    <t>Départements</t>
  </si>
  <si>
    <t>Commercial</t>
  </si>
  <si>
    <t>Type de comm</t>
  </si>
  <si>
    <t>% de comm</t>
  </si>
  <si>
    <t>SLV</t>
  </si>
  <si>
    <t>AO</t>
  </si>
  <si>
    <t>PLISSES</t>
  </si>
  <si>
    <t>Bureau</t>
  </si>
  <si>
    <t>VENITIENS</t>
  </si>
  <si>
    <t>SEI</t>
  </si>
  <si>
    <t>LG</t>
  </si>
  <si>
    <t>SEIXL</t>
  </si>
  <si>
    <t>JA</t>
  </si>
  <si>
    <t>SEE</t>
  </si>
  <si>
    <t>REPAR BANNES</t>
  </si>
  <si>
    <t>COFFRES 83</t>
  </si>
  <si>
    <t>BANNETTES</t>
  </si>
  <si>
    <t>EGR</t>
  </si>
  <si>
    <t>STT</t>
  </si>
  <si>
    <t>CORBEILLES</t>
  </si>
  <si>
    <t>RII</t>
  </si>
  <si>
    <t>FILMS</t>
  </si>
  <si>
    <t>COFFRES 55</t>
  </si>
  <si>
    <t>VR RENO</t>
  </si>
  <si>
    <t>VR TRADI</t>
  </si>
  <si>
    <t>TABLIERS</t>
  </si>
  <si>
    <t>FT</t>
  </si>
  <si>
    <t>VELUMS</t>
  </si>
  <si>
    <t>BATEAUX</t>
  </si>
  <si>
    <t>REPARATION SEE</t>
  </si>
  <si>
    <t>MODIF STORES</t>
  </si>
  <si>
    <t>INTERVENTION DIVERSE</t>
  </si>
  <si>
    <t>MOUSTIQUAIRES</t>
  </si>
  <si>
    <t>MBC</t>
  </si>
  <si>
    <t>Numéro de facture 2</t>
  </si>
  <si>
    <t>QTE2</t>
  </si>
  <si>
    <t>QTE3</t>
  </si>
  <si>
    <t>QTE4</t>
  </si>
  <si>
    <t>NVX  CLT</t>
  </si>
  <si>
    <t>N° DE CLT</t>
  </si>
  <si>
    <t>Numéro de facture 3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</si>
  <si>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</si>
  <si>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</si>
  <si>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</si>
  <si>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</si>
  <si>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</si>
  <si>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</si>
  <si>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</si>
  <si>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</si>
  <si>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</si>
  <si>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</si>
  <si>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</si>
  <si>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</si>
  <si>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</si>
  <si>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ENTREES D'ORDRES 2022</t>
  </si>
  <si>
    <t>PODIUM</t>
  </si>
  <si>
    <t>Nom</t>
  </si>
  <si>
    <t>Entrèes d'Ordres</t>
  </si>
  <si>
    <t>Nouveaux Clients</t>
  </si>
  <si>
    <t>Nombre de commandes</t>
  </si>
  <si>
    <t>Sébastien Gillette</t>
  </si>
  <si>
    <t xml:space="preserve">William Osborn </t>
  </si>
  <si>
    <t>Jacques Audureau</t>
  </si>
  <si>
    <t>21/1175</t>
  </si>
  <si>
    <t>49LYCCAB</t>
  </si>
  <si>
    <t>LYCEE CARNOT BERTIN</t>
  </si>
  <si>
    <t>MAGA - REGUL DECEMBRE</t>
  </si>
  <si>
    <t>C5F191</t>
  </si>
  <si>
    <t>21/678</t>
  </si>
  <si>
    <t>41MAIBLO</t>
  </si>
  <si>
    <t>MAIRIE BLOIS</t>
  </si>
  <si>
    <t>MAISON MAGIE - TRANCHE 2</t>
  </si>
  <si>
    <t>C1C307</t>
  </si>
  <si>
    <t>21/828</t>
  </si>
  <si>
    <t>ECOLE RAPHAEL PERIE</t>
  </si>
  <si>
    <t>37MAIAMB</t>
  </si>
  <si>
    <t>MAIRIE AMBOISE</t>
  </si>
  <si>
    <t>HOTEL DE VILLE</t>
  </si>
  <si>
    <t>C6N026</t>
  </si>
  <si>
    <t>22/003</t>
  </si>
  <si>
    <t>CHGT 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</si>
</sst>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_-* #,##0\ &quot;€&quot;_-;\-* #,##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2">
    <xf numFmtId="0" fontId="0" fillId="0" borderId="0" xfId="0"/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Continuous" vertical="center"/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1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 applyProtection="1">
      <protection locked="0"/>
    </xf>
    <xf numFmtId="1" fontId="0" fillId="0" borderId="0" xfId="0" applyNumberFormat="1" applyFont="1" applyFill="1" applyBorder="1" applyProtection="1">
      <protection locked="0"/>
    </xf>
    <xf numFmtId="44" fontId="0" fillId="0" borderId="0" xfId="0" applyNumberFormat="1" applyFont="1" applyFill="1" applyBorder="1" applyProtection="1">
      <protection locked="0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/>
    <xf numFmtId="0" fontId="2" fillId="2" borderId="0" xfId="0" applyFont="1" applyFill="1" applyAlignment="1" applyProtection="1">
      <alignment horizontal="centerContinuous" vertical="center"/>
      <protection locked="0"/>
    </xf>
    <xf numFmtId="164" fontId="0" fillId="0" borderId="0" xfId="0" applyNumberFormat="1"/>
    <xf numFmtId="0" fontId="0" fillId="0" borderId="0" xfId="0" applyFont="1" applyFill="1" applyProtection="1">
      <protection locked="0"/>
    </xf>
    <xf numFmtId="0" fontId="0" fillId="0" borderId="0" xfId="0" applyAlignment="1">
      <alignment horizontal="center"/>
    </xf>
    <xf numFmtId="44" fontId="0" fillId="0" borderId="0" xfId="2" applyFont="1"/>
    <xf numFmtId="9" fontId="0" fillId="0" borderId="0" xfId="3" applyFont="1"/>
    <xf numFmtId="44" fontId="0" fillId="0" borderId="0" xfId="0" applyNumberFormat="1" applyFont="1" applyFill="1" applyProtection="1">
      <protection locked="0"/>
    </xf>
    <xf numFmtId="14" fontId="0" fillId="0" borderId="0" xfId="0" applyNumberFormat="1" applyFont="1" applyFill="1"/>
    <xf numFmtId="9" fontId="0" fillId="0" borderId="0" xfId="3" applyFont="1" applyFill="1" applyBorder="1" applyProtection="1">
      <protection locked="0"/>
    </xf>
    <xf numFmtId="9" fontId="0" fillId="0" borderId="0" xfId="3" applyFont="1" applyFill="1" applyProtection="1">
      <protection locked="0"/>
    </xf>
    <xf numFmtId="44" fontId="0" fillId="0" borderId="0" xfId="0" applyNumberFormat="1"/>
    <xf numFmtId="165" fontId="0" fillId="0" borderId="0" xfId="1" applyNumberFormat="1" applyFont="1" applyFill="1" applyBorder="1" applyProtection="1">
      <protection locked="0"/>
    </xf>
    <xf numFmtId="165" fontId="0" fillId="0" borderId="0" xfId="1" applyNumberFormat="1" applyFont="1" applyFill="1" applyProtection="1"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0" fillId="0" borderId="7" xfId="0" applyFill="1" applyBorder="1" applyProtection="1">
      <protection locked="0"/>
    </xf>
    <xf numFmtId="166" fontId="0" fillId="0" borderId="8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9" xfId="0" applyFill="1" applyBorder="1" applyProtection="1">
      <protection locked="0"/>
    </xf>
    <xf numFmtId="0" fontId="0" fillId="0" borderId="10" xfId="0" applyFill="1" applyBorder="1" applyProtection="1">
      <protection locked="0"/>
    </xf>
    <xf numFmtId="166" fontId="0" fillId="0" borderId="11" xfId="0" applyNumberFormat="1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12" xfId="0" applyFill="1" applyBorder="1" applyProtection="1">
      <protection locked="0"/>
    </xf>
    <xf numFmtId="0" fontId="0" fillId="0" borderId="0" xfId="0" applyNumberFormat="1" applyFont="1" applyFill="1" applyBorder="1" applyProtection="1">
      <protection locked="0"/>
    </xf>
    <xf numFmtId="0" fontId="1" fillId="2" borderId="0" xfId="0" applyFont="1" applyFill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417">
    <dxf>
      <numFmt numFmtId="19" formatCode="dd/mm/yyyy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font>
        <color theme="0"/>
      </font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_-;\-* #,##0_-;_-* &quot;-&quot;??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B36DE80-C4DC-4F7F-8FC3-0B6D1EB6A91E}" autoFormatId="16" applyNumberFormats="0" applyBorderFormats="0" applyFontFormats="0" applyPatternFormats="0" applyAlignmentFormats="0" applyWidthHeightFormats="0">
  <queryTableRefresh nextId="5">
    <queryTableFields count="4">
      <queryTableField id="1" name="DEPT" tableColumnId="1"/>
      <queryTableField id="2" name="NOM CLT" tableColumnId="2"/>
      <queryTableField id="3" name="DATE DE CDE" tableColumnId="3"/>
      <queryTableField id="4" name="MONTANT HT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D15091-7D8B-4628-B383-89D6186625B6}" autoFormatId="16" applyNumberFormats="0" applyBorderFormats="0" applyFontFormats="0" applyPatternFormats="0" applyAlignmentFormats="0" applyWidthHeightFormats="0">
  <queryTableRefresh nextId="74">
    <queryTableFields count="5">
      <queryTableField id="1" name="Date de pose" tableColumnId="1"/>
      <queryTableField id="2" name="NOM CLT" tableColumnId="2"/>
      <queryTableField id="3" name="MONTANT HT" tableColumnId="3"/>
      <queryTableField id="4" name="DATE DE CDE" tableColumnId="4"/>
      <queryTableField id="70" name="Numéro de Facture" tableColumnId="5"/>
    </queryTableFields>
  </queryTableRefresh>
</queryTable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FB147B3-0304-4969-9164-BE23F70513F6}" name="t_M026" displayName="t_M026" ref="A4:AP8" totalsRowShown="0">
  <autoFilter ref="A4:AP8" xr:uid="{CA953450-FDCC-4CF4-A98B-3FF5B71616CB}"/>
  <tableColumns count="42">
    <tableColumn id="1" xr3:uid="{57EEDC6A-5CC9-415D-9A53-7B95751D29C6}" name="DATE DE CDE"/>
    <tableColumn id="2" xr3:uid="{4FC6E8EA-B242-4624-8B94-ACD2A2CFDF9F}" name="N° DE DEVIS"/>
    <tableColumn id="3" xr3:uid="{58E1E82B-905A-4E12-B0F5-2041B2734EDD}" name="CODE CLT"/>
    <tableColumn id="4" xr3:uid="{5C2FDD87-F356-48B0-BB86-47EA43561061}" name="NOM CLT"/>
    <tableColumn id="5" xr3:uid="{59DDFD9E-6B2F-41F8-AFF0-512AFFEE9933}" name="NOM CHANTIER"/>
    <tableColumn id="6" xr3:uid="{974B6225-1866-4EDB-991F-102A972863D3}" name="TYPE DE PDT 1"/>
    <tableColumn id="7" xr3:uid="{8550971F-F1DF-47D3-A12A-3033E99E5E9A}" name="QTE"/>
    <tableColumn id="13" xr3:uid="{7AA080A6-6CB1-4819-A3EC-4A70AEBC936C}" name="TYPE DE PDT 2" dataDxfId="413"/>
    <tableColumn id="14" xr3:uid="{490F7FCF-8F9B-4F17-A275-231A9AC6AD91}" name="QTE2" dataDxfId="412"/>
    <tableColumn id="34" xr3:uid="{181723AA-B192-4D04-9545-F52482FD2BA8}" name="TYPE DE PDT 3" dataDxfId="411"/>
    <tableColumn id="35" xr3:uid="{71E2FECE-7CC8-4CEC-9568-2314E5962B62}" name="QTE3" dataDxfId="410"/>
    <tableColumn id="36" xr3:uid="{6CF58037-A87A-47F5-B012-AB8522A30023}" name="TYPE DE PDT 4" dataDxfId="409"/>
    <tableColumn id="37" xr3:uid="{EA47F8FB-A481-48FF-A919-BA2D7083E4E5}" name="QTE4" dataDxfId="408"/>
    <tableColumn id="8" xr3:uid="{307D989F-8A00-400C-82B9-D459B7634C62}" name="DEPT"/>
    <tableColumn id="9" xr3:uid="{06470E7A-6CC4-47AF-B4DF-1457B2E37CB2}" name="COMMERCIAL"/>
    <tableColumn id="10" xr3:uid="{3794E1A5-79CD-44D4-BDC2-103F33B41B14}" name="MONTANT HT"/>
    <tableColumn id="38" xr3:uid="{BF3EFBB7-9A21-42F3-8241-662D696E0C79}" name="ACOMPTE" dataDxfId="407"/>
    <tableColumn id="39" xr3:uid="{144BCA88-6C90-4589-AFDA-A909334588BE}" name="TVA" dataDxfId="406" dataCellStyle="Pourcentage"/>
    <tableColumn id="40" xr3:uid="{C3E3931E-C281-40BD-A788-9B228D018818}" name="TTC" dataDxfId="405"/>
    <tableColumn id="41" xr3:uid="{23C8B25F-C17B-47F3-A8B8-A0FABDBB912C}" name="TYPE DE COMM" dataDxfId="404"/>
    <tableColumn id="42" xr3:uid="{7C11EBE8-DB4E-42DC-9854-0E6B6BC58A11}" name="% DE COMM" dataDxfId="403" dataCellStyle="Pourcentage"/>
    <tableColumn id="43" xr3:uid="{BC511F34-236B-4AD9-87DB-D795A321095B}" name="TX DE REMISE" dataDxfId="402" dataCellStyle="Pourcentage"/>
    <tableColumn id="44" xr3:uid="{E686D43D-6695-43DF-A980-52E09F1FF622}" name="PP" dataDxfId="401" dataCellStyle="Milliers"/>
    <tableColumn id="45" xr3:uid="{695EC173-8F14-423A-BE0D-6A005008902C}" name="NVX  CLT" dataDxfId="400" dataCellStyle="Milliers"/>
    <tableColumn id="46" xr3:uid="{4FA86170-BC4B-41F5-B0C7-CD5074999BD2}" name="DATE DE CREATION CLT" dataDxfId="399"/>
    <tableColumn id="15" xr3:uid="{C011D14F-6257-4DAB-BC15-DCA9E3743A2E}" name="N° DE CLT" dataDxfId="398"/>
    <tableColumn id="11" xr3:uid="{95A70A1A-9ECE-4F65-BCFE-A554DE27BD19}" name="Date de pose"/>
    <tableColumn id="12" xr3:uid="{9CBAF76B-8C0B-44C9-8650-78DAD4904D74}" name="Numéro de Facture" dataDxfId="397"/>
    <tableColumn id="27" xr3:uid="{58273BD1-4040-4BB4-BA1F-F81CD503A64B}" name="DATE DE FACTURE" dataDxfId="396"/>
    <tableColumn id="28" xr3:uid="{7C8FAB57-B189-4C08-B9A2-AC6CEB46A54D}" name="TOTAL HT" dataDxfId="395"/>
    <tableColumn id="29" xr3:uid="{7C9B0E07-0550-4589-B7B3-DAD702BC1DBB}" name="DATE DE REGLT" dataDxfId="394"/>
    <tableColumn id="30" xr3:uid="{99A9AAEF-552E-4E52-9DA1-5D674E551C41}" name="ECHEANCE" dataDxfId="393"/>
    <tableColumn id="31" xr3:uid="{83FEB409-ADE1-4FB8-BB38-590A78FE43CC}" name="Numéro de facture 2" dataDxfId="392"/>
    <tableColumn id="47" xr3:uid="{C46590BB-762E-4195-9D8C-642DCE4DC742}" name="DATE DE FACTURE2" dataDxfId="391"/>
    <tableColumn id="48" xr3:uid="{7714AA4F-470D-470E-9500-AB553760C053}" name="TOTAL HT2" dataDxfId="390"/>
    <tableColumn id="32" xr3:uid="{7A0FC31A-6631-48A3-B791-492DD3B2CC35}" name="DATE DE REGLT2" dataDxfId="389"/>
    <tableColumn id="49" xr3:uid="{AB9C6B2C-C276-4701-99D3-82D6413944F8}" name="ECHEANCE2" dataDxfId="388"/>
    <tableColumn id="50" xr3:uid="{49034DC9-B552-4292-A19D-EEBEC4BF33A8}" name="Numéro de facture 3" dataDxfId="387"/>
    <tableColumn id="51" xr3:uid="{3C4EE03C-BC15-4212-98AA-917B62ACE86C}" name="DATE DE FACTURE3" dataDxfId="386"/>
    <tableColumn id="52" xr3:uid="{C5C4730C-061F-4D2D-A65E-52065B844669}" name="TOTAL HT3" dataDxfId="385"/>
    <tableColumn id="53" xr3:uid="{6EFE873B-937A-44A0-BE8F-CE2208D5569C}" name="DATE DE REGLT3" dataDxfId="384"/>
    <tableColumn id="33" xr3:uid="{EF5276C1-3383-4255-A745-DE9DC2AFF5FF}" name="ECHEANCE3" dataDxfId="38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953450-FDCC-4CF4-A98B-3FF5B71616CB}" name="t_M02" displayName="t_M02" ref="A4:AP5" totalsRowShown="0">
  <autoFilter ref="A4:AP5" xr:uid="{CA953450-FDCC-4CF4-A98B-3FF5B71616CB}"/>
  <tableColumns count="42">
    <tableColumn id="1" xr3:uid="{A8F2885A-3ABA-4B45-9BE2-5D333205901B}" name="DATE DE CDE"/>
    <tableColumn id="2" xr3:uid="{BF70D028-47E2-46D5-9E48-C3347043013A}" name="N° DE DEVIS"/>
    <tableColumn id="3" xr3:uid="{3A24775F-EA72-4C2A-8A17-D168D7318459}" name="CODE CLT"/>
    <tableColumn id="4" xr3:uid="{02A492DC-777D-4FCD-8C78-91412589F393}" name="NOM CLT"/>
    <tableColumn id="5" xr3:uid="{72ED7122-65BB-46D0-96AE-4F966DC0B6D0}" name="NOM CHANTIER"/>
    <tableColumn id="6" xr3:uid="{0AB53C22-91E8-4B7E-B3CD-77820E60EEB9}" name="TYPE DE PDT 1"/>
    <tableColumn id="7" xr3:uid="{6B23643A-A2C7-444C-9761-821337394D50}" name="QTE"/>
    <tableColumn id="13" xr3:uid="{0DFCAA9D-09A7-4FA6-A6EF-27699717619D}" name="TYPE DE PDT 2" dataDxfId="379"/>
    <tableColumn id="14" xr3:uid="{4BE887DA-17E9-453B-AA8D-412FFB72F211}" name="QTE2" dataDxfId="378"/>
    <tableColumn id="34" xr3:uid="{AD13FCF5-44C6-4048-90B4-8B0CF5230712}" name="TYPE DE PDT 3" dataDxfId="377"/>
    <tableColumn id="35" xr3:uid="{A5AB87D9-A996-41C5-9609-F47044D4EFBA}" name="QTE3" dataDxfId="376"/>
    <tableColumn id="36" xr3:uid="{E30FBA0F-9AFE-44CB-89F4-74DB841B19E7}" name="TYPE DE PDT 4" dataDxfId="375"/>
    <tableColumn id="37" xr3:uid="{E9A8791F-6CC2-4B4B-B165-5E8A44E74788}" name="QTE4" dataDxfId="374"/>
    <tableColumn id="8" xr3:uid="{9921D9A0-09F6-47ED-9BFF-FD21A4A3785E}" name="DEPT"/>
    <tableColumn id="9" xr3:uid="{776E0089-4F00-4744-9F79-1A6DF5141E98}" name="COMMERCIAL"/>
    <tableColumn id="10" xr3:uid="{B8FD2C84-9A57-462A-9475-9A2F6F7C0D5F}" name="MONTANT HT"/>
    <tableColumn id="38" xr3:uid="{D590CCB1-96FB-4738-960D-D4B33C608F3C}" name="ACOMPTE" dataDxfId="373"/>
    <tableColumn id="39" xr3:uid="{A47A4671-C751-4303-BDBE-4FB762D379AE}" name="TVA" dataDxfId="372" dataCellStyle="Pourcentage"/>
    <tableColumn id="40" xr3:uid="{0DA5A4CA-393D-4A5E-9A16-A15B62D249C6}" name="TTC" dataDxfId="371">
      <calculatedColumnFormula>t_M02[[#This Row],[MONTANT HT]]+(t_M02[[#This Row],[MONTANT HT]]*t_M02[[#This Row],[TVA]])</calculatedColumnFormula>
    </tableColumn>
    <tableColumn id="41" xr3:uid="{F56C24C2-C476-422D-9C87-0BDCA306527C}" name="TYPE DE COMM" dataDxfId="370"/>
    <tableColumn id="42" xr3:uid="{9883CA45-3BDC-456F-A393-967C13A0B572}" name="% DE COMM" dataDxfId="369" dataCellStyle="Pourcentage"/>
    <tableColumn id="43" xr3:uid="{65987A04-83E0-4770-A94E-0AD34731CA27}" name="TX DE REMISE" dataDxfId="368" dataCellStyle="Pourcentage"/>
    <tableColumn id="44" xr3:uid="{97AF7FA6-B49F-4EF4-A130-9006EA24D90F}" name="PP" dataDxfId="367" dataCellStyle="Milliers"/>
    <tableColumn id="45" xr3:uid="{96CF6671-17CE-439D-B3BF-EABB092D1973}" name="NVX  CLT" dataDxfId="366" dataCellStyle="Milliers"/>
    <tableColumn id="46" xr3:uid="{93F7D977-DF24-4F96-B566-847F0D017CEC}" name="DATE DE CREATION CLT" dataDxfId="365"/>
    <tableColumn id="15" xr3:uid="{73C4D372-820E-491C-985D-42B649C145C2}" name="N° DE CLT" dataDxfId="364"/>
    <tableColumn id="11" xr3:uid="{920615F8-9379-474E-A885-A4821076748A}" name="Date de pose"/>
    <tableColumn id="12" xr3:uid="{5F1B31CA-427C-4540-B88D-46D1F10CD63E}" name="Numéro de Facture" dataDxfId="363"/>
    <tableColumn id="27" xr3:uid="{E348F811-8E9D-4BB0-96FD-E37E1489B53A}" name="DATE DE FACTURE" dataDxfId="362"/>
    <tableColumn id="28" xr3:uid="{CFD39EA0-32C5-498C-8568-07059E135141}" name="TOTAL HT" dataDxfId="361"/>
    <tableColumn id="29" xr3:uid="{0D7CB7D0-7C3A-4579-AF5D-E1642B81486D}" name="DATE DE REGLT" dataDxfId="360"/>
    <tableColumn id="30" xr3:uid="{F3BA8D13-1C53-44F2-B57F-E8166D9CDFB4}" name="ECHEANCE" dataDxfId="359"/>
    <tableColumn id="31" xr3:uid="{C65DDDC8-0268-498B-90B3-35935560D02B}" name="Numéro de facture 2" dataDxfId="358"/>
    <tableColumn id="47" xr3:uid="{BB18CB75-2444-47D4-8C66-44455E4EB9E0}" name="DATE DE FACTURE2" dataDxfId="357"/>
    <tableColumn id="48" xr3:uid="{B5D7CFAE-A4E6-4077-9009-C1EF3ABDCC66}" name="TOTAL HT2" dataDxfId="356"/>
    <tableColumn id="32" xr3:uid="{6E4DF9BC-CF2E-4239-9BD9-C89882950527}" name="DATE DE REGLT2" dataDxfId="355"/>
    <tableColumn id="49" xr3:uid="{83BE9953-B037-451B-9A58-3E16EBB5F0FA}" name="ECHEANCE2" dataDxfId="354"/>
    <tableColumn id="50" xr3:uid="{91769C01-C1D7-4282-B347-7F7B792229BF}" name="Numéro de facture 3" dataDxfId="353"/>
    <tableColumn id="51" xr3:uid="{8104A0AE-7BAA-45CA-B5BC-073C0C10D281}" name="DATE DE FACTURE3" dataDxfId="352"/>
    <tableColumn id="52" xr3:uid="{A2E0AEA2-B5DF-418E-8235-6F5CCF847354}" name="TOTAL HT3" dataDxfId="351"/>
    <tableColumn id="53" xr3:uid="{285CEFB4-6161-466B-A5A4-2A19264452F8}" name="DATE DE REGLT3" dataDxfId="350"/>
    <tableColumn id="33" xr3:uid="{9BE536DD-5801-405E-A23A-4F598DA0F625}" name="ECHEANCE3" dataDxfId="34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58DBBB-13E2-4E17-B61B-C7EF24A9D1BC}" name="t_M022" displayName="t_M022" ref="A4:AP5" totalsRowShown="0">
  <autoFilter ref="A4:AP5" xr:uid="{CA953450-FDCC-4CF4-A98B-3FF5B71616CB}"/>
  <tableColumns count="42">
    <tableColumn id="1" xr3:uid="{FCFBDDDC-5DDC-44D9-9322-1657E907C98A}" name="DATE DE CDE"/>
    <tableColumn id="2" xr3:uid="{65E96384-01A4-4566-A93D-C0997E168A50}" name="N° DE DEVIS"/>
    <tableColumn id="3" xr3:uid="{73BDA4F9-C5D8-4F5E-A4F6-6E49CF45D85E}" name="CODE CLT"/>
    <tableColumn id="4" xr3:uid="{CECFBB8C-8C3B-4365-A68E-AD4BAB448581}" name="NOM CLT"/>
    <tableColumn id="5" xr3:uid="{237BB180-4FD4-4EEB-8FF9-A2B221CA03C8}" name="NOM CHANTIER"/>
    <tableColumn id="6" xr3:uid="{5C81F2EB-9522-42B8-8BEF-EE1DD321FE89}" name="TYPE DE PDT 1"/>
    <tableColumn id="7" xr3:uid="{B0DB914F-A5D9-41BB-A594-0EBBEC76070A}" name="QTE"/>
    <tableColumn id="13" xr3:uid="{79110054-8920-42AA-866D-BC5743F2B48C}" name="TYPE DE PDT 2" dataDxfId="345"/>
    <tableColumn id="14" xr3:uid="{BF4FE363-FC27-4DB1-8485-7D3AA60554C5}" name="QTE2" dataDxfId="344"/>
    <tableColumn id="34" xr3:uid="{D79B11A8-C51C-4B9F-AC87-B8426A2E1966}" name="TYPE DE PDT 3" dataDxfId="343"/>
    <tableColumn id="35" xr3:uid="{649999D9-6E23-43E8-B641-765243ABD3AF}" name="QTE3" dataDxfId="342"/>
    <tableColumn id="36" xr3:uid="{B12A94F8-9FA9-453C-90C0-3B82D67F29AE}" name="TYPE DE PDT 4" dataDxfId="341"/>
    <tableColumn id="37" xr3:uid="{AC817BD4-3B36-406B-835A-14BD37E3B243}" name="QTE4" dataDxfId="340"/>
    <tableColumn id="8" xr3:uid="{B12ECA5A-0FF3-42DD-809A-CCDA5643E4D2}" name="DEPT"/>
    <tableColumn id="9" xr3:uid="{880A0F0B-57EF-4D4D-892F-DC05F028F8C0}" name="COMMERCIAL"/>
    <tableColumn id="10" xr3:uid="{909CA3D9-2417-4C7D-B0BE-24FB54FD3270}" name="MONTANT HT"/>
    <tableColumn id="38" xr3:uid="{A0D8804E-C4BA-4EEF-AA7E-55DE31C2B111}" name="ACOMPTE" dataDxfId="339"/>
    <tableColumn id="39" xr3:uid="{B5130942-ECCE-4555-96B0-5B75C0E78ABB}" name="TVA" dataDxfId="338" dataCellStyle="Pourcentage"/>
    <tableColumn id="40" xr3:uid="{EBD09A06-BA07-4322-99BE-029929038877}" name="TTC" dataDxfId="337">
      <calculatedColumnFormula>t_M022[[#This Row],[MONTANT HT]]+(t_M022[[#This Row],[MONTANT HT]]*t_M022[[#This Row],[TVA]])</calculatedColumnFormula>
    </tableColumn>
    <tableColumn id="41" xr3:uid="{9BCBF197-42C4-415C-BFDF-EB13D019DB17}" name="TYPE DE COMM" dataDxfId="336"/>
    <tableColumn id="42" xr3:uid="{4F49D538-58C5-4BA3-B0CA-483E1F848549}" name="% DE COMM" dataDxfId="335" dataCellStyle="Pourcentage"/>
    <tableColumn id="43" xr3:uid="{F71E5ABE-05D1-4927-B315-6664CF893C20}" name="TX DE REMISE" dataDxfId="334" dataCellStyle="Pourcentage"/>
    <tableColumn id="44" xr3:uid="{06C24860-2A2C-448F-BB2E-0A96C832B1A4}" name="PP" dataDxfId="333" dataCellStyle="Milliers"/>
    <tableColumn id="45" xr3:uid="{75C46B6C-E27D-4F6D-84F9-ABE3CFE81C69}" name="NVX  CLT" dataDxfId="332" dataCellStyle="Milliers"/>
    <tableColumn id="46" xr3:uid="{AB57F1C0-D144-495C-88C4-78885A50555F}" name="DATE DE CREATION CLT" dataDxfId="331"/>
    <tableColumn id="15" xr3:uid="{4427794C-9E24-4296-8DA2-FEFBDD52836B}" name="N° DE CLT" dataDxfId="330"/>
    <tableColumn id="11" xr3:uid="{364150DE-456A-45E0-899A-9DE168356AAE}" name="Date de pose"/>
    <tableColumn id="12" xr3:uid="{47FCDD2B-D6A1-4D28-879C-D25908918A67}" name="Numéro de Facture" dataDxfId="329"/>
    <tableColumn id="27" xr3:uid="{1EB1662C-32B7-4532-BC41-6BC9B955C8F6}" name="DATE DE FACTURE" dataDxfId="328"/>
    <tableColumn id="28" xr3:uid="{45BA4E92-E6FB-46DD-9CD1-CBAFEF76BE3E}" name="TOTAL HT" dataDxfId="327"/>
    <tableColumn id="29" xr3:uid="{AE31F2A7-0AC6-4F98-8E0A-227AD942BE2F}" name="DATE DE REGLT" dataDxfId="326"/>
    <tableColumn id="30" xr3:uid="{59AF93A8-A483-406C-A211-FAA37BCDA1D6}" name="ECHEANCE" dataDxfId="325"/>
    <tableColumn id="31" xr3:uid="{42ADF634-EBF6-4577-92E9-6300821120C4}" name="Numéro de facture 2" dataDxfId="324"/>
    <tableColumn id="47" xr3:uid="{BD16C1A0-A17C-4F2B-A42E-CCA674179784}" name="DATE DE FACTURE2" dataDxfId="323"/>
    <tableColumn id="48" xr3:uid="{2DE1129F-BAB3-4393-9CFA-662D838BD684}" name="TOTAL HT2" dataDxfId="322"/>
    <tableColumn id="32" xr3:uid="{B070E8C1-8109-4CA9-8651-075F8766F724}" name="DATE DE REGLT2" dataDxfId="321"/>
    <tableColumn id="49" xr3:uid="{7AAC66BC-7016-4F82-A99A-130ACBFBDD9B}" name="ECHEANCE2" dataDxfId="320"/>
    <tableColumn id="50" xr3:uid="{F62413BF-4191-49CA-B82F-DA36D4A6E2A3}" name="Numéro de facture 3" dataDxfId="319"/>
    <tableColumn id="51" xr3:uid="{1D5F38B6-04C6-4035-91F5-58B5F7CCAEB8}" name="DATE DE FACTURE3" dataDxfId="318"/>
    <tableColumn id="52" xr3:uid="{ABF136AC-07BF-4268-955A-DAEB96283118}" name="TOTAL HT3" dataDxfId="317"/>
    <tableColumn id="53" xr3:uid="{0D536F47-610B-4E0E-B8F8-826750A1A450}" name="DATE DE REGLT3" dataDxfId="316"/>
    <tableColumn id="33" xr3:uid="{5D23E40E-08D3-423C-99FF-7BBF2694A534}" name="ECHEANCE3" dataDxfId="315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CB77581-30C0-473D-B50C-3ABB7825168C}" name="t_M0227" displayName="t_M0227" ref="A4:AP5" totalsRowShown="0">
  <autoFilter ref="A4:AP5" xr:uid="{CA953450-FDCC-4CF4-A98B-3FF5B71616CB}"/>
  <tableColumns count="42">
    <tableColumn id="1" xr3:uid="{5EBC967B-6FA7-4DDE-96CD-5FA9C975A7D7}" name="DATE DE CDE"/>
    <tableColumn id="2" xr3:uid="{B4518B9D-8278-4D2C-9DC1-4C8F09047B8F}" name="N° DE DEVIS"/>
    <tableColumn id="3" xr3:uid="{A697CA66-7C62-4664-B499-BED02B00133A}" name="CODE CLT"/>
    <tableColumn id="4" xr3:uid="{1D908205-1816-433C-B2A4-21CCF75A41D0}" name="NOM CLT"/>
    <tableColumn id="5" xr3:uid="{B145F71C-F759-442C-897C-25F3ADA0CA5A}" name="NOM CHANTIER"/>
    <tableColumn id="6" xr3:uid="{9A35EB73-036C-4EB3-8F43-3D62C60C4820}" name="TYPE DE PDT 1"/>
    <tableColumn id="7" xr3:uid="{1D78B6BF-3D2E-4956-8726-41E71A18D763}" name="QTE"/>
    <tableColumn id="13" xr3:uid="{AFB01F0F-9A95-4B3E-8D90-C3F0D9C7B880}" name="TYPE DE PDT 2" dataDxfId="311"/>
    <tableColumn id="14" xr3:uid="{A125BF68-EADD-46F1-8D73-EDDE69F1E423}" name="QTE2" dataDxfId="310"/>
    <tableColumn id="34" xr3:uid="{A5E9715B-2C49-44E3-AA72-AD5A2D86B3D8}" name="TYPE DE PDT 3" dataDxfId="309"/>
    <tableColumn id="35" xr3:uid="{5EF315FB-54F9-4B77-985F-869A84DCBA66}" name="QTE3" dataDxfId="308"/>
    <tableColumn id="36" xr3:uid="{914D2A83-43B4-4D31-926D-9E0CCCBD9892}" name="TYPE DE PDT 4" dataDxfId="307"/>
    <tableColumn id="37" xr3:uid="{2DD2A11C-60D7-4A1B-A65A-1D63A9A27F88}" name="QTE4" dataDxfId="306"/>
    <tableColumn id="8" xr3:uid="{62DC43DE-5D2A-4E68-9F8C-D0072EB7DCE0}" name="DEPT"/>
    <tableColumn id="9" xr3:uid="{29490898-F67D-434D-9B7F-9797C115C17F}" name="COMMERCIAL"/>
    <tableColumn id="10" xr3:uid="{7B04E461-01D4-4F3D-8CFA-21A2126E76D5}" name="MONTANT HT"/>
    <tableColumn id="38" xr3:uid="{F0CE25F5-B29D-4DC2-BF11-2FD15B6E0DDC}" name="ACOMPTE" dataDxfId="305"/>
    <tableColumn id="39" xr3:uid="{7C420655-193A-4A20-9299-86EBEF85AF73}" name="TVA" dataDxfId="304" dataCellStyle="Pourcentage"/>
    <tableColumn id="40" xr3:uid="{6D65DD6B-F0A2-4754-8E83-4F210C6AA3EB}" name="TTC" dataDxfId="303">
      <calculatedColumnFormula>t_M0227[[#This Row],[MONTANT HT]]+(t_M0227[[#This Row],[MONTANT HT]]*t_M0227[[#This Row],[TVA]])</calculatedColumnFormula>
    </tableColumn>
    <tableColumn id="41" xr3:uid="{1E2AF8A6-9DE6-4595-8979-84A9A11930C7}" name="TYPE DE COMM" dataDxfId="302"/>
    <tableColumn id="42" xr3:uid="{A08AD4D3-CB52-42CF-AACA-BBAF94953C8E}" name="% DE COMM" dataDxfId="301" dataCellStyle="Pourcentage"/>
    <tableColumn id="43" xr3:uid="{F645F004-8CEA-4B50-9B6C-9E662A8085DA}" name="TX DE REMISE" dataDxfId="300" dataCellStyle="Pourcentage"/>
    <tableColumn id="44" xr3:uid="{ADE443E2-2B3A-42C5-9F06-FEA5CC205148}" name="PP" dataDxfId="299" dataCellStyle="Milliers"/>
    <tableColumn id="45" xr3:uid="{C0B3FE5D-90CF-4993-88F3-069AD4AF23CB}" name="NVX  CLT" dataDxfId="298" dataCellStyle="Milliers"/>
    <tableColumn id="46" xr3:uid="{A92A59D2-29C0-4CA1-933B-7B2DD872F99E}" name="DATE DE CREATION CLT" dataDxfId="297"/>
    <tableColumn id="15" xr3:uid="{7B83D286-B884-45DA-81EA-D399DFA83E77}" name="N° DE CLT" dataDxfId="296"/>
    <tableColumn id="11" xr3:uid="{066214D8-B726-44FE-A7E0-CCEE0CFE1139}" name="Date de pose"/>
    <tableColumn id="12" xr3:uid="{6A3D72FC-A8B5-47BD-B2F5-16B848AFB9C7}" name="Numéro de Facture" dataDxfId="295"/>
    <tableColumn id="27" xr3:uid="{3CADB13C-A0EF-476A-BAC1-387315A625BE}" name="DATE DE FACTURE" dataDxfId="294"/>
    <tableColumn id="28" xr3:uid="{B3341FCE-8138-430F-9C15-E9A3FC08B0FF}" name="TOTAL HT" dataDxfId="293"/>
    <tableColumn id="29" xr3:uid="{601E0A1A-D225-43C1-8750-2E04B5C54CA2}" name="DATE DE REGLT" dataDxfId="292"/>
    <tableColumn id="30" xr3:uid="{1BD60651-B1EF-47DB-8223-C9E0D95688CC}" name="ECHEANCE" dataDxfId="291"/>
    <tableColumn id="31" xr3:uid="{83D49D68-E257-47D9-932C-DA4FC6E8FA1C}" name="Numéro de facture 2" dataDxfId="290"/>
    <tableColumn id="47" xr3:uid="{B2BE94DB-9177-4A02-94D3-90BF79E96A9C}" name="DATE DE FACTURE2" dataDxfId="289"/>
    <tableColumn id="48" xr3:uid="{F5F1B91D-A783-4E70-A490-D7AA3CBE829C}" name="TOTAL HT2" dataDxfId="288"/>
    <tableColumn id="32" xr3:uid="{83AE6CAD-F008-4E5A-A490-20F3E9ECC87E}" name="DATE DE REGLT2" dataDxfId="287"/>
    <tableColumn id="49" xr3:uid="{84C8F0BD-6530-491A-A62D-4D8968A9885C}" name="ECHEANCE2" dataDxfId="286"/>
    <tableColumn id="50" xr3:uid="{1C41D478-F794-4E84-ADBC-2BE53CD28848}" name="Numéro de facture 3" dataDxfId="285"/>
    <tableColumn id="51" xr3:uid="{16A62DE4-41E9-46C1-8A6C-A9134A881548}" name="DATE DE FACTURE3" dataDxfId="284"/>
    <tableColumn id="52" xr3:uid="{CCE0237C-2AB8-4C00-857A-B66B94CDF3B6}" name="TOTAL HT3" dataDxfId="283"/>
    <tableColumn id="53" xr3:uid="{8D65C424-4DC0-4C70-8F41-98E2E1EB12AC}" name="DATE DE REGLT3" dataDxfId="282"/>
    <tableColumn id="33" xr3:uid="{C5440101-A40B-477E-BD7F-A1456621A34B}" name="ECHEANCE3" dataDxfId="281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92CC152-66C9-4F09-8C21-E62D468F89E9}" name="t_M02278" displayName="t_M02278" ref="A4:AP5" totalsRowShown="0">
  <autoFilter ref="A4:AP5" xr:uid="{CA953450-FDCC-4CF4-A98B-3FF5B71616CB}"/>
  <tableColumns count="42">
    <tableColumn id="1" xr3:uid="{71CBDAF1-0FED-49D7-BD23-0D33D6585DB8}" name="DATE DE CDE"/>
    <tableColumn id="2" xr3:uid="{6154F265-7916-4633-A6FC-225586C0231B}" name="N° DE DEVIS"/>
    <tableColumn id="3" xr3:uid="{5A1D787F-791B-4C98-9DCD-7A9ED84F9885}" name="CODE CLT"/>
    <tableColumn id="4" xr3:uid="{190D1C1B-899D-467D-A226-BAD2571947D8}" name="NOM CLT"/>
    <tableColumn id="5" xr3:uid="{49F56E94-C43E-44EB-BA35-25AC72BC522F}" name="NOM CHANTIER"/>
    <tableColumn id="6" xr3:uid="{B8A292A1-7687-4440-A710-88C1A6B32F87}" name="TYPE DE PDT 1"/>
    <tableColumn id="7" xr3:uid="{87FE170F-409D-4E83-9C0E-A3B0B098B9EB}" name="QTE"/>
    <tableColumn id="13" xr3:uid="{4888C266-A047-4B94-8629-7AD2F64D78F1}" name="TYPE DE PDT 2" dataDxfId="277"/>
    <tableColumn id="14" xr3:uid="{BB1D1C82-2BE6-43B1-B4A0-B3424918BC52}" name="QTE2" dataDxfId="276"/>
    <tableColumn id="34" xr3:uid="{1F5A5E0D-6046-491D-B28B-9D0AF13576DC}" name="TYPE DE PDT 3" dataDxfId="275"/>
    <tableColumn id="35" xr3:uid="{3C4CB12E-A0E8-4F03-862F-C94511B073E1}" name="QTE3" dataDxfId="274"/>
    <tableColumn id="36" xr3:uid="{9DD6E9DD-8725-41B8-858C-0BB8FBB4776A}" name="TYPE DE PDT 4" dataDxfId="273"/>
    <tableColumn id="37" xr3:uid="{A52908A4-F765-4D11-8CBE-B2F5FFB170CB}" name="QTE4" dataDxfId="272"/>
    <tableColumn id="8" xr3:uid="{A41ADE11-6BA5-4A20-ABB5-4DF940C83F34}" name="DEPT"/>
    <tableColumn id="9" xr3:uid="{148D50BD-0820-4B63-9903-5264C55FB9DA}" name="COMMERCIAL"/>
    <tableColumn id="10" xr3:uid="{28339737-EC17-41C2-8C4E-FCA8CB35490B}" name="MONTANT HT"/>
    <tableColumn id="38" xr3:uid="{3DC25131-1FAA-41B4-928E-8E4C5F313B38}" name="ACOMPTE" dataDxfId="271"/>
    <tableColumn id="39" xr3:uid="{02E9B616-55FB-45CB-9FA5-C149DBDABE1C}" name="TVA" dataDxfId="270" dataCellStyle="Pourcentage"/>
    <tableColumn id="40" xr3:uid="{FA088F63-960C-4FD3-B72E-92C5E390F42D}" name="TTC" dataDxfId="269">
      <calculatedColumnFormula>t_M02278[[#This Row],[MONTANT HT]]+(t_M02278[[#This Row],[MONTANT HT]]*t_M02278[[#This Row],[TVA]])</calculatedColumnFormula>
    </tableColumn>
    <tableColumn id="41" xr3:uid="{8E55DD76-845E-4609-80C7-F6149E01B7EF}" name="TYPE DE COMM" dataDxfId="268"/>
    <tableColumn id="42" xr3:uid="{A1D3E161-F6CF-4E0C-98BE-4A3539C1AD04}" name="% DE COMM" dataDxfId="267" dataCellStyle="Pourcentage"/>
    <tableColumn id="43" xr3:uid="{24A6B0DC-E460-4D1C-AC25-69227B2ED885}" name="TX DE REMISE" dataDxfId="266" dataCellStyle="Pourcentage"/>
    <tableColumn id="44" xr3:uid="{8F274235-884F-4906-9947-872D69E83A9D}" name="PP" dataDxfId="265" dataCellStyle="Milliers"/>
    <tableColumn id="45" xr3:uid="{0453B7FB-6A1C-434A-8A71-360198A6A0FF}" name="NVX  CLT" dataDxfId="264" dataCellStyle="Milliers"/>
    <tableColumn id="46" xr3:uid="{E48DA7C2-F8DA-4AFB-9750-C94C25AB4207}" name="DATE DE CREATION CLT" dataDxfId="263"/>
    <tableColumn id="15" xr3:uid="{ADC267AC-0085-4F37-9E97-416935EA7364}" name="N° DE CLT" dataDxfId="262"/>
    <tableColumn id="11" xr3:uid="{0D231C6A-DCB5-4B8D-87CC-EB68DF0B178C}" name="Date de pose"/>
    <tableColumn id="12" xr3:uid="{2DFB679D-42C9-4938-ADD6-B15BC8BBA31E}" name="Numéro de Facture" dataDxfId="261"/>
    <tableColumn id="27" xr3:uid="{819D815E-2B14-4C86-B973-6B7964050EAF}" name="DATE DE FACTURE" dataDxfId="260"/>
    <tableColumn id="28" xr3:uid="{FC07118B-4D81-4247-B23B-764303EC6FF7}" name="TOTAL HT" dataDxfId="259"/>
    <tableColumn id="29" xr3:uid="{73A103FF-7C37-4B58-83B7-259B20C6FA61}" name="DATE DE REGLT" dataDxfId="258"/>
    <tableColumn id="30" xr3:uid="{9CD91564-726F-4191-9CAF-6791D06DACEC}" name="ECHEANCE" dataDxfId="257"/>
    <tableColumn id="31" xr3:uid="{63FAD2F3-C323-4F88-8CD6-D4E43954D7FF}" name="Numéro de facture 2" dataDxfId="256"/>
    <tableColumn id="47" xr3:uid="{7AB557D4-7D53-43C3-ADF0-DFF657F914BA}" name="DATE DE FACTURE2" dataDxfId="255"/>
    <tableColumn id="48" xr3:uid="{E92B933E-56AF-4DA8-AB4B-97F249E6B645}" name="TOTAL HT2" dataDxfId="254"/>
    <tableColumn id="32" xr3:uid="{536EF99B-CD95-40B3-9745-C42666198331}" name="DATE DE REGLT2" dataDxfId="253"/>
    <tableColumn id="49" xr3:uid="{98A80590-F9EA-4EEA-A239-E4394D1E41E0}" name="ECHEANCE2" dataDxfId="252"/>
    <tableColumn id="50" xr3:uid="{5B35C406-A0EC-4B75-A4BA-B74B0F3DEF65}" name="Numéro de facture 3" dataDxfId="251"/>
    <tableColumn id="51" xr3:uid="{2D6820D5-8E41-42AF-818C-9020C324AC46}" name="DATE DE FACTURE3" dataDxfId="250"/>
    <tableColumn id="52" xr3:uid="{DA0E2E46-FA91-444E-8A9D-56BE8596A16D}" name="TOTAL HT3" dataDxfId="249"/>
    <tableColumn id="53" xr3:uid="{763C5178-D63B-44C8-9C25-5A2A9E6D89CD}" name="DATE DE REGLT3" dataDxfId="248"/>
    <tableColumn id="33" xr3:uid="{CA970388-7798-49F6-86AF-657BDB6DBC54}" name="ECHEANCE3" dataDxfId="247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7FF5C49-45F3-44D0-9E65-CED73A0B545F}" name="t_M022789" displayName="t_M022789" ref="A4:AP5" totalsRowShown="0">
  <autoFilter ref="A4:AP5" xr:uid="{CA953450-FDCC-4CF4-A98B-3FF5B71616CB}"/>
  <tableColumns count="42">
    <tableColumn id="1" xr3:uid="{341A6E4E-1159-41E3-81E9-C553D4D7DCFE}" name="DATE DE CDE"/>
    <tableColumn id="2" xr3:uid="{0E86282D-EF38-4493-93A5-88715FC784B1}" name="N° DE DEVIS"/>
    <tableColumn id="3" xr3:uid="{67962599-6D17-47F6-A9CA-5B1B41EA4CAD}" name="CODE CLT"/>
    <tableColumn id="4" xr3:uid="{62678706-3C6A-491F-A3FA-795588B260CB}" name="NOM CLT"/>
    <tableColumn id="5" xr3:uid="{5E47D18C-C4AF-4243-B1D3-8C104E42461F}" name="NOM CHANTIER"/>
    <tableColumn id="6" xr3:uid="{10E43AC8-99E7-42F4-9308-15A9A3A28952}" name="TYPE DE PDT 1"/>
    <tableColumn id="7" xr3:uid="{5C8FC42B-40BA-4E93-99C6-CB4DD8A66C51}" name="QTE"/>
    <tableColumn id="13" xr3:uid="{CE8EAB41-0634-46A1-A4AD-6F99E4DDF5EB}" name="TYPE DE PDT 2" dataDxfId="243"/>
    <tableColumn id="14" xr3:uid="{D26C0B64-839B-4E75-ADF4-EB48B9CFCEA9}" name="QTE2" dataDxfId="242"/>
    <tableColumn id="34" xr3:uid="{A316E275-F2BE-4288-B73F-5B121563008F}" name="TYPE DE PDT 3" dataDxfId="241"/>
    <tableColumn id="35" xr3:uid="{29FAB77E-C025-49BB-8EF6-3A77CA8ABD1A}" name="QTE3" dataDxfId="240"/>
    <tableColumn id="36" xr3:uid="{A0EC66F4-FA8A-4109-9586-CA50D666781B}" name="TYPE DE PDT 4" dataDxfId="239"/>
    <tableColumn id="37" xr3:uid="{89CA4B59-7EF2-4390-ACC8-C94DDEF0F6F6}" name="QTE4" dataDxfId="238"/>
    <tableColumn id="8" xr3:uid="{F9030C02-051C-437D-9A1F-9305063EC2ED}" name="DEPT"/>
    <tableColumn id="9" xr3:uid="{CF04EFAE-72C3-4633-A940-05A0D502A1B1}" name="COMMERCIAL"/>
    <tableColumn id="10" xr3:uid="{AE5E120F-3EA1-4E58-93A8-2B536ADE3898}" name="MONTANT HT"/>
    <tableColumn id="38" xr3:uid="{BDF716DC-31AB-4DAD-A18C-48BB1B1C75C1}" name="ACOMPTE" dataDxfId="237"/>
    <tableColumn id="39" xr3:uid="{E1284D24-3822-4B1F-B195-9210C2D7E521}" name="TVA" dataDxfId="236" dataCellStyle="Pourcentage"/>
    <tableColumn id="40" xr3:uid="{5A592020-F7A4-4AE4-B3A0-A83B8C1083D1}" name="TTC" dataDxfId="235">
      <calculatedColumnFormula>t_M022789[[#This Row],[MONTANT HT]]+(t_M022789[[#This Row],[MONTANT HT]]*t_M022789[[#This Row],[TVA]])</calculatedColumnFormula>
    </tableColumn>
    <tableColumn id="41" xr3:uid="{37174067-CE7B-402A-A419-78DA3EC55ECF}" name="TYPE DE COMM" dataDxfId="234"/>
    <tableColumn id="42" xr3:uid="{91FF8F12-46D6-4ECE-BB05-41C621C7B51E}" name="% DE COMM" dataDxfId="233" dataCellStyle="Pourcentage"/>
    <tableColumn id="43" xr3:uid="{AC964EED-299E-4CB5-89ED-720FEC8BBB4C}" name="TX DE REMISE" dataDxfId="232" dataCellStyle="Pourcentage"/>
    <tableColumn id="44" xr3:uid="{67FE98F6-68DC-4D09-9A64-23D3E6178AED}" name="PP" dataDxfId="231" dataCellStyle="Milliers"/>
    <tableColumn id="45" xr3:uid="{9AB3A3A5-BF5A-40CC-9D1A-B1978FB8CE5F}" name="NVX  CLT" dataDxfId="230" dataCellStyle="Milliers"/>
    <tableColumn id="46" xr3:uid="{54962DE7-BBAE-45DE-8D0E-BB30D1C93600}" name="DATE DE CREATION CLT" dataDxfId="229"/>
    <tableColumn id="15" xr3:uid="{9CE0ED1C-F131-45D4-907B-8C9D4D30A921}" name="N° DE CLT" dataDxfId="228"/>
    <tableColumn id="11" xr3:uid="{8B1749F5-80BD-4970-A6C6-FB72D37B2379}" name="Date de pose"/>
    <tableColumn id="12" xr3:uid="{74710063-511C-4949-B1C1-CF9398864292}" name="Numéro de Facture" dataDxfId="227"/>
    <tableColumn id="27" xr3:uid="{6DA2EAB0-97BB-4C7A-906B-621F8C47157C}" name="DATE DE FACTURE" dataDxfId="226"/>
    <tableColumn id="28" xr3:uid="{FEC7F3A8-6764-4241-A00B-3526423337BD}" name="TOTAL HT" dataDxfId="225"/>
    <tableColumn id="29" xr3:uid="{61BED817-4C43-46CD-8A20-E1055AF62BC8}" name="DATE DE REGLT" dataDxfId="224"/>
    <tableColumn id="30" xr3:uid="{41198A6A-060F-416E-969C-B58CB4789B8A}" name="ECHEANCE" dataDxfId="223"/>
    <tableColumn id="31" xr3:uid="{9CF001BE-78FA-45F3-9E91-A181E2534AF9}" name="Numéro de facture 2" dataDxfId="222"/>
    <tableColumn id="47" xr3:uid="{125AAF7D-8DE9-40E5-9439-233AAC273036}" name="DATE DE FACTURE2" dataDxfId="221"/>
    <tableColumn id="48" xr3:uid="{C9AD0540-CFE9-4E73-A1BE-A2C5D46F1EF1}" name="TOTAL HT2" dataDxfId="220"/>
    <tableColumn id="32" xr3:uid="{9103F4D7-8A2A-4A48-B4F0-E9EDAA67CC81}" name="DATE DE REGLT2" dataDxfId="219"/>
    <tableColumn id="49" xr3:uid="{27D57680-709F-4CE3-90BD-62CB34EE466D}" name="ECHEANCE2" dataDxfId="218"/>
    <tableColumn id="50" xr3:uid="{76A63ADA-1EA6-47B6-9171-9A9D1974371D}" name="Numéro de facture 3" dataDxfId="217"/>
    <tableColumn id="51" xr3:uid="{BD536F69-E607-4B3B-96D1-968FC4E1F673}" name="DATE DE FACTURE3" dataDxfId="216"/>
    <tableColumn id="52" xr3:uid="{427858D6-DFE1-4C49-8D86-1CCFC36AA1FC}" name="TOTAL HT3" dataDxfId="215"/>
    <tableColumn id="53" xr3:uid="{53CF6983-5844-4C98-BACF-43972FF30113}" name="DATE DE REGLT3" dataDxfId="214"/>
    <tableColumn id="33" xr3:uid="{C904D5A6-2192-41A7-AF20-645F325B40D5}" name="ECHEANCE3" dataDxfId="213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826D0F6-69FC-4C8F-86A9-0FD009838857}" name="t_M02278910" displayName="t_M02278910" ref="A4:AP5" totalsRowShown="0">
  <autoFilter ref="A4:AP5" xr:uid="{CA953450-FDCC-4CF4-A98B-3FF5B71616CB}"/>
  <tableColumns count="42">
    <tableColumn id="1" xr3:uid="{B52F969A-017A-4C26-9C53-21B5A5C7DBB3}" name="DATE DE CDE"/>
    <tableColumn id="2" xr3:uid="{CFB55D7C-E30F-48D9-81AC-8B169C73E513}" name="N° DE DEVIS"/>
    <tableColumn id="3" xr3:uid="{C9EDA7C3-D029-4258-8A29-65F8A065AD25}" name="CODE CLT"/>
    <tableColumn id="4" xr3:uid="{97B44607-1ED8-413F-BD3A-2E13B3DAF7B0}" name="NOM CLT"/>
    <tableColumn id="5" xr3:uid="{58B3D0BE-68E5-472B-8014-E72B0AA67DC5}" name="NOM CHANTIER"/>
    <tableColumn id="6" xr3:uid="{0F5615B4-34FF-41C4-BEDF-1B29EBBF499F}" name="TYPE DE PDT 1"/>
    <tableColumn id="7" xr3:uid="{DA03216F-E44F-46A3-BADA-D9ECE5070427}" name="QTE"/>
    <tableColumn id="13" xr3:uid="{D2DB8A63-2A8F-441C-8755-4B8D0BB4219C}" name="TYPE DE PDT 2" dataDxfId="209"/>
    <tableColumn id="14" xr3:uid="{5BD68D09-8444-4399-B680-10B01E1B6EB5}" name="QTE2" dataDxfId="208"/>
    <tableColumn id="34" xr3:uid="{7701FC69-AF39-4093-A5A7-0A94FC58F6DA}" name="TYPE DE PDT 3" dataDxfId="207"/>
    <tableColumn id="35" xr3:uid="{AF3384C1-7538-4BE0-90D5-291E9B5511BF}" name="QTE3" dataDxfId="206"/>
    <tableColumn id="36" xr3:uid="{BB675DDF-48B8-4E38-930E-37410E11AAFE}" name="TYPE DE PDT 4" dataDxfId="205"/>
    <tableColumn id="37" xr3:uid="{6D8C7EF0-102C-4B26-ACCE-F08694CF7D67}" name="QTE4" dataDxfId="204"/>
    <tableColumn id="8" xr3:uid="{E37B7694-4D5D-4E0A-96B0-3AA05EA7BF89}" name="DEPT"/>
    <tableColumn id="9" xr3:uid="{750D0864-60D6-48CC-856B-405983F072C9}" name="COMMERCIAL"/>
    <tableColumn id="10" xr3:uid="{59E3425B-89BB-4AB4-A7C1-BFDCF34C7BF1}" name="MONTANT HT"/>
    <tableColumn id="38" xr3:uid="{378B269C-F126-4F64-8C6C-DD82A9131A7A}" name="ACOMPTE" dataDxfId="203"/>
    <tableColumn id="39" xr3:uid="{B41E7BF8-368F-42D2-B782-8F52328BC319}" name="TVA" dataDxfId="202" dataCellStyle="Pourcentage"/>
    <tableColumn id="40" xr3:uid="{1CE07E1F-908E-4F60-820C-7AE1AEA75C75}" name="TTC" dataDxfId="201">
      <calculatedColumnFormula>t_M02278910[[#This Row],[MONTANT HT]]+(t_M02278910[[#This Row],[MONTANT HT]]*t_M02278910[[#This Row],[TVA]])</calculatedColumnFormula>
    </tableColumn>
    <tableColumn id="41" xr3:uid="{76FE6046-7972-4672-B6C4-94A14D1F8572}" name="TYPE DE COMM" dataDxfId="200"/>
    <tableColumn id="42" xr3:uid="{AB492F3B-BE21-43C5-8D36-A08DA3E58157}" name="% DE COMM" dataDxfId="199" dataCellStyle="Pourcentage"/>
    <tableColumn id="43" xr3:uid="{9E9DFCAA-4A47-4DD4-95F3-1363B427E3F2}" name="TX DE REMISE" dataDxfId="198" dataCellStyle="Pourcentage"/>
    <tableColumn id="44" xr3:uid="{887BEC26-4C3F-4FE4-80EC-3769137C9D83}" name="PP" dataDxfId="197" dataCellStyle="Milliers"/>
    <tableColumn id="45" xr3:uid="{ACC1FE72-38D0-42C0-A953-7A208879EA63}" name="NVX  CLT" dataDxfId="196" dataCellStyle="Milliers"/>
    <tableColumn id="46" xr3:uid="{92A80EE3-C2CB-41F8-B4EC-88DCEAD54620}" name="DATE DE CREATION CLT" dataDxfId="195"/>
    <tableColumn id="15" xr3:uid="{0A5A5DE6-032B-4AEE-8B8D-78710F566C64}" name="N° DE CLT" dataDxfId="194"/>
    <tableColumn id="11" xr3:uid="{D97E68A1-2216-467D-870C-48DCAA2EFF80}" name="Date de pose"/>
    <tableColumn id="12" xr3:uid="{BE318C02-A971-4C21-980C-009549B0B6AE}" name="Numéro de Facture" dataDxfId="193"/>
    <tableColumn id="27" xr3:uid="{4ED7E452-CCD6-4682-87DF-BAB1EE957B1E}" name="DATE DE FACTURE" dataDxfId="192"/>
    <tableColumn id="28" xr3:uid="{B62D29E6-C96F-45CB-8714-E489D2691CA1}" name="TOTAL HT" dataDxfId="191"/>
    <tableColumn id="29" xr3:uid="{8DEE2A12-135B-42EF-B5B8-EDEC18D276A7}" name="DATE DE REGLT" dataDxfId="190"/>
    <tableColumn id="30" xr3:uid="{2E588441-0279-444E-9E7C-522E18CD0A5B}" name="ECHEANCE" dataDxfId="189"/>
    <tableColumn id="31" xr3:uid="{B66B3FA8-386B-4B7E-9CAE-22B8F3FAD0DD}" name="Numéro de facture 2" dataDxfId="188"/>
    <tableColumn id="47" xr3:uid="{D9EE6BAE-F7DC-4687-B73C-400D7FEA5CC8}" name="DATE DE FACTURE2" dataDxfId="187"/>
    <tableColumn id="48" xr3:uid="{85046732-FDD2-461F-91FC-73433034C4B3}" name="TOTAL HT2" dataDxfId="186"/>
    <tableColumn id="32" xr3:uid="{97D629E9-CB3A-43F6-9BC1-1A08E9B622DF}" name="DATE DE REGLT2" dataDxfId="185"/>
    <tableColumn id="49" xr3:uid="{CD87E494-AEE3-4E49-A624-E18B480FE3AE}" name="ECHEANCE2" dataDxfId="184"/>
    <tableColumn id="50" xr3:uid="{33B516E3-17E9-412F-ACDB-506AC24E702A}" name="Numéro de facture 3" dataDxfId="183"/>
    <tableColumn id="51" xr3:uid="{B4C2AFB3-53C1-4B9F-A8A2-793DD7479026}" name="DATE DE FACTURE3" dataDxfId="182"/>
    <tableColumn id="52" xr3:uid="{B4BD13B6-CF3E-4B53-8CAF-855307C87842}" name="TOTAL HT3" dataDxfId="181"/>
    <tableColumn id="53" xr3:uid="{AC128A90-9630-44D1-9192-B4073005B71F}" name="DATE DE REGLT3" dataDxfId="180"/>
    <tableColumn id="33" xr3:uid="{8ADBF1B4-4579-45CB-8C37-7711D92AABD4}" name="ECHEANCE3" dataDxfId="179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6FC7397-551C-48E1-A492-57164B04A946}" name="t_M0227891011" displayName="t_M0227891011" ref="A4:AP5" totalsRowShown="0">
  <autoFilter ref="A4:AP5" xr:uid="{CA953450-FDCC-4CF4-A98B-3FF5B71616CB}"/>
  <tableColumns count="42">
    <tableColumn id="1" xr3:uid="{0A224BAC-BF1D-4E62-8D38-3C57AC372748}" name="DATE DE CDE"/>
    <tableColumn id="2" xr3:uid="{B1E87ED1-ABB6-4DEC-9F82-C1EB67E2B9CF}" name="N° DE DEVIS"/>
    <tableColumn id="3" xr3:uid="{932F7EF2-D66A-4020-9029-20592A5A5323}" name="CODE CLT"/>
    <tableColumn id="4" xr3:uid="{4D9EE362-677A-4946-96AC-F0139DAF9B1B}" name="NOM CLT"/>
    <tableColumn id="5" xr3:uid="{E02BA159-266D-4CAC-B1E2-2CB90BC43C5B}" name="NOM CHANTIER"/>
    <tableColumn id="6" xr3:uid="{12BBF379-5F72-4ABD-BA6C-63B8F4C8C5C1}" name="TYPE DE PDT 1"/>
    <tableColumn id="7" xr3:uid="{6D24CF27-40D1-41C2-91F8-7AD72F6319EB}" name="QTE"/>
    <tableColumn id="13" xr3:uid="{C7831C3F-D580-436E-A8BF-8E319F33FBEC}" name="TYPE DE PDT 2" dataDxfId="175"/>
    <tableColumn id="14" xr3:uid="{FB7BD344-158E-41F7-ADB8-526D445492B1}" name="QTE2" dataDxfId="174"/>
    <tableColumn id="34" xr3:uid="{8C2297E9-6397-4D17-B8E8-42AB27C6A70B}" name="TYPE DE PDT 3" dataDxfId="173"/>
    <tableColumn id="35" xr3:uid="{E6640749-A02C-4BFB-A80F-A9BF73058C57}" name="QTE3" dataDxfId="172"/>
    <tableColumn id="36" xr3:uid="{AC35F1B4-DF31-467E-9A07-18F88C244CB1}" name="TYPE DE PDT 4" dataDxfId="171"/>
    <tableColumn id="37" xr3:uid="{D1E9E560-A57A-4B4D-B80B-C3B5490CEF8E}" name="QTE4" dataDxfId="170"/>
    <tableColumn id="8" xr3:uid="{BDDE8354-24EB-43C8-8AF9-99B726DE7C82}" name="DEPT"/>
    <tableColumn id="9" xr3:uid="{BD17FD94-2B30-432B-862B-708014FA6C5E}" name="COMMERCIAL"/>
    <tableColumn id="10" xr3:uid="{5852493E-721B-4E94-92E1-295B2C4EACB7}" name="MONTANT HT"/>
    <tableColumn id="38" xr3:uid="{FB78CDB1-2F08-4E4A-BB1C-9C43C91E0CF2}" name="ACOMPTE" dataDxfId="169"/>
    <tableColumn id="39" xr3:uid="{CA41DBDA-2D5E-4AD3-B84A-FFA67E8DDED8}" name="TVA" dataDxfId="168" dataCellStyle="Pourcentage"/>
    <tableColumn id="40" xr3:uid="{BEB9F4AB-40A5-40C3-9CBB-4A34F9921EB8}" name="TTC" dataDxfId="167">
      <calculatedColumnFormula>t_M0227891011[[#This Row],[MONTANT HT]]+(t_M0227891011[[#This Row],[MONTANT HT]]*t_M0227891011[[#This Row],[TVA]])</calculatedColumnFormula>
    </tableColumn>
    <tableColumn id="41" xr3:uid="{7EC7AC89-5784-417E-88B3-1E8C6CB67F73}" name="TYPE DE COMM" dataDxfId="166"/>
    <tableColumn id="42" xr3:uid="{437FA3E8-6B42-4C92-BE96-C6CE606603FB}" name="% DE COMM" dataDxfId="165" dataCellStyle="Pourcentage"/>
    <tableColumn id="43" xr3:uid="{4CF76F36-40D7-4206-8577-9EF7C3C44BDC}" name="TX DE REMISE" dataDxfId="164" dataCellStyle="Pourcentage"/>
    <tableColumn id="44" xr3:uid="{6DA0D6BA-0C31-439B-9194-0B03554327B1}" name="PP" dataDxfId="163" dataCellStyle="Milliers"/>
    <tableColumn id="45" xr3:uid="{CB65C62F-1D49-4B35-80AE-03DA272F33A7}" name="NVX  CLT" dataDxfId="162" dataCellStyle="Milliers"/>
    <tableColumn id="46" xr3:uid="{FF5169FE-43DD-483C-A497-2E05C8C60F31}" name="DATE DE CREATION CLT" dataDxfId="161"/>
    <tableColumn id="15" xr3:uid="{2271AAE6-602B-4454-B28F-B582FD2EBEA5}" name="N° DE CLT" dataDxfId="160"/>
    <tableColumn id="11" xr3:uid="{0614CCE0-149E-4FA8-A183-80CB2F34F14B}" name="Date de pose"/>
    <tableColumn id="12" xr3:uid="{EAE80D21-E663-4979-850A-FE3F1E6ABDF8}" name="Numéro de Facture" dataDxfId="159"/>
    <tableColumn id="27" xr3:uid="{31C45916-1546-46C0-9476-00CD409875EC}" name="DATE DE FACTURE" dataDxfId="158"/>
    <tableColumn id="28" xr3:uid="{35C4D251-9AB0-43BC-8AA7-25AA63140D16}" name="TOTAL HT" dataDxfId="157"/>
    <tableColumn id="29" xr3:uid="{4C4C2BC0-FA28-49CA-8472-1460DE450FFB}" name="DATE DE REGLT" dataDxfId="156"/>
    <tableColumn id="30" xr3:uid="{C35B8416-A25B-405C-BBD2-23F36829BA36}" name="ECHEANCE" dataDxfId="155"/>
    <tableColumn id="31" xr3:uid="{C166D68A-79B9-46A1-B86A-4D226CCFB74E}" name="Numéro de facture 2" dataDxfId="154"/>
    <tableColumn id="47" xr3:uid="{A1587D7D-26D6-4DE6-AF94-7981DBC96E01}" name="DATE DE FACTURE2" dataDxfId="153"/>
    <tableColumn id="48" xr3:uid="{BF1225A2-BBA0-4D5E-8941-383A8DCB20D0}" name="TOTAL HT2" dataDxfId="152"/>
    <tableColumn id="32" xr3:uid="{88EAB498-004C-4172-9F35-2F189C8BA7D7}" name="DATE DE REGLT2" dataDxfId="151"/>
    <tableColumn id="49" xr3:uid="{40BDDD3D-9C40-4962-851B-59058A3C68BB}" name="ECHEANCE2" dataDxfId="150"/>
    <tableColumn id="50" xr3:uid="{66790724-0105-426C-8AB9-278861FF3DFD}" name="Numéro de facture 3" dataDxfId="149"/>
    <tableColumn id="51" xr3:uid="{E7D238B6-25CB-41DB-982A-86FDD30510DE}" name="DATE DE FACTURE3" dataDxfId="148"/>
    <tableColumn id="52" xr3:uid="{EDE6EDD4-E12C-4257-97A8-8BB517C79ED7}" name="TOTAL HT3" dataDxfId="147"/>
    <tableColumn id="53" xr3:uid="{70D8C38A-09CE-4C59-ACF0-00A73604615E}" name="DATE DE REGLT3" dataDxfId="146"/>
    <tableColumn id="33" xr3:uid="{3D8BC847-895C-42A1-B2D3-FC5C031C53B4}" name="ECHEANCE3" dataDxfId="145"/>
  </tableColumns>
  <tableStyleInfo name="TableStyleMedium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FBB237A-812B-4453-93BC-DBCEAE784FBE}" name="t_M022789101112" displayName="t_M022789101112" ref="A4:AP5" totalsRowShown="0">
  <autoFilter ref="A4:AP5" xr:uid="{CA953450-FDCC-4CF4-A98B-3FF5B71616CB}"/>
  <tableColumns count="42">
    <tableColumn id="1" xr3:uid="{08BB3B43-FCC3-48A8-A693-E1825A353810}" name="DATE DE CDE"/>
    <tableColumn id="2" xr3:uid="{F5CE1EBF-EDD9-4228-80DB-554C5C80254C}" name="N° DE DEVIS"/>
    <tableColumn id="3" xr3:uid="{A7165E7C-93D0-45CB-9951-C63F18A55F32}" name="CODE CLT"/>
    <tableColumn id="4" xr3:uid="{420545FD-A481-4CA9-AC63-85A004B93E98}" name="NOM CLT"/>
    <tableColumn id="5" xr3:uid="{C7E5F2CA-036C-494B-8513-2682E9E07379}" name="NOM CHANTIER"/>
    <tableColumn id="6" xr3:uid="{6DE59E0B-2381-4478-8DCC-A6BDB26C2732}" name="TYPE DE PDT 1"/>
    <tableColumn id="7" xr3:uid="{E559E7EE-FA08-4DC5-999D-EEFB32842760}" name="QTE"/>
    <tableColumn id="13" xr3:uid="{39BC7616-EC2D-47F4-90E0-C432451645A5}" name="TYPE DE PDT 2" dataDxfId="141"/>
    <tableColumn id="14" xr3:uid="{12D5A5EE-57EE-4B99-848B-E420992932DB}" name="QTE2" dataDxfId="140"/>
    <tableColumn id="34" xr3:uid="{0C65114D-5548-459D-B21E-794218E71633}" name="TYPE DE PDT 3" dataDxfId="139"/>
    <tableColumn id="35" xr3:uid="{74587ED5-A71D-45D1-AB9F-6D0AA0BA71C9}" name="QTE3" dataDxfId="138"/>
    <tableColumn id="36" xr3:uid="{632FA0AF-792A-4A14-80AB-5602F9534516}" name="TYPE DE PDT 4" dataDxfId="137"/>
    <tableColumn id="37" xr3:uid="{72634AC2-9A95-44D8-BF9D-0DC90D667573}" name="QTE4" dataDxfId="136"/>
    <tableColumn id="8" xr3:uid="{82F28960-B268-4A81-A187-4B838CF35F3E}" name="DEPT"/>
    <tableColumn id="9" xr3:uid="{28B73A8A-8B44-42C2-82F4-63F29405BAEB}" name="COMMERCIAL"/>
    <tableColumn id="10" xr3:uid="{8D1E3110-D105-4C96-9179-F9986796BBE4}" name="MONTANT HT"/>
    <tableColumn id="38" xr3:uid="{ACAE46E4-88B0-455C-A0FA-06B40A7E0FF0}" name="ACOMPTE" dataDxfId="135"/>
    <tableColumn id="39" xr3:uid="{3423FC43-9D85-4BBA-974E-C2DD61312506}" name="TVA" dataDxfId="134" dataCellStyle="Pourcentage"/>
    <tableColumn id="40" xr3:uid="{BC0DEEEA-635A-4753-98FF-F2508F81AC82}" name="TTC" dataDxfId="133">
      <calculatedColumnFormula>t_M022789101112[[#This Row],[MONTANT HT]]+(t_M022789101112[[#This Row],[MONTANT HT]]*t_M022789101112[[#This Row],[TVA]])</calculatedColumnFormula>
    </tableColumn>
    <tableColumn id="41" xr3:uid="{8F94D31E-B125-4F43-A7CB-834EEEE52A66}" name="TYPE DE COMM" dataDxfId="132"/>
    <tableColumn id="42" xr3:uid="{16A63E1D-B6A4-4FCC-BDAB-BCF31C9D7E71}" name="% DE COMM" dataDxfId="131" dataCellStyle="Pourcentage"/>
    <tableColumn id="43" xr3:uid="{9F242E17-1123-4B8D-88A8-8042E13B571C}" name="TX DE REMISE" dataDxfId="130" dataCellStyle="Pourcentage"/>
    <tableColumn id="44" xr3:uid="{A28C4AD2-B37A-427B-97BD-3AC4C85DFA37}" name="PP" dataDxfId="129" dataCellStyle="Milliers"/>
    <tableColumn id="45" xr3:uid="{2B45F37A-3591-4831-A226-77A63599D1CB}" name="NVX  CLT" dataDxfId="128" dataCellStyle="Milliers"/>
    <tableColumn id="46" xr3:uid="{CB7B0101-6407-4C02-B305-775447B8752E}" name="DATE DE CREATION CLT" dataDxfId="127"/>
    <tableColumn id="15" xr3:uid="{7AE84ED8-FAA6-45F8-9E62-210DC2EB0561}" name="N° DE CLT" dataDxfId="126"/>
    <tableColumn id="11" xr3:uid="{08C33EC4-CDEA-4C0A-9D3A-0D64BBB6B9C7}" name="Date de pose"/>
    <tableColumn id="12" xr3:uid="{DA991132-AA0A-410F-A802-935D3FDCF708}" name="Numéro de Facture" dataDxfId="125"/>
    <tableColumn id="27" xr3:uid="{2AA46164-1329-4497-B929-9196978F67C7}" name="DATE DE FACTURE" dataDxfId="124"/>
    <tableColumn id="28" xr3:uid="{164CB3E5-D764-447A-9018-53EDB7A840EA}" name="TOTAL HT" dataDxfId="123"/>
    <tableColumn id="29" xr3:uid="{37804D09-AC91-4926-91F7-55FBBD885C9E}" name="DATE DE REGLT" dataDxfId="122"/>
    <tableColumn id="30" xr3:uid="{9FA5C1C6-ADCF-4B25-8CB1-868029600C16}" name="ECHEANCE" dataDxfId="121"/>
    <tableColumn id="31" xr3:uid="{BDD4FCA7-2900-43A2-A38C-6B7769EFE438}" name="Numéro de facture 2" dataDxfId="120"/>
    <tableColumn id="47" xr3:uid="{2BA3D796-F74D-46D4-882A-C73EE790ECF5}" name="DATE DE FACTURE2" dataDxfId="119"/>
    <tableColumn id="48" xr3:uid="{B8F38112-7030-4DC3-B0F4-7A333526F0C5}" name="TOTAL HT2" dataDxfId="118"/>
    <tableColumn id="32" xr3:uid="{BF23F7D7-59FD-4B5F-B126-47FAD2DF0D73}" name="DATE DE REGLT2" dataDxfId="117"/>
    <tableColumn id="49" xr3:uid="{D7C7711E-D1C9-4E39-8234-0DD302119425}" name="ECHEANCE2" dataDxfId="116"/>
    <tableColumn id="50" xr3:uid="{C8843EC9-4718-4377-B598-A4101355DA0C}" name="Numéro de facture 3" dataDxfId="115"/>
    <tableColumn id="51" xr3:uid="{1976398F-1287-44BF-9E53-03FE31F39E92}" name="DATE DE FACTURE3" dataDxfId="114"/>
    <tableColumn id="52" xr3:uid="{BCA739FA-B331-43A7-8503-DE5168677FA2}" name="TOTAL HT3" dataDxfId="113"/>
    <tableColumn id="53" xr3:uid="{0C265F6A-ABE8-4FB4-B69E-6AD4AA1620B8}" name="DATE DE REGLT3" dataDxfId="112"/>
    <tableColumn id="33" xr3:uid="{6562DE24-1B4C-4691-A270-4AEA808101D7}" name="ECHEANCE3" dataDxfId="111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20AF6D7-D14C-40EF-9AF3-7F996B01DD4B}" name="t_M02278910111213" displayName="t_M02278910111213" ref="A4:AP5" totalsRowShown="0">
  <autoFilter ref="A4:AP5" xr:uid="{CA953450-FDCC-4CF4-A98B-3FF5B71616CB}"/>
  <tableColumns count="42">
    <tableColumn id="1" xr3:uid="{2F0083DF-E230-4DC8-93F3-97778E774AE6}" name="DATE DE CDE"/>
    <tableColumn id="2" xr3:uid="{E3A25648-FB84-40C6-8295-0809E645BA24}" name="N° DE DEVIS"/>
    <tableColumn id="3" xr3:uid="{605284C1-7139-4B6D-AC17-80B97D3CC587}" name="CODE CLT"/>
    <tableColumn id="4" xr3:uid="{E0851A29-9D7A-42BD-93E2-0B180A69F57B}" name="NOM CLT"/>
    <tableColumn id="5" xr3:uid="{4D5EB5E0-213F-4465-B405-279272C7432E}" name="NOM CHANTIER"/>
    <tableColumn id="6" xr3:uid="{AF13FCAD-5F2D-4B39-B0D4-8D29020A1F6E}" name="TYPE DE PDT 1"/>
    <tableColumn id="7" xr3:uid="{B4DD8537-7F62-4BD7-BF04-93944F3DC842}" name="QTE"/>
    <tableColumn id="13" xr3:uid="{4DDC0195-4C4C-4EE0-AA77-052C7156C054}" name="TYPE DE PDT 2" dataDxfId="107"/>
    <tableColumn id="14" xr3:uid="{DF47B889-A281-4626-8171-D2D84D52205B}" name="QTE2" dataDxfId="106"/>
    <tableColumn id="34" xr3:uid="{A4869DBA-047B-45FF-9F59-746A844B89D9}" name="TYPE DE PDT 3" dataDxfId="105"/>
    <tableColumn id="35" xr3:uid="{AEB0CAF2-E43E-4C06-9D58-55CD5C51F673}" name="QTE3" dataDxfId="104"/>
    <tableColumn id="36" xr3:uid="{DB0CF3D0-FB76-4A17-ABB3-AC9F7CB70391}" name="TYPE DE PDT 4" dataDxfId="103"/>
    <tableColumn id="37" xr3:uid="{07456A7A-3373-48AB-A894-BC4457582B5B}" name="QTE4" dataDxfId="102"/>
    <tableColumn id="8" xr3:uid="{29AC84C5-FB47-4393-BBC7-20DEBBADBB13}" name="DEPT"/>
    <tableColumn id="9" xr3:uid="{94FDF9E3-BE3B-4F35-89EB-CC3810C03065}" name="COMMERCIAL"/>
    <tableColumn id="10" xr3:uid="{EF918761-A5B7-482D-BEA1-A88856E9E926}" name="MONTANT HT"/>
    <tableColumn id="38" xr3:uid="{6F1B5105-EABD-4018-BD93-522CA98B70BB}" name="ACOMPTE" dataDxfId="101"/>
    <tableColumn id="39" xr3:uid="{0353E85A-8993-4C97-97A9-E39674152E8E}" name="TVA" dataDxfId="100" dataCellStyle="Pourcentage"/>
    <tableColumn id="40" xr3:uid="{E5B82461-51DE-4745-A533-CCA1527B2D8A}" name="TTC" dataDxfId="99">
      <calculatedColumnFormula>t_M02278910111213[[#This Row],[MONTANT HT]]+(t_M02278910111213[[#This Row],[MONTANT HT]]*t_M02278910111213[[#This Row],[TVA]])</calculatedColumnFormula>
    </tableColumn>
    <tableColumn id="41" xr3:uid="{327EDE85-F28D-4102-9207-456BBB54C6A2}" name="TYPE DE COMM" dataDxfId="98"/>
    <tableColumn id="42" xr3:uid="{0724144C-399F-4137-AE77-CA001D0229FA}" name="% DE COMM" dataDxfId="97" dataCellStyle="Pourcentage"/>
    <tableColumn id="43" xr3:uid="{88BBBF01-DD4F-42A8-B2F9-ADA0DA6DF0A5}" name="TX DE REMISE" dataDxfId="96" dataCellStyle="Pourcentage"/>
    <tableColumn id="44" xr3:uid="{C23675D5-2CD2-46EE-AF55-83370F26F896}" name="PP" dataDxfId="95" dataCellStyle="Milliers"/>
    <tableColumn id="45" xr3:uid="{7BDAC1E7-166E-4A53-9127-C45397BF307A}" name="NVX  CLT" dataDxfId="94" dataCellStyle="Milliers"/>
    <tableColumn id="46" xr3:uid="{40B65CE2-D8BC-4D34-A282-DB628CBA8EDB}" name="DATE DE CREATION CLT" dataDxfId="93"/>
    <tableColumn id="15" xr3:uid="{7634F543-C3F9-425F-A326-E6844C9320DF}" name="N° DE CLT" dataDxfId="92"/>
    <tableColumn id="11" xr3:uid="{F68E489A-8DD2-4625-9E1A-3B8E31E14644}" name="Date de pose"/>
    <tableColumn id="12" xr3:uid="{0B10147E-AE3F-48D0-98D7-21DD013B2682}" name="Numéro de Facture" dataDxfId="91"/>
    <tableColumn id="27" xr3:uid="{81645D66-3037-440A-9AE8-53C1F1C5B559}" name="DATE DE FACTURE" dataDxfId="90"/>
    <tableColumn id="28" xr3:uid="{6665A3F6-2FD4-4629-B943-2327881AFFD7}" name="TOTAL HT" dataDxfId="89"/>
    <tableColumn id="29" xr3:uid="{F3F92CA6-F6AA-4E28-A813-2A4B8402FA89}" name="DATE DE REGLT" dataDxfId="88"/>
    <tableColumn id="30" xr3:uid="{5C10AD70-5B0D-4B32-A8A6-171E4080A0E3}" name="ECHEANCE" dataDxfId="87"/>
    <tableColumn id="31" xr3:uid="{8405B357-04C2-4A2B-9A5D-C94D3BB9695C}" name="Numéro de facture 2" dataDxfId="86"/>
    <tableColumn id="47" xr3:uid="{7CB59BE9-3071-416B-83A1-AFEF0E42AD31}" name="DATE DE FACTURE2" dataDxfId="85"/>
    <tableColumn id="48" xr3:uid="{91D6B1C3-CAF1-40E3-B88A-33CD72E3481D}" name="TOTAL HT2" dataDxfId="84"/>
    <tableColumn id="32" xr3:uid="{828308B9-0891-4FF8-BF45-EABC16DF9D4B}" name="DATE DE REGLT2" dataDxfId="83"/>
    <tableColumn id="49" xr3:uid="{D0E972DA-2FAE-4159-87B9-4714C398E976}" name="ECHEANCE2" dataDxfId="82"/>
    <tableColumn id="50" xr3:uid="{9EE7169A-B712-493C-A710-177A7B95DE8C}" name="Numéro de facture 3" dataDxfId="81"/>
    <tableColumn id="51" xr3:uid="{77309079-BBAB-400B-BFBA-1948BA8B9479}" name="DATE DE FACTURE3" dataDxfId="80"/>
    <tableColumn id="52" xr3:uid="{DA10E73C-9878-492F-9A63-30F77D924F1E}" name="TOTAL HT3" dataDxfId="79"/>
    <tableColumn id="53" xr3:uid="{90754A0E-8746-4A61-8493-A9AE1656475E}" name="DATE DE REGLT3" dataDxfId="78"/>
    <tableColumn id="33" xr3:uid="{589BE484-A929-4AD1-88AF-A2D5FB68A4CA}" name="ECHEANCE3" dataDxfId="77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2994B28-1A89-4178-9CFC-C674F77B9108}" name="t_M0227891011121314" displayName="t_M0227891011121314" ref="A4:AP5" totalsRowShown="0">
  <autoFilter ref="A4:AP5" xr:uid="{CA953450-FDCC-4CF4-A98B-3FF5B71616CB}"/>
  <tableColumns count="42">
    <tableColumn id="1" xr3:uid="{54A7C72C-C99D-4806-B945-81C363C72484}" name="DATE DE CDE"/>
    <tableColumn id="2" xr3:uid="{445651BF-5412-4187-97DC-454CF5F3017D}" name="N° DE DEVIS"/>
    <tableColumn id="3" xr3:uid="{0048E213-0F27-4FE3-A350-BDBDFBA6F782}" name="CODE CLT"/>
    <tableColumn id="4" xr3:uid="{F7AC6ACA-369C-4566-9D73-7E090116A0F8}" name="NOM CLT"/>
    <tableColumn id="5" xr3:uid="{CC5FA168-1AD6-44BC-8245-716E0846A4D4}" name="NOM CHANTIER"/>
    <tableColumn id="6" xr3:uid="{EB8F4941-A349-4288-8850-AD3C005047AF}" name="TYPE DE PDT 1"/>
    <tableColumn id="7" xr3:uid="{6645FF71-2D51-4E23-85E1-7176611F425C}" name="QTE"/>
    <tableColumn id="13" xr3:uid="{99B72D31-F594-4080-B6F6-20FE5038DAD4}" name="TYPE DE PDT 2" dataDxfId="73"/>
    <tableColumn id="14" xr3:uid="{A051D5A4-8C03-4421-AEA8-1496F583C55B}" name="QTE2" dataDxfId="72"/>
    <tableColumn id="34" xr3:uid="{29252197-6BEC-4563-814E-DBE42BFBFE47}" name="TYPE DE PDT 3" dataDxfId="71"/>
    <tableColumn id="35" xr3:uid="{91FD4468-6C81-48C0-8B24-8B96BA54CED0}" name="QTE3" dataDxfId="70"/>
    <tableColumn id="36" xr3:uid="{8874CCE2-BF67-4668-8D93-A52752828421}" name="TYPE DE PDT 4" dataDxfId="69"/>
    <tableColumn id="37" xr3:uid="{AC10F6D6-61FF-4ABD-B8C6-D31B0135A805}" name="QTE4" dataDxfId="68"/>
    <tableColumn id="8" xr3:uid="{246BA81A-321F-4C6D-88F8-10E48DE0F9A3}" name="DEPT"/>
    <tableColumn id="9" xr3:uid="{310C0C0A-3E37-4077-B1F8-61FA888945B4}" name="COMMERCIAL"/>
    <tableColumn id="10" xr3:uid="{EC3D7105-7857-47AD-AF74-3A512F3C1D0B}" name="MONTANT HT"/>
    <tableColumn id="38" xr3:uid="{18DF791A-2F1A-40F1-BF8F-124D38E2CCD1}" name="ACOMPTE" dataDxfId="67"/>
    <tableColumn id="39" xr3:uid="{E6706896-E6A2-4095-BDF4-7AB7BFC85326}" name="TVA" dataDxfId="66" dataCellStyle="Pourcentage"/>
    <tableColumn id="40" xr3:uid="{58B0E7A2-75E9-41D5-BDB1-0F7B9AFE3670}" name="TTC" dataDxfId="65">
      <calculatedColumnFormula>t_M0227891011121314[[#This Row],[MONTANT HT]]+(t_M0227891011121314[[#This Row],[MONTANT HT]]*t_M0227891011121314[[#This Row],[TVA]])</calculatedColumnFormula>
    </tableColumn>
    <tableColumn id="41" xr3:uid="{DF711774-DBE1-45C4-B170-755926692794}" name="TYPE DE COMM" dataDxfId="64"/>
    <tableColumn id="42" xr3:uid="{8D068202-29BA-4EDD-812B-3C3B0C2A1652}" name="% DE COMM" dataDxfId="63" dataCellStyle="Pourcentage"/>
    <tableColumn id="43" xr3:uid="{477B9370-7FEC-41B8-870C-317901CA69F8}" name="TX DE REMISE" dataDxfId="62" dataCellStyle="Pourcentage"/>
    <tableColumn id="44" xr3:uid="{79616179-186A-49BF-89AC-A40A33916003}" name="PP" dataDxfId="61" dataCellStyle="Milliers"/>
    <tableColumn id="45" xr3:uid="{5E399672-03DB-45E0-A019-D1C594693163}" name="NVX  CLT" dataDxfId="60" dataCellStyle="Milliers"/>
    <tableColumn id="46" xr3:uid="{0C18F50A-4608-4419-989E-4BC85584EE01}" name="DATE DE CREATION CLT" dataDxfId="59"/>
    <tableColumn id="15" xr3:uid="{37D565FB-49F0-41BA-B053-A9D807DF19FE}" name="N° DE CLT" dataDxfId="58"/>
    <tableColumn id="11" xr3:uid="{CD8FC50A-2461-4901-8B3F-603C0AC117BE}" name="Date de pose"/>
    <tableColumn id="12" xr3:uid="{2C4A24CC-490B-42EF-91B0-A5252BA1DDF8}" name="Numéro de Facture" dataDxfId="57"/>
    <tableColumn id="27" xr3:uid="{FF98ACAD-014B-4DAE-95C2-B3E52C92DF93}" name="DATE DE FACTURE" dataDxfId="56"/>
    <tableColumn id="28" xr3:uid="{1C86B32E-AC70-4570-9B56-AA1837F79F55}" name="TOTAL HT" dataDxfId="55"/>
    <tableColumn id="29" xr3:uid="{D3413067-7414-4656-AE78-73F781E51163}" name="DATE DE REGLT" dataDxfId="54"/>
    <tableColumn id="30" xr3:uid="{8D79AE82-A3A3-4CD7-AFD7-5241B44431A2}" name="ECHEANCE" dataDxfId="53"/>
    <tableColumn id="31" xr3:uid="{7044F835-AE1D-44C1-A49B-B602F1174A31}" name="Numéro de facture 2" dataDxfId="52"/>
    <tableColumn id="47" xr3:uid="{54B490F3-60FF-418C-846B-62D41B145BD5}" name="DATE DE FACTURE2" dataDxfId="51"/>
    <tableColumn id="48" xr3:uid="{44EEA9AC-58D2-44B1-9D09-A53470083F14}" name="TOTAL HT2" dataDxfId="50"/>
    <tableColumn id="32" xr3:uid="{92AF575D-DC8B-4EBD-A396-F5389281AFD4}" name="DATE DE REGLT2" dataDxfId="49"/>
    <tableColumn id="49" xr3:uid="{1F824903-384F-418C-8922-B1D2145E1B6E}" name="ECHEANCE2" dataDxfId="48"/>
    <tableColumn id="50" xr3:uid="{DE1BC648-453C-4B7E-B650-CE6F91192FEF}" name="Numéro de facture 3" dataDxfId="47"/>
    <tableColumn id="51" xr3:uid="{4E4AEFC2-F389-4A7F-8C66-EDCC1AABC43E}" name="DATE DE FACTURE3" dataDxfId="46"/>
    <tableColumn id="52" xr3:uid="{21315033-64F3-4ECE-BA7B-97D4224143D8}" name="TOTAL HT3" dataDxfId="45"/>
    <tableColumn id="53" xr3:uid="{A6157FF7-0765-4F29-A71C-738C42694D40}" name="DATE DE REGLT3" dataDxfId="44"/>
    <tableColumn id="33" xr3:uid="{462E48A3-0CFC-4953-865E-777FEEF76EAC}" name="ECHEANCE3" dataDxfId="43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88B78325-3143-4DC7-801D-E0EA47D5C2DA}" name="t_M022789101112131415" displayName="t_M022789101112131415" ref="A4:AP5" totalsRowShown="0">
  <autoFilter ref="A4:AP5" xr:uid="{CA953450-FDCC-4CF4-A98B-3FF5B71616CB}"/>
  <tableColumns count="42">
    <tableColumn id="1" xr3:uid="{C683E69D-C7E9-4289-B043-C560636D1E9D}" name="DATE DE CDE"/>
    <tableColumn id="2" xr3:uid="{DCEC783C-C3DE-4808-8CC6-1B6AF61364A9}" name="N° DE DEVIS"/>
    <tableColumn id="3" xr3:uid="{8F239EE7-E254-4094-B157-9DA04B60921F}" name="CODE CLT"/>
    <tableColumn id="4" xr3:uid="{9C6DC96B-31A3-4853-AD18-4D66956E2CC8}" name="NOM CLT"/>
    <tableColumn id="5" xr3:uid="{120ACA50-1ABA-41D1-B23A-E69F501E6240}" name="NOM CHANTIER"/>
    <tableColumn id="6" xr3:uid="{B35B8D2A-1E5C-41BB-9BD7-BE8F68A3367C}" name="TYPE DE PDT 1"/>
    <tableColumn id="7" xr3:uid="{1615B403-3738-41FF-A232-204C84E782AB}" name="QTE"/>
    <tableColumn id="13" xr3:uid="{94DF6936-3590-4733-9BAD-A0FE0FC5C2FC}" name="TYPE DE PDT 2" dataDxfId="39"/>
    <tableColumn id="14" xr3:uid="{5594D2EF-3976-4AF9-8C32-704E67F52316}" name="QTE2" dataDxfId="38"/>
    <tableColumn id="34" xr3:uid="{A3904BB6-2235-4A3B-88A1-B43DA0D16868}" name="TYPE DE PDT 3" dataDxfId="37"/>
    <tableColumn id="35" xr3:uid="{F2372431-7D3A-4CBC-AB13-5510C73594FB}" name="QTE3" dataDxfId="36"/>
    <tableColumn id="36" xr3:uid="{A9A725A6-5771-4B4B-AC22-F909252AB836}" name="TYPE DE PDT 4" dataDxfId="35"/>
    <tableColumn id="37" xr3:uid="{F3318015-D9A5-4608-B66A-C7CC70B87C02}" name="QTE4" dataDxfId="34"/>
    <tableColumn id="8" xr3:uid="{9702991E-B216-4E1A-BC52-AA74F684FD7D}" name="DEPT"/>
    <tableColumn id="9" xr3:uid="{63B94437-27B5-4435-810B-0CA902A0375B}" name="COMMERCIAL"/>
    <tableColumn id="10" xr3:uid="{1BABE92F-A5D5-4E8A-B073-AEE3EC99E63C}" name="MONTANT HT"/>
    <tableColumn id="38" xr3:uid="{63F0E1CF-C29A-4621-ACE9-5839A871FBBB}" name="ACOMPTE" dataDxfId="33"/>
    <tableColumn id="39" xr3:uid="{7C8763F2-3779-4009-83E0-9701E2BFF51F}" name="TVA" dataDxfId="32" dataCellStyle="Pourcentage"/>
    <tableColumn id="40" xr3:uid="{B2AAE41B-9D3A-4B39-AFDE-DD4D50376ABE}" name="TTC" dataDxfId="31">
      <calculatedColumnFormula>t_M022789101112131415[[#This Row],[MONTANT HT]]+(t_M022789101112131415[[#This Row],[MONTANT HT]]*t_M022789101112131415[[#This Row],[TVA]])</calculatedColumnFormula>
    </tableColumn>
    <tableColumn id="41" xr3:uid="{AB55F108-E0B2-4920-93BD-58814D808CD5}" name="TYPE DE COMM" dataDxfId="30"/>
    <tableColumn id="42" xr3:uid="{616BC334-E0CE-44CD-84CB-FAE34F5F26EB}" name="% DE COMM" dataDxfId="29" dataCellStyle="Pourcentage"/>
    <tableColumn id="43" xr3:uid="{F9D8D1C0-FE82-4F57-9F66-457A8D29472B}" name="TX DE REMISE" dataDxfId="28" dataCellStyle="Pourcentage"/>
    <tableColumn id="44" xr3:uid="{D762E31A-CC11-475D-95A1-01E5C8EDAAC4}" name="PP" dataDxfId="27" dataCellStyle="Milliers"/>
    <tableColumn id="45" xr3:uid="{8AF28272-C050-4DA6-865E-D21497189A67}" name="NVX  CLT" dataDxfId="26" dataCellStyle="Milliers"/>
    <tableColumn id="46" xr3:uid="{9DD8ADCD-01C1-4394-96CA-297DD6AA2BA7}" name="DATE DE CREATION CLT" dataDxfId="25"/>
    <tableColumn id="15" xr3:uid="{F06D179E-F2B5-4D53-BE81-34A110AD27B7}" name="N° DE CLT" dataDxfId="24"/>
    <tableColumn id="11" xr3:uid="{AF2E86E0-2106-4882-980D-B0507B73F53C}" name="Date de pose"/>
    <tableColumn id="12" xr3:uid="{D1D53158-AFC2-4567-832F-20FAA1179F85}" name="Numéro de Facture" dataDxfId="23"/>
    <tableColumn id="27" xr3:uid="{C4D8AD6A-21D9-42A4-BD63-0DCE00C68348}" name="DATE DE FACTURE" dataDxfId="22"/>
    <tableColumn id="28" xr3:uid="{2D041E6C-768B-47F3-A896-59E45DDE57FA}" name="TOTAL HT" dataDxfId="21"/>
    <tableColumn id="29" xr3:uid="{E5C5A6B9-4BC2-4030-824E-7B825349E291}" name="DATE DE REGLT" dataDxfId="20"/>
    <tableColumn id="30" xr3:uid="{E89F6368-2417-4A23-9AC9-766C667FAA1C}" name="ECHEANCE" dataDxfId="19"/>
    <tableColumn id="31" xr3:uid="{D8BE13BF-9E70-4689-83FF-9A947208D234}" name="Numéro de facture 2" dataDxfId="18"/>
    <tableColumn id="47" xr3:uid="{3262F72D-2E56-482A-AEB2-7C604F88526B}" name="DATE DE FACTURE2" dataDxfId="17"/>
    <tableColumn id="48" xr3:uid="{0F9D1438-070D-4592-B4B7-87DB0CA53860}" name="TOTAL HT2" dataDxfId="16"/>
    <tableColumn id="32" xr3:uid="{D7F1129C-F335-46FB-B1C5-958ADB03184D}" name="DATE DE REGLT2" dataDxfId="15"/>
    <tableColumn id="49" xr3:uid="{27FE7BFA-6A29-41C2-B078-36EB39F65659}" name="ECHEANCE2" dataDxfId="14"/>
    <tableColumn id="50" xr3:uid="{06EE883C-3C69-4D17-9198-A1CA826CD7E1}" name="Numéro de facture 3" dataDxfId="13"/>
    <tableColumn id="51" xr3:uid="{A8E949F5-F543-4CF3-9148-8E3717CFF9D5}" name="DATE DE FACTURE3" dataDxfId="12"/>
    <tableColumn id="52" xr3:uid="{3480C555-E3E5-41D3-BD4C-610E7807C54D}" name="TOTAL HT3" dataDxfId="11"/>
    <tableColumn id="53" xr3:uid="{0180573C-903A-4729-82F1-C5B3A47EAB7B}" name="DATE DE REGLT3" dataDxfId="10"/>
    <tableColumn id="33" xr3:uid="{C471FDBC-6B4D-41F1-9109-FB873BB3FD6E}" name="ECHEANCE3" dataDxfId="9"/>
  </tableColumns>
  <tableStyleInfo name="TableStyleMedium3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BBDAEC1-F3E4-4EB5-9615-D48C755F311E}" name="EncoursCommande" displayName="EncoursCommande" ref="A4:D20" tableType="queryTable" totalsRowCount="1">
  <autoFilter ref="A4:D19" xr:uid="{1BBDAEC1-F3E4-4EB5-9615-D48C755F311E}"/>
  <tableColumns count="4">
    <tableColumn id="1" xr3:uid="{CC7676F5-7555-4434-BE05-DFA2AC57A5D8}" uniqueName="1" name="DEPT" totalsRowLabel="Total" queryTableFieldId="1"/>
    <tableColumn id="2" xr3:uid="{C0CFC0CD-E554-4407-B7CB-4E7A9A199CDF}" uniqueName="2" name="NOM CLT" queryTableFieldId="2"/>
    <tableColumn id="3" xr3:uid="{D8E854B3-0CF1-49F8-87FE-7BEBD1ED3B10}" uniqueName="3" name="DATE DE CDE" queryTableFieldId="3" dataDxfId="7"/>
    <tableColumn id="4" xr3:uid="{FE8A714B-1E38-4EBD-A175-42320EDB3698}" uniqueName="4" name="MONTANT HT" totalsRowFunction="sum" queryTableFieldId="4" dataDxfId="6" totalsRowDxfId="5"/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9B2A001-08F2-4F85-9E04-1BEC8AFB7D69}" name="CommandesPoséesLivrées" displayName="CommandesPoséesLivrées" ref="A4:E6" tableType="queryTable" insertRow="1" totalsRowCount="1">
  <autoFilter ref="A4:E5" xr:uid="{19B2A001-08F2-4F85-9E04-1BEC8AFB7D69}"/>
  <tableColumns count="5">
    <tableColumn id="1" xr3:uid="{F2DF3EC8-E57B-403C-950B-18CD02C3BE3D}" uniqueName="1" name="Date de pose" totalsRowLabel="Total" queryTableFieldId="1" dataDxfId="3"/>
    <tableColumn id="2" xr3:uid="{E89400E1-61F0-423A-8E45-998335E0955A}" uniqueName="2" name="NOM CLT" queryTableFieldId="2"/>
    <tableColumn id="3" xr3:uid="{6AEE884E-A068-49EB-87B8-77C8F9E1C8BB}" uniqueName="3" name="MONTANT HT" totalsRowFunction="sum" queryTableFieldId="3" dataDxfId="2" totalsRowDxfId="1"/>
    <tableColumn id="4" xr3:uid="{B3706604-692D-4E5A-B0E2-645ECD2B0EE2}" uniqueName="4" name="DATE DE CDE" queryTableFieldId="4" dataDxfId="0"/>
    <tableColumn id="5" xr3:uid="{9B5526C4-B78A-43B5-B75B-084BF50024B5}" uniqueName="5" name="Numéro de Facture" queryTableFieldId="7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61B4C-9867-4B40-9519-4EC3C5B07759}">
  <dimension ref="A1:AU9"/>
  <sheetViews>
    <sheetView showGridLines="0" tabSelected="1" workbookViewId="0">
      <selection activeCell="G6" sqref="G6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28.28515625" customWidth="1"/>
    <col min="6" max="6" width="16.42578125" bestFit="1" customWidth="1"/>
    <col min="7" max="7" width="6.7109375" bestFit="1" customWidth="1"/>
    <col min="8" max="8" width="21.42578125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38" t="s">
        <v>101</v>
      </c>
      <c r="B2" s="38"/>
      <c r="C2" s="38"/>
      <c r="D2" s="38"/>
      <c r="E2" s="38"/>
      <c r="F2" s="38"/>
      <c r="G2" s="38"/>
      <c r="H2" s="38"/>
      <c r="I2" s="38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SUMIF(O3:O1004,"sg",P3:P10034)</f>
        <v>13747.8</v>
      </c>
      <c r="AT3" s="31">
        <f>SUMIF(O3:O1004,"sg",X3:X1004)</f>
        <v>0</v>
      </c>
      <c r="AU3" s="32">
        <f>COUNTIF(O3:O1004,"sg")</f>
        <v>2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SUMIF(O3:O1004,"ja",P3:P1004)</f>
        <v>-653.70000000000005</v>
      </c>
      <c r="AT4" s="31">
        <f>SUMIF(O3:O1004,"ja",X3:X1004)</f>
        <v>0</v>
      </c>
      <c r="AU4" s="32">
        <f>COUNTIF(O3:O1004,"ja")</f>
        <v>1</v>
      </c>
    </row>
    <row r="5" spans="1:47" ht="15.75" thickBot="1" x14ac:dyDescent="0.3">
      <c r="A5" s="5">
        <v>44564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12</v>
      </c>
      <c r="G5" s="6">
        <v>1</v>
      </c>
      <c r="H5" s="6"/>
      <c r="I5" s="6"/>
      <c r="J5" s="6"/>
      <c r="K5" s="6"/>
      <c r="L5" s="6"/>
      <c r="M5" s="6"/>
      <c r="N5" s="7">
        <v>49</v>
      </c>
      <c r="O5" s="6" t="s">
        <v>59</v>
      </c>
      <c r="P5" s="8">
        <v>-653.70000000000005</v>
      </c>
      <c r="Q5" s="8"/>
      <c r="R5" s="20">
        <v>0.2</v>
      </c>
      <c r="S5" s="8">
        <v>-784.44</v>
      </c>
      <c r="T5" s="8"/>
      <c r="U5" s="20">
        <v>0.02</v>
      </c>
      <c r="V5" s="20">
        <v>0.45</v>
      </c>
      <c r="W5" s="23"/>
      <c r="X5" s="23"/>
      <c r="Y5" s="5"/>
      <c r="Z5" s="8" t="s">
        <v>114</v>
      </c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SUMIF(O3:O1004,"wo",P3:P1004)</f>
        <v>299.8</v>
      </c>
      <c r="AT5" s="35">
        <f>SUMIF(O3:O1004,"wo",X3:X1004)</f>
        <v>0</v>
      </c>
      <c r="AU5" s="36">
        <f>COUNTIF(O3:O1004,"wo")</f>
        <v>1</v>
      </c>
    </row>
    <row r="6" spans="1:47" x14ac:dyDescent="0.25">
      <c r="A6" s="5">
        <v>44565</v>
      </c>
      <c r="B6" s="6" t="s">
        <v>115</v>
      </c>
      <c r="C6" s="6" t="s">
        <v>116</v>
      </c>
      <c r="D6" s="6" t="s">
        <v>117</v>
      </c>
      <c r="E6" s="6" t="s">
        <v>118</v>
      </c>
      <c r="F6" s="6" t="s">
        <v>12</v>
      </c>
      <c r="G6" s="6">
        <v>1</v>
      </c>
      <c r="H6" s="6"/>
      <c r="I6" s="6"/>
      <c r="J6" s="6"/>
      <c r="K6" s="6"/>
      <c r="L6" s="6"/>
      <c r="M6" s="6"/>
      <c r="N6" s="7">
        <v>41</v>
      </c>
      <c r="O6" s="6" t="s">
        <v>13</v>
      </c>
      <c r="P6" s="8">
        <v>10416.799999999999</v>
      </c>
      <c r="Q6" s="8"/>
      <c r="R6" s="20">
        <v>0.2</v>
      </c>
      <c r="S6" s="8">
        <v>12500.16</v>
      </c>
      <c r="T6" s="8"/>
      <c r="U6" s="20">
        <v>0.06</v>
      </c>
      <c r="V6" s="20">
        <v>0.4</v>
      </c>
      <c r="W6" s="23"/>
      <c r="X6" s="23"/>
      <c r="Y6" s="8"/>
      <c r="Z6" s="8" t="s">
        <v>119</v>
      </c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7" x14ac:dyDescent="0.25">
      <c r="A7" s="5">
        <v>44567</v>
      </c>
      <c r="B7" s="6" t="s">
        <v>120</v>
      </c>
      <c r="C7" s="6" t="s">
        <v>116</v>
      </c>
      <c r="D7" s="6" t="s">
        <v>117</v>
      </c>
      <c r="E7" s="6" t="s">
        <v>121</v>
      </c>
      <c r="F7" s="6" t="s">
        <v>15</v>
      </c>
      <c r="G7" s="6">
        <v>1</v>
      </c>
      <c r="H7" s="6" t="s">
        <v>127</v>
      </c>
      <c r="I7" s="6">
        <v>1</v>
      </c>
      <c r="J7" s="6"/>
      <c r="K7" s="6"/>
      <c r="L7" s="6"/>
      <c r="M7" s="6"/>
      <c r="N7" s="7">
        <v>41</v>
      </c>
      <c r="O7" s="6" t="s">
        <v>13</v>
      </c>
      <c r="P7" s="8">
        <v>3331</v>
      </c>
      <c r="Q7" s="8"/>
      <c r="R7" s="20">
        <v>0.2</v>
      </c>
      <c r="S7" s="8">
        <v>3997.2</v>
      </c>
      <c r="T7" s="8"/>
      <c r="U7" s="20">
        <v>0.06</v>
      </c>
      <c r="V7" s="20">
        <v>0.4</v>
      </c>
      <c r="W7" s="23"/>
      <c r="X7" s="23"/>
      <c r="Y7" s="8"/>
      <c r="Z7" s="8" t="s">
        <v>119</v>
      </c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7" x14ac:dyDescent="0.25">
      <c r="A8" s="5">
        <v>44567</v>
      </c>
      <c r="B8" s="37" t="s">
        <v>126</v>
      </c>
      <c r="C8" s="6" t="s">
        <v>122</v>
      </c>
      <c r="D8" s="6" t="s">
        <v>123</v>
      </c>
      <c r="E8" s="6" t="s">
        <v>124</v>
      </c>
      <c r="F8" s="6" t="s">
        <v>127</v>
      </c>
      <c r="G8" s="6">
        <v>1</v>
      </c>
      <c r="H8" s="6"/>
      <c r="I8" s="6"/>
      <c r="J8" s="6"/>
      <c r="K8" s="6"/>
      <c r="L8" s="6"/>
      <c r="M8" s="6"/>
      <c r="N8" s="7">
        <v>37</v>
      </c>
      <c r="O8" s="6" t="s">
        <v>11</v>
      </c>
      <c r="P8" s="8">
        <v>299.8</v>
      </c>
      <c r="Q8" s="8"/>
      <c r="R8" s="20">
        <v>0.2</v>
      </c>
      <c r="S8" s="8">
        <v>359.76</v>
      </c>
      <c r="T8" s="8" t="s">
        <v>54</v>
      </c>
      <c r="U8" s="20">
        <v>0.02</v>
      </c>
      <c r="V8" s="20">
        <v>0.5</v>
      </c>
      <c r="W8" s="23"/>
      <c r="X8" s="23"/>
      <c r="Y8" s="8"/>
      <c r="Z8" s="8" t="s">
        <v>125</v>
      </c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7" x14ac:dyDescent="0.25">
      <c r="A9" s="11"/>
      <c r="H9" s="14"/>
      <c r="I9" s="14"/>
      <c r="J9" s="14"/>
      <c r="K9" s="14"/>
      <c r="L9" s="14"/>
      <c r="M9" s="14"/>
      <c r="Q9" s="18"/>
      <c r="R9" s="21"/>
      <c r="S9" s="18"/>
      <c r="T9" s="18"/>
      <c r="U9" s="21"/>
      <c r="V9" s="21"/>
      <c r="W9" s="24"/>
      <c r="X9" s="24"/>
      <c r="Y9" s="18"/>
      <c r="Z9" s="18"/>
      <c r="AA9" s="11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</row>
  </sheetData>
  <mergeCells count="2">
    <mergeCell ref="A2:I2"/>
    <mergeCell ref="AR1:AU1"/>
  </mergeCells>
  <conditionalFormatting sqref="A5:A8">
    <cfRule type="cellIs" dxfId="416" priority="3" operator="equal">
      <formula>73050</formula>
    </cfRule>
  </conditionalFormatting>
  <conditionalFormatting sqref="A2:A3">
    <cfRule type="cellIs" dxfId="415" priority="2" operator="equal">
      <formula>73050</formula>
    </cfRule>
  </conditionalFormatting>
  <conditionalFormatting sqref="A4">
    <cfRule type="cellIs" dxfId="414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609C3267-050B-493D-B63D-1CE0F2E3152C}">
          <x14:formula1>
            <xm:f>Feuil1!$E$3:$E$11</xm:f>
          </x14:formula1>
          <xm:sqref>U5:U8</xm:sqref>
        </x14:dataValidation>
        <x14:dataValidation type="list" allowBlank="1" showInputMessage="1" showErrorMessage="1" xr:uid="{2BD43C0F-1824-418B-87E0-93E337317C8C}">
          <x14:formula1>
            <xm:f>Feuil1!$D$3:$D$6</xm:f>
          </x14:formula1>
          <xm:sqref>T5:T8</xm:sqref>
        </x14:dataValidation>
        <x14:dataValidation type="list" allowBlank="1" showInputMessage="1" showErrorMessage="1" xr:uid="{E9BDA9FD-9D9C-461A-B9EC-D9102A9AA49C}">
          <x14:formula1>
            <xm:f>Feuil1!$F$3:$F$5</xm:f>
          </x14:formula1>
          <xm:sqref>R5:R8</xm:sqref>
        </x14:dataValidation>
        <x14:dataValidation type="list" allowBlank="1" showInputMessage="1" showErrorMessage="1" xr:uid="{9FD4362F-2DAC-48C9-B3B1-118C80A675E4}">
          <x14:formula1>
            <xm:f>Feuil1!$B$3:$B$19</xm:f>
          </x14:formula1>
          <xm:sqref>N5:N8</xm:sqref>
        </x14:dataValidation>
        <x14:dataValidation type="list" allowBlank="1" showInputMessage="1" showErrorMessage="1" xr:uid="{B778C98C-1137-498C-B29D-63CFABD483B7}">
          <x14:formula1>
            <xm:f>Feuil1!$C$3:$C$7</xm:f>
          </x14:formula1>
          <xm:sqref>O5:O8</xm:sqref>
        </x14:dataValidation>
        <x14:dataValidation type="list" showInputMessage="1" showErrorMessage="1" xr:uid="{6DD7E289-6399-4E03-9770-507F8A56B499}">
          <x14:formula1>
            <xm:f>Feuil1!$A$3:$A$34</xm:f>
          </x14:formula1>
          <xm:sqref>F5:F8</xm:sqref>
        </x14:dataValidation>
        <x14:dataValidation type="list" allowBlank="1" showInputMessage="1" showErrorMessage="1" xr:uid="{24AD004B-8214-4976-BBE4-6E133B0C4596}">
          <x14:formula1>
            <xm:f>Feuil1!$A$3:$A$34</xm:f>
          </x14:formula1>
          <xm:sqref>H5:H8 L5:L8 J5:J8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A29E0-1FF4-4D7B-87B3-FF2A52360CD6}">
  <dimension ref="A1:AU5"/>
  <sheetViews>
    <sheetView showGridLines="0" workbookViewId="0">
      <selection activeCell="W5" sqref="W5:AB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38" t="s">
        <v>101</v>
      </c>
      <c r="B2" s="38"/>
      <c r="C2" s="38"/>
      <c r="D2" s="38"/>
      <c r="E2" s="38"/>
      <c r="F2" s="3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t_M02[[#This Row],[MONTANT HT]]+(t_M02[[#This Row],[MONTANT HT]]*t_M02[[#This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2">
    <mergeCell ref="A2:F2"/>
    <mergeCell ref="AR1:AU1"/>
  </mergeCells>
  <phoneticPr fontId="3" type="noConversion"/>
  <conditionalFormatting sqref="A5">
    <cfRule type="cellIs" dxfId="382" priority="3" operator="equal">
      <formula>73050</formula>
    </cfRule>
  </conditionalFormatting>
  <conditionalFormatting sqref="A2:A3">
    <cfRule type="cellIs" dxfId="381" priority="2" operator="equal">
      <formula>73050</formula>
    </cfRule>
  </conditionalFormatting>
  <conditionalFormatting sqref="A4">
    <cfRule type="cellIs" dxfId="380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7B2ED1E5-A4E8-4A5F-96BE-4A7691160A17}">
          <x14:formula1>
            <xm:f>Feuil1!$A$3:$A$34</xm:f>
          </x14:formula1>
          <xm:sqref>F5</xm:sqref>
        </x14:dataValidation>
        <x14:dataValidation type="list" allowBlank="1" showInputMessage="1" showErrorMessage="1" xr:uid="{BFF1C37D-32BC-48DE-B112-91B45D518F9A}">
          <x14:formula1>
            <xm:f>Feuil1!$C$3:$C$7</xm:f>
          </x14:formula1>
          <xm:sqref>O5</xm:sqref>
        </x14:dataValidation>
        <x14:dataValidation type="list" allowBlank="1" showInputMessage="1" showErrorMessage="1" xr:uid="{7FFEEBC3-A307-4032-A31B-D8BF2DD993D8}">
          <x14:formula1>
            <xm:f>Feuil1!$B$3:$B$19</xm:f>
          </x14:formula1>
          <xm:sqref>N5</xm:sqref>
        </x14:dataValidation>
        <x14:dataValidation type="list" allowBlank="1" showInputMessage="1" showErrorMessage="1" xr:uid="{BAFB1EFF-C4CB-44B3-B1F9-95933EDC9DA4}">
          <x14:formula1>
            <xm:f>Feuil1!$F$3:$F$5</xm:f>
          </x14:formula1>
          <xm:sqref>R5</xm:sqref>
        </x14:dataValidation>
        <x14:dataValidation type="list" allowBlank="1" showInputMessage="1" showErrorMessage="1" xr:uid="{8EA9ED84-52C7-49D7-B2D1-DDD9CA69D8C1}">
          <x14:formula1>
            <xm:f>Feuil1!$D$3:$D$6</xm:f>
          </x14:formula1>
          <xm:sqref>T5</xm:sqref>
        </x14:dataValidation>
        <x14:dataValidation type="list" allowBlank="1" showInputMessage="1" showErrorMessage="1" xr:uid="{BF56B9D0-570C-4028-883F-9F4887F1924E}">
          <x14:formula1>
            <xm:f>Feuil1!$E$3:$E$11</xm:f>
          </x14:formula1>
          <xm:sqref>U5</xm:sqref>
        </x14:dataValidation>
        <x14:dataValidation type="list" allowBlank="1" showInputMessage="1" showErrorMessage="1" xr:uid="{13B1F000-4458-4F9E-82C4-82F69D561987}">
          <x14:formula1>
            <xm:f>Feuil1!$A$3:$A$34</xm:f>
          </x14:formula1>
          <xm:sqref>H5 L5 J5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7556F-75B7-45C9-93C1-8089E7C7B1F9}">
  <dimension ref="A1:AU5"/>
  <sheetViews>
    <sheetView showGridLines="0" topLeftCell="AB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t_M022[[#This Row],[MONTANT HT]]+(t_M022[[#This Row],[MONTANT HT]]*t_M022[[#This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348" priority="3" operator="equal">
      <formula>73050</formula>
    </cfRule>
  </conditionalFormatting>
  <conditionalFormatting sqref="A2:A3">
    <cfRule type="cellIs" dxfId="347" priority="2" operator="equal">
      <formula>73050</formula>
    </cfRule>
  </conditionalFormatting>
  <conditionalFormatting sqref="A4">
    <cfRule type="cellIs" dxfId="346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4F8D0C-31C1-4B5A-B796-D30BC9FE1C60}">
          <x14:formula1>
            <xm:f>Feuil1!$E$3:$E$11</xm:f>
          </x14:formula1>
          <xm:sqref>U5</xm:sqref>
        </x14:dataValidation>
        <x14:dataValidation type="list" allowBlank="1" showInputMessage="1" showErrorMessage="1" xr:uid="{1AD3777C-1F33-4297-99D7-63B39DD4D760}">
          <x14:formula1>
            <xm:f>Feuil1!$D$3:$D$6</xm:f>
          </x14:formula1>
          <xm:sqref>T5</xm:sqref>
        </x14:dataValidation>
        <x14:dataValidation type="list" allowBlank="1" showInputMessage="1" showErrorMessage="1" xr:uid="{560F498A-41B4-4BE5-A6E2-F626229CF310}">
          <x14:formula1>
            <xm:f>Feuil1!$F$3:$F$5</xm:f>
          </x14:formula1>
          <xm:sqref>R5</xm:sqref>
        </x14:dataValidation>
        <x14:dataValidation type="list" allowBlank="1" showInputMessage="1" showErrorMessage="1" xr:uid="{170B9FED-992C-45BF-B0C4-8D93946F0644}">
          <x14:formula1>
            <xm:f>Feuil1!$B$3:$B$19</xm:f>
          </x14:formula1>
          <xm:sqref>N5</xm:sqref>
        </x14:dataValidation>
        <x14:dataValidation type="list" allowBlank="1" showInputMessage="1" showErrorMessage="1" xr:uid="{D410C1FF-18BD-400E-A114-1815E85670C9}">
          <x14:formula1>
            <xm:f>Feuil1!$C$3:$C$7</xm:f>
          </x14:formula1>
          <xm:sqref>O5</xm:sqref>
        </x14:dataValidation>
        <x14:dataValidation type="list" showInputMessage="1" showErrorMessage="1" xr:uid="{B1E1F87A-D189-4BC6-9E93-1EFEC2CFAE8A}">
          <x14:formula1>
            <xm:f>Feuil1!$A$3:$A$34</xm:f>
          </x14:formula1>
          <xm:sqref>F5</xm:sqref>
        </x14:dataValidation>
        <x14:dataValidation type="list" allowBlank="1" showInputMessage="1" showErrorMessage="1" xr:uid="{D723D6CD-D5B3-41A5-A351-F8247302FDDA}">
          <x14:formula1>
            <xm:f>Feuil1!$A$3:$A$34</xm:f>
          </x14:formula1>
          <xm:sqref>H5 L5 J5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E511-1237-4337-A417-43CB60FB7D0E}">
  <dimension ref="A1:AU5"/>
  <sheetViews>
    <sheetView showGridLines="0" topLeftCell="AB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t_M0227[[#This Row],[MONTANT HT]]+(t_M0227[[#This Row],[MONTANT HT]]*t_M0227[[#This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314" priority="3" operator="equal">
      <formula>73050</formula>
    </cfRule>
  </conditionalFormatting>
  <conditionalFormatting sqref="A2:A3">
    <cfRule type="cellIs" dxfId="313" priority="2" operator="equal">
      <formula>73050</formula>
    </cfRule>
  </conditionalFormatting>
  <conditionalFormatting sqref="A4">
    <cfRule type="cellIs" dxfId="312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81471D89-745E-4194-803C-1AEE235D1152}">
          <x14:formula1>
            <xm:f>Feuil1!$A$3:$A$34</xm:f>
          </x14:formula1>
          <xm:sqref>F5</xm:sqref>
        </x14:dataValidation>
        <x14:dataValidation type="list" allowBlank="1" showInputMessage="1" showErrorMessage="1" xr:uid="{668468A5-ACBA-4628-A22D-48EED5424FD2}">
          <x14:formula1>
            <xm:f>Feuil1!$C$3:$C$7</xm:f>
          </x14:formula1>
          <xm:sqref>O5</xm:sqref>
        </x14:dataValidation>
        <x14:dataValidation type="list" allowBlank="1" showInputMessage="1" showErrorMessage="1" xr:uid="{5B7725C6-DB68-401A-BA30-85EE3ADBF07A}">
          <x14:formula1>
            <xm:f>Feuil1!$B$3:$B$19</xm:f>
          </x14:formula1>
          <xm:sqref>N5</xm:sqref>
        </x14:dataValidation>
        <x14:dataValidation type="list" allowBlank="1" showInputMessage="1" showErrorMessage="1" xr:uid="{DA5E11D1-77D8-40AB-84B7-48AA23047BD7}">
          <x14:formula1>
            <xm:f>Feuil1!$F$3:$F$5</xm:f>
          </x14:formula1>
          <xm:sqref>R5</xm:sqref>
        </x14:dataValidation>
        <x14:dataValidation type="list" allowBlank="1" showInputMessage="1" showErrorMessage="1" xr:uid="{81A84CB8-B37A-4A7D-AE80-ED858ADD641B}">
          <x14:formula1>
            <xm:f>Feuil1!$D$3:$D$6</xm:f>
          </x14:formula1>
          <xm:sqref>T5</xm:sqref>
        </x14:dataValidation>
        <x14:dataValidation type="list" allowBlank="1" showInputMessage="1" showErrorMessage="1" xr:uid="{F0C0A1B4-1419-4C72-A40A-A5F449C8E639}">
          <x14:formula1>
            <xm:f>Feuil1!$E$3:$E$11</xm:f>
          </x14:formula1>
          <xm:sqref>U5</xm:sqref>
        </x14:dataValidation>
        <x14:dataValidation type="list" allowBlank="1" showInputMessage="1" showErrorMessage="1" xr:uid="{3EA58D75-8F9F-41B0-BAFD-14B5FDD38658}">
          <x14:formula1>
            <xm:f>Feuil1!$A$3:$A$34</xm:f>
          </x14:formula1>
          <xm:sqref>H5 L5 J5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98101-CBC6-4589-8FE9-E73FBE8FE56D}">
  <dimension ref="A1:AU5"/>
  <sheetViews>
    <sheetView showGridLines="0" topLeftCell="AA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t_M02278[[#This Row],[MONTANT HT]]+(t_M02278[[#This Row],[MONTANT HT]]*t_M02278[[#This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280" priority="3" operator="equal">
      <formula>73050</formula>
    </cfRule>
  </conditionalFormatting>
  <conditionalFormatting sqref="A2:A3">
    <cfRule type="cellIs" dxfId="279" priority="2" operator="equal">
      <formula>73050</formula>
    </cfRule>
  </conditionalFormatting>
  <conditionalFormatting sqref="A4">
    <cfRule type="cellIs" dxfId="278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7116D691-2E4E-4439-9BD3-3DBE572ED1FD}">
          <x14:formula1>
            <xm:f>Feuil1!$E$3:$E$11</xm:f>
          </x14:formula1>
          <xm:sqref>U5</xm:sqref>
        </x14:dataValidation>
        <x14:dataValidation type="list" allowBlank="1" showInputMessage="1" showErrorMessage="1" xr:uid="{0DE1D320-A20D-4599-B317-397D2A5BBF76}">
          <x14:formula1>
            <xm:f>Feuil1!$D$3:$D$6</xm:f>
          </x14:formula1>
          <xm:sqref>T5</xm:sqref>
        </x14:dataValidation>
        <x14:dataValidation type="list" allowBlank="1" showInputMessage="1" showErrorMessage="1" xr:uid="{97F0CCAD-C928-483E-866B-EA2B3ABB56BA}">
          <x14:formula1>
            <xm:f>Feuil1!$F$3:$F$5</xm:f>
          </x14:formula1>
          <xm:sqref>R5</xm:sqref>
        </x14:dataValidation>
        <x14:dataValidation type="list" allowBlank="1" showInputMessage="1" showErrorMessage="1" xr:uid="{0E441993-0DA5-441E-ACF1-8FFC2AF8E8FE}">
          <x14:formula1>
            <xm:f>Feuil1!$B$3:$B$19</xm:f>
          </x14:formula1>
          <xm:sqref>N5</xm:sqref>
        </x14:dataValidation>
        <x14:dataValidation type="list" allowBlank="1" showInputMessage="1" showErrorMessage="1" xr:uid="{9FF3F988-E604-4508-BDFE-70A308CE303B}">
          <x14:formula1>
            <xm:f>Feuil1!$C$3:$C$7</xm:f>
          </x14:formula1>
          <xm:sqref>O5</xm:sqref>
        </x14:dataValidation>
        <x14:dataValidation type="list" showInputMessage="1" showErrorMessage="1" xr:uid="{1D7F82BC-7CFC-4FE3-BC62-ABF81ED5EAF6}">
          <x14:formula1>
            <xm:f>Feuil1!$A$3:$A$34</xm:f>
          </x14:formula1>
          <xm:sqref>F5</xm:sqref>
        </x14:dataValidation>
        <x14:dataValidation type="list" allowBlank="1" showInputMessage="1" showErrorMessage="1" xr:uid="{98BB79E8-6049-44FF-8B57-D62BEC78182B}">
          <x14:formula1>
            <xm:f>Feuil1!$A$3:$A$34</xm:f>
          </x14:formula1>
          <xm:sqref>H5 L5 J5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229B9-26B7-4BA3-8EAE-2AE4DFE5D30C}">
  <dimension ref="A1:AU5"/>
  <sheetViews>
    <sheetView showGridLines="0" topLeftCell="AA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t_M022789[[#This Row],[MONTANT HT]]+(t_M022789[[#This Row],[MONTANT HT]]*t_M022789[[#This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246" priority="3" operator="equal">
      <formula>73050</formula>
    </cfRule>
  </conditionalFormatting>
  <conditionalFormatting sqref="A2:A3">
    <cfRule type="cellIs" dxfId="245" priority="2" operator="equal">
      <formula>73050</formula>
    </cfRule>
  </conditionalFormatting>
  <conditionalFormatting sqref="A4">
    <cfRule type="cellIs" dxfId="244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3C742B46-741C-42B7-8564-E39963596A2E}">
          <x14:formula1>
            <xm:f>Feuil1!$A$3:$A$34</xm:f>
          </x14:formula1>
          <xm:sqref>F5</xm:sqref>
        </x14:dataValidation>
        <x14:dataValidation type="list" allowBlank="1" showInputMessage="1" showErrorMessage="1" xr:uid="{4DB275FC-7079-4CEE-8B9C-2885BB662FE1}">
          <x14:formula1>
            <xm:f>Feuil1!$C$3:$C$7</xm:f>
          </x14:formula1>
          <xm:sqref>O5</xm:sqref>
        </x14:dataValidation>
        <x14:dataValidation type="list" allowBlank="1" showInputMessage="1" showErrorMessage="1" xr:uid="{E21B30CF-9193-4574-B160-D3777B8821D1}">
          <x14:formula1>
            <xm:f>Feuil1!$B$3:$B$19</xm:f>
          </x14:formula1>
          <xm:sqref>N5</xm:sqref>
        </x14:dataValidation>
        <x14:dataValidation type="list" allowBlank="1" showInputMessage="1" showErrorMessage="1" xr:uid="{81982729-5F7E-48C3-B14E-968CB1FA734D}">
          <x14:formula1>
            <xm:f>Feuil1!$F$3:$F$5</xm:f>
          </x14:formula1>
          <xm:sqref>R5</xm:sqref>
        </x14:dataValidation>
        <x14:dataValidation type="list" allowBlank="1" showInputMessage="1" showErrorMessage="1" xr:uid="{5C45DF17-6926-49B0-9443-73CD933E787F}">
          <x14:formula1>
            <xm:f>Feuil1!$D$3:$D$6</xm:f>
          </x14:formula1>
          <xm:sqref>T5</xm:sqref>
        </x14:dataValidation>
        <x14:dataValidation type="list" allowBlank="1" showInputMessage="1" showErrorMessage="1" xr:uid="{3CC5A909-93D3-4773-978F-0DA593470366}">
          <x14:formula1>
            <xm:f>Feuil1!$E$3:$E$11</xm:f>
          </x14:formula1>
          <xm:sqref>U5</xm:sqref>
        </x14:dataValidation>
        <x14:dataValidation type="list" allowBlank="1" showInputMessage="1" showErrorMessage="1" xr:uid="{5FE196D1-930A-4C46-8C7D-28EEF2473170}">
          <x14:formula1>
            <xm:f>Feuil1!$A$3:$A$34</xm:f>
          </x14:formula1>
          <xm:sqref>H5 L5 J5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5208-1D09-4846-97CC-1D8E74ADDDC5}">
  <dimension ref="A1:AU5"/>
  <sheetViews>
    <sheetView showGridLines="0" topLeftCell="AF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t_M02278910[[#This Row],[MONTANT HT]]+(t_M02278910[[#This Row],[MONTANT HT]]*t_M02278910[[#This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212" priority="3" operator="equal">
      <formula>73050</formula>
    </cfRule>
  </conditionalFormatting>
  <conditionalFormatting sqref="A2:A3">
    <cfRule type="cellIs" dxfId="211" priority="2" operator="equal">
      <formula>73050</formula>
    </cfRule>
  </conditionalFormatting>
  <conditionalFormatting sqref="A4">
    <cfRule type="cellIs" dxfId="210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D390FE83-2EBA-4D63-9BBC-70071F052751}">
          <x14:formula1>
            <xm:f>Feuil1!$E$3:$E$11</xm:f>
          </x14:formula1>
          <xm:sqref>U5</xm:sqref>
        </x14:dataValidation>
        <x14:dataValidation type="list" allowBlank="1" showInputMessage="1" showErrorMessage="1" xr:uid="{D27746E6-DEAE-4263-8F07-F58EB407AF0D}">
          <x14:formula1>
            <xm:f>Feuil1!$D$3:$D$6</xm:f>
          </x14:formula1>
          <xm:sqref>T5</xm:sqref>
        </x14:dataValidation>
        <x14:dataValidation type="list" allowBlank="1" showInputMessage="1" showErrorMessage="1" xr:uid="{591A2CBD-3402-4476-B0E4-439FB30E0EB7}">
          <x14:formula1>
            <xm:f>Feuil1!$F$3:$F$5</xm:f>
          </x14:formula1>
          <xm:sqref>R5</xm:sqref>
        </x14:dataValidation>
        <x14:dataValidation type="list" allowBlank="1" showInputMessage="1" showErrorMessage="1" xr:uid="{883AD79B-1AB6-42DE-B914-731D29CF7705}">
          <x14:formula1>
            <xm:f>Feuil1!$B$3:$B$19</xm:f>
          </x14:formula1>
          <xm:sqref>N5</xm:sqref>
        </x14:dataValidation>
        <x14:dataValidation type="list" allowBlank="1" showInputMessage="1" showErrorMessage="1" xr:uid="{3E1007A3-55D4-4F00-AF46-90B8C19A30AB}">
          <x14:formula1>
            <xm:f>Feuil1!$C$3:$C$7</xm:f>
          </x14:formula1>
          <xm:sqref>O5</xm:sqref>
        </x14:dataValidation>
        <x14:dataValidation type="list" showInputMessage="1" showErrorMessage="1" xr:uid="{52BEB0C3-14CD-4EDF-8B57-E71F82E4D082}">
          <x14:formula1>
            <xm:f>Feuil1!$A$3:$A$34</xm:f>
          </x14:formula1>
          <xm:sqref>F5</xm:sqref>
        </x14:dataValidation>
        <x14:dataValidation type="list" allowBlank="1" showInputMessage="1" showErrorMessage="1" xr:uid="{D701ED70-2AF2-48D2-8B16-5B6157880D96}">
          <x14:formula1>
            <xm:f>Feuil1!$A$3:$A$34</xm:f>
          </x14:formula1>
          <xm:sqref>H5 L5 J5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66201-ADF7-481B-8EF6-54C72630CE9D}">
  <dimension ref="A1:AU5"/>
  <sheetViews>
    <sheetView showGridLines="0" topLeftCell="AA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t_M0227891011[[#This Row],[MONTANT HT]]+(t_M0227891011[[#This Row],[MONTANT HT]]*t_M0227891011[[#This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178" priority="3" operator="equal">
      <formula>73050</formula>
    </cfRule>
  </conditionalFormatting>
  <conditionalFormatting sqref="A2:A3">
    <cfRule type="cellIs" dxfId="177" priority="2" operator="equal">
      <formula>73050</formula>
    </cfRule>
  </conditionalFormatting>
  <conditionalFormatting sqref="A4">
    <cfRule type="cellIs" dxfId="176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18A45A40-CAC3-4DFC-896B-7726E483299A}">
          <x14:formula1>
            <xm:f>Feuil1!$A$3:$A$34</xm:f>
          </x14:formula1>
          <xm:sqref>F5</xm:sqref>
        </x14:dataValidation>
        <x14:dataValidation type="list" allowBlank="1" showInputMessage="1" showErrorMessage="1" xr:uid="{36E7F609-7ABB-4834-8029-D62095703514}">
          <x14:formula1>
            <xm:f>Feuil1!$C$3:$C$7</xm:f>
          </x14:formula1>
          <xm:sqref>O5</xm:sqref>
        </x14:dataValidation>
        <x14:dataValidation type="list" allowBlank="1" showInputMessage="1" showErrorMessage="1" xr:uid="{66631DEA-C3F6-44C5-8909-F60D3B8D5E3C}">
          <x14:formula1>
            <xm:f>Feuil1!$B$3:$B$19</xm:f>
          </x14:formula1>
          <xm:sqref>N5</xm:sqref>
        </x14:dataValidation>
        <x14:dataValidation type="list" allowBlank="1" showInputMessage="1" showErrorMessage="1" xr:uid="{5DFD4B9F-3BCC-4FD2-AE46-45BE06017933}">
          <x14:formula1>
            <xm:f>Feuil1!$F$3:$F$5</xm:f>
          </x14:formula1>
          <xm:sqref>R5</xm:sqref>
        </x14:dataValidation>
        <x14:dataValidation type="list" allowBlank="1" showInputMessage="1" showErrorMessage="1" xr:uid="{6D9D57AE-DE9C-4CFC-BAAB-BC823D016339}">
          <x14:formula1>
            <xm:f>Feuil1!$D$3:$D$6</xm:f>
          </x14:formula1>
          <xm:sqref>T5</xm:sqref>
        </x14:dataValidation>
        <x14:dataValidation type="list" allowBlank="1" showInputMessage="1" showErrorMessage="1" xr:uid="{167D2C93-F7DA-4890-8DCE-465DE50F980E}">
          <x14:formula1>
            <xm:f>Feuil1!$E$3:$E$11</xm:f>
          </x14:formula1>
          <xm:sqref>U5</xm:sqref>
        </x14:dataValidation>
        <x14:dataValidation type="list" allowBlank="1" showInputMessage="1" showErrorMessage="1" xr:uid="{91F624BA-853D-45A6-BB3C-E018B26D76EC}">
          <x14:formula1>
            <xm:f>Feuil1!$A$3:$A$34</xm:f>
          </x14:formula1>
          <xm:sqref>H5 L5 J5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38268-024C-4250-85CC-8EE39DC5F7EF}">
  <dimension ref="A1:AU5"/>
  <sheetViews>
    <sheetView showGridLines="0" topLeftCell="AA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t_M022789101112[[#This Row],[MONTANT HT]]+(t_M022789101112[[#This Row],[MONTANT HT]]*t_M022789101112[[#This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144" priority="3" operator="equal">
      <formula>73050</formula>
    </cfRule>
  </conditionalFormatting>
  <conditionalFormatting sqref="A2:A3">
    <cfRule type="cellIs" dxfId="143" priority="2" operator="equal">
      <formula>73050</formula>
    </cfRule>
  </conditionalFormatting>
  <conditionalFormatting sqref="A4">
    <cfRule type="cellIs" dxfId="142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A5C2DEEA-76AA-4BCA-8486-39BCDCFFA1BE}">
          <x14:formula1>
            <xm:f>Feuil1!$E$3:$E$11</xm:f>
          </x14:formula1>
          <xm:sqref>U5</xm:sqref>
        </x14:dataValidation>
        <x14:dataValidation type="list" allowBlank="1" showInputMessage="1" showErrorMessage="1" xr:uid="{0304D9A4-5012-4641-8DF8-15463AA7647E}">
          <x14:formula1>
            <xm:f>Feuil1!$D$3:$D$6</xm:f>
          </x14:formula1>
          <xm:sqref>T5</xm:sqref>
        </x14:dataValidation>
        <x14:dataValidation type="list" allowBlank="1" showInputMessage="1" showErrorMessage="1" xr:uid="{A778A1D6-8B7C-4696-AA36-F5166A28F4D4}">
          <x14:formula1>
            <xm:f>Feuil1!$F$3:$F$5</xm:f>
          </x14:formula1>
          <xm:sqref>R5</xm:sqref>
        </x14:dataValidation>
        <x14:dataValidation type="list" allowBlank="1" showInputMessage="1" showErrorMessage="1" xr:uid="{1BD4A296-855B-43DF-8E5F-5EDE37A71CA9}">
          <x14:formula1>
            <xm:f>Feuil1!$B$3:$B$19</xm:f>
          </x14:formula1>
          <xm:sqref>N5</xm:sqref>
        </x14:dataValidation>
        <x14:dataValidation type="list" allowBlank="1" showInputMessage="1" showErrorMessage="1" xr:uid="{0834762A-71F3-4A04-9BDE-ED678B31B451}">
          <x14:formula1>
            <xm:f>Feuil1!$C$3:$C$7</xm:f>
          </x14:formula1>
          <xm:sqref>O5</xm:sqref>
        </x14:dataValidation>
        <x14:dataValidation type="list" showInputMessage="1" showErrorMessage="1" xr:uid="{8A265A90-37CA-471E-A328-0B1C323C5766}">
          <x14:formula1>
            <xm:f>Feuil1!$A$3:$A$34</xm:f>
          </x14:formula1>
          <xm:sqref>F5</xm:sqref>
        </x14:dataValidation>
        <x14:dataValidation type="list" allowBlank="1" showInputMessage="1" showErrorMessage="1" xr:uid="{7D6E457F-FED6-4FF3-8990-746587F7C7F8}">
          <x14:formula1>
            <xm:f>Feuil1!$A$3:$A$34</xm:f>
          </x14:formula1>
          <xm:sqref>H5 L5 J5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21FD-6B14-4866-987B-5269EE3C370D}">
  <dimension ref="A1:AU5"/>
  <sheetViews>
    <sheetView showGridLines="0" topLeftCell="AA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t_M02278910111213[[#This Row],[MONTANT HT]]+(t_M02278910111213[[#This Row],[MONTANT HT]]*t_M02278910111213[[#This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110" priority="3" operator="equal">
      <formula>73050</formula>
    </cfRule>
  </conditionalFormatting>
  <conditionalFormatting sqref="A2:A3">
    <cfRule type="cellIs" dxfId="109" priority="2" operator="equal">
      <formula>73050</formula>
    </cfRule>
  </conditionalFormatting>
  <conditionalFormatting sqref="A4">
    <cfRule type="cellIs" dxfId="108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F392F340-F02A-4EC9-B4DE-101B9BAC11E7}">
          <x14:formula1>
            <xm:f>Feuil1!$A$3:$A$34</xm:f>
          </x14:formula1>
          <xm:sqref>F5</xm:sqref>
        </x14:dataValidation>
        <x14:dataValidation type="list" allowBlank="1" showInputMessage="1" showErrorMessage="1" xr:uid="{21C14AEC-0DE6-4778-8C77-3CD64E9C4355}">
          <x14:formula1>
            <xm:f>Feuil1!$C$3:$C$7</xm:f>
          </x14:formula1>
          <xm:sqref>O5</xm:sqref>
        </x14:dataValidation>
        <x14:dataValidation type="list" allowBlank="1" showInputMessage="1" showErrorMessage="1" xr:uid="{149BE209-EF7D-4165-823E-62B92E0F2E2B}">
          <x14:formula1>
            <xm:f>Feuil1!$B$3:$B$19</xm:f>
          </x14:formula1>
          <xm:sqref>N5</xm:sqref>
        </x14:dataValidation>
        <x14:dataValidation type="list" allowBlank="1" showInputMessage="1" showErrorMessage="1" xr:uid="{CC9D9B5D-7B12-4353-8262-CEB9E84FA7B2}">
          <x14:formula1>
            <xm:f>Feuil1!$F$3:$F$5</xm:f>
          </x14:formula1>
          <xm:sqref>R5</xm:sqref>
        </x14:dataValidation>
        <x14:dataValidation type="list" allowBlank="1" showInputMessage="1" showErrorMessage="1" xr:uid="{1902FDAC-2EAD-45D5-9E2D-3D9DA47798F3}">
          <x14:formula1>
            <xm:f>Feuil1!$D$3:$D$6</xm:f>
          </x14:formula1>
          <xm:sqref>T5</xm:sqref>
        </x14:dataValidation>
        <x14:dataValidation type="list" allowBlank="1" showInputMessage="1" showErrorMessage="1" xr:uid="{1751CCC1-8E05-468F-8F7E-7ACA4FC0951B}">
          <x14:formula1>
            <xm:f>Feuil1!$E$3:$E$11</xm:f>
          </x14:formula1>
          <xm:sqref>U5</xm:sqref>
        </x14:dataValidation>
        <x14:dataValidation type="list" allowBlank="1" showInputMessage="1" showErrorMessage="1" xr:uid="{E6C21AE8-1296-4808-B79E-9447DAF16BF2}">
          <x14:formula1>
            <xm:f>Feuil1!$A$3:$A$34</xm:f>
          </x14:formula1>
          <xm:sqref>H5 L5 J5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668E-666E-48DD-9F22-6C3710FF1ED6}">
  <dimension ref="A1:AU5"/>
  <sheetViews>
    <sheetView showGridLines="0" topLeftCell="AB1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t_M0227891011121314[[#This Row],[MONTANT HT]]+(t_M0227891011121314[[#This Row],[MONTANT HT]]*t_M0227891011121314[[#This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76" priority="3" operator="equal">
      <formula>73050</formula>
    </cfRule>
  </conditionalFormatting>
  <conditionalFormatting sqref="A2:A3">
    <cfRule type="cellIs" dxfId="75" priority="2" operator="equal">
      <formula>73050</formula>
    </cfRule>
  </conditionalFormatting>
  <conditionalFormatting sqref="A4">
    <cfRule type="cellIs" dxfId="74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F09FE4ED-D525-46E3-A78D-A681222A5DD5}">
          <x14:formula1>
            <xm:f>Feuil1!$E$3:$E$11</xm:f>
          </x14:formula1>
          <xm:sqref>U5</xm:sqref>
        </x14:dataValidation>
        <x14:dataValidation type="list" allowBlank="1" showInputMessage="1" showErrorMessage="1" xr:uid="{5496A3E6-965F-4822-AAE2-6202266074EF}">
          <x14:formula1>
            <xm:f>Feuil1!$D$3:$D$6</xm:f>
          </x14:formula1>
          <xm:sqref>T5</xm:sqref>
        </x14:dataValidation>
        <x14:dataValidation type="list" allowBlank="1" showInputMessage="1" showErrorMessage="1" xr:uid="{584634E4-6182-4799-A398-F8E68EB03F55}">
          <x14:formula1>
            <xm:f>Feuil1!$F$3:$F$5</xm:f>
          </x14:formula1>
          <xm:sqref>R5</xm:sqref>
        </x14:dataValidation>
        <x14:dataValidation type="list" allowBlank="1" showInputMessage="1" showErrorMessage="1" xr:uid="{7457CC4C-B13C-4398-96A4-C0149853B651}">
          <x14:formula1>
            <xm:f>Feuil1!$B$3:$B$19</xm:f>
          </x14:formula1>
          <xm:sqref>N5</xm:sqref>
        </x14:dataValidation>
        <x14:dataValidation type="list" allowBlank="1" showInputMessage="1" showErrorMessage="1" xr:uid="{951A9852-DDC1-471C-9F0D-668FB7477DBC}">
          <x14:formula1>
            <xm:f>Feuil1!$C$3:$C$7</xm:f>
          </x14:formula1>
          <xm:sqref>O5</xm:sqref>
        </x14:dataValidation>
        <x14:dataValidation type="list" showInputMessage="1" showErrorMessage="1" xr:uid="{98205B1A-F9CE-4996-BCAF-B8AB255E34D0}">
          <x14:formula1>
            <xm:f>Feuil1!$A$3:$A$34</xm:f>
          </x14:formula1>
          <xm:sqref>F5</xm:sqref>
        </x14:dataValidation>
        <x14:dataValidation type="list" allowBlank="1" showInputMessage="1" showErrorMessage="1" xr:uid="{B6264126-4805-4C65-BB33-39CEE9272732}">
          <x14:formula1>
            <xm:f>Feuil1!$A$3:$A$34</xm:f>
          </x14:formula1>
          <xm:sqref>H5 L5 J5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7785F-92E1-4773-A71F-0B99D0C885C4}">
  <dimension ref="A1:AU5"/>
  <sheetViews>
    <sheetView showGridLines="0" workbookViewId="0">
      <selection activeCell="AR1" sqref="AR1:AU5"/>
    </sheetView>
  </sheetViews>
  <sheetFormatPr baseColWidth="10" defaultRowHeight="15" x14ac:dyDescent="0.25"/>
  <cols>
    <col min="1" max="1" width="14.28515625" customWidth="1"/>
    <col min="2" max="2" width="13.5703125" customWidth="1"/>
    <col min="3" max="3" width="11.42578125" customWidth="1"/>
    <col min="4" max="4" width="23.28515625" bestFit="1" customWidth="1"/>
    <col min="5" max="5" width="17.140625" customWidth="1"/>
    <col min="6" max="6" width="16.42578125" bestFit="1" customWidth="1"/>
    <col min="7" max="7" width="6.7109375" bestFit="1" customWidth="1"/>
    <col min="8" max="8" width="13" customWidth="1"/>
    <col min="9" max="9" width="7.7109375" bestFit="1" customWidth="1"/>
    <col min="10" max="10" width="13" customWidth="1"/>
    <col min="11" max="11" width="7.7109375" bestFit="1" customWidth="1"/>
    <col min="12" max="12" width="13" customWidth="1"/>
    <col min="13" max="14" width="7.7109375" bestFit="1" customWidth="1"/>
    <col min="15" max="15" width="15.42578125" customWidth="1"/>
    <col min="16" max="26" width="15.28515625" customWidth="1"/>
    <col min="27" max="27" width="14.7109375" customWidth="1"/>
    <col min="28" max="28" width="20.140625" customWidth="1"/>
    <col min="29" max="42" width="14.7109375" customWidth="1"/>
    <col min="44" max="44" width="17.140625" bestFit="1" customWidth="1"/>
  </cols>
  <sheetData>
    <row r="1" spans="1:47" ht="15" customHeight="1" thickBo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R1" s="39" t="s">
        <v>102</v>
      </c>
      <c r="AS1" s="40"/>
      <c r="AT1" s="40"/>
      <c r="AU1" s="41"/>
    </row>
    <row r="2" spans="1:47" ht="30.75" customHeight="1" x14ac:dyDescent="0.25">
      <c r="A2" s="25" t="s">
        <v>101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R2" s="26" t="s">
        <v>103</v>
      </c>
      <c r="AS2" s="27" t="s">
        <v>104</v>
      </c>
      <c r="AT2" s="27" t="s">
        <v>105</v>
      </c>
      <c r="AU2" s="28" t="s">
        <v>106</v>
      </c>
    </row>
    <row r="3" spans="1:47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R3" s="29" t="s">
        <v>107</v>
      </c>
      <c r="AS3" s="30">
        <f>SUMIF(O3:O1001,"sg",P3:P10031)</f>
        <v>0</v>
      </c>
      <c r="AT3" s="31">
        <f>SUMIF(O3:O1001,"sg",X3:X1001)</f>
        <v>0</v>
      </c>
      <c r="AU3" s="32">
        <f>COUNTIF(O3:O1001,"sg")</f>
        <v>0</v>
      </c>
    </row>
    <row r="4" spans="1:47" ht="30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22</v>
      </c>
      <c r="I4" s="4" t="s">
        <v>82</v>
      </c>
      <c r="J4" s="4" t="s">
        <v>23</v>
      </c>
      <c r="K4" s="4" t="s">
        <v>83</v>
      </c>
      <c r="L4" s="4" t="s">
        <v>24</v>
      </c>
      <c r="M4" s="4" t="s">
        <v>84</v>
      </c>
      <c r="N4" s="4" t="s">
        <v>7</v>
      </c>
      <c r="O4" s="4" t="s">
        <v>8</v>
      </c>
      <c r="P4" s="4" t="s">
        <v>9</v>
      </c>
      <c r="Q4" s="4" t="s">
        <v>25</v>
      </c>
      <c r="R4" s="4" t="s">
        <v>26</v>
      </c>
      <c r="S4" s="4" t="s">
        <v>27</v>
      </c>
      <c r="T4" s="4" t="s">
        <v>28</v>
      </c>
      <c r="U4" s="4" t="s">
        <v>29</v>
      </c>
      <c r="V4" s="4" t="s">
        <v>30</v>
      </c>
      <c r="W4" s="4" t="s">
        <v>31</v>
      </c>
      <c r="X4" s="4" t="s">
        <v>85</v>
      </c>
      <c r="Y4" s="4" t="s">
        <v>32</v>
      </c>
      <c r="Z4" s="4" t="s">
        <v>86</v>
      </c>
      <c r="AA4" s="4" t="s">
        <v>17</v>
      </c>
      <c r="AB4" s="4" t="s">
        <v>18</v>
      </c>
      <c r="AC4" s="4" t="s">
        <v>33</v>
      </c>
      <c r="AD4" s="4" t="s">
        <v>34</v>
      </c>
      <c r="AE4" s="4" t="s">
        <v>35</v>
      </c>
      <c r="AF4" s="4" t="s">
        <v>36</v>
      </c>
      <c r="AG4" s="4" t="s">
        <v>81</v>
      </c>
      <c r="AH4" s="4" t="s">
        <v>38</v>
      </c>
      <c r="AI4" s="4" t="s">
        <v>39</v>
      </c>
      <c r="AJ4" s="4" t="s">
        <v>40</v>
      </c>
      <c r="AK4" s="4" t="s">
        <v>41</v>
      </c>
      <c r="AL4" s="4" t="s">
        <v>87</v>
      </c>
      <c r="AM4" s="4" t="s">
        <v>37</v>
      </c>
      <c r="AN4" s="4" t="s">
        <v>42</v>
      </c>
      <c r="AO4" s="4" t="s">
        <v>43</v>
      </c>
      <c r="AP4" s="4" t="s">
        <v>44</v>
      </c>
      <c r="AR4" s="29" t="s">
        <v>109</v>
      </c>
      <c r="AS4" s="30">
        <f>SUMIF(O3:O1001,"ja",P3:P1001)</f>
        <v>0</v>
      </c>
      <c r="AT4" s="31">
        <f>SUMIF(O3:O1001,"ja",X3:X1001)</f>
        <v>0</v>
      </c>
      <c r="AU4" s="32">
        <f>COUNTIF(O3:O1001,"ja")</f>
        <v>0</v>
      </c>
    </row>
    <row r="5" spans="1:47" ht="15.75" thickBo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8"/>
      <c r="Q5" s="8"/>
      <c r="R5" s="20"/>
      <c r="S5" s="8">
        <f>t_M022789101112131415[[#This Row],[MONTANT HT]]+(t_M022789101112131415[[#This Row],[MONTANT HT]]*t_M022789101112131415[[#This Row],[TVA]])</f>
        <v>0</v>
      </c>
      <c r="T5" s="8"/>
      <c r="U5" s="20"/>
      <c r="V5" s="20"/>
      <c r="W5" s="23"/>
      <c r="X5" s="23"/>
      <c r="Y5" s="8"/>
      <c r="Z5" s="8"/>
      <c r="AA5" s="10"/>
      <c r="AB5" s="9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R5" s="33" t="s">
        <v>108</v>
      </c>
      <c r="AS5" s="34">
        <f>SUMIF(O3:O1001,"wo",P3:P1001)</f>
        <v>0</v>
      </c>
      <c r="AT5" s="35">
        <f>SUMIF(O3:O1001,"wo",X3:X1001)</f>
        <v>0</v>
      </c>
      <c r="AU5" s="36">
        <f>COUNTIF(O3:O1001,"wo")</f>
        <v>0</v>
      </c>
    </row>
  </sheetData>
  <mergeCells count="1">
    <mergeCell ref="AR1:AU1"/>
  </mergeCells>
  <conditionalFormatting sqref="A5">
    <cfRule type="cellIs" dxfId="42" priority="3" operator="equal">
      <formula>73050</formula>
    </cfRule>
  </conditionalFormatting>
  <conditionalFormatting sqref="A2:A3">
    <cfRule type="cellIs" dxfId="41" priority="2" operator="equal">
      <formula>73050</formula>
    </cfRule>
  </conditionalFormatting>
  <conditionalFormatting sqref="A4">
    <cfRule type="cellIs" dxfId="40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showInputMessage="1" showErrorMessage="1" xr:uid="{38EF486A-4E5B-43A6-9B9F-2E8876A35A59}">
          <x14:formula1>
            <xm:f>Feuil1!$A$3:$A$34</xm:f>
          </x14:formula1>
          <xm:sqref>F5</xm:sqref>
        </x14:dataValidation>
        <x14:dataValidation type="list" allowBlank="1" showInputMessage="1" showErrorMessage="1" xr:uid="{C8FDFBBF-F541-4564-B736-1F0EC650A97A}">
          <x14:formula1>
            <xm:f>Feuil1!$C$3:$C$7</xm:f>
          </x14:formula1>
          <xm:sqref>O5</xm:sqref>
        </x14:dataValidation>
        <x14:dataValidation type="list" allowBlank="1" showInputMessage="1" showErrorMessage="1" xr:uid="{4D8FF75F-9257-4F2B-A54E-93324C460D87}">
          <x14:formula1>
            <xm:f>Feuil1!$B$3:$B$19</xm:f>
          </x14:formula1>
          <xm:sqref>N5</xm:sqref>
        </x14:dataValidation>
        <x14:dataValidation type="list" allowBlank="1" showInputMessage="1" showErrorMessage="1" xr:uid="{3BF89DC6-DE41-40EC-BFD9-6B74D8402F23}">
          <x14:formula1>
            <xm:f>Feuil1!$F$3:$F$5</xm:f>
          </x14:formula1>
          <xm:sqref>R5</xm:sqref>
        </x14:dataValidation>
        <x14:dataValidation type="list" allowBlank="1" showInputMessage="1" showErrorMessage="1" xr:uid="{93B2F313-FC95-439A-BBF4-742A6DA0B487}">
          <x14:formula1>
            <xm:f>Feuil1!$D$3:$D$6</xm:f>
          </x14:formula1>
          <xm:sqref>T5</xm:sqref>
        </x14:dataValidation>
        <x14:dataValidation type="list" allowBlank="1" showInputMessage="1" showErrorMessage="1" xr:uid="{E25FEFE8-2814-498B-9A33-FEBFF863A029}">
          <x14:formula1>
            <xm:f>Feuil1!$E$3:$E$11</xm:f>
          </x14:formula1>
          <xm:sqref>U5</xm:sqref>
        </x14:dataValidation>
        <x14:dataValidation type="list" allowBlank="1" showInputMessage="1" showErrorMessage="1" xr:uid="{61F5C83F-39F3-4623-BB43-8FAF71583179}">
          <x14:formula1>
            <xm:f>Feuil1!$A$3:$A$34</xm:f>
          </x14:formula1>
          <xm:sqref>H5 L5 J5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42374-1794-4AE6-ABEA-0703CD3FB1F3}">
  <dimension ref="A1:D20"/>
  <sheetViews>
    <sheetView showGridLines="0" workbookViewId="0">
      <selection activeCell="B5" sqref="B5"/>
    </sheetView>
  </sheetViews>
  <sheetFormatPr baseColWidth="10" defaultRowHeight="15" x14ac:dyDescent="0.25"/>
  <cols>
    <col min="1" max="1" width="7.7109375" bestFit="1" customWidth="1"/>
    <col min="2" max="2" width="20.7109375" bestFit="1" customWidth="1"/>
    <col min="3" max="3" width="14.42578125" bestFit="1" customWidth="1"/>
    <col min="4" max="4" width="15.42578125" bestFit="1" customWidth="1"/>
  </cols>
  <sheetData>
    <row r="1" spans="1:4" ht="15" customHeight="1" x14ac:dyDescent="0.25">
      <c r="B1" s="1"/>
      <c r="C1" s="1"/>
      <c r="D1" s="1"/>
    </row>
    <row r="2" spans="1:4" ht="30.75" customHeight="1" x14ac:dyDescent="0.25">
      <c r="A2" s="12" t="s">
        <v>19</v>
      </c>
      <c r="B2" s="2"/>
      <c r="C2" s="2"/>
      <c r="D2" s="2"/>
    </row>
    <row r="3" spans="1:4" ht="15.75" customHeight="1" x14ac:dyDescent="0.25">
      <c r="A3" s="3"/>
      <c r="B3" s="3"/>
      <c r="C3" s="3"/>
      <c r="D3" s="3"/>
    </row>
    <row r="4" spans="1:4" x14ac:dyDescent="0.25">
      <c r="A4" t="s">
        <v>7</v>
      </c>
      <c r="B4" t="s">
        <v>3</v>
      </c>
      <c r="C4" t="s">
        <v>0</v>
      </c>
      <c r="D4" t="s">
        <v>9</v>
      </c>
    </row>
    <row r="5" spans="1:4" x14ac:dyDescent="0.25">
      <c r="A5">
        <v>49</v>
      </c>
      <c r="B5" t="s">
        <v>112</v>
      </c>
      <c r="C5" s="11">
        <v>44564</v>
      </c>
      <c r="D5" s="13">
        <v>-653.70000000000005</v>
      </c>
    </row>
    <row r="6" spans="1:4" x14ac:dyDescent="0.25">
      <c r="A6">
        <v>41</v>
      </c>
      <c r="B6" t="s">
        <v>117</v>
      </c>
      <c r="C6" s="11">
        <v>44565</v>
      </c>
      <c r="D6" s="13">
        <v>10416.799999999999</v>
      </c>
    </row>
    <row r="7" spans="1:4" x14ac:dyDescent="0.25">
      <c r="A7">
        <v>41</v>
      </c>
      <c r="B7" t="s">
        <v>117</v>
      </c>
      <c r="C7" s="11">
        <v>44567</v>
      </c>
      <c r="D7" s="13">
        <v>3331</v>
      </c>
    </row>
    <row r="8" spans="1:4" x14ac:dyDescent="0.25">
      <c r="A8">
        <v>37</v>
      </c>
      <c r="B8" t="s">
        <v>123</v>
      </c>
      <c r="C8" s="11">
        <v>44567</v>
      </c>
      <c r="D8" s="13">
        <v>299.8</v>
      </c>
    </row>
    <row r="9" spans="1:4" x14ac:dyDescent="0.25">
      <c r="C9" s="11"/>
      <c r="D9" s="13"/>
    </row>
    <row r="10" spans="1:4" x14ac:dyDescent="0.25">
      <c r="C10" s="11"/>
      <c r="D10" s="13"/>
    </row>
    <row r="11" spans="1:4" x14ac:dyDescent="0.25">
      <c r="C11" s="11"/>
      <c r="D11" s="13"/>
    </row>
    <row r="12" spans="1:4" x14ac:dyDescent="0.25">
      <c r="C12" s="11"/>
      <c r="D12" s="13"/>
    </row>
    <row r="13" spans="1:4" x14ac:dyDescent="0.25">
      <c r="C13" s="11"/>
      <c r="D13" s="13"/>
    </row>
    <row r="14" spans="1:4" x14ac:dyDescent="0.25">
      <c r="C14" s="11"/>
      <c r="D14" s="13"/>
    </row>
    <row r="15" spans="1:4" x14ac:dyDescent="0.25">
      <c r="C15" s="11"/>
      <c r="D15" s="13"/>
    </row>
    <row r="16" spans="1:4" x14ac:dyDescent="0.25">
      <c r="C16" s="11"/>
      <c r="D16" s="13"/>
    </row>
    <row r="17" spans="1:4" x14ac:dyDescent="0.25">
      <c r="C17" s="11"/>
      <c r="D17" s="13"/>
    </row>
    <row r="18" spans="1:4" x14ac:dyDescent="0.25">
      <c r="C18" s="11"/>
      <c r="D18" s="13"/>
    </row>
    <row r="19" spans="1:4" x14ac:dyDescent="0.25">
      <c r="C19" s="11"/>
      <c r="D19" s="13"/>
    </row>
    <row r="20" spans="1:4" x14ac:dyDescent="0.25">
      <c r="A20" t="s">
        <v>20</v>
      </c>
      <c r="D20" s="13">
        <f>SUBTOTAL(109,EncoursCommande[MONTANT HT])</f>
        <v>13393.899999999998</v>
      </c>
    </row>
  </sheetData>
  <conditionalFormatting sqref="A2:A3">
    <cfRule type="cellIs" dxfId="8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CE64C-F21D-4301-8ECE-D23659AB6A3A}">
  <dimension ref="A1:E6"/>
  <sheetViews>
    <sheetView showGridLines="0" workbookViewId="0">
      <selection activeCell="E5" sqref="E5"/>
    </sheetView>
  </sheetViews>
  <sheetFormatPr baseColWidth="10" defaultRowHeight="15" x14ac:dyDescent="0.25"/>
  <cols>
    <col min="1" max="1" width="14.85546875" bestFit="1" customWidth="1"/>
    <col min="2" max="2" width="11.42578125" bestFit="1" customWidth="1"/>
    <col min="3" max="3" width="15.42578125" bestFit="1" customWidth="1"/>
    <col min="4" max="4" width="14.42578125" bestFit="1" customWidth="1"/>
    <col min="5" max="6" width="20.42578125" bestFit="1" customWidth="1"/>
    <col min="7" max="7" width="16.42578125" bestFit="1" customWidth="1"/>
    <col min="8" max="8" width="8.140625" bestFit="1" customWidth="1"/>
    <col min="9" max="9" width="16.42578125" bestFit="1" customWidth="1"/>
    <col min="10" max="10" width="8.140625" bestFit="1" customWidth="1"/>
    <col min="11" max="11" width="16.42578125" bestFit="1" customWidth="1"/>
    <col min="12" max="12" width="8.140625" bestFit="1" customWidth="1"/>
    <col min="13" max="13" width="16.42578125" bestFit="1" customWidth="1"/>
    <col min="14" max="14" width="8.140625" bestFit="1" customWidth="1"/>
    <col min="15" max="15" width="7.7109375" bestFit="1" customWidth="1"/>
    <col min="16" max="16" width="15.5703125" bestFit="1" customWidth="1"/>
    <col min="17" max="17" width="15.42578125" bestFit="1" customWidth="1"/>
    <col min="18" max="18" width="12.140625" bestFit="1" customWidth="1"/>
    <col min="19" max="19" width="6.85546875" bestFit="1" customWidth="1"/>
    <col min="20" max="20" width="8" bestFit="1" customWidth="1"/>
    <col min="21" max="21" width="17" bestFit="1" customWidth="1"/>
    <col min="22" max="22" width="14.28515625" bestFit="1" customWidth="1"/>
    <col min="23" max="23" width="14.5703125" bestFit="1" customWidth="1"/>
    <col min="24" max="24" width="5.5703125" bestFit="1" customWidth="1"/>
    <col min="25" max="25" width="13.5703125" bestFit="1" customWidth="1"/>
    <col min="26" max="26" width="23.7109375" bestFit="1" customWidth="1"/>
    <col min="27" max="27" width="14.5703125" bestFit="1" customWidth="1"/>
    <col min="28" max="28" width="14.85546875" bestFit="1" customWidth="1"/>
    <col min="29" max="29" width="18.42578125" bestFit="1" customWidth="1"/>
    <col min="30" max="30" width="12.7109375" bestFit="1" customWidth="1"/>
    <col min="31" max="31" width="11.5703125" bestFit="1" customWidth="1"/>
    <col min="32" max="32" width="16.42578125" bestFit="1" customWidth="1"/>
    <col min="33" max="33" width="12.5703125" bestFit="1" customWidth="1"/>
    <col min="34" max="34" width="19.85546875" bestFit="1" customWidth="1"/>
    <col min="35" max="35" width="14.140625" bestFit="1" customWidth="1"/>
    <col min="36" max="36" width="13" bestFit="1" customWidth="1"/>
    <col min="37" max="37" width="17.85546875" bestFit="1" customWidth="1"/>
    <col min="38" max="38" width="14" bestFit="1" customWidth="1"/>
    <col min="39" max="39" width="19.85546875" bestFit="1" customWidth="1"/>
    <col min="40" max="40" width="14.140625" bestFit="1" customWidth="1"/>
    <col min="41" max="41" width="13" bestFit="1" customWidth="1"/>
    <col min="42" max="42" width="17.85546875" bestFit="1" customWidth="1"/>
    <col min="43" max="43" width="14" bestFit="1" customWidth="1"/>
    <col min="44" max="44" width="20.42578125" bestFit="1" customWidth="1"/>
  </cols>
  <sheetData>
    <row r="1" spans="1:5" ht="15" customHeight="1" x14ac:dyDescent="0.25">
      <c r="B1" s="1"/>
      <c r="C1" s="1"/>
      <c r="D1" s="1"/>
      <c r="E1" s="1"/>
    </row>
    <row r="2" spans="1:5" ht="30.75" customHeight="1" x14ac:dyDescent="0.25">
      <c r="A2" s="12" t="s">
        <v>21</v>
      </c>
      <c r="B2" s="2"/>
      <c r="C2" s="2"/>
      <c r="D2" s="2"/>
      <c r="E2" s="2"/>
    </row>
    <row r="3" spans="1:5" ht="15.75" customHeight="1" x14ac:dyDescent="0.25">
      <c r="A3" s="3"/>
      <c r="B3" s="3"/>
      <c r="C3" s="3"/>
      <c r="D3" s="3"/>
      <c r="E3" s="3"/>
    </row>
    <row r="4" spans="1:5" x14ac:dyDescent="0.25">
      <c r="A4" t="s">
        <v>17</v>
      </c>
      <c r="B4" t="s">
        <v>3</v>
      </c>
      <c r="C4" t="s">
        <v>9</v>
      </c>
      <c r="D4" t="s">
        <v>0</v>
      </c>
      <c r="E4" t="s">
        <v>18</v>
      </c>
    </row>
    <row r="5" spans="1:5" x14ac:dyDescent="0.25">
      <c r="A5" s="11"/>
      <c r="C5" s="13"/>
      <c r="D5" s="11"/>
    </row>
    <row r="6" spans="1:5" x14ac:dyDescent="0.25">
      <c r="A6" t="s">
        <v>20</v>
      </c>
      <c r="C6" s="13">
        <f>SUBTOTAL(109,CommandesPoséesLivrées[MONTANT HT])</f>
        <v>0</v>
      </c>
    </row>
  </sheetData>
  <phoneticPr fontId="3" type="noConversion"/>
  <conditionalFormatting sqref="A2:A3">
    <cfRule type="cellIs" dxfId="4" priority="1" operator="equal">
      <formula>73050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6347-E954-407B-AC25-0D9E98C7BD80}">
  <dimension ref="A1:Q14"/>
  <sheetViews>
    <sheetView workbookViewId="0">
      <selection activeCell="Q14" sqref="Q14"/>
    </sheetView>
  </sheetViews>
  <sheetFormatPr baseColWidth="10" defaultRowHeight="15" x14ac:dyDescent="0.25"/>
  <cols>
    <col min="1" max="1" width="11.140625" bestFit="1" customWidth="1"/>
    <col min="2" max="4" width="11.85546875" bestFit="1" customWidth="1"/>
    <col min="5" max="5" width="12.85546875" bestFit="1" customWidth="1"/>
    <col min="6" max="7" width="11.85546875" bestFit="1" customWidth="1"/>
    <col min="8" max="8" width="10.85546875" bestFit="1" customWidth="1"/>
    <col min="9" max="14" width="11.85546875" bestFit="1" customWidth="1"/>
    <col min="15" max="16" width="10.85546875" bestFit="1" customWidth="1"/>
    <col min="17" max="17" width="12.85546875" bestFit="1" customWidth="1"/>
  </cols>
  <sheetData>
    <row r="1" spans="1:17" x14ac:dyDescent="0.25">
      <c r="B1">
        <v>18</v>
      </c>
      <c r="C1">
        <v>35</v>
      </c>
      <c r="D1">
        <v>36</v>
      </c>
      <c r="E1">
        <v>37</v>
      </c>
      <c r="F1">
        <v>41</v>
      </c>
      <c r="G1">
        <v>44</v>
      </c>
      <c r="H1">
        <v>441</v>
      </c>
      <c r="I1">
        <v>49</v>
      </c>
      <c r="J1">
        <v>491</v>
      </c>
      <c r="K1">
        <v>53</v>
      </c>
      <c r="L1">
        <v>72</v>
      </c>
      <c r="M1">
        <v>85</v>
      </c>
      <c r="N1">
        <v>86</v>
      </c>
      <c r="O1">
        <v>861</v>
      </c>
      <c r="P1">
        <v>28</v>
      </c>
      <c r="Q1" s="15" t="s">
        <v>88</v>
      </c>
    </row>
    <row r="2" spans="1:17" x14ac:dyDescent="0.25">
      <c r="A2" t="s">
        <v>89</v>
      </c>
      <c r="B2" s="16">
        <f>SUMIF(Janvier!$N$5:$N$1006,"=18",Janvier!$P$5:$P$1006)</f>
        <v>0</v>
      </c>
      <c r="C2" s="16">
        <f>SUMIF(Janvier!$N$5:$N$1006,"=35",Janvier!$P$5:$P$1006)</f>
        <v>0</v>
      </c>
      <c r="D2" s="16">
        <f>SUMIF(Janvier!$N$5:$N$1006,"=36",Janvier!$P$5:$P$1006)</f>
        <v>0</v>
      </c>
      <c r="E2" s="16">
        <f>SUMIF(Janvier!$N$5:$N$1006,"=37",Janvier!$P$5:$P$1006)</f>
        <v>299.8</v>
      </c>
      <c r="F2" s="16">
        <f>SUMIF(Janvier!$N$5:$N$1006,"=41",Janvier!$P$5:$P$1006)</f>
        <v>13747.8</v>
      </c>
      <c r="G2" s="16">
        <f>SUMIF(Janvier!$N$5:$N$1006,"=44",Janvier!$P$5:$P$1006)</f>
        <v>0</v>
      </c>
      <c r="H2" s="16">
        <f>SUMIF(Janvier!$N$5:$N$1006,"=441",Janvier!$P$5:$P$1006)</f>
        <v>0</v>
      </c>
      <c r="I2" s="16">
        <f>SUMIF(Janvier!$N$5:$N$1006,"=49",Janvier!$P$5:$P$1006)</f>
        <v>-653.70000000000005</v>
      </c>
      <c r="J2" s="16">
        <f>SUMIF(Janvier!$N$5:$N$1006,"=491",Janvier!$P$5:$P$1006)</f>
        <v>0</v>
      </c>
      <c r="K2" s="16">
        <f>SUMIF(Janvier!$N$5:$N$1006,"=53",Janvier!$P$5:$P$1006)</f>
        <v>0</v>
      </c>
      <c r="L2" s="16">
        <f>SUMIF(Janvier!$N$5:$N$1006,"=72",Janvier!$P$5:$P$1006)</f>
        <v>0</v>
      </c>
      <c r="M2" s="16">
        <f>SUMIF(Janvier!$N$5:$N$1006,"=85",Janvier!$P$5:$P$1006)</f>
        <v>0</v>
      </c>
      <c r="N2" s="16">
        <f>SUMIF(Janvier!$N$5:$N$1006,"=86",Janvier!$P$5:$P$1006)</f>
        <v>0</v>
      </c>
      <c r="O2" s="16">
        <f>SUMIF(Janvier!$N$5:$N$1006,"=861",Janvier!$P$5:$P$1006)</f>
        <v>0</v>
      </c>
      <c r="P2" s="16">
        <f>SUMIF(Janvier!$N$5:$N$1006,"=28",Janvier!$P$5:$P$1006)</f>
        <v>0</v>
      </c>
      <c r="Q2" s="22">
        <f>SUM(B2:P2)</f>
        <v>13393.899999999998</v>
      </c>
    </row>
    <row r="3" spans="1:17" x14ac:dyDescent="0.25">
      <c r="A3" t="s">
        <v>90</v>
      </c>
      <c r="B3" s="16">
        <f>SUMIF(Février!$N$5:$N$998,"=18",Février!$P$5:$P$998)</f>
        <v>0</v>
      </c>
      <c r="C3" s="16">
        <f>SUMIF(Février!$N$5:$N$998,"=35",Février!$P$5:$P$998)</f>
        <v>0</v>
      </c>
      <c r="D3" s="16">
        <f>SUMIF(Février!$N$5:$N$998,"=36",Février!$P$5:$P$998)</f>
        <v>0</v>
      </c>
      <c r="E3" s="16">
        <f>SUMIF(Février!$N$5:$N$998,"=37",Février!$P$5:$P$998)</f>
        <v>0</v>
      </c>
      <c r="F3" s="16">
        <f>SUMIF(Février!$N$5:$N$998,"=41",Février!$P$5:$P$998)</f>
        <v>0</v>
      </c>
      <c r="G3" s="16">
        <f>SUMIF(Février!$N$5:$N$998,"=44",Février!$P$5:$P$998)</f>
        <v>0</v>
      </c>
      <c r="H3" s="16">
        <f>SUMIF(Février!$N$5:$N$998,"=441",Février!$P$5:$P$998)</f>
        <v>0</v>
      </c>
      <c r="I3" s="16">
        <f>SUMIF(Février!$N$5:$N$998,"=49",Février!$P$5:$P$998)</f>
        <v>0</v>
      </c>
      <c r="J3" s="16">
        <f>SUMIF(Février!$N$5:$N$998,"=491",Février!$P$5:$P$998)</f>
        <v>0</v>
      </c>
      <c r="K3" s="16">
        <f>SUMIF(Février!$N$5:$N$998,"=53",Février!$P$5:$P$998)</f>
        <v>0</v>
      </c>
      <c r="L3" s="16">
        <f>SUMIF(Février!$N$5:$N$998,"=72",Février!$P$5:$P$998)</f>
        <v>0</v>
      </c>
      <c r="M3" s="16">
        <f>SUMIF(Février!$N$5:$N$998,"=85",Février!$P$5:$P$998)</f>
        <v>0</v>
      </c>
      <c r="N3" s="16">
        <f>SUMIF(Février!$N$5:$N$998,"=86",Février!$P$5:$P$998)</f>
        <v>0</v>
      </c>
      <c r="O3" s="16">
        <f>SUMIF(Février!$N$5:$N$998,"=861",Février!$P$5:$P$998)</f>
        <v>0</v>
      </c>
      <c r="P3" s="16">
        <f>SUMIF(Février!$N$5:$N$998,"=28",Février!$P$5:$P$998)</f>
        <v>0</v>
      </c>
      <c r="Q3" s="22">
        <f t="shared" ref="Q3:Q12" si="0">SUM(B3:P3)</f>
        <v>0</v>
      </c>
    </row>
    <row r="4" spans="1:17" x14ac:dyDescent="0.25">
      <c r="A4" t="s">
        <v>91</v>
      </c>
      <c r="B4" s="16">
        <f>SUMIF(Mars!$N$5:$N$1003,"=18",Mars!$P$5:$P$1003)</f>
        <v>0</v>
      </c>
      <c r="C4" s="16">
        <f>SUMIF(Mars!$N$5:$N$1003,"=35",Mars!$P$5:$P$1003)</f>
        <v>0</v>
      </c>
      <c r="D4" s="16">
        <f>SUMIF(Mars!$N$5:$N$1003,"=36",Mars!$P$5:$P$1003)</f>
        <v>0</v>
      </c>
      <c r="E4" s="16">
        <f>SUMIF(Mars!$N$5:$N$1003,"=37",Mars!$P$5:$P$1003)</f>
        <v>0</v>
      </c>
      <c r="F4" s="16">
        <f>SUMIF(Mars!$N$5:$N$1003,"=41",Mars!$P$5:$P$1003)</f>
        <v>0</v>
      </c>
      <c r="G4" s="16">
        <f>SUMIF(Mars!$N$5:$N$1003,"=44",Mars!$P$5:$P$1003)</f>
        <v>0</v>
      </c>
      <c r="H4" s="16">
        <f>SUMIF(Mars!$N$5:$N$1003,"=441",Mars!$P$5:$P$1003)</f>
        <v>0</v>
      </c>
      <c r="I4" s="16">
        <f>SUMIF(Mars!$N$5:$N$1003,"=49",Mars!$P$5:$P$1003)</f>
        <v>0</v>
      </c>
      <c r="J4" s="16">
        <f>SUMIF(Mars!$N$5:$N$1003,"=491",Mars!$P$5:$P$1003)</f>
        <v>0</v>
      </c>
      <c r="K4" s="16">
        <f>SUMIF(Mars!$N$5:$N$1003,"=53",Mars!$P$5:$P$1003)</f>
        <v>0</v>
      </c>
      <c r="L4" s="16">
        <f>SUMIF(Mars!$N$5:$N$1003,"=72",Mars!$P$5:$P$1003)</f>
        <v>0</v>
      </c>
      <c r="M4" s="16">
        <f>SUMIF(Mars!$N$5:$N$1003,"=85",Mars!$P$5:$P$1003)</f>
        <v>0</v>
      </c>
      <c r="N4" s="16">
        <f>SUMIF(Mars!$N$5:$N$1003,"=86",Mars!$P$5:$P$1003)</f>
        <v>0</v>
      </c>
      <c r="O4" s="16">
        <f>SUMIF(Mars!$N$5:$N$1003,"=861",Mars!$P$5:$P$1003)</f>
        <v>0</v>
      </c>
      <c r="P4" s="16">
        <f>SUMIF(Mars!$N$5:$N$1003,"=28",Mars!$P$5:$P$1003)</f>
        <v>0</v>
      </c>
      <c r="Q4" s="22">
        <f t="shared" si="0"/>
        <v>0</v>
      </c>
    </row>
    <row r="5" spans="1:17" x14ac:dyDescent="0.25">
      <c r="A5" t="s">
        <v>92</v>
      </c>
      <c r="B5" s="16">
        <f>SUMIF(Avril!$N$5:$N$1003,"=18",Avril!$P$5:$P$1003)</f>
        <v>0</v>
      </c>
      <c r="C5" s="16">
        <f>SUMIF(Avril!$N$5:$N$1003,"=35",Avril!$P$5:$P$1003)</f>
        <v>0</v>
      </c>
      <c r="D5" s="16">
        <f>SUMIF(Avril!$N$5:$N$1003,"=36",Avril!$P$5:$P$1003)</f>
        <v>0</v>
      </c>
      <c r="E5" s="16">
        <f>SUMIF(Avril!$N$5:$N$1003,"=37",Avril!$P$5:$P$1003)</f>
        <v>0</v>
      </c>
      <c r="F5" s="16">
        <f>SUMIF(Avril!$N$5:$N$1003,"=41",Avril!$P$5:$P$1003)</f>
        <v>0</v>
      </c>
      <c r="G5" s="16">
        <f>SUMIF(Avril!$N$5:$N$1003,"=44",Avril!$P$5:$P$1003)</f>
        <v>0</v>
      </c>
      <c r="H5" s="16">
        <f>SUMIF(Avril!$N$5:$N$1003,"=441",Avril!$P$5:$P$1003)</f>
        <v>0</v>
      </c>
      <c r="I5" s="16">
        <f>SUMIF(Avril!$N$5:$N$1003,"=49",Avril!$P$5:$P$1003)</f>
        <v>0</v>
      </c>
      <c r="J5" s="16">
        <f>SUMIF(Avril!$N$5:$N$1003,"=491",Avril!$P$5:$P$1003)</f>
        <v>0</v>
      </c>
      <c r="K5" s="16">
        <f>SUMIF(Avril!$N$5:$N$1003,"=53",Avril!$P$5:$P$1003)</f>
        <v>0</v>
      </c>
      <c r="L5" s="16">
        <f>SUMIF(Avril!$N$5:$N$1003,"=72",Avril!$P$5:$P$1003)</f>
        <v>0</v>
      </c>
      <c r="M5" s="16">
        <f>SUMIF(Avril!$N$5:$N$1003,"=85",Avril!$P$5:$P$1003)</f>
        <v>0</v>
      </c>
      <c r="N5" s="16">
        <f>SUMIF(Avril!$N$5:$N$1003,"=86",Avril!$P$5:$P$1003)</f>
        <v>0</v>
      </c>
      <c r="O5" s="16">
        <f>SUMIF(Avril!$N$5:$N$1003,"=861",Avril!$P$5:$P$1003)</f>
        <v>0</v>
      </c>
      <c r="P5" s="16">
        <f>SUMIF(Avril!$N$5:$N$1003,"=28",Avril!$P$5:$P$1003)</f>
        <v>0</v>
      </c>
      <c r="Q5" s="22">
        <f t="shared" si="0"/>
        <v>0</v>
      </c>
    </row>
    <row r="6" spans="1:17" x14ac:dyDescent="0.25">
      <c r="A6" t="s">
        <v>93</v>
      </c>
      <c r="B6" s="16">
        <f>SUMIF(Mai!$N$5:$N$1003,"=18",Mai!$P$5:$P$1003)</f>
        <v>0</v>
      </c>
      <c r="C6" s="16">
        <f>SUMIF(Mai!$N$5:$N$1003,"=35",Mai!$P$5:$P$1003)</f>
        <v>0</v>
      </c>
      <c r="D6" s="16">
        <f>SUMIF(Mai!$N$5:$N$1003,"=36",Mai!$P$5:$P$1003)</f>
        <v>0</v>
      </c>
      <c r="E6" s="16">
        <f>SUMIF(Mai!$N$5:$N$1003,"=37",Mai!$P$5:$P$1003)</f>
        <v>0</v>
      </c>
      <c r="F6" s="16">
        <f>SUMIF(Mai!$N$5:$N$1003,"=41",Mai!$P$5:$P$1003)</f>
        <v>0</v>
      </c>
      <c r="G6" s="16">
        <f>SUMIF(Mai!$N$5:$N$1003,"=44",Mai!$P$5:$P$1003)</f>
        <v>0</v>
      </c>
      <c r="H6" s="16">
        <f>SUMIF(Mai!$N$5:$N$1003,"=441",Mai!$P$5:$P$1003)</f>
        <v>0</v>
      </c>
      <c r="I6" s="16">
        <f>SUMIF(Mai!$N$5:$N$1003,"=49",Mai!$P$5:$P$1003)</f>
        <v>0</v>
      </c>
      <c r="J6" s="16">
        <f>SUMIF(Mai!$N$5:$N$1003,"=491",Mai!$P$5:$P$1003)</f>
        <v>0</v>
      </c>
      <c r="K6" s="16">
        <f>SUMIF(Mai!$N$5:$N$1003,"=53",Mai!$P$5:$P$1003)</f>
        <v>0</v>
      </c>
      <c r="L6" s="16">
        <f>SUMIF(Mai!$N$5:$N$1003,"=72",Mai!$P$5:$P$1003)</f>
        <v>0</v>
      </c>
      <c r="M6" s="16">
        <f>SUMIF(Mai!$N$5:$N$1003,"=85",Mai!$P$5:$P$1003)</f>
        <v>0</v>
      </c>
      <c r="N6" s="16">
        <f>SUMIF(Mai!$N$5:$N$1003,"=86",Mai!$P$5:$P$1003)</f>
        <v>0</v>
      </c>
      <c r="O6" s="16">
        <f>SUMIF(Mai!$N$5:$N$1003,"=861",Mai!$P$5:$P$1003)</f>
        <v>0</v>
      </c>
      <c r="P6" s="16">
        <f>SUMIF(Mai!$N$5:$N$1003,"=28",Mai!$P$5:$P$1003)</f>
        <v>0</v>
      </c>
      <c r="Q6" s="22">
        <f t="shared" si="0"/>
        <v>0</v>
      </c>
    </row>
    <row r="7" spans="1:17" x14ac:dyDescent="0.25">
      <c r="A7" t="s">
        <v>94</v>
      </c>
      <c r="B7" s="16">
        <f>SUMIF(Juin!$N$5:$N$1003,"=18",Juin!$P$5:$P$1003)</f>
        <v>0</v>
      </c>
      <c r="C7" s="16">
        <f>SUMIF(Juin!$N$5:$N$1003,"=35",Juin!$P$5:$P$1003)</f>
        <v>0</v>
      </c>
      <c r="D7" s="16">
        <f>SUMIF(Juin!$N$5:$N$1003,"=36",Juin!$P$5:$P$1003)</f>
        <v>0</v>
      </c>
      <c r="E7" s="16">
        <f>SUMIF(Juin!$N$5:$N$1003,"=37",Juin!$P$5:$P$1003)</f>
        <v>0</v>
      </c>
      <c r="F7" s="16">
        <f>SUMIF(Juin!$N$5:$N$1003,"=41",Juin!$P$5:$P$1003)</f>
        <v>0</v>
      </c>
      <c r="G7" s="16">
        <f>SUMIF(Juin!$N$5:$N$1003,"=44",Juin!$P$5:$P$1003)</f>
        <v>0</v>
      </c>
      <c r="H7" s="16">
        <f>SUMIF(Juin!$N$5:$N$1003,"=441",Juin!$P$5:$P$1003)</f>
        <v>0</v>
      </c>
      <c r="I7" s="16">
        <f>SUMIF(Juin!$N$5:$N$1003,"=49",Juin!$P$5:$P$1003)</f>
        <v>0</v>
      </c>
      <c r="J7" s="16">
        <f>SUMIF(Juin!$N$5:$N$1003,"=491",Juin!$P$5:$P$1003)</f>
        <v>0</v>
      </c>
      <c r="K7" s="16">
        <f>SUMIF(Juin!$N$5:$N$1003,"=53",Juin!$P$5:$P$1003)</f>
        <v>0</v>
      </c>
      <c r="L7" s="16">
        <f>SUMIF(Juin!$N$5:$N$1003,"=72",Juin!$P$5:$P$1003)</f>
        <v>0</v>
      </c>
      <c r="M7" s="16">
        <f>SUMIF(Juin!$N$5:$N$1003,"=85",Juin!$P$5:$P$1003)</f>
        <v>0</v>
      </c>
      <c r="N7" s="16">
        <f>SUMIF(Juin!$N$5:$N$1003,"=86",Juin!$P$5:$P$1003)</f>
        <v>0</v>
      </c>
      <c r="O7" s="16">
        <f>SUMIF(Juin!$N$5:$N$1003,"=861",Juin!$P$5:$P$1003)</f>
        <v>0</v>
      </c>
      <c r="P7" s="16">
        <f>SUMIF(Juin!$N$5:$N$1003,"=28",Juin!$P$5:$P$1003)</f>
        <v>0</v>
      </c>
      <c r="Q7" s="22">
        <f t="shared" si="0"/>
        <v>0</v>
      </c>
    </row>
    <row r="8" spans="1:17" x14ac:dyDescent="0.25">
      <c r="A8" t="s">
        <v>95</v>
      </c>
      <c r="B8" s="16">
        <f>SUMIF(Juillet!$N$5:$N$1003,"=18",Juillet!$P$5:$P$1003)</f>
        <v>0</v>
      </c>
      <c r="C8" s="16">
        <f>SUMIF(Juillet!$N$5:$N$1003,"=35",Juillet!$P$5:$P$1003)</f>
        <v>0</v>
      </c>
      <c r="D8" s="16">
        <f>SUMIF(Juillet!$N$5:$N$1003,"=36",Juillet!$P$5:$P$1003)</f>
        <v>0</v>
      </c>
      <c r="E8" s="16">
        <f>SUMIF(Juillet!$N$5:$N$1003,"=37",Juillet!$P$5:$P$1003)</f>
        <v>0</v>
      </c>
      <c r="F8" s="16">
        <f>SUMIF(Juillet!$N$5:$N$1003,"=41",Juillet!$P$5:$P$1003)</f>
        <v>0</v>
      </c>
      <c r="G8" s="16">
        <f>SUMIF(Juillet!$N$5:$N$1003,"=44",Juillet!$P$5:$P$1003)</f>
        <v>0</v>
      </c>
      <c r="H8" s="16">
        <f>SUMIF(Juillet!$N$5:$N$1003,"=441",Juillet!$P$5:$P$1003)</f>
        <v>0</v>
      </c>
      <c r="I8" s="16">
        <f>SUMIF(Juillet!$N$5:$N$1003,"=49",Juillet!$P$5:$P$1003)</f>
        <v>0</v>
      </c>
      <c r="J8" s="16">
        <f>SUMIF(Juillet!$N$5:$N$1003,"=491",Juillet!$P$5:$P$1003)</f>
        <v>0</v>
      </c>
      <c r="K8" s="16">
        <f>SUMIF(Juillet!$N$5:$N$1003,"=53",Juillet!$P$5:$P$1003)</f>
        <v>0</v>
      </c>
      <c r="L8" s="16">
        <f>SUMIF(Juillet!$N$5:$N$1003,"=72",Juillet!$P$5:$P$1003)</f>
        <v>0</v>
      </c>
      <c r="M8" s="16">
        <f>SUMIF(Juillet!$N$5:$N$1003,"=85",Juillet!$P$5:$P$1003)</f>
        <v>0</v>
      </c>
      <c r="N8" s="16">
        <f>SUMIF(Juillet!$N$5:$N$1003,"=86",Juillet!$P$5:$P$1003)</f>
        <v>0</v>
      </c>
      <c r="O8" s="16">
        <f>SUMIF(Juillet!$N$5:$N$1003,"=861",Juillet!$P$5:$P$1003)</f>
        <v>0</v>
      </c>
      <c r="P8" s="16">
        <f>SUMIF(Juillet!$N$5:$N$1003,"=28",Juillet!$P$5:$P$1003)</f>
        <v>0</v>
      </c>
      <c r="Q8" s="22">
        <f t="shared" si="0"/>
        <v>0</v>
      </c>
    </row>
    <row r="9" spans="1:17" x14ac:dyDescent="0.25">
      <c r="A9" t="s">
        <v>96</v>
      </c>
      <c r="B9" s="16">
        <f>SUMIF(Aout!$N$5:$N$1003,"=18",Aout!$P$5:$P$1003)</f>
        <v>0</v>
      </c>
      <c r="C9" s="16">
        <f>SUMIF(Aout!$N$5:$N$1003,"=35",Aout!$P$5:$P$1003)</f>
        <v>0</v>
      </c>
      <c r="D9" s="16">
        <f>SUMIF(Aout!$N$5:$N$1003,"=36",Aout!$P$5:$P$1003)</f>
        <v>0</v>
      </c>
      <c r="E9" s="16">
        <f>SUMIF(Aout!$N$5:$N$1003,"=37",Aout!$P$5:$P$1003)</f>
        <v>0</v>
      </c>
      <c r="F9" s="16">
        <f>SUMIF(Aout!$N$5:$N$1003,"=41",Aout!$P$5:$P$1003)</f>
        <v>0</v>
      </c>
      <c r="G9" s="16">
        <f>SUMIF(Aout!$N$5:$N$1003,"=44",Aout!$P$5:$P$1003)</f>
        <v>0</v>
      </c>
      <c r="H9" s="16">
        <f>SUMIF(Aout!$N$5:$N$1003,"=441",Aout!$P$5:$P$1003)</f>
        <v>0</v>
      </c>
      <c r="I9" s="16">
        <f>SUMIF(Aout!$N$5:$N$1003,"=49",Aout!$P$5:$P$1003)</f>
        <v>0</v>
      </c>
      <c r="J9" s="16">
        <f>SUMIF(Aout!$N$5:$N$1003,"=491",Aout!$P$5:$P$1003)</f>
        <v>0</v>
      </c>
      <c r="K9" s="16">
        <f>SUMIF(Aout!$N$5:$N$1003,"=53",Aout!$P$5:$P$1003)</f>
        <v>0</v>
      </c>
      <c r="L9" s="16">
        <f>SUMIF(Aout!$N$5:$N$1003,"=72",Aout!$P$5:$P$1003)</f>
        <v>0</v>
      </c>
      <c r="M9" s="16">
        <f>SUMIF(Aout!$N$5:$N$1003,"=85",Aout!$P$5:$P$1003)</f>
        <v>0</v>
      </c>
      <c r="N9" s="16">
        <f>SUMIF(Aout!$N$5:$N$1003,"=86",Aout!$P$5:$P$1003)</f>
        <v>0</v>
      </c>
      <c r="O9" s="16">
        <f>SUMIF(Aout!$N$5:$N$1003,"=861",Aout!$P$5:$P$1003)</f>
        <v>0</v>
      </c>
      <c r="P9" s="16">
        <f>SUMIF(Aout!$N$5:$N$1003,"=28",Aout!$P$5:$P$1003)</f>
        <v>0</v>
      </c>
      <c r="Q9" s="22">
        <f t="shared" si="0"/>
        <v>0</v>
      </c>
    </row>
    <row r="10" spans="1:17" x14ac:dyDescent="0.25">
      <c r="A10" t="s">
        <v>97</v>
      </c>
      <c r="B10" s="16">
        <f>SUMIF(Septembre!$N$5:$N$1003,"=18",Septembre!$P$5:$P$1003)</f>
        <v>0</v>
      </c>
      <c r="C10" s="16">
        <f>SUMIF(Septembre!$N$5:$N$1003,"=35",Septembre!$P$5:$P$1003)</f>
        <v>0</v>
      </c>
      <c r="D10" s="16">
        <f>SUMIF(Septembre!$N$5:$N$1003,"=36",Septembre!$P$5:$P$1003)</f>
        <v>0</v>
      </c>
      <c r="E10" s="16">
        <f>SUMIF(Septembre!$N$5:$N$1003,"=37",Septembre!$P$5:$P$1003)</f>
        <v>0</v>
      </c>
      <c r="F10" s="16">
        <f>SUMIF(Septembre!$N$5:$N$1003,"=41",Septembre!$P$5:$P$1003)</f>
        <v>0</v>
      </c>
      <c r="G10" s="16">
        <f>SUMIF(Septembre!$N$5:$N$1003,"=44",Septembre!$P$5:$P$1003)</f>
        <v>0</v>
      </c>
      <c r="H10" s="16">
        <f>SUMIF(Septembre!$N$5:$N$1003,"=441",Septembre!$P$5:$P$1003)</f>
        <v>0</v>
      </c>
      <c r="I10" s="16">
        <f>SUMIF(Septembre!$N$5:$N$1003,"=49",Septembre!$P$5:$P$1003)</f>
        <v>0</v>
      </c>
      <c r="J10" s="16">
        <f>SUMIF(Septembre!$N$5:$N$1003,"=491",Septembre!$P$5:$P$1003)</f>
        <v>0</v>
      </c>
      <c r="K10" s="16">
        <f>SUMIF(Septembre!$N$5:$N$1003,"=53",Septembre!$P$5:$P$1003)</f>
        <v>0</v>
      </c>
      <c r="L10" s="16">
        <f>SUMIF(Septembre!$N$5:$N$1003,"=72",Septembre!$P$5:$P$1003)</f>
        <v>0</v>
      </c>
      <c r="M10" s="16">
        <f>SUMIF(Septembre!$N$5:$N$1003,"=85",Septembre!$P$5:$P$1003)</f>
        <v>0</v>
      </c>
      <c r="N10" s="16">
        <f>SUMIF(Septembre!$N$5:$N$1003,"=86",Septembre!$P$5:$P$1003)</f>
        <v>0</v>
      </c>
      <c r="O10" s="16">
        <f>SUMIF(Septembre!$N$5:$N$1003,"=861",Septembre!$P$5:$P$1003)</f>
        <v>0</v>
      </c>
      <c r="P10" s="16">
        <f>SUMIF(Septembre!$N$5:$N$1003,"=28",Septembre!$P$5:$P$1003)</f>
        <v>0</v>
      </c>
      <c r="Q10" s="22">
        <f t="shared" si="0"/>
        <v>0</v>
      </c>
    </row>
    <row r="11" spans="1:17" x14ac:dyDescent="0.25">
      <c r="A11" t="s">
        <v>98</v>
      </c>
      <c r="B11" s="16">
        <f>SUMIF(Octobre!$N$5:$N$1003,"=18",Octobre!$P$5:$P$1003)</f>
        <v>0</v>
      </c>
      <c r="C11" s="16">
        <f>SUMIF(Octobre!$N$5:$N$1003,"=35",Octobre!$P$5:$P$1003)</f>
        <v>0</v>
      </c>
      <c r="D11" s="16">
        <f>SUMIF(Octobre!$N$5:$N$1003,"=36",Octobre!$P$5:$P$1003)</f>
        <v>0</v>
      </c>
      <c r="E11" s="16">
        <f>SUMIF(Octobre!$N$5:$N$1003,"=37",Octobre!$P$5:$P$1003)</f>
        <v>0</v>
      </c>
      <c r="F11" s="16">
        <f>SUMIF(Octobre!$N$5:$N$1003,"=41",Octobre!$P$5:$P$1003)</f>
        <v>0</v>
      </c>
      <c r="G11" s="16">
        <f>SUMIF(Octobre!$N$5:$N$1003,"=44",Octobre!$P$5:$P$1003)</f>
        <v>0</v>
      </c>
      <c r="H11" s="16">
        <f>SUMIF(Octobre!$N$5:$N$1003,"=441",Octobre!$P$5:$P$1003)</f>
        <v>0</v>
      </c>
      <c r="I11" s="16">
        <f>SUMIF(Octobre!$N$5:$N$1003,"=49",Octobre!$P$5:$P$1003)</f>
        <v>0</v>
      </c>
      <c r="J11" s="16">
        <f>SUMIF(Octobre!$N$5:$N$1003,"=491",Octobre!$P$5:$P$1003)</f>
        <v>0</v>
      </c>
      <c r="K11" s="16">
        <f>SUMIF(Octobre!$N$5:$N$1003,"=53",Octobre!$P$5:$P$1003)</f>
        <v>0</v>
      </c>
      <c r="L11" s="16">
        <f>SUMIF(Octobre!$N$5:$N$1003,"=72",Octobre!$P$5:$P$1003)</f>
        <v>0</v>
      </c>
      <c r="M11" s="16">
        <f>SUMIF(Octobre!$N$5:$N$1003,"=85",Octobre!$P$5:$P$1003)</f>
        <v>0</v>
      </c>
      <c r="N11" s="16">
        <f>SUMIF(Octobre!$N$5:$N$1003,"=86",Octobre!$P$5:$P$1003)</f>
        <v>0</v>
      </c>
      <c r="O11" s="16">
        <f>SUMIF(Octobre!$N$5:$N$1003,"=861",Octobre!$P$5:$P$1003)</f>
        <v>0</v>
      </c>
      <c r="P11" s="16">
        <f>SUMIF(Octobre!$N$5:$N$1003,"=28",Octobre!$P$5:$P$1003)</f>
        <v>0</v>
      </c>
      <c r="Q11" s="22">
        <f t="shared" si="0"/>
        <v>0</v>
      </c>
    </row>
    <row r="12" spans="1:17" x14ac:dyDescent="0.25">
      <c r="A12" t="s">
        <v>99</v>
      </c>
      <c r="B12" s="16">
        <f>SUMIF(Novembre!$N$5:$N$1003,"=18",Novembre!$P$5:$P$1003)</f>
        <v>0</v>
      </c>
      <c r="C12" s="16">
        <f>SUMIF(Novembre!$N$5:$N$1003,"=35",Novembre!$P$5:$P$1003)</f>
        <v>0</v>
      </c>
      <c r="D12" s="16">
        <f>SUMIF(Novembre!$N$5:$N$1003,"=36",Novembre!$P$5:$P$1003)</f>
        <v>0</v>
      </c>
      <c r="E12" s="16">
        <f>SUMIF(Novembre!$N$5:$N$1003,"=37",Novembre!$P$5:$P$1003)</f>
        <v>0</v>
      </c>
      <c r="F12" s="16">
        <f>SUMIF(Novembre!$N$5:$N$1003,"=41",Novembre!$P$5:$P$1003)</f>
        <v>0</v>
      </c>
      <c r="G12" s="16">
        <f>SUMIF(Novembre!$N$5:$N$1003,"=44",Novembre!$P$5:$P$1003)</f>
        <v>0</v>
      </c>
      <c r="H12" s="16">
        <f>SUMIF(Novembre!$N$5:$N$1003,"=441",Novembre!$P$5:$P$1003)</f>
        <v>0</v>
      </c>
      <c r="I12" s="16">
        <f>SUMIF(Novembre!$N$5:$N$1003,"=49",Novembre!$P$5:$P$1003)</f>
        <v>0</v>
      </c>
      <c r="J12" s="16">
        <f>SUMIF(Novembre!$N$5:$N$1003,"=491",Novembre!$P$5:$P$1003)</f>
        <v>0</v>
      </c>
      <c r="K12" s="16">
        <f>SUMIF(Novembre!$N$5:$N$1003,"=53",Novembre!$P$5:$P$1003)</f>
        <v>0</v>
      </c>
      <c r="L12" s="16">
        <f>SUMIF(Novembre!$N$5:$N$1003,"=72",Novembre!$P$5:$P$1003)</f>
        <v>0</v>
      </c>
      <c r="M12" s="16">
        <f>SUMIF(Novembre!$N$5:$N$1003,"=85",Novembre!$P$5:$P$1003)</f>
        <v>0</v>
      </c>
      <c r="N12" s="16">
        <f>SUMIF(Novembre!$N$5:$N$1003,"=86",Novembre!$P$5:$P$1003)</f>
        <v>0</v>
      </c>
      <c r="O12" s="16">
        <f>SUMIF(Novembre!$N$5:$N$1003,"=861",Novembre!$P$5:$P$1003)</f>
        <v>0</v>
      </c>
      <c r="P12" s="16">
        <f>SUMIF(Novembre!$N$5:$N$1003,"=28",Novembre!$P$5:$P$1003)</f>
        <v>0</v>
      </c>
      <c r="Q12" s="22">
        <f t="shared" si="0"/>
        <v>0</v>
      </c>
    </row>
    <row r="13" spans="1:17" x14ac:dyDescent="0.25">
      <c r="A13" t="s">
        <v>100</v>
      </c>
      <c r="B13" s="16">
        <f>SUMIF(Décembre!$N$5:$N$1003,"=18",Décembre!$P$5:$P$1003)</f>
        <v>0</v>
      </c>
      <c r="C13" s="16">
        <f>SUMIF(Décembre!$N$5:$N$1003,"=35",Décembre!$P$5:$P$1003)</f>
        <v>0</v>
      </c>
      <c r="D13" s="16">
        <f>SUMIF(Décembre!$N$5:$N$1003,"=36",Décembre!$P$5:$P$1003)</f>
        <v>0</v>
      </c>
      <c r="E13" s="16">
        <f>SUMIF(Décembre!$N$5:$N$1003,"=37",Décembre!$P$5:$P$1003)</f>
        <v>0</v>
      </c>
      <c r="F13" s="16">
        <f>SUMIF(Décembre!$N$5:$N$1003,"=41",Décembre!$P$5:$P$1003)</f>
        <v>0</v>
      </c>
      <c r="G13" s="16">
        <f>SUMIF(Décembre!$N$5:$N$1003,"=44",Décembre!$P$5:$P$1003)</f>
        <v>0</v>
      </c>
      <c r="H13" s="16">
        <f>SUMIF(Décembre!$N$5:$N$1003,"=441",Décembre!$P$5:$P$1003)</f>
        <v>0</v>
      </c>
      <c r="I13" s="16">
        <f>SUMIF(Décembre!$N$5:$N$1003,"=49",Décembre!$P$5:$P$1003)</f>
        <v>0</v>
      </c>
      <c r="J13" s="16">
        <f>SUMIF(Décembre!$N$5:$N$1003,"=491",Décembre!$P$5:$P$1003)</f>
        <v>0</v>
      </c>
      <c r="K13" s="16">
        <f>SUMIF(Décembre!$N$5:$N$1003,"=53",Décembre!$P$5:$P$1003)</f>
        <v>0</v>
      </c>
      <c r="L13" s="16">
        <f>SUMIF(Décembre!$N$5:$N$1003,"=72",Décembre!$P$5:$P$1003)</f>
        <v>0</v>
      </c>
      <c r="M13" s="16">
        <f>SUMIF(Décembre!$N$5:$N$1003,"=85",Décembre!$P$5:$P$1003)</f>
        <v>0</v>
      </c>
      <c r="N13" s="16">
        <f>SUMIF(Décembre!$N$5:$N$1003,"=86",Décembre!$P$5:$P$1003)</f>
        <v>0</v>
      </c>
      <c r="O13" s="16">
        <f>SUMIF(Décembre!$N$5:$N$1003,"=861",Décembre!$P$5:$P$1003)</f>
        <v>0</v>
      </c>
      <c r="P13" s="16">
        <f>SUMIF(Décembre!$N$5:$N$1003,"=28",Décembre!$P$5:$P$1003)</f>
        <v>0</v>
      </c>
      <c r="Q13" s="22">
        <f>SUM(B13:P13)</f>
        <v>0</v>
      </c>
    </row>
    <row r="14" spans="1:17" x14ac:dyDescent="0.25">
      <c r="Q14" s="22">
        <f>SUM(Q2:Q13)</f>
        <v>13393.899999999998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243BF-54CD-44F9-BDB2-737E15A4E7A6}">
  <dimension ref="A1:F34"/>
  <sheetViews>
    <sheetView workbookViewId="0">
      <selection activeCell="B31" sqref="B31"/>
    </sheetView>
  </sheetViews>
  <sheetFormatPr baseColWidth="10" defaultRowHeight="15" x14ac:dyDescent="0.25"/>
  <sheetData>
    <row r="1" spans="1:6" x14ac:dyDescent="0.25">
      <c r="A1" t="s">
        <v>45</v>
      </c>
    </row>
    <row r="2" spans="1:6" x14ac:dyDescent="0.25">
      <c r="A2" t="s">
        <v>46</v>
      </c>
      <c r="B2" t="s">
        <v>47</v>
      </c>
      <c r="C2" t="s">
        <v>48</v>
      </c>
      <c r="D2" t="s">
        <v>49</v>
      </c>
      <c r="E2" t="s">
        <v>50</v>
      </c>
      <c r="F2" t="s">
        <v>26</v>
      </c>
    </row>
    <row r="3" spans="1:6" x14ac:dyDescent="0.25">
      <c r="E3" s="17">
        <v>0</v>
      </c>
      <c r="F3" s="17">
        <v>0.2</v>
      </c>
    </row>
    <row r="4" spans="1:6" x14ac:dyDescent="0.25">
      <c r="A4" t="s">
        <v>51</v>
      </c>
      <c r="B4">
        <v>18</v>
      </c>
      <c r="C4" t="s">
        <v>11</v>
      </c>
      <c r="D4" t="s">
        <v>52</v>
      </c>
      <c r="E4" s="17">
        <v>0.01</v>
      </c>
      <c r="F4" s="17">
        <v>0.1</v>
      </c>
    </row>
    <row r="5" spans="1:6" x14ac:dyDescent="0.25">
      <c r="A5" t="s">
        <v>53</v>
      </c>
      <c r="B5">
        <v>28</v>
      </c>
      <c r="C5" t="s">
        <v>13</v>
      </c>
      <c r="D5" t="s">
        <v>54</v>
      </c>
      <c r="E5" s="17">
        <v>0.02</v>
      </c>
      <c r="F5" s="17">
        <v>0</v>
      </c>
    </row>
    <row r="6" spans="1:6" x14ac:dyDescent="0.25">
      <c r="A6" t="s">
        <v>55</v>
      </c>
      <c r="B6">
        <v>36</v>
      </c>
      <c r="C6" t="s">
        <v>57</v>
      </c>
      <c r="D6" t="s">
        <v>80</v>
      </c>
      <c r="E6" s="17">
        <v>0.03</v>
      </c>
    </row>
    <row r="7" spans="1:6" x14ac:dyDescent="0.25">
      <c r="A7" t="s">
        <v>56</v>
      </c>
      <c r="B7">
        <v>37</v>
      </c>
      <c r="C7" t="s">
        <v>59</v>
      </c>
      <c r="E7" s="17">
        <v>0.04</v>
      </c>
    </row>
    <row r="8" spans="1:6" x14ac:dyDescent="0.25">
      <c r="A8" t="s">
        <v>58</v>
      </c>
      <c r="B8">
        <v>41</v>
      </c>
      <c r="E8" s="17">
        <v>0.05</v>
      </c>
    </row>
    <row r="9" spans="1:6" x14ac:dyDescent="0.25">
      <c r="A9" t="s">
        <v>60</v>
      </c>
      <c r="B9">
        <v>44</v>
      </c>
      <c r="E9" s="17">
        <v>0.06</v>
      </c>
    </row>
    <row r="10" spans="1:6" x14ac:dyDescent="0.25">
      <c r="A10" t="s">
        <v>12</v>
      </c>
      <c r="B10">
        <v>49</v>
      </c>
      <c r="E10" s="17">
        <v>7.0000000000000007E-2</v>
      </c>
    </row>
    <row r="11" spans="1:6" x14ac:dyDescent="0.25">
      <c r="A11" t="s">
        <v>10</v>
      </c>
      <c r="B11">
        <v>53</v>
      </c>
      <c r="E11" s="17">
        <v>0.08</v>
      </c>
    </row>
    <row r="12" spans="1:6" x14ac:dyDescent="0.25">
      <c r="A12" t="s">
        <v>61</v>
      </c>
      <c r="B12">
        <v>72</v>
      </c>
      <c r="E12" s="17"/>
    </row>
    <row r="13" spans="1:6" x14ac:dyDescent="0.25">
      <c r="A13" t="s">
        <v>62</v>
      </c>
      <c r="B13">
        <v>85</v>
      </c>
      <c r="E13" s="17"/>
    </row>
    <row r="14" spans="1:6" x14ac:dyDescent="0.25">
      <c r="A14" t="s">
        <v>63</v>
      </c>
      <c r="B14">
        <v>86</v>
      </c>
      <c r="E14" s="17"/>
    </row>
    <row r="15" spans="1:6" x14ac:dyDescent="0.25">
      <c r="A15" t="s">
        <v>64</v>
      </c>
      <c r="B15">
        <v>491</v>
      </c>
      <c r="E15" s="17"/>
    </row>
    <row r="16" spans="1:6" x14ac:dyDescent="0.25">
      <c r="A16" t="s">
        <v>16</v>
      </c>
      <c r="B16">
        <v>441</v>
      </c>
      <c r="E16" s="17"/>
    </row>
    <row r="17" spans="1:5" x14ac:dyDescent="0.25">
      <c r="A17" t="s">
        <v>65</v>
      </c>
      <c r="B17">
        <v>861</v>
      </c>
      <c r="E17" s="17"/>
    </row>
    <row r="18" spans="1:5" x14ac:dyDescent="0.25">
      <c r="A18" t="s">
        <v>66</v>
      </c>
      <c r="B18">
        <v>29</v>
      </c>
      <c r="E18" s="17"/>
    </row>
    <row r="19" spans="1:5" x14ac:dyDescent="0.25">
      <c r="A19" t="s">
        <v>67</v>
      </c>
      <c r="B19">
        <v>35</v>
      </c>
      <c r="E19" s="17"/>
    </row>
    <row r="20" spans="1:5" x14ac:dyDescent="0.25">
      <c r="A20" t="s">
        <v>68</v>
      </c>
      <c r="E20" s="17"/>
    </row>
    <row r="21" spans="1:5" x14ac:dyDescent="0.25">
      <c r="A21" t="s">
        <v>69</v>
      </c>
      <c r="E21" s="17"/>
    </row>
    <row r="22" spans="1:5" x14ac:dyDescent="0.25">
      <c r="A22" t="s">
        <v>70</v>
      </c>
      <c r="E22" s="17"/>
    </row>
    <row r="23" spans="1:5" x14ac:dyDescent="0.25">
      <c r="A23" t="s">
        <v>71</v>
      </c>
    </row>
    <row r="24" spans="1:5" x14ac:dyDescent="0.25">
      <c r="A24" t="s">
        <v>14</v>
      </c>
    </row>
    <row r="25" spans="1:5" x14ac:dyDescent="0.25">
      <c r="A25" t="s">
        <v>72</v>
      </c>
    </row>
    <row r="26" spans="1:5" x14ac:dyDescent="0.25">
      <c r="A26" t="s">
        <v>73</v>
      </c>
    </row>
    <row r="27" spans="1:5" x14ac:dyDescent="0.25">
      <c r="A27" t="s">
        <v>74</v>
      </c>
    </row>
    <row r="28" spans="1:5" x14ac:dyDescent="0.25">
      <c r="A28" t="s">
        <v>75</v>
      </c>
    </row>
    <row r="29" spans="1:5" x14ac:dyDescent="0.25">
      <c r="A29" t="s">
        <v>15</v>
      </c>
    </row>
    <row r="30" spans="1:5" x14ac:dyDescent="0.25">
      <c r="A30" t="s">
        <v>76</v>
      </c>
    </row>
    <row r="31" spans="1:5" x14ac:dyDescent="0.25">
      <c r="A31" t="s">
        <v>127</v>
      </c>
    </row>
    <row r="32" spans="1:5" x14ac:dyDescent="0.25">
      <c r="A32" t="s">
        <v>77</v>
      </c>
    </row>
    <row r="33" spans="1:1" x14ac:dyDescent="0.25">
      <c r="A33" t="s">
        <v>78</v>
      </c>
    </row>
    <row r="34" spans="1:1" x14ac:dyDescent="0.25">
      <c r="A34" t="s">
        <v>79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049B99-4599-4227-BFF7-78287C9EAD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Encours Commandes</vt:lpstr>
      <vt:lpstr>Commandes Posées Livrées</vt:lpstr>
      <vt:lpstr>RECAP DPT MENSUEL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Loic Grison</cp:lastModifiedBy>
  <dcterms:created xsi:type="dcterms:W3CDTF">2021-12-29T17:43:39Z</dcterms:created>
  <dcterms:modified xsi:type="dcterms:W3CDTF">2022-01-07T16:25:56Z</dcterms:modified>
</cp:coreProperties>
</file>