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Semences\00. SEMAGR\00_Process\20. Semences de base\A2022\"/>
    </mc:Choice>
  </mc:AlternateContent>
  <xr:revisionPtr revIDLastSave="0" documentId="8_{E0F942A5-C5E0-4FF3-96CC-1A73ED0D8C75}" xr6:coauthVersionLast="45" xr6:coauthVersionMax="45" xr10:uidLastSave="{00000000-0000-0000-0000-000000000000}"/>
  <bookViews>
    <workbookView xWindow="28680" yWindow="-120" windowWidth="38640" windowHeight="21240" xr2:uid="{00000000-000D-0000-FFFF-FFFF00000000}"/>
  </bookViews>
  <sheets>
    <sheet name="GUS_SB_Mâle" sheetId="2" r:id="rId1"/>
    <sheet name="Concatener" sheetId="4" r:id="rId2"/>
    <sheet name="Données_SB_Mâle" sheetId="3" r:id="rId3"/>
  </sheets>
  <definedNames>
    <definedName name="_xlnm._FilterDatabase" localSheetId="2" hidden="1">Données_SB_Mâle!$A$1:$Q$28</definedName>
    <definedName name="_xlnm._FilterDatabase" localSheetId="0" hidden="1">GUS_SB_Mâle!$A$1:$AD$58</definedName>
    <definedName name="Année">Concatener!$Q$3:$R$3</definedName>
    <definedName name="N_KW_1A252">Concatener!$C$4:$C$8</definedName>
    <definedName name="N_KW_1F1736">Concatener!$D$4:$D$8</definedName>
    <definedName name="N_KW_1G7328">Concatener!$E$4:$E$8</definedName>
    <definedName name="N_KW_1G7423">Concatener!$F$4:$F$8</definedName>
    <definedName name="N_KW_1G7482_x_KW_1G7423">Concatener!$G$4:$G$8</definedName>
    <definedName name="N_KW_1G7563">Concatener!$H$4:$H$8</definedName>
    <definedName name="N_KW_1G7590">Concatener!$I$4:$I$8</definedName>
    <definedName name="N_KW_1GA3167">Concatener!$J$4:$J$8</definedName>
    <definedName name="N_KW_3B3061">Concatener!$K$4:$K$8</definedName>
    <definedName name="N_KW_6Q1515">Concatener!$L$4:$L$8</definedName>
    <definedName name="N_KW_7FP1869">Concatener!$M$4:$M$8</definedName>
    <definedName name="N_KW_7P1484">Concatener!$N$4:$N$8</definedName>
    <definedName name="N_RW_SM673">Concatener!$O$4:$O$8</definedName>
    <definedName name="Nmoins1_KW_1A252">Concatener!$C$9:$C$13</definedName>
    <definedName name="Nmoins1_KW_1F1736">Concatener!$D$9:$D$13</definedName>
    <definedName name="Nmoins1_KW_1G7328">Concatener!$E$9:$E$13</definedName>
    <definedName name="Nmoins1_KW_1G7423">Concatener!$F$9:$F$13</definedName>
    <definedName name="Nmoins1_KW_1G7482_x_KW_1G7423">Concatener!$G$9:$G$13</definedName>
    <definedName name="Nmoins1_KW_1G7563">Concatener!$H$9:$H$13</definedName>
    <definedName name="Nmoins1_KW_1G7590">Concatener!$I$9:$I$13</definedName>
    <definedName name="Nmoins1_KW_1GA3167">Concatener!$J$9:$J$13</definedName>
    <definedName name="Nmoins1_KW_3B3061">Concatener!$K$9:$K$13</definedName>
    <definedName name="Nmoins1_KW_6Q1515">Concatener!$L$9:$L$13</definedName>
    <definedName name="Nmoins1_KW_7FP1869">Concatener!$M$9:$M$13</definedName>
    <definedName name="Nmoins1_KW_7P1484">Concatener!$N$9:$N$13</definedName>
    <definedName name="Nmoins1_RW_SM673">Concatener!$O$9:$O$13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3" i="2" l="1"/>
  <c r="AB3" i="2"/>
  <c r="AC3" i="2"/>
  <c r="AD3" i="2"/>
  <c r="AA4" i="2"/>
  <c r="AB4" i="2"/>
  <c r="AC4" i="2"/>
  <c r="AD4" i="2"/>
  <c r="AA5" i="2"/>
  <c r="AB5" i="2"/>
  <c r="AC5" i="2"/>
  <c r="AD5" i="2"/>
  <c r="AA6" i="2"/>
  <c r="AB6" i="2"/>
  <c r="AC6" i="2"/>
  <c r="AD6" i="2"/>
  <c r="AA7" i="2"/>
  <c r="AB7" i="2"/>
  <c r="AC7" i="2"/>
  <c r="AD7" i="2"/>
  <c r="AA8" i="2"/>
  <c r="AB8" i="2"/>
  <c r="AC8" i="2"/>
  <c r="AD8" i="2"/>
  <c r="AA9" i="2"/>
  <c r="AB9" i="2"/>
  <c r="AC9" i="2"/>
  <c r="AD9" i="2"/>
  <c r="AA10" i="2"/>
  <c r="AB10" i="2"/>
  <c r="AC10" i="2"/>
  <c r="AD10" i="2"/>
  <c r="AA11" i="2"/>
  <c r="AB11" i="2"/>
  <c r="AC11" i="2"/>
  <c r="AD11" i="2"/>
  <c r="AA12" i="2"/>
  <c r="AB12" i="2"/>
  <c r="AC12" i="2"/>
  <c r="AD12" i="2"/>
  <c r="AA13" i="2"/>
  <c r="AB13" i="2"/>
  <c r="AC13" i="2"/>
  <c r="AD13" i="2"/>
  <c r="AA14" i="2"/>
  <c r="AB14" i="2"/>
  <c r="AC14" i="2"/>
  <c r="AD14" i="2"/>
  <c r="AA15" i="2"/>
  <c r="AB15" i="2"/>
  <c r="AC15" i="2"/>
  <c r="AD15" i="2"/>
  <c r="AA16" i="2"/>
  <c r="AB16" i="2"/>
  <c r="AC16" i="2"/>
  <c r="AD16" i="2"/>
  <c r="AA17" i="2"/>
  <c r="AB17" i="2"/>
  <c r="AC17" i="2"/>
  <c r="AD17" i="2"/>
  <c r="AA18" i="2"/>
  <c r="AB18" i="2"/>
  <c r="AC18" i="2"/>
  <c r="AD18" i="2"/>
  <c r="AA19" i="2"/>
  <c r="AB19" i="2"/>
  <c r="AC19" i="2"/>
  <c r="AD19" i="2"/>
  <c r="AA20" i="2"/>
  <c r="AB20" i="2"/>
  <c r="AC20" i="2"/>
  <c r="AD20" i="2"/>
  <c r="AA21" i="2"/>
  <c r="AB21" i="2"/>
  <c r="AC21" i="2"/>
  <c r="AD21" i="2"/>
  <c r="AA22" i="2"/>
  <c r="AB22" i="2"/>
  <c r="AC22" i="2"/>
  <c r="AD22" i="2"/>
  <c r="AA23" i="2"/>
  <c r="AB23" i="2"/>
  <c r="AC23" i="2"/>
  <c r="AD23" i="2"/>
  <c r="AA24" i="2"/>
  <c r="AB24" i="2"/>
  <c r="AC24" i="2"/>
  <c r="AD24" i="2"/>
  <c r="AA25" i="2"/>
  <c r="AB25" i="2"/>
  <c r="AC25" i="2"/>
  <c r="AD25" i="2"/>
  <c r="AA26" i="2"/>
  <c r="AB26" i="2"/>
  <c r="AC26" i="2"/>
  <c r="AD26" i="2"/>
  <c r="AA27" i="2"/>
  <c r="AB27" i="2"/>
  <c r="AC27" i="2"/>
  <c r="AD27" i="2"/>
  <c r="AA28" i="2"/>
  <c r="AB28" i="2"/>
  <c r="AC28" i="2"/>
  <c r="AD28" i="2"/>
  <c r="AA29" i="2"/>
  <c r="AB29" i="2"/>
  <c r="AC29" i="2"/>
  <c r="AD29" i="2"/>
  <c r="AA30" i="2"/>
  <c r="AB30" i="2"/>
  <c r="AC30" i="2"/>
  <c r="AD30" i="2"/>
  <c r="AA31" i="2"/>
  <c r="AB31" i="2"/>
  <c r="AC31" i="2"/>
  <c r="AD31" i="2"/>
  <c r="AA32" i="2"/>
  <c r="AB32" i="2"/>
  <c r="AC32" i="2"/>
  <c r="AD32" i="2"/>
  <c r="AA33" i="2"/>
  <c r="AB33" i="2"/>
  <c r="AC33" i="2"/>
  <c r="AD33" i="2"/>
  <c r="AA34" i="2"/>
  <c r="AB34" i="2"/>
  <c r="AC34" i="2"/>
  <c r="AD34" i="2"/>
  <c r="AA35" i="2"/>
  <c r="AB35" i="2"/>
  <c r="AC35" i="2"/>
  <c r="AD35" i="2"/>
  <c r="AA36" i="2"/>
  <c r="AB36" i="2"/>
  <c r="AC36" i="2"/>
  <c r="AD36" i="2"/>
  <c r="AA37" i="2"/>
  <c r="AB37" i="2"/>
  <c r="AC37" i="2"/>
  <c r="AD37" i="2"/>
  <c r="AA38" i="2"/>
  <c r="AB38" i="2"/>
  <c r="AC38" i="2"/>
  <c r="AD38" i="2"/>
  <c r="AA39" i="2"/>
  <c r="AB39" i="2"/>
  <c r="AC39" i="2"/>
  <c r="AD39" i="2"/>
  <c r="AA40" i="2"/>
  <c r="AB40" i="2"/>
  <c r="AC40" i="2"/>
  <c r="AD40" i="2"/>
  <c r="AA41" i="2"/>
  <c r="AB41" i="2"/>
  <c r="AC41" i="2"/>
  <c r="AD41" i="2"/>
  <c r="AA42" i="2"/>
  <c r="AB42" i="2"/>
  <c r="AC42" i="2"/>
  <c r="AD42" i="2"/>
  <c r="AA43" i="2"/>
  <c r="AB43" i="2"/>
  <c r="AC43" i="2"/>
  <c r="AD43" i="2"/>
  <c r="AA44" i="2"/>
  <c r="AB44" i="2"/>
  <c r="AC44" i="2"/>
  <c r="AD44" i="2"/>
  <c r="AA45" i="2"/>
  <c r="AB45" i="2"/>
  <c r="AC45" i="2"/>
  <c r="AD45" i="2"/>
  <c r="AA46" i="2"/>
  <c r="AB46" i="2"/>
  <c r="AC46" i="2"/>
  <c r="AD46" i="2"/>
  <c r="AA47" i="2"/>
  <c r="AB47" i="2"/>
  <c r="AC47" i="2"/>
  <c r="AD47" i="2"/>
  <c r="AA48" i="2"/>
  <c r="AB48" i="2"/>
  <c r="AC48" i="2"/>
  <c r="AD48" i="2"/>
  <c r="AA49" i="2"/>
  <c r="AB49" i="2"/>
  <c r="AC49" i="2"/>
  <c r="AD49" i="2"/>
  <c r="AA50" i="2"/>
  <c r="AB50" i="2"/>
  <c r="AC50" i="2"/>
  <c r="AD50" i="2"/>
  <c r="AA51" i="2"/>
  <c r="AB51" i="2"/>
  <c r="AC51" i="2"/>
  <c r="AD51" i="2"/>
  <c r="AA52" i="2"/>
  <c r="AB52" i="2"/>
  <c r="AC52" i="2"/>
  <c r="AD52" i="2"/>
  <c r="AA53" i="2"/>
  <c r="AB53" i="2"/>
  <c r="AC53" i="2"/>
  <c r="AD53" i="2"/>
  <c r="AA54" i="2"/>
  <c r="AB54" i="2"/>
  <c r="AC54" i="2"/>
  <c r="AD54" i="2"/>
  <c r="AA55" i="2"/>
  <c r="AB55" i="2"/>
  <c r="AC55" i="2"/>
  <c r="AD55" i="2"/>
  <c r="AA56" i="2"/>
  <c r="AB56" i="2"/>
  <c r="AC56" i="2"/>
  <c r="AD56" i="2"/>
  <c r="AA57" i="2"/>
  <c r="AB57" i="2"/>
  <c r="AC57" i="2"/>
  <c r="AD57" i="2"/>
  <c r="AA58" i="2"/>
  <c r="AB58" i="2"/>
  <c r="AC58" i="2"/>
  <c r="AD58" i="2"/>
  <c r="T3" i="2"/>
  <c r="U3" i="2"/>
  <c r="T4" i="2"/>
  <c r="U4" i="2"/>
  <c r="T5" i="2"/>
  <c r="U5" i="2"/>
  <c r="T6" i="2"/>
  <c r="U6" i="2"/>
  <c r="T7" i="2"/>
  <c r="U7" i="2"/>
  <c r="T8" i="2"/>
  <c r="U8" i="2"/>
  <c r="T9" i="2"/>
  <c r="U9" i="2"/>
  <c r="T10" i="2"/>
  <c r="U10" i="2"/>
  <c r="T11" i="2"/>
  <c r="U11" i="2"/>
  <c r="T12" i="2"/>
  <c r="U12" i="2"/>
  <c r="T13" i="2"/>
  <c r="U13" i="2"/>
  <c r="T14" i="2"/>
  <c r="U14" i="2"/>
  <c r="T15" i="2"/>
  <c r="U15" i="2"/>
  <c r="T16" i="2"/>
  <c r="U16" i="2"/>
  <c r="T17" i="2"/>
  <c r="U17" i="2"/>
  <c r="T18" i="2"/>
  <c r="U18" i="2"/>
  <c r="T19" i="2"/>
  <c r="U19" i="2"/>
  <c r="T20" i="2"/>
  <c r="U20" i="2"/>
  <c r="T21" i="2"/>
  <c r="U21" i="2"/>
  <c r="T22" i="2"/>
  <c r="U22" i="2"/>
  <c r="T23" i="2"/>
  <c r="U23" i="2"/>
  <c r="T24" i="2"/>
  <c r="U24" i="2"/>
  <c r="T25" i="2"/>
  <c r="U25" i="2"/>
  <c r="T26" i="2"/>
  <c r="U26" i="2"/>
  <c r="T27" i="2"/>
  <c r="U27" i="2"/>
  <c r="T28" i="2"/>
  <c r="U28" i="2"/>
  <c r="T29" i="2"/>
  <c r="U29" i="2"/>
  <c r="T30" i="2"/>
  <c r="U30" i="2"/>
  <c r="T31" i="2"/>
  <c r="U31" i="2"/>
  <c r="T32" i="2"/>
  <c r="U32" i="2"/>
  <c r="T33" i="2"/>
  <c r="U33" i="2"/>
  <c r="T34" i="2"/>
  <c r="U34" i="2"/>
  <c r="T35" i="2"/>
  <c r="U35" i="2"/>
  <c r="T36" i="2"/>
  <c r="U36" i="2"/>
  <c r="T37" i="2"/>
  <c r="U37" i="2"/>
  <c r="T38" i="2"/>
  <c r="U38" i="2"/>
  <c r="T39" i="2"/>
  <c r="U39" i="2"/>
  <c r="T40" i="2"/>
  <c r="U40" i="2"/>
  <c r="T41" i="2"/>
  <c r="U41" i="2"/>
  <c r="T42" i="2"/>
  <c r="U42" i="2"/>
  <c r="T43" i="2"/>
  <c r="U43" i="2"/>
  <c r="T44" i="2"/>
  <c r="U44" i="2"/>
  <c r="T45" i="2"/>
  <c r="U45" i="2"/>
  <c r="T46" i="2"/>
  <c r="U46" i="2"/>
  <c r="T47" i="2"/>
  <c r="U47" i="2"/>
  <c r="T48" i="2"/>
  <c r="U48" i="2"/>
  <c r="T49" i="2"/>
  <c r="U49" i="2"/>
  <c r="T50" i="2"/>
  <c r="U50" i="2"/>
  <c r="T51" i="2"/>
  <c r="U51" i="2"/>
  <c r="T52" i="2"/>
  <c r="U52" i="2"/>
  <c r="T53" i="2"/>
  <c r="U53" i="2"/>
  <c r="T54" i="2"/>
  <c r="U54" i="2"/>
  <c r="T55" i="2"/>
  <c r="U55" i="2"/>
  <c r="T56" i="2"/>
  <c r="U56" i="2"/>
  <c r="T57" i="2"/>
  <c r="U57" i="2"/>
  <c r="T58" i="2"/>
  <c r="U58" i="2"/>
  <c r="M3" i="2"/>
  <c r="N3" i="2"/>
  <c r="M4" i="2"/>
  <c r="N4" i="2"/>
  <c r="M5" i="2"/>
  <c r="N5" i="2"/>
  <c r="M6" i="2"/>
  <c r="N6" i="2"/>
  <c r="M7" i="2"/>
  <c r="N7" i="2"/>
  <c r="M8" i="2"/>
  <c r="N8" i="2"/>
  <c r="M9" i="2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0" i="2"/>
  <c r="N20" i="2"/>
  <c r="M21" i="2"/>
  <c r="N21" i="2"/>
  <c r="M22" i="2"/>
  <c r="N22" i="2"/>
  <c r="M23" i="2"/>
  <c r="N23" i="2"/>
  <c r="M24" i="2"/>
  <c r="N24" i="2"/>
  <c r="M25" i="2"/>
  <c r="N25" i="2"/>
  <c r="M26" i="2"/>
  <c r="N26" i="2"/>
  <c r="M27" i="2"/>
  <c r="N27" i="2"/>
  <c r="M28" i="2"/>
  <c r="N28" i="2"/>
  <c r="M29" i="2"/>
  <c r="N29" i="2"/>
  <c r="M30" i="2"/>
  <c r="N30" i="2"/>
  <c r="M31" i="2"/>
  <c r="N31" i="2"/>
  <c r="M32" i="2"/>
  <c r="N32" i="2"/>
  <c r="M33" i="2"/>
  <c r="N33" i="2"/>
  <c r="M34" i="2"/>
  <c r="N34" i="2"/>
  <c r="M35" i="2"/>
  <c r="N35" i="2"/>
  <c r="M36" i="2"/>
  <c r="N36" i="2"/>
  <c r="M37" i="2"/>
  <c r="N37" i="2"/>
  <c r="M38" i="2"/>
  <c r="N38" i="2"/>
  <c r="M39" i="2"/>
  <c r="N39" i="2"/>
  <c r="M40" i="2"/>
  <c r="N40" i="2"/>
  <c r="M41" i="2"/>
  <c r="N41" i="2"/>
  <c r="M42" i="2"/>
  <c r="N42" i="2"/>
  <c r="M43" i="2"/>
  <c r="N43" i="2"/>
  <c r="M44" i="2"/>
  <c r="N44" i="2"/>
  <c r="M45" i="2"/>
  <c r="N45" i="2"/>
  <c r="M46" i="2"/>
  <c r="N46" i="2"/>
  <c r="M47" i="2"/>
  <c r="N47" i="2"/>
  <c r="M48" i="2"/>
  <c r="N48" i="2"/>
  <c r="M49" i="2"/>
  <c r="N49" i="2"/>
  <c r="M50" i="2"/>
  <c r="N50" i="2"/>
  <c r="M51" i="2"/>
  <c r="N51" i="2"/>
  <c r="M52" i="2"/>
  <c r="N52" i="2"/>
  <c r="M53" i="2"/>
  <c r="N53" i="2"/>
  <c r="M54" i="2"/>
  <c r="N54" i="2"/>
  <c r="M55" i="2"/>
  <c r="N55" i="2"/>
  <c r="M56" i="2"/>
  <c r="N56" i="2"/>
  <c r="M57" i="2"/>
  <c r="N57" i="2"/>
  <c r="M58" i="2"/>
  <c r="N58" i="2"/>
  <c r="N2" i="2"/>
  <c r="M2" i="2"/>
  <c r="AA2" i="2" l="1"/>
  <c r="AB2" i="2" s="1"/>
  <c r="T2" i="2"/>
  <c r="C4" i="4"/>
  <c r="D9" i="4"/>
  <c r="E9" i="4"/>
  <c r="F9" i="4"/>
  <c r="G9" i="4"/>
  <c r="H9" i="4"/>
  <c r="I9" i="4"/>
  <c r="J9" i="4"/>
  <c r="K9" i="4"/>
  <c r="L9" i="4"/>
  <c r="M9" i="4"/>
  <c r="N9" i="4"/>
  <c r="O9" i="4"/>
  <c r="D10" i="4"/>
  <c r="E10" i="4"/>
  <c r="F10" i="4"/>
  <c r="G10" i="4"/>
  <c r="H10" i="4"/>
  <c r="I10" i="4"/>
  <c r="J10" i="4"/>
  <c r="K10" i="4"/>
  <c r="L10" i="4"/>
  <c r="M10" i="4"/>
  <c r="N10" i="4"/>
  <c r="O10" i="4"/>
  <c r="D11" i="4"/>
  <c r="E11" i="4"/>
  <c r="F11" i="4"/>
  <c r="G11" i="4"/>
  <c r="H11" i="4"/>
  <c r="I11" i="4"/>
  <c r="J11" i="4"/>
  <c r="K11" i="4"/>
  <c r="L11" i="4"/>
  <c r="M11" i="4"/>
  <c r="N11" i="4"/>
  <c r="O11" i="4"/>
  <c r="D12" i="4"/>
  <c r="E12" i="4"/>
  <c r="F12" i="4"/>
  <c r="G12" i="4"/>
  <c r="H12" i="4"/>
  <c r="I12" i="4"/>
  <c r="J12" i="4"/>
  <c r="K12" i="4"/>
  <c r="L12" i="4"/>
  <c r="M12" i="4"/>
  <c r="N12" i="4"/>
  <c r="O12" i="4"/>
  <c r="D13" i="4"/>
  <c r="E13" i="4"/>
  <c r="F13" i="4"/>
  <c r="G13" i="4"/>
  <c r="H13" i="4"/>
  <c r="I13" i="4"/>
  <c r="J13" i="4"/>
  <c r="K13" i="4"/>
  <c r="L13" i="4"/>
  <c r="M13" i="4"/>
  <c r="N13" i="4"/>
  <c r="O13" i="4"/>
  <c r="C10" i="4"/>
  <c r="C11" i="4"/>
  <c r="C12" i="4"/>
  <c r="C13" i="4"/>
  <c r="C9" i="4"/>
  <c r="D4" i="4"/>
  <c r="E4" i="4"/>
  <c r="F4" i="4"/>
  <c r="G4" i="4"/>
  <c r="H4" i="4"/>
  <c r="I4" i="4"/>
  <c r="J4" i="4"/>
  <c r="K4" i="4"/>
  <c r="L4" i="4"/>
  <c r="M4" i="4"/>
  <c r="N4" i="4"/>
  <c r="O4" i="4"/>
  <c r="D5" i="4"/>
  <c r="E5" i="4"/>
  <c r="F5" i="4"/>
  <c r="G5" i="4"/>
  <c r="H5" i="4"/>
  <c r="I5" i="4"/>
  <c r="J5" i="4"/>
  <c r="K5" i="4"/>
  <c r="L5" i="4"/>
  <c r="M5" i="4"/>
  <c r="N5" i="4"/>
  <c r="O5" i="4"/>
  <c r="D6" i="4"/>
  <c r="E6" i="4"/>
  <c r="F6" i="4"/>
  <c r="G6" i="4"/>
  <c r="H6" i="4"/>
  <c r="I6" i="4"/>
  <c r="J6" i="4"/>
  <c r="K6" i="4"/>
  <c r="L6" i="4"/>
  <c r="M6" i="4"/>
  <c r="N6" i="4"/>
  <c r="O6" i="4"/>
  <c r="D7" i="4"/>
  <c r="E7" i="4"/>
  <c r="F7" i="4"/>
  <c r="G7" i="4"/>
  <c r="H7" i="4"/>
  <c r="I7" i="4"/>
  <c r="J7" i="4"/>
  <c r="K7" i="4"/>
  <c r="L7" i="4"/>
  <c r="M7" i="4"/>
  <c r="N7" i="4"/>
  <c r="O7" i="4"/>
  <c r="D8" i="4"/>
  <c r="E8" i="4"/>
  <c r="F8" i="4"/>
  <c r="G8" i="4"/>
  <c r="H8" i="4"/>
  <c r="I8" i="4"/>
  <c r="J8" i="4"/>
  <c r="K8" i="4"/>
  <c r="L8" i="4"/>
  <c r="M8" i="4"/>
  <c r="N8" i="4"/>
  <c r="O8" i="4"/>
  <c r="C5" i="4"/>
  <c r="C6" i="4"/>
  <c r="C7" i="4"/>
  <c r="C8" i="4"/>
  <c r="Q27" i="3"/>
  <c r="K27" i="3"/>
  <c r="O27" i="3" s="1"/>
  <c r="I27" i="3" a="1"/>
  <c r="I27" i="3" s="1"/>
  <c r="A27" i="3" s="1"/>
  <c r="Q26" i="3"/>
  <c r="O26" i="3"/>
  <c r="K26" i="3"/>
  <c r="I26" i="3" a="1"/>
  <c r="I26" i="3" s="1"/>
  <c r="A26" i="3" s="1"/>
  <c r="Q25" i="3"/>
  <c r="O25" i="3"/>
  <c r="K25" i="3"/>
  <c r="I25" i="3"/>
  <c r="A25" i="3" s="1"/>
  <c r="I25" i="3" a="1"/>
  <c r="Q24" i="3"/>
  <c r="K24" i="3"/>
  <c r="O24" i="3" s="1"/>
  <c r="I24" i="3"/>
  <c r="I24" i="3" a="1"/>
  <c r="A24" i="3"/>
  <c r="Q23" i="3"/>
  <c r="K23" i="3"/>
  <c r="O23" i="3" s="1"/>
  <c r="I23" i="3" a="1"/>
  <c r="I23" i="3" s="1"/>
  <c r="A23" i="3" s="1"/>
  <c r="Q22" i="3"/>
  <c r="O22" i="3"/>
  <c r="K22" i="3"/>
  <c r="I22" i="3" a="1"/>
  <c r="I22" i="3" s="1"/>
  <c r="A22" i="3" s="1"/>
  <c r="Q21" i="3"/>
  <c r="O21" i="3"/>
  <c r="K21" i="3"/>
  <c r="I21" i="3"/>
  <c r="A21" i="3" s="1"/>
  <c r="I21" i="3" a="1"/>
  <c r="Q20" i="3"/>
  <c r="K20" i="3"/>
  <c r="O20" i="3" s="1"/>
  <c r="I20" i="3"/>
  <c r="I20" i="3" a="1"/>
  <c r="A20" i="3"/>
  <c r="Q19" i="3"/>
  <c r="K19" i="3"/>
  <c r="O19" i="3" s="1"/>
  <c r="I19" i="3" a="1"/>
  <c r="I19" i="3" s="1"/>
  <c r="A19" i="3" s="1"/>
  <c r="Q18" i="3"/>
  <c r="O18" i="3"/>
  <c r="K18" i="3"/>
  <c r="I18" i="3" a="1"/>
  <c r="I18" i="3" s="1"/>
  <c r="A18" i="3" s="1"/>
  <c r="O17" i="3"/>
  <c r="K17" i="3"/>
  <c r="Q17" i="3" s="1"/>
  <c r="I17" i="3"/>
  <c r="A17" i="3" s="1"/>
  <c r="I17" i="3" a="1"/>
  <c r="B17" i="3"/>
  <c r="K16" i="3"/>
  <c r="Q16" i="3" s="1"/>
  <c r="I16" i="3" a="1"/>
  <c r="I16" i="3" s="1"/>
  <c r="A16" i="3" s="1"/>
  <c r="B16" i="3"/>
  <c r="K15" i="3"/>
  <c r="Q15" i="3" s="1"/>
  <c r="I15" i="3"/>
  <c r="A15" i="3" s="1"/>
  <c r="I15" i="3" a="1"/>
  <c r="B15" i="3"/>
  <c r="K14" i="3"/>
  <c r="Q14" i="3" s="1"/>
  <c r="I14" i="3" a="1"/>
  <c r="I14" i="3" s="1"/>
  <c r="A14" i="3" s="1"/>
  <c r="B14" i="3"/>
  <c r="Q13" i="3"/>
  <c r="K13" i="3"/>
  <c r="O13" i="3" s="1"/>
  <c r="I13" i="3" a="1"/>
  <c r="I13" i="3" s="1"/>
  <c r="A13" i="3" s="1"/>
  <c r="B13" i="3"/>
  <c r="Q12" i="3"/>
  <c r="O12" i="3"/>
  <c r="K12" i="3"/>
  <c r="I12" i="3" a="1"/>
  <c r="I12" i="3" s="1"/>
  <c r="A12" i="3" s="1"/>
  <c r="B12" i="3"/>
  <c r="O11" i="3"/>
  <c r="K11" i="3"/>
  <c r="Q11" i="3" s="1"/>
  <c r="I11" i="3" a="1"/>
  <c r="I11" i="3" s="1"/>
  <c r="A11" i="3" s="1"/>
  <c r="B11" i="3"/>
  <c r="K10" i="3"/>
  <c r="Q10" i="3" s="1"/>
  <c r="I10" i="3"/>
  <c r="A10" i="3" s="1"/>
  <c r="I10" i="3" a="1"/>
  <c r="B10" i="3"/>
  <c r="Q9" i="3"/>
  <c r="O9" i="3"/>
  <c r="K9" i="3"/>
  <c r="I9" i="3"/>
  <c r="A9" i="3" s="1"/>
  <c r="I9" i="3" a="1"/>
  <c r="B9" i="3"/>
  <c r="K8" i="3"/>
  <c r="Q8" i="3" s="1"/>
  <c r="I8" i="3" a="1"/>
  <c r="I8" i="3" s="1"/>
  <c r="A8" i="3" s="1"/>
  <c r="B8" i="3"/>
  <c r="Q28" i="3"/>
  <c r="B2" i="3"/>
  <c r="B3" i="3"/>
  <c r="B4" i="3"/>
  <c r="B5" i="3"/>
  <c r="B6" i="3"/>
  <c r="B7" i="3"/>
  <c r="K2" i="3"/>
  <c r="Q2" i="3" s="1"/>
  <c r="K3" i="3"/>
  <c r="Q3" i="3" s="1"/>
  <c r="K4" i="3"/>
  <c r="Q4" i="3" s="1"/>
  <c r="K5" i="3"/>
  <c r="Q5" i="3" s="1"/>
  <c r="K6" i="3"/>
  <c r="Q6" i="3" s="1"/>
  <c r="K7" i="3"/>
  <c r="Q7" i="3" s="1"/>
  <c r="AC2" i="2" l="1"/>
  <c r="U2" i="2"/>
  <c r="AD2" i="2" s="1"/>
  <c r="O10" i="3"/>
  <c r="O8" i="3"/>
  <c r="O16" i="3"/>
  <c r="O15" i="3"/>
  <c r="O14" i="3"/>
  <c r="C24" i="4" l="1"/>
  <c r="D24" i="4"/>
  <c r="E24" i="4"/>
  <c r="F24" i="4"/>
  <c r="G24" i="4"/>
  <c r="H24" i="4"/>
  <c r="I24" i="4"/>
  <c r="J24" i="4"/>
  <c r="K24" i="4"/>
  <c r="L24" i="4"/>
  <c r="M24" i="4"/>
  <c r="N24" i="4"/>
  <c r="O24" i="4"/>
  <c r="D19" i="4"/>
  <c r="E19" i="4"/>
  <c r="F19" i="4"/>
  <c r="G19" i="4"/>
  <c r="H19" i="4"/>
  <c r="I19" i="4"/>
  <c r="J19" i="4"/>
  <c r="K19" i="4"/>
  <c r="L19" i="4"/>
  <c r="M19" i="4"/>
  <c r="N19" i="4"/>
  <c r="O19" i="4"/>
  <c r="C19" i="4"/>
  <c r="D15" i="4"/>
  <c r="E15" i="4"/>
  <c r="F15" i="4"/>
  <c r="G15" i="4"/>
  <c r="H15" i="4"/>
  <c r="I15" i="4"/>
  <c r="J15" i="4"/>
  <c r="K15" i="4"/>
  <c r="L15" i="4"/>
  <c r="M15" i="4"/>
  <c r="N15" i="4"/>
  <c r="O15" i="4"/>
  <c r="D16" i="4"/>
  <c r="E16" i="4"/>
  <c r="F16" i="4"/>
  <c r="G16" i="4"/>
  <c r="H16" i="4"/>
  <c r="I16" i="4"/>
  <c r="J16" i="4"/>
  <c r="K16" i="4"/>
  <c r="L16" i="4"/>
  <c r="M16" i="4"/>
  <c r="N16" i="4"/>
  <c r="O16" i="4"/>
  <c r="D17" i="4"/>
  <c r="E17" i="4"/>
  <c r="F17" i="4"/>
  <c r="G17" i="4"/>
  <c r="H17" i="4"/>
  <c r="I17" i="4"/>
  <c r="J17" i="4"/>
  <c r="K17" i="4"/>
  <c r="L17" i="4"/>
  <c r="M17" i="4"/>
  <c r="N17" i="4"/>
  <c r="O17" i="4"/>
  <c r="D18" i="4"/>
  <c r="E18" i="4"/>
  <c r="F18" i="4"/>
  <c r="G18" i="4"/>
  <c r="H18" i="4"/>
  <c r="I18" i="4"/>
  <c r="J18" i="4"/>
  <c r="K18" i="4"/>
  <c r="L18" i="4"/>
  <c r="M18" i="4"/>
  <c r="N18" i="4"/>
  <c r="O18" i="4"/>
  <c r="C16" i="4"/>
  <c r="C17" i="4"/>
  <c r="C18" i="4"/>
  <c r="I2" i="3" l="1" a="1"/>
  <c r="I2" i="3" s="1"/>
  <c r="A2" i="3" s="1"/>
  <c r="I3" i="3" a="1"/>
  <c r="I3" i="3" s="1"/>
  <c r="A3" i="3" s="1"/>
  <c r="I4" i="3" a="1"/>
  <c r="I4" i="3" s="1"/>
  <c r="A4" i="3" s="1"/>
  <c r="I5" i="3" a="1"/>
  <c r="I5" i="3" s="1"/>
  <c r="A5" i="3" s="1"/>
  <c r="I6" i="3" a="1"/>
  <c r="I6" i="3" s="1"/>
  <c r="A6" i="3" s="1"/>
  <c r="I7" i="3" a="1"/>
  <c r="I7" i="3" s="1"/>
  <c r="A7" i="3" s="1"/>
  <c r="I28" i="3" a="1"/>
  <c r="I28" i="3" s="1"/>
  <c r="A28" i="3" s="1"/>
  <c r="C15" i="4"/>
  <c r="D20" i="4"/>
  <c r="E20" i="4"/>
  <c r="F20" i="4"/>
  <c r="G20" i="4"/>
  <c r="H20" i="4"/>
  <c r="I20" i="4"/>
  <c r="J20" i="4"/>
  <c r="K20" i="4"/>
  <c r="L20" i="4"/>
  <c r="M20" i="4"/>
  <c r="N20" i="4"/>
  <c r="O20" i="4"/>
  <c r="D21" i="4"/>
  <c r="E21" i="4"/>
  <c r="F21" i="4"/>
  <c r="G21" i="4"/>
  <c r="H21" i="4"/>
  <c r="I21" i="4"/>
  <c r="J21" i="4"/>
  <c r="K21" i="4"/>
  <c r="L21" i="4"/>
  <c r="M21" i="4"/>
  <c r="N21" i="4"/>
  <c r="O21" i="4"/>
  <c r="D22" i="4"/>
  <c r="E22" i="4"/>
  <c r="F22" i="4"/>
  <c r="G22" i="4"/>
  <c r="H22" i="4"/>
  <c r="I22" i="4"/>
  <c r="J22" i="4"/>
  <c r="K22" i="4"/>
  <c r="L22" i="4"/>
  <c r="M22" i="4"/>
  <c r="N22" i="4"/>
  <c r="O22" i="4"/>
  <c r="D23" i="4"/>
  <c r="E23" i="4"/>
  <c r="F23" i="4"/>
  <c r="G23" i="4"/>
  <c r="H23" i="4"/>
  <c r="I23" i="4"/>
  <c r="J23" i="4"/>
  <c r="K23" i="4"/>
  <c r="L23" i="4"/>
  <c r="M23" i="4"/>
  <c r="N23" i="4"/>
  <c r="O23" i="4"/>
  <c r="C21" i="4"/>
  <c r="C22" i="4"/>
  <c r="C23" i="4"/>
  <c r="C20" i="4"/>
  <c r="O5" i="3"/>
  <c r="O6" i="3"/>
  <c r="O7" i="3"/>
  <c r="K3" i="2"/>
  <c r="K2" i="2" l="1"/>
  <c r="K6" i="2"/>
  <c r="K5" i="2"/>
  <c r="K4" i="2"/>
  <c r="K8" i="2"/>
  <c r="K7" i="2"/>
  <c r="K9" i="2"/>
  <c r="K10" i="2"/>
  <c r="K11" i="2"/>
  <c r="K12" i="2"/>
  <c r="K13" i="2"/>
  <c r="K14" i="2"/>
  <c r="K16" i="2"/>
  <c r="K15" i="2"/>
  <c r="K18" i="2"/>
  <c r="K17" i="2"/>
  <c r="K19" i="2"/>
  <c r="K21" i="2"/>
  <c r="K20" i="2"/>
  <c r="K22" i="2"/>
  <c r="K24" i="2"/>
  <c r="K23" i="2"/>
  <c r="K25" i="2"/>
  <c r="K26" i="2"/>
  <c r="K27" i="2"/>
  <c r="K28" i="2"/>
  <c r="K29" i="2"/>
  <c r="K31" i="2"/>
  <c r="K30" i="2"/>
  <c r="K32" i="2"/>
  <c r="K35" i="2"/>
  <c r="K33" i="2"/>
  <c r="K34" i="2"/>
  <c r="K36" i="2"/>
  <c r="K37" i="2"/>
  <c r="K40" i="2"/>
  <c r="K39" i="2"/>
  <c r="K38" i="2"/>
  <c r="K41" i="2"/>
  <c r="K42" i="2"/>
  <c r="K46" i="2"/>
  <c r="K44" i="2"/>
  <c r="K43" i="2"/>
  <c r="K45" i="2"/>
  <c r="K53" i="2"/>
  <c r="K52" i="2"/>
  <c r="K54" i="2"/>
  <c r="K55" i="2"/>
  <c r="K47" i="2"/>
  <c r="K49" i="2"/>
  <c r="K48" i="2"/>
  <c r="K50" i="2"/>
  <c r="K51" i="2"/>
  <c r="K57" i="2"/>
  <c r="K56" i="2"/>
  <c r="K58" i="2"/>
  <c r="K28" i="3"/>
  <c r="O28" i="3" s="1"/>
  <c r="O2" i="3"/>
  <c r="O3" i="3"/>
  <c r="O4" i="3"/>
  <c r="Z2" i="2" l="1"/>
  <c r="Z6" i="2"/>
  <c r="Z5" i="2"/>
  <c r="Z4" i="2"/>
  <c r="Z8" i="2"/>
  <c r="Z7" i="2"/>
  <c r="Z9" i="2"/>
  <c r="Z10" i="2"/>
  <c r="Z11" i="2"/>
  <c r="Z12" i="2"/>
  <c r="Z13" i="2"/>
  <c r="Z14" i="2"/>
  <c r="Z16" i="2"/>
  <c r="Z15" i="2"/>
  <c r="Z18" i="2"/>
  <c r="Z17" i="2"/>
  <c r="Z19" i="2"/>
  <c r="Z21" i="2"/>
  <c r="Z20" i="2"/>
  <c r="Z22" i="2"/>
  <c r="Z24" i="2"/>
  <c r="Z23" i="2"/>
  <c r="Z25" i="2"/>
  <c r="Z26" i="2"/>
  <c r="Z27" i="2"/>
  <c r="Z28" i="2"/>
  <c r="Z29" i="2"/>
  <c r="Z31" i="2"/>
  <c r="Z30" i="2"/>
  <c r="Z32" i="2"/>
  <c r="Z35" i="2"/>
  <c r="Z33" i="2"/>
  <c r="Z34" i="2"/>
  <c r="Z36" i="2"/>
  <c r="Z40" i="2"/>
  <c r="Z39" i="2"/>
  <c r="Z38" i="2"/>
  <c r="Z41" i="2"/>
  <c r="Z42" i="2"/>
  <c r="Z46" i="2"/>
  <c r="Z44" i="2"/>
  <c r="Z43" i="2"/>
  <c r="Z45" i="2"/>
  <c r="Z53" i="2"/>
  <c r="Z52" i="2"/>
  <c r="Z54" i="2"/>
  <c r="Z55" i="2"/>
  <c r="Z47" i="2"/>
  <c r="Z49" i="2"/>
  <c r="Z48" i="2"/>
  <c r="Z50" i="2"/>
  <c r="Z51" i="2"/>
  <c r="Z57" i="2"/>
  <c r="Z56" i="2"/>
  <c r="Z58" i="2"/>
  <c r="Z3" i="2"/>
  <c r="R2" i="2"/>
  <c r="S2" i="2" s="1"/>
  <c r="R6" i="2"/>
  <c r="S6" i="2" s="1"/>
  <c r="R5" i="2"/>
  <c r="S5" i="2" s="1"/>
  <c r="R4" i="2"/>
  <c r="S4" i="2" s="1"/>
  <c r="R8" i="2"/>
  <c r="S8" i="2" s="1"/>
  <c r="R7" i="2"/>
  <c r="S7" i="2" s="1"/>
  <c r="R9" i="2"/>
  <c r="S9" i="2" s="1"/>
  <c r="R10" i="2"/>
  <c r="S10" i="2" s="1"/>
  <c r="R11" i="2"/>
  <c r="S11" i="2" s="1"/>
  <c r="R12" i="2"/>
  <c r="S12" i="2" s="1"/>
  <c r="R13" i="2"/>
  <c r="S13" i="2" s="1"/>
  <c r="R14" i="2"/>
  <c r="S14" i="2" s="1"/>
  <c r="R16" i="2"/>
  <c r="S16" i="2" s="1"/>
  <c r="R15" i="2"/>
  <c r="S15" i="2" s="1"/>
  <c r="R18" i="2"/>
  <c r="S18" i="2" s="1"/>
  <c r="R17" i="2"/>
  <c r="S17" i="2" s="1"/>
  <c r="R19" i="2"/>
  <c r="S19" i="2" s="1"/>
  <c r="R21" i="2"/>
  <c r="S21" i="2" s="1"/>
  <c r="R20" i="2"/>
  <c r="S20" i="2" s="1"/>
  <c r="R22" i="2"/>
  <c r="S22" i="2" s="1"/>
  <c r="R24" i="2"/>
  <c r="S24" i="2" s="1"/>
  <c r="R23" i="2"/>
  <c r="S23" i="2" s="1"/>
  <c r="R25" i="2"/>
  <c r="S25" i="2" s="1"/>
  <c r="R26" i="2"/>
  <c r="S26" i="2" s="1"/>
  <c r="R27" i="2"/>
  <c r="S27" i="2" s="1"/>
  <c r="R28" i="2"/>
  <c r="S28" i="2" s="1"/>
  <c r="R29" i="2"/>
  <c r="S29" i="2" s="1"/>
  <c r="R31" i="2"/>
  <c r="S31" i="2" s="1"/>
  <c r="R30" i="2"/>
  <c r="S30" i="2" s="1"/>
  <c r="R32" i="2"/>
  <c r="S32" i="2" s="1"/>
  <c r="R35" i="2"/>
  <c r="S35" i="2" s="1"/>
  <c r="R33" i="2"/>
  <c r="S33" i="2" s="1"/>
  <c r="R34" i="2"/>
  <c r="S34" i="2" s="1"/>
  <c r="R36" i="2"/>
  <c r="S36" i="2" s="1"/>
  <c r="R37" i="2"/>
  <c r="R40" i="2"/>
  <c r="S40" i="2" s="1"/>
  <c r="R39" i="2"/>
  <c r="S39" i="2" s="1"/>
  <c r="R38" i="2"/>
  <c r="S38" i="2" s="1"/>
  <c r="R41" i="2"/>
  <c r="S41" i="2" s="1"/>
  <c r="R42" i="2"/>
  <c r="S42" i="2" s="1"/>
  <c r="R46" i="2"/>
  <c r="S46" i="2" s="1"/>
  <c r="R44" i="2"/>
  <c r="S44" i="2" s="1"/>
  <c r="R43" i="2"/>
  <c r="S43" i="2" s="1"/>
  <c r="R45" i="2"/>
  <c r="S45" i="2" s="1"/>
  <c r="R53" i="2"/>
  <c r="S53" i="2" s="1"/>
  <c r="R52" i="2"/>
  <c r="S52" i="2" s="1"/>
  <c r="R54" i="2"/>
  <c r="S54" i="2" s="1"/>
  <c r="R55" i="2"/>
  <c r="S55" i="2" s="1"/>
  <c r="R47" i="2"/>
  <c r="S47" i="2" s="1"/>
  <c r="R49" i="2"/>
  <c r="S49" i="2" s="1"/>
  <c r="R48" i="2"/>
  <c r="S48" i="2" s="1"/>
  <c r="R50" i="2"/>
  <c r="S50" i="2" s="1"/>
  <c r="R51" i="2"/>
  <c r="S51" i="2" s="1"/>
  <c r="R57" i="2"/>
  <c r="S57" i="2" s="1"/>
  <c r="R56" i="2"/>
  <c r="S56" i="2" s="1"/>
  <c r="R58" i="2"/>
  <c r="S58" i="2" s="1"/>
  <c r="R3" i="2"/>
  <c r="S3" i="2" s="1"/>
  <c r="V37" i="2"/>
  <c r="Z37" i="2" s="1"/>
  <c r="S37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<sst xmlns="http://schemas.openxmlformats.org/spreadsheetml/2006/main" count="636" uniqueCount="161">
  <si>
    <t>Exploitation</t>
  </si>
  <si>
    <t>ACKER FRANCOIS</t>
  </si>
  <si>
    <t>BERNARDINO</t>
  </si>
  <si>
    <t>BIELLMANN MATTHIEU</t>
  </si>
  <si>
    <t>AGRO VITALLO ST</t>
  </si>
  <si>
    <t>BINDER</t>
  </si>
  <si>
    <t>KARTAGOS ST</t>
  </si>
  <si>
    <t>AGROGANT</t>
  </si>
  <si>
    <t>KWS GUSTAVIUS</t>
  </si>
  <si>
    <t>WALTERINIO KWS</t>
  </si>
  <si>
    <t>BINDER JACKY</t>
  </si>
  <si>
    <t>KWS GUSTAVIUS ST</t>
  </si>
  <si>
    <t>BOOS PHILIPPE</t>
  </si>
  <si>
    <t>KWS ADAPTICO (KX B8207)</t>
  </si>
  <si>
    <t>KWS CURACAO</t>
  </si>
  <si>
    <t>AGRO VITALLO</t>
  </si>
  <si>
    <t>DICK</t>
  </si>
  <si>
    <t>FERME DE L'ISCHERT</t>
  </si>
  <si>
    <t>FOLMER</t>
  </si>
  <si>
    <t>STUMPF</t>
  </si>
  <si>
    <t>AMAVERITAS ST</t>
  </si>
  <si>
    <t>KENCK</t>
  </si>
  <si>
    <t>HARDWARE ST</t>
  </si>
  <si>
    <t>AMAVIT</t>
  </si>
  <si>
    <t>LORBER</t>
  </si>
  <si>
    <t>KWS INTELIGENS</t>
  </si>
  <si>
    <t>MATHIS</t>
  </si>
  <si>
    <t>AMAVERITAS</t>
  </si>
  <si>
    <t>MEY JEAN MARC</t>
  </si>
  <si>
    <t>MOSER MARC</t>
  </si>
  <si>
    <t>KX C0381</t>
  </si>
  <si>
    <t>CITO KWS</t>
  </si>
  <si>
    <t>NOEPPEL DANIEL</t>
  </si>
  <si>
    <t>PFRIMMER JEAN MARC</t>
  </si>
  <si>
    <t>PLUMERE</t>
  </si>
  <si>
    <t>LUDMILO</t>
  </si>
  <si>
    <t>URBAN Thomas</t>
  </si>
  <si>
    <t>AMAROC ST</t>
  </si>
  <si>
    <t>ZILLIOX RENE</t>
  </si>
  <si>
    <t>KARTAGOS</t>
  </si>
  <si>
    <t>KENTOS</t>
  </si>
  <si>
    <t>AMAROC</t>
  </si>
  <si>
    <t>KEMPF</t>
  </si>
  <si>
    <t>LENGERT SEBASTIEN</t>
  </si>
  <si>
    <t>NUSSBAUMER JAPHET</t>
  </si>
  <si>
    <t>HARDWARE</t>
  </si>
  <si>
    <t>KWS INTELIGENS ST</t>
  </si>
  <si>
    <t>FERME TRULY</t>
  </si>
  <si>
    <t>HENCHES</t>
  </si>
  <si>
    <t>HIRTZ MARIE BLANCHE</t>
  </si>
  <si>
    <t>AMAVIT ST</t>
  </si>
  <si>
    <t>KRAUTLANDER (DES)</t>
  </si>
  <si>
    <t>CLEF DES CHAMPS (LA)</t>
  </si>
  <si>
    <t>Mult</t>
  </si>
  <si>
    <t>Contrat</t>
  </si>
  <si>
    <t>RS</t>
  </si>
  <si>
    <t>M.</t>
  </si>
  <si>
    <t>SCEA</t>
  </si>
  <si>
    <t>EARL</t>
  </si>
  <si>
    <t>GAEC</t>
  </si>
  <si>
    <t>FELDKIRCH (DE )</t>
  </si>
  <si>
    <t>BRUCHE (DE LA)</t>
  </si>
  <si>
    <t>CELTES (DES )</t>
  </si>
  <si>
    <t>CHASSEURS (DES )</t>
  </si>
  <si>
    <t>HEIMSBRUNN (D.A.)</t>
  </si>
  <si>
    <t>SARL</t>
  </si>
  <si>
    <t>MARRONNIER (DU )</t>
  </si>
  <si>
    <t>SPONECK (DU )</t>
  </si>
  <si>
    <t>SAS</t>
  </si>
  <si>
    <t>KEMPF Tania</t>
  </si>
  <si>
    <t>Ancienne</t>
  </si>
  <si>
    <t>Nouvelle</t>
  </si>
  <si>
    <t>Variété</t>
  </si>
  <si>
    <t>F</t>
  </si>
  <si>
    <t>N</t>
  </si>
  <si>
    <t>ST</t>
  </si>
  <si>
    <t>F/ST</t>
  </si>
  <si>
    <t>ha ♂ Isolement</t>
  </si>
  <si>
    <t>ha ♂ Neutre</t>
  </si>
  <si>
    <t>PMG</t>
  </si>
  <si>
    <t>FG</t>
  </si>
  <si>
    <t>N/A</t>
  </si>
  <si>
    <t>Lignée ♂</t>
  </si>
  <si>
    <t>Densité ♂ production</t>
  </si>
  <si>
    <t>Densité ♂ isolement</t>
  </si>
  <si>
    <t>Densité ♂ neutre</t>
  </si>
  <si>
    <t>Marge GUS</t>
  </si>
  <si>
    <t>Densité ♂ production GUS</t>
  </si>
  <si>
    <t>Besoin en MGV ♂ production</t>
  </si>
  <si>
    <t>Besoin en MGV ♂ iso + neutre</t>
  </si>
  <si>
    <t>Besoin en Kg ♂ production</t>
  </si>
  <si>
    <t>Besoin en sac ♂ production</t>
  </si>
  <si>
    <t>Besoin en Kg ♂ iso + neutre</t>
  </si>
  <si>
    <t>Besoin en sac ♂ iso + neutre</t>
  </si>
  <si>
    <t>Surface contrat</t>
  </si>
  <si>
    <t>Obtenteur</t>
  </si>
  <si>
    <t>KWS</t>
  </si>
  <si>
    <t>RWA</t>
  </si>
  <si>
    <t>Besoin en Kg ♂ TOTAL</t>
  </si>
  <si>
    <t>Besoin en sac ♂ TOTAL</t>
  </si>
  <si>
    <t>Géniteur</t>
  </si>
  <si>
    <t>Dispositif</t>
  </si>
  <si>
    <t>Variétés 2022</t>
  </si>
  <si>
    <t>Lot</t>
  </si>
  <si>
    <t>N° lot</t>
  </si>
  <si>
    <t>Cal</t>
  </si>
  <si>
    <t>Poids sac</t>
  </si>
  <si>
    <t>CT</t>
  </si>
  <si>
    <t>Grains par sac (PMG obtenteur)</t>
  </si>
  <si>
    <t>2x2</t>
  </si>
  <si>
    <t>MT</t>
  </si>
  <si>
    <t>ne pas modifier les cellules</t>
  </si>
  <si>
    <t>indéfini</t>
  </si>
  <si>
    <t>4x2</t>
  </si>
  <si>
    <t>valeur à définir</t>
  </si>
  <si>
    <t>4x3</t>
  </si>
  <si>
    <t>AGRO VITALLO / KENTOS</t>
  </si>
  <si>
    <t>A0A1217</t>
  </si>
  <si>
    <t>F0841A010317A01</t>
  </si>
  <si>
    <t>G</t>
  </si>
  <si>
    <t>modification par rapport à la valeur de départ</t>
  </si>
  <si>
    <t>GT</t>
  </si>
  <si>
    <t>F0841A010236A01</t>
  </si>
  <si>
    <t>A0A1215</t>
  </si>
  <si>
    <t>A0A1211</t>
  </si>
  <si>
    <t>A0R6046</t>
  </si>
  <si>
    <t>6x2</t>
  </si>
  <si>
    <t>A0A1196</t>
  </si>
  <si>
    <t>6x3</t>
  </si>
  <si>
    <t>A0A1209</t>
  </si>
  <si>
    <t>F0841A012269A01</t>
  </si>
  <si>
    <t>KW_1G7328</t>
  </si>
  <si>
    <t>KW_3B3061</t>
  </si>
  <si>
    <t>KW_1G7482_x_KW_1G7423</t>
  </si>
  <si>
    <t>KW_1G7563</t>
  </si>
  <si>
    <t>KW_1G7590</t>
  </si>
  <si>
    <t>KW_1F1736</t>
  </si>
  <si>
    <t>KW_1A252</t>
  </si>
  <si>
    <t>RW_SM673</t>
  </si>
  <si>
    <t>KW_1G7423</t>
  </si>
  <si>
    <t>KW_1GA3167</t>
  </si>
  <si>
    <t>KW_6Q1515</t>
  </si>
  <si>
    <t>KW_7P1484</t>
  </si>
  <si>
    <t>KW_7FP1869</t>
  </si>
  <si>
    <t>Année</t>
  </si>
  <si>
    <t>Nmoins1</t>
  </si>
  <si>
    <t>F0841C810294A01</t>
  </si>
  <si>
    <t>indéfiniA</t>
  </si>
  <si>
    <t>indéfiniB</t>
  </si>
  <si>
    <t>indéfiniC</t>
  </si>
  <si>
    <t>indéfiniD</t>
  </si>
  <si>
    <t>indéfiniE</t>
  </si>
  <si>
    <t>indéfiniF</t>
  </si>
  <si>
    <t>Concatener</t>
  </si>
  <si>
    <t>Kg</t>
  </si>
  <si>
    <t>Nombre de sac</t>
  </si>
  <si>
    <t>ADAPTICO / AGROGANT</t>
  </si>
  <si>
    <t>KWS HYPOLITO (KX C0381)</t>
  </si>
  <si>
    <t>KWS HYPOLITO ST (KX C0381 ST)</t>
  </si>
  <si>
    <t>MME.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</si>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</sst>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0_-;\-* #,##0.000_-;_-* &quot;-&quot;??_-;_-@_-"/>
    <numFmt numFmtId="165" formatCode="0.0%"/>
    <numFmt numFmtId="166" formatCode="_-* #,##0_-;\-* #,##0_-;_-* &quot;-&quot;??_-;_-@_-"/>
    <numFmt numFmtId="167" formatCode="0.0"/>
  </numFmts>
  <fonts count="30" x14ac:knownFonts="1">
    <font>
      <sz val="11"/>
      <name val="Calibri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indexed="8"/>
      <name val="Calibri"/>
      <family val="2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20"/>
      <color theme="1"/>
      <name val="Calibri"/>
      <family val="2"/>
      <scheme val="minor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0"/>
      <color rgb="FFFF0000"/>
      <name val="Calibri"/>
      <family val="2"/>
    </font>
    <font>
      <sz val="9"/>
      <color rgb="FFFF0000"/>
      <name val="Calibri"/>
      <family val="2"/>
    </font>
    <font>
      <sz val="9"/>
      <color theme="1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</font>
    <font>
      <b/>
      <sz val="16"/>
      <color theme="1"/>
      <name val="Calibri"/>
      <family val="2"/>
      <scheme val="minor"/>
    </font>
    <font>
      <sz val="16"/>
      <name val="Calibri"/>
      <family val="2"/>
    </font>
    <font>
      <b/>
      <sz val="16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0" fontId="2" fillId="0" borderId="0">
      <alignment horizontal="center"/>
    </xf>
    <xf numFmtId="0" fontId="3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2" applyNumberFormat="1" applyFont="1" applyFill="1" applyBorder="1"/>
    <xf numFmtId="0" fontId="0" fillId="0" borderId="1" xfId="0" applyBorder="1"/>
    <xf numFmtId="0" fontId="3" fillId="0" borderId="1" xfId="0" applyFont="1" applyBorder="1"/>
    <xf numFmtId="0" fontId="3" fillId="0" borderId="1" xfId="2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3" fillId="0" borderId="1" xfId="2" applyNumberFormat="1" applyFont="1" applyFill="1" applyBorder="1"/>
    <xf numFmtId="0" fontId="2" fillId="0" borderId="1" xfId="0" applyFont="1" applyBorder="1" applyAlignment="1">
      <alignment horizontal="center" vertical="top"/>
    </xf>
    <xf numFmtId="0" fontId="2" fillId="0" borderId="1" xfId="1" applyNumberFormat="1" applyFont="1" applyBorder="1" applyAlignment="1">
      <alignment horizontal="center" vertical="top"/>
    </xf>
    <xf numFmtId="0" fontId="0" fillId="0" borderId="0" xfId="0" applyAlignment="1">
      <alignment vertical="top"/>
    </xf>
    <xf numFmtId="3" fontId="0" fillId="0" borderId="1" xfId="0" applyNumberFormat="1" applyBorder="1" applyAlignment="1">
      <alignment horizontal="center"/>
    </xf>
    <xf numFmtId="0" fontId="5" fillId="0" borderId="6" xfId="0" applyFont="1" applyBorder="1" applyAlignment="1">
      <alignment horizontal="center" vertical="top" wrapText="1"/>
    </xf>
    <xf numFmtId="0" fontId="0" fillId="0" borderId="8" xfId="2" applyNumberFormat="1" applyFont="1" applyFill="1" applyBorder="1"/>
    <xf numFmtId="0" fontId="0" fillId="0" borderId="8" xfId="0" applyBorder="1"/>
    <xf numFmtId="0" fontId="0" fillId="0" borderId="10" xfId="2" applyNumberFormat="1" applyFont="1" applyFill="1" applyBorder="1"/>
    <xf numFmtId="0" fontId="5" fillId="0" borderId="5" xfId="0" applyFont="1" applyBorder="1" applyAlignment="1">
      <alignment horizontal="center" vertical="top" wrapText="1"/>
    </xf>
    <xf numFmtId="0" fontId="0" fillId="0" borderId="8" xfId="0" applyFill="1" applyBorder="1"/>
    <xf numFmtId="0" fontId="0" fillId="0" borderId="10" xfId="0" applyBorder="1"/>
    <xf numFmtId="0" fontId="0" fillId="0" borderId="11" xfId="0" applyBorder="1"/>
    <xf numFmtId="3" fontId="0" fillId="0" borderId="11" xfId="0" applyNumberFormat="1" applyBorder="1" applyAlignment="1">
      <alignment horizontal="center"/>
    </xf>
    <xf numFmtId="0" fontId="2" fillId="0" borderId="5" xfId="1" applyNumberFormat="1" applyFont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9" xfId="0" applyFont="1" applyFill="1" applyBorder="1" applyAlignment="1">
      <alignment horizontal="center" vertical="top" wrapText="1"/>
    </xf>
    <xf numFmtId="0" fontId="7" fillId="3" borderId="6" xfId="0" applyFont="1" applyFill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top" wrapText="1"/>
    </xf>
    <xf numFmtId="0" fontId="9" fillId="0" borderId="1" xfId="3" applyFont="1" applyBorder="1" applyAlignment="1">
      <alignment horizontal="center" vertical="center" wrapText="1"/>
    </xf>
    <xf numFmtId="0" fontId="10" fillId="0" borderId="1" xfId="3" applyFont="1" applyBorder="1" applyAlignment="1">
      <alignment horizontal="center" vertical="center"/>
    </xf>
    <xf numFmtId="0" fontId="11" fillId="0" borderId="1" xfId="3" applyFont="1" applyBorder="1" applyAlignment="1">
      <alignment horizontal="center" vertical="center"/>
    </xf>
    <xf numFmtId="0" fontId="12" fillId="2" borderId="1" xfId="3" applyFont="1" applyFill="1" applyBorder="1" applyAlignment="1">
      <alignment horizontal="center" vertical="center"/>
    </xf>
    <xf numFmtId="0" fontId="12" fillId="0" borderId="1" xfId="3" applyFont="1" applyBorder="1" applyAlignment="1">
      <alignment horizontal="center" vertical="center"/>
    </xf>
    <xf numFmtId="0" fontId="12" fillId="2" borderId="1" xfId="3" applyFont="1" applyFill="1" applyBorder="1" applyAlignment="1">
      <alignment horizontal="center" vertical="center" wrapText="1"/>
    </xf>
    <xf numFmtId="1" fontId="12" fillId="0" borderId="1" xfId="3" applyNumberFormat="1" applyFont="1" applyBorder="1" applyAlignment="1">
      <alignment horizontal="center" vertical="center"/>
    </xf>
    <xf numFmtId="9" fontId="12" fillId="0" borderId="1" xfId="3" applyNumberFormat="1" applyFont="1" applyBorder="1" applyAlignment="1">
      <alignment horizontal="center" vertical="center"/>
    </xf>
    <xf numFmtId="9" fontId="12" fillId="0" borderId="1" xfId="4" applyFont="1" applyFill="1" applyBorder="1" applyAlignment="1">
      <alignment horizontal="center" vertical="center"/>
    </xf>
    <xf numFmtId="0" fontId="12" fillId="2" borderId="16" xfId="3" applyFont="1" applyFill="1" applyBorder="1" applyAlignment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0" fontId="12" fillId="2" borderId="3" xfId="3" applyFont="1" applyFill="1" applyBorder="1" applyAlignment="1">
      <alignment horizontal="center" vertical="center" wrapText="1"/>
    </xf>
    <xf numFmtId="0" fontId="7" fillId="0" borderId="0" xfId="3" applyFont="1" applyAlignment="1">
      <alignment horizontal="center" vertical="center" wrapText="1"/>
    </xf>
    <xf numFmtId="0" fontId="13" fillId="0" borderId="0" xfId="3" applyFont="1" applyAlignment="1">
      <alignment horizontal="center" vertical="center"/>
    </xf>
    <xf numFmtId="0" fontId="1" fillId="0" borderId="0" xfId="3" applyAlignment="1">
      <alignment vertical="center"/>
    </xf>
    <xf numFmtId="0" fontId="15" fillId="0" borderId="1" xfId="3" applyFont="1" applyBorder="1" applyAlignment="1">
      <alignment horizontal="center" vertical="center"/>
    </xf>
    <xf numFmtId="0" fontId="13" fillId="0" borderId="1" xfId="2" applyFont="1" applyBorder="1" applyAlignment="1">
      <alignment vertical="center"/>
    </xf>
    <xf numFmtId="0" fontId="13" fillId="0" borderId="1" xfId="3" applyFont="1" applyBorder="1" applyAlignment="1">
      <alignment horizontal="center" vertical="center"/>
    </xf>
    <xf numFmtId="49" fontId="14" fillId="0" borderId="1" xfId="3" applyNumberFormat="1" applyFont="1" applyBorder="1" applyAlignment="1">
      <alignment horizontal="left" vertical="center" wrapText="1"/>
    </xf>
    <xf numFmtId="0" fontId="15" fillId="2" borderId="1" xfId="3" applyFont="1" applyFill="1" applyBorder="1" applyAlignment="1">
      <alignment horizontal="center" vertical="center" wrapText="1"/>
    </xf>
    <xf numFmtId="49" fontId="15" fillId="5" borderId="1" xfId="3" applyNumberFormat="1" applyFont="1" applyFill="1" applyBorder="1" applyAlignment="1">
      <alignment horizontal="center" vertical="center" wrapText="1"/>
    </xf>
    <xf numFmtId="1" fontId="15" fillId="5" borderId="1" xfId="3" applyNumberFormat="1" applyFont="1" applyFill="1" applyBorder="1" applyAlignment="1">
      <alignment horizontal="center" vertical="center" wrapText="1"/>
    </xf>
    <xf numFmtId="9" fontId="15" fillId="5" borderId="1" xfId="3" applyNumberFormat="1" applyFont="1" applyFill="1" applyBorder="1" applyAlignment="1">
      <alignment horizontal="center" vertical="center" wrapText="1"/>
    </xf>
    <xf numFmtId="9" fontId="15" fillId="5" borderId="1" xfId="4" applyFont="1" applyFill="1" applyBorder="1" applyAlignment="1">
      <alignment horizontal="center" vertical="center" wrapText="1"/>
    </xf>
    <xf numFmtId="3" fontId="15" fillId="2" borderId="1" xfId="3" applyNumberFormat="1" applyFont="1" applyFill="1" applyBorder="1" applyAlignment="1">
      <alignment horizontal="center" vertical="center"/>
    </xf>
    <xf numFmtId="1" fontId="1" fillId="0" borderId="1" xfId="3" applyNumberFormat="1" applyBorder="1" applyAlignment="1">
      <alignment horizontal="center" vertical="center"/>
    </xf>
    <xf numFmtId="0" fontId="16" fillId="0" borderId="0" xfId="3" applyFont="1" applyAlignment="1">
      <alignment horizontal="center" vertical="center"/>
    </xf>
    <xf numFmtId="49" fontId="17" fillId="2" borderId="0" xfId="3" applyNumberFormat="1" applyFont="1" applyFill="1" applyAlignment="1">
      <alignment horizontal="left" vertical="center" wrapText="1"/>
    </xf>
    <xf numFmtId="49" fontId="18" fillId="6" borderId="1" xfId="3" applyNumberFormat="1" applyFont="1" applyFill="1" applyBorder="1" applyAlignment="1">
      <alignment horizontal="left" vertical="center" wrapText="1"/>
    </xf>
    <xf numFmtId="49" fontId="18" fillId="6" borderId="1" xfId="3" applyNumberFormat="1" applyFont="1" applyFill="1" applyBorder="1" applyAlignment="1">
      <alignment horizontal="center" vertical="center" wrapText="1"/>
    </xf>
    <xf numFmtId="1" fontId="18" fillId="6" borderId="1" xfId="3" applyNumberFormat="1" applyFont="1" applyFill="1" applyBorder="1" applyAlignment="1">
      <alignment horizontal="center" vertical="center" wrapText="1"/>
    </xf>
    <xf numFmtId="9" fontId="15" fillId="6" borderId="1" xfId="4" applyFont="1" applyFill="1" applyBorder="1" applyAlignment="1">
      <alignment horizontal="center" vertical="center" wrapText="1"/>
    </xf>
    <xf numFmtId="2" fontId="16" fillId="0" borderId="0" xfId="3" applyNumberFormat="1" applyFont="1" applyAlignment="1">
      <alignment horizontal="center" vertical="center"/>
    </xf>
    <xf numFmtId="49" fontId="19" fillId="0" borderId="0" xfId="3" applyNumberFormat="1" applyFont="1" applyAlignment="1">
      <alignment horizontal="left" vertical="center" wrapText="1"/>
    </xf>
    <xf numFmtId="49" fontId="15" fillId="6" borderId="1" xfId="3" applyNumberFormat="1" applyFont="1" applyFill="1" applyBorder="1" applyAlignment="1">
      <alignment horizontal="center" vertical="center" wrapText="1"/>
    </xf>
    <xf numFmtId="1" fontId="15" fillId="6" borderId="1" xfId="3" applyNumberFormat="1" applyFont="1" applyFill="1" applyBorder="1" applyAlignment="1">
      <alignment horizontal="center" vertical="center" wrapText="1"/>
    </xf>
    <xf numFmtId="164" fontId="13" fillId="5" borderId="0" xfId="5" applyNumberFormat="1" applyFont="1" applyFill="1" applyBorder="1" applyAlignment="1">
      <alignment horizontal="center" vertical="center"/>
    </xf>
    <xf numFmtId="49" fontId="20" fillId="0" borderId="0" xfId="3" applyNumberFormat="1" applyFont="1" applyAlignment="1">
      <alignment horizontal="left" vertical="center" wrapText="1"/>
    </xf>
    <xf numFmtId="43" fontId="13" fillId="7" borderId="0" xfId="5" applyFont="1" applyFill="1" applyBorder="1" applyAlignment="1">
      <alignment horizontal="center" vertical="center"/>
    </xf>
    <xf numFmtId="49" fontId="18" fillId="6" borderId="17" xfId="3" applyNumberFormat="1" applyFont="1" applyFill="1" applyBorder="1" applyAlignment="1">
      <alignment horizontal="left" vertical="center" wrapText="1"/>
    </xf>
    <xf numFmtId="0" fontId="13" fillId="0" borderId="17" xfId="3" applyFont="1" applyBorder="1" applyAlignment="1">
      <alignment horizontal="center" vertical="center"/>
    </xf>
    <xf numFmtId="49" fontId="14" fillId="0" borderId="17" xfId="3" applyNumberFormat="1" applyFont="1" applyBorder="1" applyAlignment="1">
      <alignment horizontal="left" vertical="center" wrapText="1"/>
    </xf>
    <xf numFmtId="1" fontId="16" fillId="0" borderId="0" xfId="3" applyNumberFormat="1" applyFont="1" applyAlignment="1">
      <alignment horizontal="center" vertical="center"/>
    </xf>
    <xf numFmtId="9" fontId="13" fillId="6" borderId="1" xfId="4" applyFont="1" applyFill="1" applyBorder="1" applyAlignment="1">
      <alignment horizontal="center" vertical="center"/>
    </xf>
    <xf numFmtId="49" fontId="17" fillId="0" borderId="0" xfId="3" applyNumberFormat="1" applyFont="1" applyAlignment="1">
      <alignment horizontal="left" vertical="center" wrapText="1"/>
    </xf>
    <xf numFmtId="165" fontId="13" fillId="0" borderId="0" xfId="4" applyNumberFormat="1" applyFont="1" applyFill="1" applyBorder="1" applyAlignment="1">
      <alignment horizontal="center" vertical="center"/>
    </xf>
    <xf numFmtId="49" fontId="18" fillId="0" borderId="1" xfId="3" applyNumberFormat="1" applyFont="1" applyBorder="1" applyAlignment="1">
      <alignment horizontal="center" vertical="center" wrapText="1"/>
    </xf>
    <xf numFmtId="9" fontId="13" fillId="0" borderId="1" xfId="4" applyFont="1" applyFill="1" applyBorder="1" applyAlignment="1">
      <alignment horizontal="center" vertical="center"/>
    </xf>
    <xf numFmtId="1" fontId="18" fillId="0" borderId="1" xfId="3" applyNumberFormat="1" applyFont="1" applyBorder="1" applyAlignment="1">
      <alignment horizontal="center" vertical="center" wrapText="1"/>
    </xf>
    <xf numFmtId="9" fontId="15" fillId="6" borderId="1" xfId="3" applyNumberFormat="1" applyFont="1" applyFill="1" applyBorder="1" applyAlignment="1">
      <alignment horizontal="center" vertical="center" wrapText="1"/>
    </xf>
    <xf numFmtId="0" fontId="13" fillId="0" borderId="1" xfId="3" applyFont="1" applyBorder="1" applyAlignment="1">
      <alignment vertical="center"/>
    </xf>
    <xf numFmtId="49" fontId="18" fillId="0" borderId="1" xfId="3" applyNumberFormat="1" applyFont="1" applyBorder="1" applyAlignment="1">
      <alignment horizontal="left" vertical="center" wrapText="1"/>
    </xf>
    <xf numFmtId="49" fontId="15" fillId="0" borderId="1" xfId="3" applyNumberFormat="1" applyFont="1" applyBorder="1" applyAlignment="1">
      <alignment horizontal="center" vertical="center" wrapText="1"/>
    </xf>
    <xf numFmtId="1" fontId="15" fillId="0" borderId="1" xfId="3" applyNumberFormat="1" applyFont="1" applyBorder="1" applyAlignment="1">
      <alignment horizontal="center" vertical="center" wrapText="1"/>
    </xf>
    <xf numFmtId="9" fontId="15" fillId="0" borderId="1" xfId="4" applyFont="1" applyFill="1" applyBorder="1" applyAlignment="1">
      <alignment horizontal="center" vertical="center" wrapText="1"/>
    </xf>
    <xf numFmtId="1" fontId="13" fillId="0" borderId="1" xfId="3" applyNumberFormat="1" applyFont="1" applyBorder="1" applyAlignment="1">
      <alignment horizontal="center" vertical="center"/>
    </xf>
    <xf numFmtId="0" fontId="15" fillId="0" borderId="0" xfId="3" applyFont="1" applyAlignment="1">
      <alignment horizontal="center" vertical="center"/>
    </xf>
    <xf numFmtId="0" fontId="13" fillId="0" borderId="0" xfId="2" applyFont="1" applyAlignment="1">
      <alignment vertical="center"/>
    </xf>
    <xf numFmtId="49" fontId="14" fillId="0" borderId="0" xfId="3" applyNumberFormat="1" applyFont="1" applyAlignment="1">
      <alignment horizontal="left" vertical="center" wrapText="1"/>
    </xf>
    <xf numFmtId="0" fontId="15" fillId="0" borderId="0" xfId="3" applyFont="1" applyAlignment="1">
      <alignment horizontal="center" vertical="center" wrapText="1"/>
    </xf>
    <xf numFmtId="49" fontId="15" fillId="0" borderId="0" xfId="3" applyNumberFormat="1" applyFont="1" applyAlignment="1">
      <alignment horizontal="center" vertical="center" wrapText="1"/>
    </xf>
    <xf numFmtId="1" fontId="15" fillId="0" borderId="0" xfId="3" applyNumberFormat="1" applyFont="1" applyAlignment="1">
      <alignment horizontal="center" vertical="center" wrapText="1"/>
    </xf>
    <xf numFmtId="9" fontId="15" fillId="0" borderId="0" xfId="3" applyNumberFormat="1" applyFont="1" applyAlignment="1">
      <alignment horizontal="center" vertical="center" wrapText="1"/>
    </xf>
    <xf numFmtId="9" fontId="15" fillId="0" borderId="0" xfId="4" applyFont="1" applyFill="1" applyBorder="1" applyAlignment="1">
      <alignment horizontal="center" vertical="center" wrapText="1"/>
    </xf>
    <xf numFmtId="1" fontId="15" fillId="0" borderId="0" xfId="3" applyNumberFormat="1" applyFont="1" applyAlignment="1">
      <alignment horizontal="center" vertical="center"/>
    </xf>
    <xf numFmtId="1" fontId="1" fillId="0" borderId="0" xfId="3" applyNumberFormat="1" applyAlignment="1">
      <alignment horizontal="center" vertical="center"/>
    </xf>
    <xf numFmtId="49" fontId="18" fillId="0" borderId="0" xfId="3" applyNumberFormat="1" applyFont="1" applyAlignment="1">
      <alignment horizontal="left" vertical="center" wrapText="1"/>
    </xf>
    <xf numFmtId="0" fontId="13" fillId="0" borderId="0" xfId="3" applyFont="1" applyAlignment="1">
      <alignment vertical="center"/>
    </xf>
    <xf numFmtId="49" fontId="15" fillId="0" borderId="0" xfId="3" applyNumberFormat="1" applyFont="1" applyAlignment="1">
      <alignment horizontal="left" vertical="center" wrapText="1"/>
    </xf>
    <xf numFmtId="0" fontId="21" fillId="0" borderId="0" xfId="3" applyFont="1" applyAlignment="1">
      <alignment horizontal="center" vertical="center" wrapText="1"/>
    </xf>
    <xf numFmtId="0" fontId="21" fillId="0" borderId="0" xfId="3" applyFont="1" applyAlignment="1">
      <alignment horizontal="center" vertical="center"/>
    </xf>
    <xf numFmtId="9" fontId="22" fillId="0" borderId="0" xfId="4" applyFont="1" applyFill="1" applyBorder="1" applyAlignment="1">
      <alignment horizontal="center" vertical="center" wrapText="1"/>
    </xf>
    <xf numFmtId="49" fontId="18" fillId="0" borderId="0" xfId="3" applyNumberFormat="1" applyFont="1" applyAlignment="1">
      <alignment horizontal="center" vertical="center" wrapText="1"/>
    </xf>
    <xf numFmtId="1" fontId="18" fillId="0" borderId="0" xfId="3" applyNumberFormat="1" applyFont="1" applyAlignment="1">
      <alignment horizontal="center" vertical="center" wrapText="1"/>
    </xf>
    <xf numFmtId="9" fontId="18" fillId="0" borderId="0" xfId="4" applyFont="1" applyFill="1" applyBorder="1" applyAlignment="1">
      <alignment horizontal="center" vertical="center" wrapText="1"/>
    </xf>
    <xf numFmtId="49" fontId="14" fillId="0" borderId="0" xfId="3" applyNumberFormat="1" applyFont="1" applyAlignment="1">
      <alignment horizontal="left" vertical="center"/>
    </xf>
    <xf numFmtId="1" fontId="19" fillId="0" borderId="0" xfId="3" applyNumberFormat="1" applyFont="1" applyAlignment="1">
      <alignment horizontal="left" vertical="center" wrapText="1"/>
    </xf>
    <xf numFmtId="166" fontId="13" fillId="0" borderId="0" xfId="5" applyNumberFormat="1" applyFont="1" applyFill="1" applyBorder="1" applyAlignment="1">
      <alignment horizontal="center" vertical="center"/>
    </xf>
    <xf numFmtId="0" fontId="1" fillId="0" borderId="0" xfId="3" applyAlignment="1">
      <alignment horizontal="center" vertical="center"/>
    </xf>
    <xf numFmtId="0" fontId="4" fillId="0" borderId="0" xfId="3" applyFont="1" applyAlignment="1">
      <alignment horizontal="center" vertical="center"/>
    </xf>
    <xf numFmtId="1" fontId="4" fillId="0" borderId="0" xfId="3" applyNumberFormat="1" applyFont="1" applyAlignment="1">
      <alignment horizontal="center" vertical="center"/>
    </xf>
    <xf numFmtId="9" fontId="23" fillId="0" borderId="0" xfId="3" applyNumberFormat="1" applyFont="1" applyAlignment="1">
      <alignment horizontal="center" vertical="center" wrapText="1"/>
    </xf>
    <xf numFmtId="9" fontId="4" fillId="0" borderId="0" xfId="4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 vertical="center"/>
    </xf>
    <xf numFmtId="0" fontId="24" fillId="0" borderId="0" xfId="3" applyFont="1" applyAlignment="1">
      <alignment horizontal="center" vertical="center"/>
    </xf>
    <xf numFmtId="0" fontId="24" fillId="0" borderId="0" xfId="3" applyFont="1" applyAlignment="1">
      <alignment vertical="center"/>
    </xf>
    <xf numFmtId="0" fontId="23" fillId="0" borderId="0" xfId="3" applyFont="1" applyAlignment="1">
      <alignment horizontal="center" vertical="center" wrapText="1"/>
    </xf>
    <xf numFmtId="49" fontId="23" fillId="0" borderId="0" xfId="3" applyNumberFormat="1" applyFont="1" applyAlignment="1">
      <alignment horizontal="center" vertical="center" wrapText="1"/>
    </xf>
    <xf numFmtId="1" fontId="23" fillId="0" borderId="0" xfId="3" applyNumberFormat="1" applyFont="1" applyAlignment="1">
      <alignment horizontal="center" vertical="center" wrapText="1"/>
    </xf>
    <xf numFmtId="9" fontId="23" fillId="0" borderId="0" xfId="4" applyFont="1" applyFill="1" applyBorder="1" applyAlignment="1">
      <alignment horizontal="center" vertical="center" wrapText="1"/>
    </xf>
    <xf numFmtId="1" fontId="23" fillId="0" borderId="0" xfId="3" applyNumberFormat="1" applyFont="1" applyAlignment="1">
      <alignment horizontal="center" vertical="center"/>
    </xf>
    <xf numFmtId="0" fontId="23" fillId="0" borderId="0" xfId="3" applyFont="1" applyAlignment="1">
      <alignment horizontal="center" vertical="center"/>
    </xf>
    <xf numFmtId="9" fontId="4" fillId="0" borderId="0" xfId="4" applyFont="1" applyFill="1" applyAlignment="1">
      <alignment horizontal="center" vertical="center"/>
    </xf>
    <xf numFmtId="0" fontId="13" fillId="0" borderId="16" xfId="2" applyFont="1" applyBorder="1" applyAlignment="1">
      <alignment vertical="center"/>
    </xf>
    <xf numFmtId="49" fontId="18" fillId="6" borderId="16" xfId="3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center" vertical="top"/>
    </xf>
    <xf numFmtId="0" fontId="3" fillId="0" borderId="18" xfId="0" applyFont="1" applyBorder="1"/>
    <xf numFmtId="0" fontId="3" fillId="0" borderId="19" xfId="0" applyFont="1" applyBorder="1"/>
    <xf numFmtId="0" fontId="3" fillId="0" borderId="20" xfId="0" applyFont="1" applyBorder="1"/>
    <xf numFmtId="49" fontId="18" fillId="0" borderId="1" xfId="3" applyNumberFormat="1" applyFont="1" applyFill="1" applyBorder="1" applyAlignment="1">
      <alignment horizontal="center" vertical="center" wrapText="1"/>
    </xf>
    <xf numFmtId="49" fontId="15" fillId="0" borderId="1" xfId="3" applyNumberFormat="1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" fontId="18" fillId="0" borderId="1" xfId="3" applyNumberFormat="1" applyFont="1" applyFill="1" applyBorder="1" applyAlignment="1">
      <alignment horizontal="center" vertical="center" wrapText="1"/>
    </xf>
    <xf numFmtId="9" fontId="15" fillId="0" borderId="1" xfId="3" applyNumberFormat="1" applyFont="1" applyFill="1" applyBorder="1" applyAlignment="1">
      <alignment horizontal="center" vertical="center" wrapText="1"/>
    </xf>
    <xf numFmtId="1" fontId="15" fillId="0" borderId="1" xfId="3" applyNumberFormat="1" applyFont="1" applyFill="1" applyBorder="1" applyAlignment="1">
      <alignment horizontal="center" vertical="center" wrapText="1"/>
    </xf>
    <xf numFmtId="9" fontId="18" fillId="0" borderId="1" xfId="4" applyFont="1" applyFill="1" applyBorder="1" applyAlignment="1">
      <alignment horizontal="center" vertical="center" wrapText="1"/>
    </xf>
    <xf numFmtId="0" fontId="1" fillId="0" borderId="1" xfId="3" applyBorder="1" applyAlignment="1">
      <alignment vertical="center"/>
    </xf>
    <xf numFmtId="0" fontId="11" fillId="0" borderId="0" xfId="3" applyFont="1" applyAlignment="1">
      <alignment horizontal="center" vertical="center"/>
    </xf>
    <xf numFmtId="0" fontId="3" fillId="0" borderId="21" xfId="0" applyFont="1" applyBorder="1"/>
    <xf numFmtId="0" fontId="3" fillId="0" borderId="22" xfId="0" applyFont="1" applyBorder="1"/>
    <xf numFmtId="0" fontId="3" fillId="0" borderId="23" xfId="0" applyFont="1" applyBorder="1"/>
    <xf numFmtId="0" fontId="26" fillId="0" borderId="5" xfId="3" applyNumberFormat="1" applyFont="1" applyFill="1" applyBorder="1" applyAlignment="1">
      <alignment horizontal="left" vertical="center" wrapText="1"/>
    </xf>
    <xf numFmtId="0" fontId="25" fillId="0" borderId="5" xfId="0" applyNumberFormat="1" applyFont="1" applyFill="1" applyBorder="1" applyAlignment="1">
      <alignment horizontal="left"/>
    </xf>
    <xf numFmtId="0" fontId="26" fillId="0" borderId="1" xfId="3" applyNumberFormat="1" applyFont="1" applyFill="1" applyBorder="1" applyAlignment="1">
      <alignment horizontal="left" vertical="center" wrapText="1"/>
    </xf>
    <xf numFmtId="0" fontId="25" fillId="0" borderId="1" xfId="0" applyNumberFormat="1" applyFont="1" applyFill="1" applyBorder="1" applyAlignment="1">
      <alignment horizontal="left"/>
    </xf>
    <xf numFmtId="0" fontId="26" fillId="0" borderId="6" xfId="3" applyNumberFormat="1" applyFont="1" applyFill="1" applyBorder="1" applyAlignment="1">
      <alignment horizontal="left" vertical="center" wrapText="1"/>
    </xf>
    <xf numFmtId="0" fontId="26" fillId="0" borderId="7" xfId="3" applyNumberFormat="1" applyFont="1" applyFill="1" applyBorder="1" applyAlignment="1">
      <alignment horizontal="left" vertical="center" wrapText="1"/>
    </xf>
    <xf numFmtId="0" fontId="26" fillId="0" borderId="8" xfId="3" applyNumberFormat="1" applyFont="1" applyFill="1" applyBorder="1" applyAlignment="1">
      <alignment horizontal="left" vertical="center" wrapText="1"/>
    </xf>
    <xf numFmtId="0" fontId="26" fillId="0" borderId="9" xfId="3" applyNumberFormat="1" applyFont="1" applyFill="1" applyBorder="1" applyAlignment="1">
      <alignment horizontal="left" vertical="center" wrapText="1"/>
    </xf>
    <xf numFmtId="0" fontId="26" fillId="0" borderId="10" xfId="3" applyNumberFormat="1" applyFont="1" applyFill="1" applyBorder="1" applyAlignment="1">
      <alignment horizontal="left" vertical="center" wrapText="1"/>
    </xf>
    <xf numFmtId="0" fontId="26" fillId="0" borderId="11" xfId="3" applyNumberFormat="1" applyFont="1" applyFill="1" applyBorder="1" applyAlignment="1">
      <alignment horizontal="left" vertical="center" wrapText="1"/>
    </xf>
    <xf numFmtId="0" fontId="26" fillId="0" borderId="12" xfId="3" applyNumberFormat="1" applyFont="1" applyFill="1" applyBorder="1" applyAlignment="1">
      <alignment horizontal="left" vertical="center" wrapText="1"/>
    </xf>
    <xf numFmtId="0" fontId="25" fillId="0" borderId="6" xfId="0" applyNumberFormat="1" applyFont="1" applyFill="1" applyBorder="1" applyAlignment="1">
      <alignment horizontal="left"/>
    </xf>
    <xf numFmtId="0" fontId="25" fillId="0" borderId="7" xfId="0" applyNumberFormat="1" applyFont="1" applyFill="1" applyBorder="1" applyAlignment="1">
      <alignment horizontal="left"/>
    </xf>
    <xf numFmtId="0" fontId="25" fillId="0" borderId="8" xfId="0" applyNumberFormat="1" applyFont="1" applyFill="1" applyBorder="1" applyAlignment="1">
      <alignment horizontal="left"/>
    </xf>
    <xf numFmtId="0" fontId="25" fillId="0" borderId="9" xfId="0" applyNumberFormat="1" applyFont="1" applyFill="1" applyBorder="1" applyAlignment="1">
      <alignment horizontal="left"/>
    </xf>
    <xf numFmtId="0" fontId="25" fillId="0" borderId="10" xfId="0" applyNumberFormat="1" applyFont="1" applyFill="1" applyBorder="1" applyAlignment="1">
      <alignment horizontal="left"/>
    </xf>
    <xf numFmtId="0" fontId="25" fillId="0" borderId="11" xfId="0" applyNumberFormat="1" applyFont="1" applyFill="1" applyBorder="1" applyAlignment="1">
      <alignment horizontal="left"/>
    </xf>
    <xf numFmtId="0" fontId="25" fillId="0" borderId="12" xfId="0" applyNumberFormat="1" applyFont="1" applyFill="1" applyBorder="1" applyAlignment="1">
      <alignment horizontal="left"/>
    </xf>
    <xf numFmtId="0" fontId="11" fillId="2" borderId="0" xfId="3" applyFont="1" applyFill="1" applyAlignment="1">
      <alignment horizontal="center" vertical="center"/>
    </xf>
    <xf numFmtId="0" fontId="1" fillId="2" borderId="1" xfId="3" applyFill="1" applyBorder="1" applyAlignment="1">
      <alignment vertical="center"/>
    </xf>
    <xf numFmtId="9" fontId="0" fillId="0" borderId="1" xfId="4" applyFont="1" applyBorder="1" applyAlignment="1">
      <alignment horizontal="center" vertical="center"/>
    </xf>
    <xf numFmtId="0" fontId="25" fillId="0" borderId="0" xfId="0" applyNumberFormat="1" applyFont="1" applyFill="1" applyBorder="1" applyAlignment="1">
      <alignment horizontal="left"/>
    </xf>
    <xf numFmtId="0" fontId="5" fillId="8" borderId="6" xfId="0" applyFont="1" applyFill="1" applyBorder="1" applyAlignment="1">
      <alignment horizontal="center" vertical="top" wrapText="1"/>
    </xf>
    <xf numFmtId="9" fontId="0" fillId="8" borderId="1" xfId="0" applyNumberFormat="1" applyFill="1" applyBorder="1" applyAlignment="1">
      <alignment horizontal="center"/>
    </xf>
    <xf numFmtId="9" fontId="0" fillId="8" borderId="11" xfId="0" applyNumberFormat="1" applyFill="1" applyBorder="1" applyAlignment="1">
      <alignment horizontal="center"/>
    </xf>
    <xf numFmtId="0" fontId="15" fillId="0" borderId="4" xfId="3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6" fillId="0" borderId="6" xfId="3" applyNumberFormat="1" applyFont="1" applyFill="1" applyBorder="1" applyAlignment="1">
      <alignment horizontal="left" vertical="center"/>
    </xf>
    <xf numFmtId="0" fontId="26" fillId="0" borderId="1" xfId="3" applyNumberFormat="1" applyFont="1" applyFill="1" applyBorder="1" applyAlignment="1">
      <alignment horizontal="left" vertical="center"/>
    </xf>
    <xf numFmtId="0" fontId="26" fillId="0" borderId="11" xfId="3" applyNumberFormat="1" applyFont="1" applyFill="1" applyBorder="1" applyAlignment="1">
      <alignment horizontal="left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1" fontId="8" fillId="3" borderId="1" xfId="0" applyNumberFormat="1" applyFon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1" fontId="8" fillId="4" borderId="1" xfId="0" applyNumberFormat="1" applyFont="1" applyFill="1" applyBorder="1" applyAlignment="1">
      <alignment horizontal="center"/>
    </xf>
    <xf numFmtId="2" fontId="0" fillId="4" borderId="9" xfId="0" applyNumberFormat="1" applyFill="1" applyBorder="1" applyAlignment="1">
      <alignment horizontal="center"/>
    </xf>
    <xf numFmtId="0" fontId="27" fillId="2" borderId="6" xfId="0" applyFont="1" applyFill="1" applyBorder="1" applyAlignment="1">
      <alignment horizontal="center" vertical="top" wrapText="1"/>
    </xf>
    <xf numFmtId="0" fontId="27" fillId="2" borderId="7" xfId="0" applyFont="1" applyFill="1" applyBorder="1" applyAlignment="1">
      <alignment horizontal="center" vertical="top" wrapText="1"/>
    </xf>
    <xf numFmtId="2" fontId="28" fillId="2" borderId="1" xfId="0" applyNumberFormat="1" applyFont="1" applyFill="1" applyBorder="1" applyAlignment="1">
      <alignment horizontal="center"/>
    </xf>
    <xf numFmtId="0" fontId="28" fillId="0" borderId="0" xfId="0" applyFont="1" applyAlignment="1">
      <alignment horizontal="center"/>
    </xf>
    <xf numFmtId="1" fontId="29" fillId="2" borderId="15" xfId="0" applyNumberFormat="1" applyFont="1" applyFill="1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49" fontId="18" fillId="0" borderId="17" xfId="3" applyNumberFormat="1" applyFont="1" applyBorder="1" applyAlignment="1">
      <alignment horizontal="center" vertical="center" wrapText="1"/>
    </xf>
    <xf numFmtId="1" fontId="18" fillId="0" borderId="17" xfId="3" applyNumberFormat="1" applyFont="1" applyFill="1" applyBorder="1" applyAlignment="1">
      <alignment horizontal="center" vertical="center" wrapText="1"/>
    </xf>
    <xf numFmtId="1" fontId="18" fillId="0" borderId="4" xfId="3" applyNumberFormat="1" applyFont="1" applyFill="1" applyBorder="1" applyAlignment="1">
      <alignment horizontal="center" vertical="center" wrapText="1"/>
    </xf>
    <xf numFmtId="9" fontId="15" fillId="0" borderId="17" xfId="3" applyNumberFormat="1" applyFont="1" applyFill="1" applyBorder="1" applyAlignment="1">
      <alignment horizontal="center" vertical="center" wrapText="1"/>
    </xf>
    <xf numFmtId="9" fontId="13" fillId="0" borderId="17" xfId="4" applyFont="1" applyFill="1" applyBorder="1" applyAlignment="1">
      <alignment horizontal="center" vertical="center"/>
    </xf>
    <xf numFmtId="167" fontId="1" fillId="0" borderId="1" xfId="3" applyNumberFormat="1" applyBorder="1" applyAlignment="1">
      <alignment horizontal="center" vertical="center"/>
    </xf>
    <xf numFmtId="167" fontId="15" fillId="2" borderId="1" xfId="3" applyNumberFormat="1" applyFont="1" applyFill="1" applyBorder="1" applyAlignment="1">
      <alignment horizontal="center" vertical="center"/>
    </xf>
    <xf numFmtId="3" fontId="0" fillId="9" borderId="1" xfId="0" applyNumberFormat="1" applyFill="1" applyBorder="1" applyAlignment="1">
      <alignment horizontal="center"/>
    </xf>
    <xf numFmtId="3" fontId="6" fillId="9" borderId="1" xfId="2" applyNumberFormat="1" applyFont="1" applyFill="1" applyBorder="1" applyAlignment="1">
      <alignment horizontal="center" vertical="center"/>
    </xf>
    <xf numFmtId="3" fontId="0" fillId="9" borderId="11" xfId="0" applyNumberFormat="1" applyFill="1" applyBorder="1" applyAlignment="1">
      <alignment horizontal="center"/>
    </xf>
    <xf numFmtId="3" fontId="5" fillId="9" borderId="6" xfId="0" applyNumberFormat="1" applyFont="1" applyFill="1" applyBorder="1" applyAlignment="1">
      <alignment horizontal="center" vertical="top" wrapText="1"/>
    </xf>
    <xf numFmtId="3" fontId="5" fillId="9" borderId="13" xfId="0" applyNumberFormat="1" applyFont="1" applyFill="1" applyBorder="1" applyAlignment="1">
      <alignment horizontal="center" vertical="top" wrapText="1"/>
    </xf>
    <xf numFmtId="3" fontId="0" fillId="9" borderId="2" xfId="0" applyNumberFormat="1" applyFill="1" applyBorder="1" applyAlignment="1">
      <alignment horizontal="center"/>
    </xf>
    <xf numFmtId="3" fontId="0" fillId="9" borderId="14" xfId="0" applyNumberFormat="1" applyFill="1" applyBorder="1" applyAlignment="1">
      <alignment horizontal="center"/>
    </xf>
    <xf numFmtId="0" fontId="3" fillId="0" borderId="1" xfId="2" applyFont="1" applyBorder="1" applyAlignment="1">
      <alignment horizontal="left"/>
    </xf>
    <xf numFmtId="0" fontId="3" fillId="0" borderId="1" xfId="2" applyFont="1" applyBorder="1" applyAlignment="1">
      <alignment horizontal="center" vertical="center"/>
    </xf>
    <xf numFmtId="0" fontId="3" fillId="0" borderId="1" xfId="2" applyFont="1" applyBorder="1" applyAlignment="1">
      <alignment horizontal="left" vertical="center"/>
    </xf>
    <xf numFmtId="0" fontId="0" fillId="0" borderId="1" xfId="2" applyFont="1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6" fillId="9" borderId="4" xfId="0" applyFont="1" applyFill="1" applyBorder="1" applyAlignment="1">
      <alignment horizontal="center"/>
    </xf>
    <xf numFmtId="9" fontId="6" fillId="9" borderId="1" xfId="0" applyNumberFormat="1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 vertical="top" wrapText="1"/>
    </xf>
    <xf numFmtId="0" fontId="5" fillId="9" borderId="1" xfId="0" applyFont="1" applyFill="1" applyBorder="1" applyAlignment="1">
      <alignment horizontal="center" vertical="top" wrapText="1"/>
    </xf>
  </cellXfs>
  <cellStyles count="6">
    <cellStyle name="Milliers 2" xfId="5" xr:uid="{C70ED1B4-B4C9-4905-9D98-105D74F81FB8}"/>
    <cellStyle name="monContent" xfId="2" xr:uid="{00000000-0005-0000-0000-000002000000}"/>
    <cellStyle name="monHeader" xfId="1" xr:uid="{00000000-0005-0000-0000-000001000000}"/>
    <cellStyle name="Normal" xfId="0" builtinId="0"/>
    <cellStyle name="Normal 2" xfId="3" xr:uid="{EA3F1FEF-5B2A-42D2-B4BB-FE8D08F5C745}"/>
    <cellStyle name="Pourcentage 2" xfId="4" xr:uid="{2AAF0D8F-5F63-46F8-9E5A-31C97DBECE8C}"/>
  </cellStyles>
  <dxfs count="29"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ED2A7-3783-4E97-B853-1EEDA722080B}">
  <sheetPr codeName="Feuil1"/>
  <dimension ref="A1:AD58"/>
  <sheetViews>
    <sheetView tabSelected="1" zoomScale="80" zoomScaleNormal="80" workbookViewId="0">
      <selection activeCell="J2" sqref="J2"/>
    </sheetView>
  </sheetViews>
  <sheetFormatPr baseColWidth="10" defaultColWidth="9.140625" defaultRowHeight="21" x14ac:dyDescent="0.35"/>
  <cols>
    <col min="2" max="2" width="10.5703125" customWidth="1"/>
    <col min="4" max="4" width="35.28515625" customWidth="1"/>
    <col min="5" max="5" width="25.140625" customWidth="1"/>
    <col min="6" max="6" width="9.28515625" customWidth="1"/>
    <col min="7" max="7" width="8.28515625" style="2" customWidth="1"/>
    <col min="8" max="8" width="15.140625" style="2" customWidth="1"/>
    <col min="9" max="9" width="26" customWidth="1"/>
    <col min="10" max="10" width="10.28515625" style="123" customWidth="1"/>
    <col min="11" max="11" width="29.7109375" customWidth="1"/>
    <col min="12" max="12" width="23.5703125" style="2" customWidth="1"/>
    <col min="13" max="14" width="10.7109375" style="2" customWidth="1"/>
    <col min="15" max="15" width="9.140625" customWidth="1"/>
    <col min="16" max="18" width="10.7109375" style="2" customWidth="1"/>
    <col min="19" max="19" width="10.7109375" customWidth="1"/>
    <col min="20" max="20" width="10.7109375" style="2" customWidth="1"/>
    <col min="21" max="21" width="9.140625" style="2"/>
    <col min="22" max="26" width="10.7109375" customWidth="1"/>
    <col min="27" max="27" width="10.7109375" style="2" customWidth="1"/>
    <col min="28" max="28" width="9.140625" style="2"/>
    <col min="29" max="30" width="12.42578125" style="184" customWidth="1"/>
  </cols>
  <sheetData>
    <row r="1" spans="1:30" s="12" customFormat="1" ht="84" x14ac:dyDescent="0.25">
      <c r="A1" s="10" t="s">
        <v>53</v>
      </c>
      <c r="B1" s="10" t="s">
        <v>54</v>
      </c>
      <c r="C1" s="10" t="s">
        <v>55</v>
      </c>
      <c r="D1" s="11" t="s">
        <v>0</v>
      </c>
      <c r="E1" s="11" t="s">
        <v>72</v>
      </c>
      <c r="F1" s="11" t="s">
        <v>95</v>
      </c>
      <c r="G1" s="11" t="s">
        <v>76</v>
      </c>
      <c r="H1" s="11" t="s">
        <v>81</v>
      </c>
      <c r="I1" s="11" t="s">
        <v>82</v>
      </c>
      <c r="J1" s="11" t="s">
        <v>144</v>
      </c>
      <c r="K1" s="11" t="s">
        <v>153</v>
      </c>
      <c r="L1" s="11" t="s">
        <v>103</v>
      </c>
      <c r="M1" s="208" t="s">
        <v>79</v>
      </c>
      <c r="N1" s="209" t="s">
        <v>80</v>
      </c>
      <c r="O1" s="23" t="s">
        <v>94</v>
      </c>
      <c r="P1" s="14" t="s">
        <v>83</v>
      </c>
      <c r="Q1" s="162" t="s">
        <v>86</v>
      </c>
      <c r="R1" s="197" t="s">
        <v>87</v>
      </c>
      <c r="S1" s="198" t="s">
        <v>88</v>
      </c>
      <c r="T1" s="24" t="s">
        <v>90</v>
      </c>
      <c r="U1" s="25" t="s">
        <v>91</v>
      </c>
      <c r="V1" s="18" t="s">
        <v>77</v>
      </c>
      <c r="W1" s="197" t="s">
        <v>84</v>
      </c>
      <c r="X1" s="14" t="s">
        <v>78</v>
      </c>
      <c r="Y1" s="197" t="s">
        <v>85</v>
      </c>
      <c r="Z1" s="198" t="s">
        <v>89</v>
      </c>
      <c r="AA1" s="26" t="s">
        <v>92</v>
      </c>
      <c r="AB1" s="27" t="s">
        <v>93</v>
      </c>
      <c r="AC1" s="181" t="s">
        <v>98</v>
      </c>
      <c r="AD1" s="182" t="s">
        <v>99</v>
      </c>
    </row>
    <row r="2" spans="1:30" x14ac:dyDescent="0.35">
      <c r="A2" s="4">
        <v>13849</v>
      </c>
      <c r="B2" s="1">
        <v>22000002</v>
      </c>
      <c r="C2" s="5" t="s">
        <v>58</v>
      </c>
      <c r="D2" s="4" t="s">
        <v>51</v>
      </c>
      <c r="E2" s="3" t="s">
        <v>15</v>
      </c>
      <c r="F2" s="9" t="s">
        <v>96</v>
      </c>
      <c r="G2" s="6" t="s">
        <v>73</v>
      </c>
      <c r="H2" s="1" t="s">
        <v>70</v>
      </c>
      <c r="I2" s="201" t="s">
        <v>131</v>
      </c>
      <c r="J2" s="202" t="s">
        <v>74</v>
      </c>
      <c r="K2" s="203" t="str">
        <f t="shared" ref="K2:K33" si="0">J2&amp;"_"&amp;I2</f>
        <v>N_KW_1G7328</v>
      </c>
      <c r="L2" s="204" t="s">
        <v>160</v>
      </c>
      <c r="M2" s="206" t="str">
        <f>IF(L2="","",VLOOKUP(L2,Données_SB_Mâle!$D$2:$Q$28,9,FALSE))</f>
        <v/>
      </c>
      <c r="N2" s="207" t="str">
        <f>IF(L2="","",VLOOKUP(L2,Données_SB_Mâle!$D$2:$Q$28,10,FALSE))</f>
        <v/>
      </c>
      <c r="O2" s="15">
        <v>12</v>
      </c>
      <c r="P2" s="13">
        <v>37100</v>
      </c>
      <c r="Q2" s="163">
        <v>0.04</v>
      </c>
      <c r="R2" s="194">
        <f t="shared" ref="R2:R33" si="1">P2*(1+Q2)</f>
        <v>38584</v>
      </c>
      <c r="S2" s="199">
        <f>((R2*O2)+(W2*V2)+(Y2*X2))/1000</f>
        <v>473.39600000000002</v>
      </c>
      <c r="T2" s="179" t="str">
        <f>IF(L2="","",ROUND(((S2/N2)*M2)/1000,0))</f>
        <v/>
      </c>
      <c r="U2" s="180" t="str">
        <f>IF(L2="","",IF(F2="KWS",T2/20,T2/25))</f>
        <v/>
      </c>
      <c r="V2" s="16">
        <v>7.0000000000000007E-2</v>
      </c>
      <c r="W2" s="194">
        <v>148400</v>
      </c>
      <c r="X2" s="4">
        <v>0</v>
      </c>
      <c r="Y2" s="194">
        <v>90000</v>
      </c>
      <c r="Z2" s="199">
        <f t="shared" ref="Z2:Z33" si="2">((W2*V2)+(Y2*X2))/1000</f>
        <v>10.388000000000002</v>
      </c>
      <c r="AA2" s="177" t="str">
        <f>IF(L2="","",ROUND(((Z2/N2)*M2)/1000,0))</f>
        <v/>
      </c>
      <c r="AB2" s="178" t="str">
        <f>IF(L2="","",IF($F$2="KWS",AA2/20,AA2/25))</f>
        <v/>
      </c>
      <c r="AC2" s="185" t="str">
        <f>IF(L2="","",T2+AA2)</f>
        <v/>
      </c>
      <c r="AD2" s="183" t="str">
        <f>IF(L2="","",U2+AB2)</f>
        <v/>
      </c>
    </row>
    <row r="3" spans="1:30" x14ac:dyDescent="0.35">
      <c r="A3" s="4">
        <v>13968</v>
      </c>
      <c r="B3" s="1">
        <v>22000003</v>
      </c>
      <c r="C3" s="5"/>
      <c r="D3" s="3" t="s">
        <v>17</v>
      </c>
      <c r="E3" s="3" t="s">
        <v>15</v>
      </c>
      <c r="F3" s="9" t="s">
        <v>96</v>
      </c>
      <c r="G3" s="6" t="s">
        <v>73</v>
      </c>
      <c r="H3" s="1" t="s">
        <v>70</v>
      </c>
      <c r="I3" s="201" t="s">
        <v>131</v>
      </c>
      <c r="J3" s="202" t="s">
        <v>74</v>
      </c>
      <c r="K3" s="203" t="str">
        <f t="shared" si="0"/>
        <v>N_KW_1G7328</v>
      </c>
      <c r="L3" s="204"/>
      <c r="M3" s="206" t="str">
        <f>IF(L3="","",VLOOKUP(L3,Données_SB_Mâle!$D$2:$Q$28,9,FALSE))</f>
        <v/>
      </c>
      <c r="N3" s="207" t="str">
        <f>IF(L3="","",VLOOKUP(L3,Données_SB_Mâle!$D$2:$Q$28,10,FALSE))</f>
        <v/>
      </c>
      <c r="O3" s="15">
        <v>6.5</v>
      </c>
      <c r="P3" s="13">
        <v>37100</v>
      </c>
      <c r="Q3" s="163">
        <v>0.04</v>
      </c>
      <c r="R3" s="194">
        <f t="shared" si="1"/>
        <v>38584</v>
      </c>
      <c r="S3" s="199">
        <f>((R3*O3))/1000</f>
        <v>250.79599999999999</v>
      </c>
      <c r="T3" s="179" t="str">
        <f t="shared" ref="T3:T58" si="3">IF(L3="","",ROUND(((S3/N3)*M3)/1000,0))</f>
        <v/>
      </c>
      <c r="U3" s="180" t="str">
        <f t="shared" ref="U3:U58" si="4">IF(L3="","",IF(F3="KWS",T3/20,T3/25))</f>
        <v/>
      </c>
      <c r="V3" s="15">
        <v>0.1</v>
      </c>
      <c r="W3" s="194">
        <v>148400</v>
      </c>
      <c r="X3" s="4">
        <v>0</v>
      </c>
      <c r="Y3" s="194">
        <v>90000</v>
      </c>
      <c r="Z3" s="199">
        <f t="shared" si="2"/>
        <v>14.84</v>
      </c>
      <c r="AA3" s="177" t="str">
        <f t="shared" ref="AA3:AA58" si="5">IF(L3="","",ROUND(((Z3/N3)*M3)/1000,0))</f>
        <v/>
      </c>
      <c r="AB3" s="178" t="str">
        <f t="shared" ref="AB3:AB58" si="6">IF(L3="","",IF($F$2="KWS",AA3/20,AA3/25))</f>
        <v/>
      </c>
      <c r="AC3" s="185" t="str">
        <f t="shared" ref="AC3:AC58" si="7">IF(L3="","",T3+AA3)</f>
        <v/>
      </c>
      <c r="AD3" s="183" t="str">
        <f t="shared" ref="AD3:AD58" si="8">IF(L3="","",U3+AB3)</f>
        <v/>
      </c>
    </row>
    <row r="4" spans="1:30" x14ac:dyDescent="0.35">
      <c r="A4" s="4">
        <v>13836</v>
      </c>
      <c r="B4" s="1">
        <v>22000004</v>
      </c>
      <c r="C4" s="5" t="s">
        <v>56</v>
      </c>
      <c r="D4" s="3" t="s">
        <v>3</v>
      </c>
      <c r="E4" s="3" t="s">
        <v>4</v>
      </c>
      <c r="F4" s="9" t="s">
        <v>96</v>
      </c>
      <c r="G4" s="6" t="s">
        <v>75</v>
      </c>
      <c r="H4" s="1" t="s">
        <v>70</v>
      </c>
      <c r="I4" s="201" t="s">
        <v>131</v>
      </c>
      <c r="J4" s="202" t="s">
        <v>74</v>
      </c>
      <c r="K4" s="203" t="str">
        <f t="shared" si="0"/>
        <v>N_KW_1G7328</v>
      </c>
      <c r="L4" s="204"/>
      <c r="M4" s="206" t="str">
        <f>IF(L4="","",VLOOKUP(L4,Données_SB_Mâle!$D$2:$Q$28,9,FALSE))</f>
        <v/>
      </c>
      <c r="N4" s="207" t="str">
        <f>IF(L4="","",VLOOKUP(L4,Données_SB_Mâle!$D$2:$Q$28,10,FALSE))</f>
        <v/>
      </c>
      <c r="O4" s="15">
        <v>7.5</v>
      </c>
      <c r="P4" s="13">
        <v>37100</v>
      </c>
      <c r="Q4" s="163">
        <v>0.04</v>
      </c>
      <c r="R4" s="194">
        <f t="shared" si="1"/>
        <v>38584</v>
      </c>
      <c r="S4" s="199">
        <f t="shared" ref="S4:S35" si="9">((R4*O4)+(W4*V4)+(Y4*X4))/1000</f>
        <v>305.70400000000001</v>
      </c>
      <c r="T4" s="179" t="str">
        <f t="shared" si="3"/>
        <v/>
      </c>
      <c r="U4" s="180" t="str">
        <f t="shared" si="4"/>
        <v/>
      </c>
      <c r="V4" s="16">
        <v>0.11</v>
      </c>
      <c r="W4" s="194">
        <v>148400</v>
      </c>
      <c r="X4" s="4">
        <v>0</v>
      </c>
      <c r="Y4" s="194">
        <v>90000</v>
      </c>
      <c r="Z4" s="199">
        <f t="shared" si="2"/>
        <v>16.324000000000002</v>
      </c>
      <c r="AA4" s="177" t="str">
        <f t="shared" si="5"/>
        <v/>
      </c>
      <c r="AB4" s="178" t="str">
        <f t="shared" si="6"/>
        <v/>
      </c>
      <c r="AC4" s="185" t="str">
        <f t="shared" si="7"/>
        <v/>
      </c>
      <c r="AD4" s="183" t="str">
        <f t="shared" si="8"/>
        <v/>
      </c>
    </row>
    <row r="5" spans="1:30" x14ac:dyDescent="0.35">
      <c r="A5" s="4">
        <v>13896</v>
      </c>
      <c r="B5" s="1">
        <v>22000005</v>
      </c>
      <c r="C5" s="4" t="s">
        <v>58</v>
      </c>
      <c r="D5" s="4" t="s">
        <v>67</v>
      </c>
      <c r="E5" s="4" t="s">
        <v>4</v>
      </c>
      <c r="F5" s="9" t="s">
        <v>96</v>
      </c>
      <c r="G5" s="7" t="s">
        <v>75</v>
      </c>
      <c r="H5" s="7" t="s">
        <v>70</v>
      </c>
      <c r="I5" s="201" t="s">
        <v>131</v>
      </c>
      <c r="J5" s="202" t="s">
        <v>74</v>
      </c>
      <c r="K5" s="203" t="str">
        <f t="shared" si="0"/>
        <v>N_KW_1G7328</v>
      </c>
      <c r="L5" s="204"/>
      <c r="M5" s="206" t="str">
        <f>IF(L5="","",VLOOKUP(L5,Données_SB_Mâle!$D$2:$Q$28,9,FALSE))</f>
        <v/>
      </c>
      <c r="N5" s="207" t="str">
        <f>IF(L5="","",VLOOKUP(L5,Données_SB_Mâle!$D$2:$Q$28,10,FALSE))</f>
        <v/>
      </c>
      <c r="O5" s="16">
        <v>5.8</v>
      </c>
      <c r="P5" s="13">
        <v>37100</v>
      </c>
      <c r="Q5" s="163">
        <v>0.04</v>
      </c>
      <c r="R5" s="194">
        <f t="shared" si="1"/>
        <v>38584</v>
      </c>
      <c r="S5" s="199">
        <f t="shared" si="9"/>
        <v>223.78719999999998</v>
      </c>
      <c r="T5" s="179" t="str">
        <f t="shared" si="3"/>
        <v/>
      </c>
      <c r="U5" s="180" t="str">
        <f t="shared" si="4"/>
        <v/>
      </c>
      <c r="V5" s="16">
        <v>0</v>
      </c>
      <c r="W5" s="194">
        <v>148400</v>
      </c>
      <c r="X5" s="4">
        <v>0</v>
      </c>
      <c r="Y5" s="194">
        <v>90000</v>
      </c>
      <c r="Z5" s="199">
        <f t="shared" si="2"/>
        <v>0</v>
      </c>
      <c r="AA5" s="177" t="str">
        <f t="shared" si="5"/>
        <v/>
      </c>
      <c r="AB5" s="178" t="str">
        <f t="shared" si="6"/>
        <v/>
      </c>
      <c r="AC5" s="185" t="str">
        <f t="shared" si="7"/>
        <v/>
      </c>
      <c r="AD5" s="183" t="str">
        <f t="shared" si="8"/>
        <v/>
      </c>
    </row>
    <row r="6" spans="1:30" x14ac:dyDescent="0.35">
      <c r="A6" s="4">
        <v>15889</v>
      </c>
      <c r="B6" s="1">
        <v>22000006</v>
      </c>
      <c r="C6" s="5" t="s">
        <v>58</v>
      </c>
      <c r="D6" s="3" t="s">
        <v>29</v>
      </c>
      <c r="E6" s="3" t="s">
        <v>4</v>
      </c>
      <c r="F6" s="9" t="s">
        <v>96</v>
      </c>
      <c r="G6" s="6" t="s">
        <v>75</v>
      </c>
      <c r="H6" s="1" t="s">
        <v>70</v>
      </c>
      <c r="I6" s="201" t="s">
        <v>131</v>
      </c>
      <c r="J6" s="202" t="s">
        <v>74</v>
      </c>
      <c r="K6" s="203" t="str">
        <f t="shared" si="0"/>
        <v>N_KW_1G7328</v>
      </c>
      <c r="L6" s="204"/>
      <c r="M6" s="206" t="str">
        <f>IF(L6="","",VLOOKUP(L6,Données_SB_Mâle!$D$2:$Q$28,9,FALSE))</f>
        <v/>
      </c>
      <c r="N6" s="207" t="str">
        <f>IF(L6="","",VLOOKUP(L6,Données_SB_Mâle!$D$2:$Q$28,10,FALSE))</f>
        <v/>
      </c>
      <c r="O6" s="15">
        <v>2.2599999999999998</v>
      </c>
      <c r="P6" s="13">
        <v>37100</v>
      </c>
      <c r="Q6" s="163">
        <v>0.04</v>
      </c>
      <c r="R6" s="194">
        <f t="shared" si="1"/>
        <v>38584</v>
      </c>
      <c r="S6" s="199">
        <f t="shared" si="9"/>
        <v>91.651839999999993</v>
      </c>
      <c r="T6" s="179" t="str">
        <f t="shared" si="3"/>
        <v/>
      </c>
      <c r="U6" s="180" t="str">
        <f t="shared" si="4"/>
        <v/>
      </c>
      <c r="V6" s="15">
        <v>0.03</v>
      </c>
      <c r="W6" s="194">
        <v>148400</v>
      </c>
      <c r="X6" s="4">
        <v>0</v>
      </c>
      <c r="Y6" s="194">
        <v>90000</v>
      </c>
      <c r="Z6" s="199">
        <f t="shared" si="2"/>
        <v>4.452</v>
      </c>
      <c r="AA6" s="177" t="str">
        <f t="shared" si="5"/>
        <v/>
      </c>
      <c r="AB6" s="178" t="str">
        <f t="shared" si="6"/>
        <v/>
      </c>
      <c r="AC6" s="185" t="str">
        <f t="shared" si="7"/>
        <v/>
      </c>
      <c r="AD6" s="183" t="str">
        <f t="shared" si="8"/>
        <v/>
      </c>
    </row>
    <row r="7" spans="1:30" x14ac:dyDescent="0.35">
      <c r="A7" s="4">
        <v>10473</v>
      </c>
      <c r="B7" s="1">
        <v>22000007</v>
      </c>
      <c r="C7" s="5" t="s">
        <v>58</v>
      </c>
      <c r="D7" s="3" t="s">
        <v>24</v>
      </c>
      <c r="E7" s="3" t="s">
        <v>7</v>
      </c>
      <c r="F7" s="9" t="s">
        <v>96</v>
      </c>
      <c r="G7" s="6" t="s">
        <v>73</v>
      </c>
      <c r="H7" s="1" t="s">
        <v>70</v>
      </c>
      <c r="I7" s="201" t="s">
        <v>132</v>
      </c>
      <c r="J7" s="202" t="s">
        <v>74</v>
      </c>
      <c r="K7" s="203" t="str">
        <f t="shared" si="0"/>
        <v>N_KW_3B3061</v>
      </c>
      <c r="L7" s="204"/>
      <c r="M7" s="206" t="str">
        <f>IF(L7="","",VLOOKUP(L7,Données_SB_Mâle!$D$2:$Q$28,9,FALSE))</f>
        <v/>
      </c>
      <c r="N7" s="207" t="str">
        <f>IF(L7="","",VLOOKUP(L7,Données_SB_Mâle!$D$2:$Q$28,10,FALSE))</f>
        <v/>
      </c>
      <c r="O7" s="15">
        <v>29.28</v>
      </c>
      <c r="P7" s="13">
        <v>35000</v>
      </c>
      <c r="Q7" s="163">
        <v>0.04</v>
      </c>
      <c r="R7" s="194">
        <f t="shared" si="1"/>
        <v>36400</v>
      </c>
      <c r="S7" s="199">
        <f t="shared" si="9"/>
        <v>1105.5920000000001</v>
      </c>
      <c r="T7" s="179" t="str">
        <f t="shared" si="3"/>
        <v/>
      </c>
      <c r="U7" s="180" t="str">
        <f t="shared" si="4"/>
        <v/>
      </c>
      <c r="V7" s="15">
        <v>0.22</v>
      </c>
      <c r="W7" s="195">
        <v>140000</v>
      </c>
      <c r="X7" s="4">
        <v>0.1</v>
      </c>
      <c r="Y7" s="194">
        <v>90000</v>
      </c>
      <c r="Z7" s="199">
        <f t="shared" si="2"/>
        <v>39.799999999999997</v>
      </c>
      <c r="AA7" s="177" t="str">
        <f t="shared" si="5"/>
        <v/>
      </c>
      <c r="AB7" s="178" t="str">
        <f t="shared" si="6"/>
        <v/>
      </c>
      <c r="AC7" s="185" t="str">
        <f t="shared" si="7"/>
        <v/>
      </c>
      <c r="AD7" s="183" t="str">
        <f t="shared" si="8"/>
        <v/>
      </c>
    </row>
    <row r="8" spans="1:30" x14ac:dyDescent="0.35">
      <c r="A8" s="4">
        <v>17706</v>
      </c>
      <c r="B8" s="1">
        <v>22000008</v>
      </c>
      <c r="C8" s="5" t="s">
        <v>58</v>
      </c>
      <c r="D8" s="3" t="s">
        <v>12</v>
      </c>
      <c r="E8" s="3" t="s">
        <v>7</v>
      </c>
      <c r="F8" s="9" t="s">
        <v>96</v>
      </c>
      <c r="G8" s="6" t="s">
        <v>73</v>
      </c>
      <c r="H8" s="1" t="s">
        <v>70</v>
      </c>
      <c r="I8" s="201" t="s">
        <v>132</v>
      </c>
      <c r="J8" s="202" t="s">
        <v>74</v>
      </c>
      <c r="K8" s="203" t="str">
        <f t="shared" si="0"/>
        <v>N_KW_3B3061</v>
      </c>
      <c r="L8" s="204"/>
      <c r="M8" s="206" t="str">
        <f>IF(L8="","",VLOOKUP(L8,Données_SB_Mâle!$D$2:$Q$28,9,FALSE))</f>
        <v/>
      </c>
      <c r="N8" s="207" t="str">
        <f>IF(L8="","",VLOOKUP(L8,Données_SB_Mâle!$D$2:$Q$28,10,FALSE))</f>
        <v/>
      </c>
      <c r="O8" s="15">
        <v>29.48</v>
      </c>
      <c r="P8" s="13">
        <v>35000</v>
      </c>
      <c r="Q8" s="163">
        <v>0.04</v>
      </c>
      <c r="R8" s="194">
        <f t="shared" si="1"/>
        <v>36400</v>
      </c>
      <c r="S8" s="199">
        <f t="shared" si="9"/>
        <v>1219.472</v>
      </c>
      <c r="T8" s="179" t="str">
        <f t="shared" si="3"/>
        <v/>
      </c>
      <c r="U8" s="180" t="str">
        <f t="shared" si="4"/>
        <v/>
      </c>
      <c r="V8" s="16">
        <v>1.02</v>
      </c>
      <c r="W8" s="195">
        <v>140000</v>
      </c>
      <c r="X8" s="4">
        <v>0.04</v>
      </c>
      <c r="Y8" s="194">
        <v>90000</v>
      </c>
      <c r="Z8" s="199">
        <f t="shared" si="2"/>
        <v>146.4</v>
      </c>
      <c r="AA8" s="177" t="str">
        <f t="shared" si="5"/>
        <v/>
      </c>
      <c r="AB8" s="178" t="str">
        <f t="shared" si="6"/>
        <v/>
      </c>
      <c r="AC8" s="185" t="str">
        <f t="shared" si="7"/>
        <v/>
      </c>
      <c r="AD8" s="183" t="str">
        <f t="shared" si="8"/>
        <v/>
      </c>
    </row>
    <row r="9" spans="1:30" x14ac:dyDescent="0.35">
      <c r="A9" s="4">
        <v>15407</v>
      </c>
      <c r="B9" s="1">
        <v>22000009</v>
      </c>
      <c r="C9" s="4" t="s">
        <v>59</v>
      </c>
      <c r="D9" s="4" t="s">
        <v>66</v>
      </c>
      <c r="E9" s="4" t="s">
        <v>41</v>
      </c>
      <c r="F9" s="9" t="s">
        <v>96</v>
      </c>
      <c r="G9" s="7" t="s">
        <v>73</v>
      </c>
      <c r="H9" s="7" t="s">
        <v>70</v>
      </c>
      <c r="I9" s="5" t="s">
        <v>133</v>
      </c>
      <c r="J9" s="202" t="s">
        <v>74</v>
      </c>
      <c r="K9" s="203" t="str">
        <f t="shared" si="0"/>
        <v>N_KW_1G7482_x_KW_1G7423</v>
      </c>
      <c r="L9" s="204"/>
      <c r="M9" s="206" t="str">
        <f>IF(L9="","",VLOOKUP(L9,Données_SB_Mâle!$D$2:$Q$28,9,FALSE))</f>
        <v/>
      </c>
      <c r="N9" s="207" t="str">
        <f>IF(L9="","",VLOOKUP(L9,Données_SB_Mâle!$D$2:$Q$28,10,FALSE))</f>
        <v/>
      </c>
      <c r="O9" s="16">
        <v>28.9</v>
      </c>
      <c r="P9" s="13">
        <v>14300</v>
      </c>
      <c r="Q9" s="163">
        <v>0.04</v>
      </c>
      <c r="R9" s="194">
        <f t="shared" si="1"/>
        <v>14872</v>
      </c>
      <c r="S9" s="199">
        <f t="shared" si="9"/>
        <v>429.80079999999998</v>
      </c>
      <c r="T9" s="179" t="str">
        <f t="shared" si="3"/>
        <v/>
      </c>
      <c r="U9" s="180" t="str">
        <f t="shared" si="4"/>
        <v/>
      </c>
      <c r="V9" s="16">
        <v>0</v>
      </c>
      <c r="W9" s="195">
        <v>100100</v>
      </c>
      <c r="X9" s="4">
        <v>0</v>
      </c>
      <c r="Y9" s="194">
        <v>90000</v>
      </c>
      <c r="Z9" s="199">
        <f t="shared" si="2"/>
        <v>0</v>
      </c>
      <c r="AA9" s="177" t="str">
        <f t="shared" si="5"/>
        <v/>
      </c>
      <c r="AB9" s="178" t="str">
        <f t="shared" si="6"/>
        <v/>
      </c>
      <c r="AC9" s="185" t="str">
        <f t="shared" si="7"/>
        <v/>
      </c>
      <c r="AD9" s="183" t="str">
        <f t="shared" si="8"/>
        <v/>
      </c>
    </row>
    <row r="10" spans="1:30" x14ac:dyDescent="0.35">
      <c r="A10" s="4">
        <v>11102</v>
      </c>
      <c r="B10" s="1">
        <v>22000010</v>
      </c>
      <c r="C10" s="4" t="s">
        <v>58</v>
      </c>
      <c r="D10" s="4" t="s">
        <v>48</v>
      </c>
      <c r="E10" s="4" t="s">
        <v>37</v>
      </c>
      <c r="F10" s="9" t="s">
        <v>96</v>
      </c>
      <c r="G10" s="7" t="s">
        <v>75</v>
      </c>
      <c r="H10" s="7" t="s">
        <v>70</v>
      </c>
      <c r="I10" s="5" t="s">
        <v>133</v>
      </c>
      <c r="J10" s="202" t="s">
        <v>74</v>
      </c>
      <c r="K10" s="203" t="str">
        <f t="shared" si="0"/>
        <v>N_KW_1G7482_x_KW_1G7423</v>
      </c>
      <c r="L10" s="204"/>
      <c r="M10" s="206" t="str">
        <f>IF(L10="","",VLOOKUP(L10,Données_SB_Mâle!$D$2:$Q$28,9,FALSE))</f>
        <v/>
      </c>
      <c r="N10" s="207" t="str">
        <f>IF(L10="","",VLOOKUP(L10,Données_SB_Mâle!$D$2:$Q$28,10,FALSE))</f>
        <v/>
      </c>
      <c r="O10" s="16">
        <v>2.92</v>
      </c>
      <c r="P10" s="13">
        <v>14300</v>
      </c>
      <c r="Q10" s="163">
        <v>0.04</v>
      </c>
      <c r="R10" s="194">
        <f t="shared" si="1"/>
        <v>14872</v>
      </c>
      <c r="S10" s="199">
        <f t="shared" si="9"/>
        <v>43.42624</v>
      </c>
      <c r="T10" s="179" t="str">
        <f t="shared" si="3"/>
        <v/>
      </c>
      <c r="U10" s="180" t="str">
        <f t="shared" si="4"/>
        <v/>
      </c>
      <c r="V10" s="16">
        <v>0</v>
      </c>
      <c r="W10" s="195">
        <v>100100</v>
      </c>
      <c r="X10" s="4">
        <v>0</v>
      </c>
      <c r="Y10" s="194">
        <v>90000</v>
      </c>
      <c r="Z10" s="199">
        <f t="shared" si="2"/>
        <v>0</v>
      </c>
      <c r="AA10" s="177" t="str">
        <f t="shared" si="5"/>
        <v/>
      </c>
      <c r="AB10" s="178" t="str">
        <f t="shared" si="6"/>
        <v/>
      </c>
      <c r="AC10" s="185" t="str">
        <f t="shared" si="7"/>
        <v/>
      </c>
      <c r="AD10" s="183" t="str">
        <f t="shared" si="8"/>
        <v/>
      </c>
    </row>
    <row r="11" spans="1:30" x14ac:dyDescent="0.35">
      <c r="A11" s="4">
        <v>15407</v>
      </c>
      <c r="B11" s="1">
        <v>22000011</v>
      </c>
      <c r="C11" s="4" t="s">
        <v>59</v>
      </c>
      <c r="D11" s="4" t="s">
        <v>66</v>
      </c>
      <c r="E11" s="4" t="s">
        <v>37</v>
      </c>
      <c r="F11" s="9" t="s">
        <v>96</v>
      </c>
      <c r="G11" s="7" t="s">
        <v>75</v>
      </c>
      <c r="H11" s="7" t="s">
        <v>70</v>
      </c>
      <c r="I11" s="5" t="s">
        <v>133</v>
      </c>
      <c r="J11" s="202" t="s">
        <v>74</v>
      </c>
      <c r="K11" s="203" t="str">
        <f t="shared" si="0"/>
        <v>N_KW_1G7482_x_KW_1G7423</v>
      </c>
      <c r="L11" s="204"/>
      <c r="M11" s="206" t="str">
        <f>IF(L11="","",VLOOKUP(L11,Données_SB_Mâle!$D$2:$Q$28,9,FALSE))</f>
        <v/>
      </c>
      <c r="N11" s="207" t="str">
        <f>IF(L11="","",VLOOKUP(L11,Données_SB_Mâle!$D$2:$Q$28,10,FALSE))</f>
        <v/>
      </c>
      <c r="O11" s="16">
        <v>7.6</v>
      </c>
      <c r="P11" s="13">
        <v>14300</v>
      </c>
      <c r="Q11" s="163">
        <v>0.04</v>
      </c>
      <c r="R11" s="194">
        <f t="shared" si="1"/>
        <v>14872</v>
      </c>
      <c r="S11" s="199">
        <f t="shared" si="9"/>
        <v>113.02719999999999</v>
      </c>
      <c r="T11" s="179" t="str">
        <f t="shared" si="3"/>
        <v/>
      </c>
      <c r="U11" s="180" t="str">
        <f t="shared" si="4"/>
        <v/>
      </c>
      <c r="V11" s="16">
        <v>0</v>
      </c>
      <c r="W11" s="195">
        <v>100100</v>
      </c>
      <c r="X11" s="4">
        <v>0</v>
      </c>
      <c r="Y11" s="194">
        <v>90000</v>
      </c>
      <c r="Z11" s="199">
        <f t="shared" si="2"/>
        <v>0</v>
      </c>
      <c r="AA11" s="177" t="str">
        <f t="shared" si="5"/>
        <v/>
      </c>
      <c r="AB11" s="178" t="str">
        <f t="shared" si="6"/>
        <v/>
      </c>
      <c r="AC11" s="185" t="str">
        <f t="shared" si="7"/>
        <v/>
      </c>
      <c r="AD11" s="183" t="str">
        <f t="shared" si="8"/>
        <v/>
      </c>
    </row>
    <row r="12" spans="1:30" x14ac:dyDescent="0.35">
      <c r="A12" s="4">
        <v>21861</v>
      </c>
      <c r="B12" s="1">
        <v>22000012</v>
      </c>
      <c r="C12" s="5" t="s">
        <v>56</v>
      </c>
      <c r="D12" s="3" t="s">
        <v>36</v>
      </c>
      <c r="E12" s="3" t="s">
        <v>37</v>
      </c>
      <c r="F12" s="9" t="s">
        <v>96</v>
      </c>
      <c r="G12" s="6" t="s">
        <v>75</v>
      </c>
      <c r="H12" s="1" t="s">
        <v>70</v>
      </c>
      <c r="I12" s="5" t="s">
        <v>133</v>
      </c>
      <c r="J12" s="202" t="s">
        <v>74</v>
      </c>
      <c r="K12" s="203" t="str">
        <f t="shared" si="0"/>
        <v>N_KW_1G7482_x_KW_1G7423</v>
      </c>
      <c r="L12" s="204"/>
      <c r="M12" s="206" t="str">
        <f>IF(L12="","",VLOOKUP(L12,Données_SB_Mâle!$D$2:$Q$28,9,FALSE))</f>
        <v/>
      </c>
      <c r="N12" s="207" t="str">
        <f>IF(L12="","",VLOOKUP(L12,Données_SB_Mâle!$D$2:$Q$28,10,FALSE))</f>
        <v/>
      </c>
      <c r="O12" s="15">
        <v>6.92</v>
      </c>
      <c r="P12" s="13">
        <v>14300</v>
      </c>
      <c r="Q12" s="163">
        <v>0.04</v>
      </c>
      <c r="R12" s="194">
        <f t="shared" si="1"/>
        <v>14872</v>
      </c>
      <c r="S12" s="199">
        <f t="shared" si="9"/>
        <v>106.91824000000001</v>
      </c>
      <c r="T12" s="179" t="str">
        <f t="shared" si="3"/>
        <v/>
      </c>
      <c r="U12" s="180" t="str">
        <f t="shared" si="4"/>
        <v/>
      </c>
      <c r="V12" s="15">
        <v>0.04</v>
      </c>
      <c r="W12" s="195">
        <v>100100</v>
      </c>
      <c r="X12" s="4">
        <v>0</v>
      </c>
      <c r="Y12" s="194">
        <v>90000</v>
      </c>
      <c r="Z12" s="199">
        <f t="shared" si="2"/>
        <v>4.0039999999999996</v>
      </c>
      <c r="AA12" s="177" t="str">
        <f t="shared" si="5"/>
        <v/>
      </c>
      <c r="AB12" s="178" t="str">
        <f t="shared" si="6"/>
        <v/>
      </c>
      <c r="AC12" s="185" t="str">
        <f t="shared" si="7"/>
        <v/>
      </c>
      <c r="AD12" s="183" t="str">
        <f t="shared" si="8"/>
        <v/>
      </c>
    </row>
    <row r="13" spans="1:30" x14ac:dyDescent="0.35">
      <c r="A13" s="4">
        <v>26910</v>
      </c>
      <c r="B13" s="1">
        <v>22000013</v>
      </c>
      <c r="C13" s="4" t="s">
        <v>56</v>
      </c>
      <c r="D13" s="4" t="s">
        <v>38</v>
      </c>
      <c r="E13" s="4" t="s">
        <v>37</v>
      </c>
      <c r="F13" s="9" t="s">
        <v>96</v>
      </c>
      <c r="G13" s="7" t="s">
        <v>75</v>
      </c>
      <c r="H13" s="7" t="s">
        <v>70</v>
      </c>
      <c r="I13" s="5" t="s">
        <v>133</v>
      </c>
      <c r="J13" s="202" t="s">
        <v>74</v>
      </c>
      <c r="K13" s="203" t="str">
        <f t="shared" si="0"/>
        <v>N_KW_1G7482_x_KW_1G7423</v>
      </c>
      <c r="L13" s="204"/>
      <c r="M13" s="206" t="str">
        <f>IF(L13="","",VLOOKUP(L13,Données_SB_Mâle!$D$2:$Q$28,9,FALSE))</f>
        <v/>
      </c>
      <c r="N13" s="207" t="str">
        <f>IF(L13="","",VLOOKUP(L13,Données_SB_Mâle!$D$2:$Q$28,10,FALSE))</f>
        <v/>
      </c>
      <c r="O13" s="16">
        <v>12</v>
      </c>
      <c r="P13" s="13">
        <v>14300</v>
      </c>
      <c r="Q13" s="163">
        <v>0.04</v>
      </c>
      <c r="R13" s="194">
        <f t="shared" si="1"/>
        <v>14872</v>
      </c>
      <c r="S13" s="199">
        <f t="shared" si="9"/>
        <v>178.464</v>
      </c>
      <c r="T13" s="179" t="str">
        <f t="shared" si="3"/>
        <v/>
      </c>
      <c r="U13" s="180" t="str">
        <f t="shared" si="4"/>
        <v/>
      </c>
      <c r="V13" s="16">
        <v>0</v>
      </c>
      <c r="W13" s="195">
        <v>100100</v>
      </c>
      <c r="X13" s="4">
        <v>0</v>
      </c>
      <c r="Y13" s="194">
        <v>90000</v>
      </c>
      <c r="Z13" s="199">
        <f t="shared" si="2"/>
        <v>0</v>
      </c>
      <c r="AA13" s="177" t="str">
        <f t="shared" si="5"/>
        <v/>
      </c>
      <c r="AB13" s="178" t="str">
        <f t="shared" si="6"/>
        <v/>
      </c>
      <c r="AC13" s="185" t="str">
        <f t="shared" si="7"/>
        <v/>
      </c>
      <c r="AD13" s="183" t="str">
        <f t="shared" si="8"/>
        <v/>
      </c>
    </row>
    <row r="14" spans="1:30" x14ac:dyDescent="0.35">
      <c r="A14" s="4">
        <v>16406</v>
      </c>
      <c r="B14" s="1">
        <v>22000014</v>
      </c>
      <c r="C14" s="5" t="s">
        <v>58</v>
      </c>
      <c r="D14" s="3" t="s">
        <v>26</v>
      </c>
      <c r="E14" s="3" t="s">
        <v>27</v>
      </c>
      <c r="F14" s="9" t="s">
        <v>96</v>
      </c>
      <c r="G14" s="6" t="s">
        <v>73</v>
      </c>
      <c r="H14" s="1" t="s">
        <v>70</v>
      </c>
      <c r="I14" s="201" t="s">
        <v>134</v>
      </c>
      <c r="J14" s="202" t="s">
        <v>74</v>
      </c>
      <c r="K14" s="203" t="str">
        <f t="shared" si="0"/>
        <v>N_KW_1G7563</v>
      </c>
      <c r="L14" s="204"/>
      <c r="M14" s="206" t="str">
        <f>IF(L14="","",VLOOKUP(L14,Données_SB_Mâle!$D$2:$Q$28,9,FALSE))</f>
        <v/>
      </c>
      <c r="N14" s="207" t="str">
        <f>IF(L14="","",VLOOKUP(L14,Données_SB_Mâle!$D$2:$Q$28,10,FALSE))</f>
        <v/>
      </c>
      <c r="O14" s="15">
        <v>15</v>
      </c>
      <c r="P14" s="13">
        <v>37100</v>
      </c>
      <c r="Q14" s="163">
        <v>0.04</v>
      </c>
      <c r="R14" s="194">
        <f t="shared" si="1"/>
        <v>38584</v>
      </c>
      <c r="S14" s="199">
        <f t="shared" si="9"/>
        <v>740.51599999999996</v>
      </c>
      <c r="T14" s="179" t="str">
        <f t="shared" si="3"/>
        <v/>
      </c>
      <c r="U14" s="180" t="str">
        <f t="shared" si="4"/>
        <v/>
      </c>
      <c r="V14" s="15">
        <v>1.0900000000000001</v>
      </c>
      <c r="W14" s="194">
        <v>148400</v>
      </c>
      <c r="X14" s="4">
        <v>0</v>
      </c>
      <c r="Y14" s="194">
        <v>90000</v>
      </c>
      <c r="Z14" s="199">
        <f t="shared" si="2"/>
        <v>161.756</v>
      </c>
      <c r="AA14" s="177" t="str">
        <f t="shared" si="5"/>
        <v/>
      </c>
      <c r="AB14" s="178" t="str">
        <f t="shared" si="6"/>
        <v/>
      </c>
      <c r="AC14" s="185" t="str">
        <f t="shared" si="7"/>
        <v/>
      </c>
      <c r="AD14" s="183" t="str">
        <f t="shared" si="8"/>
        <v/>
      </c>
    </row>
    <row r="15" spans="1:30" x14ac:dyDescent="0.35">
      <c r="A15" s="4">
        <v>16406</v>
      </c>
      <c r="B15" s="1">
        <v>22000015</v>
      </c>
      <c r="C15" s="4" t="s">
        <v>58</v>
      </c>
      <c r="D15" s="4" t="s">
        <v>26</v>
      </c>
      <c r="E15" s="4" t="s">
        <v>20</v>
      </c>
      <c r="F15" s="9" t="s">
        <v>96</v>
      </c>
      <c r="G15" s="7" t="s">
        <v>75</v>
      </c>
      <c r="H15" s="7" t="s">
        <v>70</v>
      </c>
      <c r="I15" s="201" t="s">
        <v>134</v>
      </c>
      <c r="J15" s="202" t="s">
        <v>74</v>
      </c>
      <c r="K15" s="203" t="str">
        <f t="shared" si="0"/>
        <v>N_KW_1G7563</v>
      </c>
      <c r="L15" s="204"/>
      <c r="M15" s="206" t="str">
        <f>IF(L15="","",VLOOKUP(L15,Données_SB_Mâle!$D$2:$Q$28,9,FALSE))</f>
        <v/>
      </c>
      <c r="N15" s="207" t="str">
        <f>IF(L15="","",VLOOKUP(L15,Données_SB_Mâle!$D$2:$Q$28,10,FALSE))</f>
        <v/>
      </c>
      <c r="O15" s="16">
        <v>6</v>
      </c>
      <c r="P15" s="13">
        <v>37100</v>
      </c>
      <c r="Q15" s="163">
        <v>0.04</v>
      </c>
      <c r="R15" s="194">
        <f t="shared" si="1"/>
        <v>38584</v>
      </c>
      <c r="S15" s="199">
        <f t="shared" si="9"/>
        <v>231.50399999999999</v>
      </c>
      <c r="T15" s="179" t="str">
        <f t="shared" si="3"/>
        <v/>
      </c>
      <c r="U15" s="180" t="str">
        <f t="shared" si="4"/>
        <v/>
      </c>
      <c r="V15" s="16">
        <v>0</v>
      </c>
      <c r="W15" s="194">
        <v>148400</v>
      </c>
      <c r="X15" s="4">
        <v>0</v>
      </c>
      <c r="Y15" s="194">
        <v>90000</v>
      </c>
      <c r="Z15" s="199">
        <f t="shared" si="2"/>
        <v>0</v>
      </c>
      <c r="AA15" s="177" t="str">
        <f t="shared" si="5"/>
        <v/>
      </c>
      <c r="AB15" s="178" t="str">
        <f t="shared" si="6"/>
        <v/>
      </c>
      <c r="AC15" s="185" t="str">
        <f t="shared" si="7"/>
        <v/>
      </c>
      <c r="AD15" s="183" t="str">
        <f t="shared" si="8"/>
        <v/>
      </c>
    </row>
    <row r="16" spans="1:30" x14ac:dyDescent="0.35">
      <c r="A16" s="4">
        <v>17577</v>
      </c>
      <c r="B16" s="1">
        <v>22000016</v>
      </c>
      <c r="C16" s="5" t="s">
        <v>58</v>
      </c>
      <c r="D16" s="3" t="s">
        <v>18</v>
      </c>
      <c r="E16" s="3" t="s">
        <v>20</v>
      </c>
      <c r="F16" s="9" t="s">
        <v>96</v>
      </c>
      <c r="G16" s="6" t="s">
        <v>75</v>
      </c>
      <c r="H16" s="1" t="s">
        <v>70</v>
      </c>
      <c r="I16" s="201" t="s">
        <v>134</v>
      </c>
      <c r="J16" s="202" t="s">
        <v>74</v>
      </c>
      <c r="K16" s="203" t="str">
        <f t="shared" si="0"/>
        <v>N_KW_1G7563</v>
      </c>
      <c r="L16" s="204"/>
      <c r="M16" s="206" t="str">
        <f>IF(L16="","",VLOOKUP(L16,Données_SB_Mâle!$D$2:$Q$28,9,FALSE))</f>
        <v/>
      </c>
      <c r="N16" s="207" t="str">
        <f>IF(L16="","",VLOOKUP(L16,Données_SB_Mâle!$D$2:$Q$28,10,FALSE))</f>
        <v/>
      </c>
      <c r="O16" s="15">
        <v>17</v>
      </c>
      <c r="P16" s="13">
        <v>37100</v>
      </c>
      <c r="Q16" s="163">
        <v>0.04</v>
      </c>
      <c r="R16" s="194">
        <f t="shared" si="1"/>
        <v>38584</v>
      </c>
      <c r="S16" s="199">
        <f t="shared" si="9"/>
        <v>713.80399999999997</v>
      </c>
      <c r="T16" s="179" t="str">
        <f t="shared" si="3"/>
        <v/>
      </c>
      <c r="U16" s="180" t="str">
        <f t="shared" si="4"/>
        <v/>
      </c>
      <c r="V16" s="15">
        <v>0.39</v>
      </c>
      <c r="W16" s="194">
        <v>148400</v>
      </c>
      <c r="X16" s="4">
        <v>0</v>
      </c>
      <c r="Y16" s="194">
        <v>90000</v>
      </c>
      <c r="Z16" s="199">
        <f t="shared" si="2"/>
        <v>57.875999999999998</v>
      </c>
      <c r="AA16" s="177" t="str">
        <f t="shared" si="5"/>
        <v/>
      </c>
      <c r="AB16" s="178" t="str">
        <f t="shared" si="6"/>
        <v/>
      </c>
      <c r="AC16" s="185" t="str">
        <f t="shared" si="7"/>
        <v/>
      </c>
      <c r="AD16" s="183" t="str">
        <f t="shared" si="8"/>
        <v/>
      </c>
    </row>
    <row r="17" spans="1:30" x14ac:dyDescent="0.35">
      <c r="A17" s="4">
        <v>20399</v>
      </c>
      <c r="B17" s="1">
        <v>22000017</v>
      </c>
      <c r="C17" s="4" t="s">
        <v>59</v>
      </c>
      <c r="D17" s="4" t="s">
        <v>52</v>
      </c>
      <c r="E17" s="4" t="s">
        <v>23</v>
      </c>
      <c r="F17" s="9" t="s">
        <v>96</v>
      </c>
      <c r="G17" s="7" t="s">
        <v>73</v>
      </c>
      <c r="H17" s="7" t="s">
        <v>70</v>
      </c>
      <c r="I17" s="201" t="s">
        <v>135</v>
      </c>
      <c r="J17" s="202" t="s">
        <v>74</v>
      </c>
      <c r="K17" s="203" t="str">
        <f t="shared" si="0"/>
        <v>N_KW_1G7590</v>
      </c>
      <c r="L17" s="204"/>
      <c r="M17" s="206" t="str">
        <f>IF(L17="","",VLOOKUP(L17,Données_SB_Mâle!$D$2:$Q$28,9,FALSE))</f>
        <v/>
      </c>
      <c r="N17" s="207" t="str">
        <f>IF(L17="","",VLOOKUP(L17,Données_SB_Mâle!$D$2:$Q$28,10,FALSE))</f>
        <v/>
      </c>
      <c r="O17" s="16">
        <v>30</v>
      </c>
      <c r="P17" s="13">
        <v>37100</v>
      </c>
      <c r="Q17" s="163">
        <v>0.04</v>
      </c>
      <c r="R17" s="194">
        <f t="shared" si="1"/>
        <v>38584</v>
      </c>
      <c r="S17" s="199">
        <f t="shared" si="9"/>
        <v>1221.3320000000001</v>
      </c>
      <c r="T17" s="179" t="str">
        <f t="shared" si="3"/>
        <v/>
      </c>
      <c r="U17" s="180" t="str">
        <f t="shared" si="4"/>
        <v/>
      </c>
      <c r="V17" s="16">
        <v>0.43</v>
      </c>
      <c r="W17" s="194">
        <v>148400</v>
      </c>
      <c r="X17" s="4">
        <v>0</v>
      </c>
      <c r="Y17" s="194">
        <v>90000</v>
      </c>
      <c r="Z17" s="199">
        <f t="shared" si="2"/>
        <v>63.811999999999998</v>
      </c>
      <c r="AA17" s="177" t="str">
        <f t="shared" si="5"/>
        <v/>
      </c>
      <c r="AB17" s="178" t="str">
        <f t="shared" si="6"/>
        <v/>
      </c>
      <c r="AC17" s="185" t="str">
        <f t="shared" si="7"/>
        <v/>
      </c>
      <c r="AD17" s="183" t="str">
        <f t="shared" si="8"/>
        <v/>
      </c>
    </row>
    <row r="18" spans="1:30" x14ac:dyDescent="0.35">
      <c r="A18" s="4">
        <v>20935</v>
      </c>
      <c r="B18" s="1">
        <v>22000052</v>
      </c>
      <c r="C18" s="5" t="s">
        <v>58</v>
      </c>
      <c r="D18" s="3" t="s">
        <v>28</v>
      </c>
      <c r="E18" s="3" t="s">
        <v>23</v>
      </c>
      <c r="F18" s="9" t="s">
        <v>96</v>
      </c>
      <c r="G18" s="6" t="s">
        <v>73</v>
      </c>
      <c r="H18" s="1" t="s">
        <v>70</v>
      </c>
      <c r="I18" s="201" t="s">
        <v>135</v>
      </c>
      <c r="J18" s="202" t="s">
        <v>74</v>
      </c>
      <c r="K18" s="203" t="str">
        <f t="shared" si="0"/>
        <v>N_KW_1G7590</v>
      </c>
      <c r="L18" s="204"/>
      <c r="M18" s="206" t="str">
        <f>IF(L18="","",VLOOKUP(L18,Données_SB_Mâle!$D$2:$Q$28,9,FALSE))</f>
        <v/>
      </c>
      <c r="N18" s="207" t="str">
        <f>IF(L18="","",VLOOKUP(L18,Données_SB_Mâle!$D$2:$Q$28,10,FALSE))</f>
        <v/>
      </c>
      <c r="O18" s="15">
        <v>5.6</v>
      </c>
      <c r="P18" s="13">
        <v>37100</v>
      </c>
      <c r="Q18" s="163">
        <v>0.04</v>
      </c>
      <c r="R18" s="194">
        <f t="shared" si="1"/>
        <v>38584</v>
      </c>
      <c r="S18" s="199">
        <f t="shared" si="9"/>
        <v>279.88240000000002</v>
      </c>
      <c r="T18" s="179" t="str">
        <f t="shared" si="3"/>
        <v/>
      </c>
      <c r="U18" s="180" t="str">
        <f t="shared" si="4"/>
        <v/>
      </c>
      <c r="V18" s="15">
        <v>0.43</v>
      </c>
      <c r="W18" s="194">
        <v>148400</v>
      </c>
      <c r="X18" s="4">
        <v>0</v>
      </c>
      <c r="Y18" s="194">
        <v>90000</v>
      </c>
      <c r="Z18" s="199">
        <f t="shared" si="2"/>
        <v>63.811999999999998</v>
      </c>
      <c r="AA18" s="177" t="str">
        <f t="shared" si="5"/>
        <v/>
      </c>
      <c r="AB18" s="178" t="str">
        <f t="shared" si="6"/>
        <v/>
      </c>
      <c r="AC18" s="185" t="str">
        <f t="shared" si="7"/>
        <v/>
      </c>
      <c r="AD18" s="183" t="str">
        <f t="shared" si="8"/>
        <v/>
      </c>
    </row>
    <row r="19" spans="1:30" x14ac:dyDescent="0.35">
      <c r="A19" s="4">
        <v>10473</v>
      </c>
      <c r="B19" s="1">
        <v>22000018</v>
      </c>
      <c r="C19" s="4" t="s">
        <v>58</v>
      </c>
      <c r="D19" s="4" t="s">
        <v>24</v>
      </c>
      <c r="E19" s="4" t="s">
        <v>50</v>
      </c>
      <c r="F19" s="9" t="s">
        <v>96</v>
      </c>
      <c r="G19" s="7" t="s">
        <v>75</v>
      </c>
      <c r="H19" s="7" t="s">
        <v>70</v>
      </c>
      <c r="I19" s="201" t="s">
        <v>135</v>
      </c>
      <c r="J19" s="202" t="s">
        <v>74</v>
      </c>
      <c r="K19" s="203" t="str">
        <f t="shared" si="0"/>
        <v>N_KW_1G7590</v>
      </c>
      <c r="L19" s="204"/>
      <c r="M19" s="206" t="str">
        <f>IF(L19="","",VLOOKUP(L19,Données_SB_Mâle!$D$2:$Q$28,9,FALSE))</f>
        <v/>
      </c>
      <c r="N19" s="207" t="str">
        <f>IF(L19="","",VLOOKUP(L19,Données_SB_Mâle!$D$2:$Q$28,10,FALSE))</f>
        <v/>
      </c>
      <c r="O19" s="16">
        <v>6.34</v>
      </c>
      <c r="P19" s="13">
        <v>37100</v>
      </c>
      <c r="Q19" s="163">
        <v>0.04</v>
      </c>
      <c r="R19" s="194">
        <f t="shared" si="1"/>
        <v>38584</v>
      </c>
      <c r="S19" s="199">
        <f t="shared" si="9"/>
        <v>244.62255999999999</v>
      </c>
      <c r="T19" s="179" t="str">
        <f t="shared" si="3"/>
        <v/>
      </c>
      <c r="U19" s="180" t="str">
        <f t="shared" si="4"/>
        <v/>
      </c>
      <c r="V19" s="16">
        <v>0</v>
      </c>
      <c r="W19" s="194">
        <v>148400</v>
      </c>
      <c r="X19" s="4">
        <v>0</v>
      </c>
      <c r="Y19" s="194">
        <v>90000</v>
      </c>
      <c r="Z19" s="199">
        <f t="shared" si="2"/>
        <v>0</v>
      </c>
      <c r="AA19" s="177" t="str">
        <f t="shared" si="5"/>
        <v/>
      </c>
      <c r="AB19" s="178" t="str">
        <f t="shared" si="6"/>
        <v/>
      </c>
      <c r="AC19" s="185" t="str">
        <f t="shared" si="7"/>
        <v/>
      </c>
      <c r="AD19" s="183" t="str">
        <f t="shared" si="8"/>
        <v/>
      </c>
    </row>
    <row r="20" spans="1:30" x14ac:dyDescent="0.35">
      <c r="A20" s="4">
        <v>20399</v>
      </c>
      <c r="B20" s="1">
        <v>22000019</v>
      </c>
      <c r="C20" s="4" t="s">
        <v>59</v>
      </c>
      <c r="D20" s="4" t="s">
        <v>52</v>
      </c>
      <c r="E20" s="4" t="s">
        <v>50</v>
      </c>
      <c r="F20" s="9" t="s">
        <v>96</v>
      </c>
      <c r="G20" s="7" t="s">
        <v>75</v>
      </c>
      <c r="H20" s="7" t="s">
        <v>70</v>
      </c>
      <c r="I20" s="201" t="s">
        <v>135</v>
      </c>
      <c r="J20" s="202" t="s">
        <v>74</v>
      </c>
      <c r="K20" s="203" t="str">
        <f t="shared" si="0"/>
        <v>N_KW_1G7590</v>
      </c>
      <c r="L20" s="204"/>
      <c r="M20" s="206" t="str">
        <f>IF(L20="","",VLOOKUP(L20,Données_SB_Mâle!$D$2:$Q$28,9,FALSE))</f>
        <v/>
      </c>
      <c r="N20" s="207" t="str">
        <f>IF(L20="","",VLOOKUP(L20,Données_SB_Mâle!$D$2:$Q$28,10,FALSE))</f>
        <v/>
      </c>
      <c r="O20" s="16">
        <v>24</v>
      </c>
      <c r="P20" s="13">
        <v>37100</v>
      </c>
      <c r="Q20" s="163">
        <v>0.04</v>
      </c>
      <c r="R20" s="194">
        <f t="shared" si="1"/>
        <v>38584</v>
      </c>
      <c r="S20" s="199">
        <f t="shared" si="9"/>
        <v>926.01599999999996</v>
      </c>
      <c r="T20" s="179" t="str">
        <f t="shared" si="3"/>
        <v/>
      </c>
      <c r="U20" s="180" t="str">
        <f t="shared" si="4"/>
        <v/>
      </c>
      <c r="V20" s="16">
        <v>0</v>
      </c>
      <c r="W20" s="194">
        <v>148400</v>
      </c>
      <c r="X20" s="4">
        <v>0</v>
      </c>
      <c r="Y20" s="194">
        <v>90000</v>
      </c>
      <c r="Z20" s="199">
        <f t="shared" si="2"/>
        <v>0</v>
      </c>
      <c r="AA20" s="177" t="str">
        <f t="shared" si="5"/>
        <v/>
      </c>
      <c r="AB20" s="178" t="str">
        <f t="shared" si="6"/>
        <v/>
      </c>
      <c r="AC20" s="185" t="str">
        <f t="shared" si="7"/>
        <v/>
      </c>
      <c r="AD20" s="183" t="str">
        <f t="shared" si="8"/>
        <v/>
      </c>
    </row>
    <row r="21" spans="1:30" x14ac:dyDescent="0.35">
      <c r="A21" s="4">
        <v>20935</v>
      </c>
      <c r="B21" s="1">
        <v>22000053</v>
      </c>
      <c r="C21" s="4" t="s">
        <v>58</v>
      </c>
      <c r="D21" s="4" t="s">
        <v>28</v>
      </c>
      <c r="E21" s="4" t="s">
        <v>50</v>
      </c>
      <c r="F21" s="9" t="s">
        <v>96</v>
      </c>
      <c r="G21" s="7" t="s">
        <v>75</v>
      </c>
      <c r="H21" s="7" t="s">
        <v>70</v>
      </c>
      <c r="I21" s="201" t="s">
        <v>135</v>
      </c>
      <c r="J21" s="202" t="s">
        <v>74</v>
      </c>
      <c r="K21" s="203" t="str">
        <f t="shared" si="0"/>
        <v>N_KW_1G7590</v>
      </c>
      <c r="L21" s="204"/>
      <c r="M21" s="206" t="str">
        <f>IF(L21="","",VLOOKUP(L21,Données_SB_Mâle!$D$2:$Q$28,9,FALSE))</f>
        <v/>
      </c>
      <c r="N21" s="207" t="str">
        <f>IF(L21="","",VLOOKUP(L21,Données_SB_Mâle!$D$2:$Q$28,10,FALSE))</f>
        <v/>
      </c>
      <c r="O21" s="16">
        <v>4.7</v>
      </c>
      <c r="P21" s="13">
        <v>37100</v>
      </c>
      <c r="Q21" s="163">
        <v>0.04</v>
      </c>
      <c r="R21" s="194">
        <f t="shared" si="1"/>
        <v>38584</v>
      </c>
      <c r="S21" s="199">
        <f t="shared" si="9"/>
        <v>181.34480000000002</v>
      </c>
      <c r="T21" s="179" t="str">
        <f t="shared" si="3"/>
        <v/>
      </c>
      <c r="U21" s="180" t="str">
        <f t="shared" si="4"/>
        <v/>
      </c>
      <c r="V21" s="16">
        <v>0</v>
      </c>
      <c r="W21" s="194">
        <v>148400</v>
      </c>
      <c r="X21" s="4">
        <v>0</v>
      </c>
      <c r="Y21" s="194">
        <v>90000</v>
      </c>
      <c r="Z21" s="199">
        <f t="shared" si="2"/>
        <v>0</v>
      </c>
      <c r="AA21" s="177" t="str">
        <f t="shared" si="5"/>
        <v/>
      </c>
      <c r="AB21" s="178" t="str">
        <f t="shared" si="6"/>
        <v/>
      </c>
      <c r="AC21" s="185" t="str">
        <f t="shared" si="7"/>
        <v/>
      </c>
      <c r="AD21" s="183" t="str">
        <f t="shared" si="8"/>
        <v/>
      </c>
    </row>
    <row r="22" spans="1:30" x14ac:dyDescent="0.35">
      <c r="A22" s="4">
        <v>19047</v>
      </c>
      <c r="B22" s="1">
        <v>22000020</v>
      </c>
      <c r="C22" s="5" t="s">
        <v>56</v>
      </c>
      <c r="D22" s="3" t="s">
        <v>1</v>
      </c>
      <c r="E22" s="3" t="s">
        <v>2</v>
      </c>
      <c r="F22" s="9" t="s">
        <v>96</v>
      </c>
      <c r="G22" s="6" t="s">
        <v>73</v>
      </c>
      <c r="H22" s="1" t="s">
        <v>70</v>
      </c>
      <c r="I22" s="201" t="s">
        <v>136</v>
      </c>
      <c r="J22" s="202" t="s">
        <v>74</v>
      </c>
      <c r="K22" s="203" t="str">
        <f t="shared" si="0"/>
        <v>N_KW_1F1736</v>
      </c>
      <c r="L22" s="204"/>
      <c r="M22" s="206" t="str">
        <f>IF(L22="","",VLOOKUP(L22,Données_SB_Mâle!$D$2:$Q$28,9,FALSE))</f>
        <v/>
      </c>
      <c r="N22" s="207" t="str">
        <f>IF(L22="","",VLOOKUP(L22,Données_SB_Mâle!$D$2:$Q$28,10,FALSE))</f>
        <v/>
      </c>
      <c r="O22" s="15">
        <v>6.98</v>
      </c>
      <c r="P22" s="13">
        <v>35000</v>
      </c>
      <c r="Q22" s="163">
        <v>0.04</v>
      </c>
      <c r="R22" s="194">
        <f t="shared" si="1"/>
        <v>36400</v>
      </c>
      <c r="S22" s="199">
        <f t="shared" si="9"/>
        <v>305.87200000000001</v>
      </c>
      <c r="T22" s="179" t="str">
        <f t="shared" si="3"/>
        <v/>
      </c>
      <c r="U22" s="180" t="str">
        <f t="shared" si="4"/>
        <v/>
      </c>
      <c r="V22" s="16">
        <v>0.37</v>
      </c>
      <c r="W22" s="194">
        <v>140000</v>
      </c>
      <c r="X22" s="4">
        <v>0</v>
      </c>
      <c r="Y22" s="194">
        <v>90000</v>
      </c>
      <c r="Z22" s="199">
        <f t="shared" si="2"/>
        <v>51.8</v>
      </c>
      <c r="AA22" s="177" t="str">
        <f t="shared" si="5"/>
        <v/>
      </c>
      <c r="AB22" s="178" t="str">
        <f t="shared" si="6"/>
        <v/>
      </c>
      <c r="AC22" s="185" t="str">
        <f t="shared" si="7"/>
        <v/>
      </c>
      <c r="AD22" s="183" t="str">
        <f t="shared" si="8"/>
        <v/>
      </c>
    </row>
    <row r="23" spans="1:30" x14ac:dyDescent="0.35">
      <c r="A23" s="4">
        <v>20634</v>
      </c>
      <c r="B23" s="1">
        <v>22000021</v>
      </c>
      <c r="C23" s="5" t="s">
        <v>57</v>
      </c>
      <c r="D23" s="3" t="s">
        <v>5</v>
      </c>
      <c r="E23" s="3" t="s">
        <v>2</v>
      </c>
      <c r="F23" s="9" t="s">
        <v>96</v>
      </c>
      <c r="G23" s="6" t="s">
        <v>73</v>
      </c>
      <c r="H23" s="1" t="s">
        <v>70</v>
      </c>
      <c r="I23" s="201" t="s">
        <v>136</v>
      </c>
      <c r="J23" s="202" t="s">
        <v>74</v>
      </c>
      <c r="K23" s="203" t="str">
        <f t="shared" si="0"/>
        <v>N_KW_1F1736</v>
      </c>
      <c r="L23" s="204"/>
      <c r="M23" s="206" t="str">
        <f>IF(L23="","",VLOOKUP(L23,Données_SB_Mâle!$D$2:$Q$28,9,FALSE))</f>
        <v/>
      </c>
      <c r="N23" s="207" t="str">
        <f>IF(L23="","",VLOOKUP(L23,Données_SB_Mâle!$D$2:$Q$28,10,FALSE))</f>
        <v/>
      </c>
      <c r="O23" s="15">
        <v>7</v>
      </c>
      <c r="P23" s="13">
        <v>35000</v>
      </c>
      <c r="Q23" s="163">
        <v>0.04</v>
      </c>
      <c r="R23" s="194">
        <f t="shared" si="1"/>
        <v>36400</v>
      </c>
      <c r="S23" s="199">
        <f t="shared" si="9"/>
        <v>291.2</v>
      </c>
      <c r="T23" s="179" t="str">
        <f t="shared" si="3"/>
        <v/>
      </c>
      <c r="U23" s="180" t="str">
        <f t="shared" si="4"/>
        <v/>
      </c>
      <c r="V23" s="16">
        <v>0.26</v>
      </c>
      <c r="W23" s="194">
        <v>140000</v>
      </c>
      <c r="X23" s="4">
        <v>0</v>
      </c>
      <c r="Y23" s="194">
        <v>90000</v>
      </c>
      <c r="Z23" s="199">
        <f t="shared" si="2"/>
        <v>36.4</v>
      </c>
      <c r="AA23" s="177" t="str">
        <f t="shared" si="5"/>
        <v/>
      </c>
      <c r="AB23" s="178" t="str">
        <f t="shared" si="6"/>
        <v/>
      </c>
      <c r="AC23" s="185" t="str">
        <f t="shared" si="7"/>
        <v/>
      </c>
      <c r="AD23" s="183" t="str">
        <f t="shared" si="8"/>
        <v/>
      </c>
    </row>
    <row r="24" spans="1:30" x14ac:dyDescent="0.35">
      <c r="A24" s="4">
        <v>24527</v>
      </c>
      <c r="B24" s="1">
        <v>22000022</v>
      </c>
      <c r="C24" s="4" t="s">
        <v>56</v>
      </c>
      <c r="D24" s="4" t="s">
        <v>43</v>
      </c>
      <c r="E24" s="4" t="s">
        <v>2</v>
      </c>
      <c r="F24" s="9" t="s">
        <v>96</v>
      </c>
      <c r="G24" s="7" t="s">
        <v>73</v>
      </c>
      <c r="H24" s="7" t="s">
        <v>70</v>
      </c>
      <c r="I24" s="201" t="s">
        <v>136</v>
      </c>
      <c r="J24" s="202" t="s">
        <v>74</v>
      </c>
      <c r="K24" s="203" t="str">
        <f t="shared" si="0"/>
        <v>N_KW_1F1736</v>
      </c>
      <c r="L24" s="204"/>
      <c r="M24" s="206" t="str">
        <f>IF(L24="","",VLOOKUP(L24,Données_SB_Mâle!$D$2:$Q$28,9,FALSE))</f>
        <v/>
      </c>
      <c r="N24" s="207" t="str">
        <f>IF(L24="","",VLOOKUP(L24,Données_SB_Mâle!$D$2:$Q$28,10,FALSE))</f>
        <v/>
      </c>
      <c r="O24" s="16">
        <v>14.69</v>
      </c>
      <c r="P24" s="13">
        <v>35000</v>
      </c>
      <c r="Q24" s="163">
        <v>0.04</v>
      </c>
      <c r="R24" s="194">
        <f t="shared" si="1"/>
        <v>36400</v>
      </c>
      <c r="S24" s="199">
        <f t="shared" si="9"/>
        <v>534.71600000000001</v>
      </c>
      <c r="T24" s="179" t="str">
        <f t="shared" si="3"/>
        <v/>
      </c>
      <c r="U24" s="180" t="str">
        <f t="shared" si="4"/>
        <v/>
      </c>
      <c r="V24" s="16">
        <v>0</v>
      </c>
      <c r="W24" s="194">
        <v>140000</v>
      </c>
      <c r="X24" s="4">
        <v>0</v>
      </c>
      <c r="Y24" s="194">
        <v>90000</v>
      </c>
      <c r="Z24" s="199">
        <f t="shared" si="2"/>
        <v>0</v>
      </c>
      <c r="AA24" s="177" t="str">
        <f t="shared" si="5"/>
        <v/>
      </c>
      <c r="AB24" s="178" t="str">
        <f t="shared" si="6"/>
        <v/>
      </c>
      <c r="AC24" s="185" t="str">
        <f t="shared" si="7"/>
        <v/>
      </c>
      <c r="AD24" s="183" t="str">
        <f t="shared" si="8"/>
        <v/>
      </c>
    </row>
    <row r="25" spans="1:30" x14ac:dyDescent="0.35">
      <c r="A25" s="4">
        <v>15889</v>
      </c>
      <c r="B25" s="1">
        <v>22000023</v>
      </c>
      <c r="C25" s="5" t="s">
        <v>58</v>
      </c>
      <c r="D25" s="3" t="s">
        <v>29</v>
      </c>
      <c r="E25" s="3" t="s">
        <v>31</v>
      </c>
      <c r="F25" s="9" t="s">
        <v>96</v>
      </c>
      <c r="G25" s="6" t="s">
        <v>73</v>
      </c>
      <c r="H25" s="1" t="s">
        <v>70</v>
      </c>
      <c r="I25" s="201" t="s">
        <v>137</v>
      </c>
      <c r="J25" s="202" t="s">
        <v>74</v>
      </c>
      <c r="K25" s="203" t="str">
        <f t="shared" si="0"/>
        <v>N_KW_1A252</v>
      </c>
      <c r="L25" s="204"/>
      <c r="M25" s="206" t="str">
        <f>IF(L25="","",VLOOKUP(L25,Données_SB_Mâle!$D$2:$Q$28,9,FALSE))</f>
        <v/>
      </c>
      <c r="N25" s="207" t="str">
        <f>IF(L25="","",VLOOKUP(L25,Données_SB_Mâle!$D$2:$Q$28,10,FALSE))</f>
        <v/>
      </c>
      <c r="O25" s="15">
        <v>31.2</v>
      </c>
      <c r="P25" s="13">
        <v>46700</v>
      </c>
      <c r="Q25" s="163">
        <v>0.04</v>
      </c>
      <c r="R25" s="194">
        <f t="shared" si="1"/>
        <v>48568</v>
      </c>
      <c r="S25" s="199">
        <f t="shared" si="9"/>
        <v>1662.4265999999998</v>
      </c>
      <c r="T25" s="179" t="str">
        <f t="shared" si="3"/>
        <v/>
      </c>
      <c r="U25" s="180" t="str">
        <f t="shared" si="4"/>
        <v/>
      </c>
      <c r="V25" s="15">
        <v>1.05</v>
      </c>
      <c r="W25" s="194">
        <v>140100</v>
      </c>
      <c r="X25" s="4">
        <v>0</v>
      </c>
      <c r="Y25" s="194">
        <v>90000</v>
      </c>
      <c r="Z25" s="199">
        <f t="shared" si="2"/>
        <v>147.10499999999999</v>
      </c>
      <c r="AA25" s="177" t="str">
        <f t="shared" si="5"/>
        <v/>
      </c>
      <c r="AB25" s="178" t="str">
        <f t="shared" si="6"/>
        <v/>
      </c>
      <c r="AC25" s="185" t="str">
        <f t="shared" si="7"/>
        <v/>
      </c>
      <c r="AD25" s="183" t="str">
        <f t="shared" si="8"/>
        <v/>
      </c>
    </row>
    <row r="26" spans="1:30" x14ac:dyDescent="0.35">
      <c r="A26" s="4">
        <v>22788</v>
      </c>
      <c r="B26" s="1">
        <v>22000049</v>
      </c>
      <c r="C26" s="4" t="s">
        <v>58</v>
      </c>
      <c r="D26" s="4" t="s">
        <v>19</v>
      </c>
      <c r="E26" s="4" t="s">
        <v>45</v>
      </c>
      <c r="F26" s="9" t="s">
        <v>97</v>
      </c>
      <c r="G26" s="7" t="s">
        <v>73</v>
      </c>
      <c r="H26" s="7" t="s">
        <v>70</v>
      </c>
      <c r="I26" s="5" t="s">
        <v>138</v>
      </c>
      <c r="J26" s="202" t="s">
        <v>74</v>
      </c>
      <c r="K26" s="203" t="str">
        <f t="shared" si="0"/>
        <v>N_RW_SM673</v>
      </c>
      <c r="L26" s="204"/>
      <c r="M26" s="206" t="str">
        <f>IF(L26="","",VLOOKUP(L26,Données_SB_Mâle!$D$2:$Q$28,9,FALSE))</f>
        <v/>
      </c>
      <c r="N26" s="207" t="str">
        <f>IF(L26="","",VLOOKUP(L26,Données_SB_Mâle!$D$2:$Q$28,10,FALSE))</f>
        <v/>
      </c>
      <c r="O26" s="16">
        <v>20.440000000000001</v>
      </c>
      <c r="P26" s="13">
        <v>35000</v>
      </c>
      <c r="Q26" s="163">
        <v>0.04</v>
      </c>
      <c r="R26" s="194">
        <f t="shared" si="1"/>
        <v>36400</v>
      </c>
      <c r="S26" s="199">
        <f t="shared" si="9"/>
        <v>744.01599999999996</v>
      </c>
      <c r="T26" s="179" t="str">
        <f t="shared" si="3"/>
        <v/>
      </c>
      <c r="U26" s="180" t="str">
        <f t="shared" si="4"/>
        <v/>
      </c>
      <c r="V26" s="19">
        <v>0</v>
      </c>
      <c r="W26" s="194">
        <v>140000</v>
      </c>
      <c r="X26" s="8">
        <v>0</v>
      </c>
      <c r="Y26" s="194">
        <v>90000</v>
      </c>
      <c r="Z26" s="199">
        <f t="shared" si="2"/>
        <v>0</v>
      </c>
      <c r="AA26" s="177" t="str">
        <f t="shared" si="5"/>
        <v/>
      </c>
      <c r="AB26" s="178" t="str">
        <f t="shared" si="6"/>
        <v/>
      </c>
      <c r="AC26" s="185" t="str">
        <f t="shared" si="7"/>
        <v/>
      </c>
      <c r="AD26" s="183" t="str">
        <f t="shared" si="8"/>
        <v/>
      </c>
    </row>
    <row r="27" spans="1:30" x14ac:dyDescent="0.35">
      <c r="A27" s="4">
        <v>22788</v>
      </c>
      <c r="B27" s="1">
        <v>22000050</v>
      </c>
      <c r="C27" s="4" t="s">
        <v>58</v>
      </c>
      <c r="D27" s="4" t="s">
        <v>19</v>
      </c>
      <c r="E27" s="4" t="s">
        <v>22</v>
      </c>
      <c r="F27" s="9" t="s">
        <v>97</v>
      </c>
      <c r="G27" s="7" t="s">
        <v>75</v>
      </c>
      <c r="H27" s="7" t="s">
        <v>70</v>
      </c>
      <c r="I27" s="5" t="s">
        <v>138</v>
      </c>
      <c r="J27" s="202" t="s">
        <v>74</v>
      </c>
      <c r="K27" s="203" t="str">
        <f t="shared" si="0"/>
        <v>N_RW_SM673</v>
      </c>
      <c r="L27" s="204"/>
      <c r="M27" s="206" t="str">
        <f>IF(L27="","",VLOOKUP(L27,Données_SB_Mâle!$D$2:$Q$28,9,FALSE))</f>
        <v/>
      </c>
      <c r="N27" s="207" t="str">
        <f>IF(L27="","",VLOOKUP(L27,Données_SB_Mâle!$D$2:$Q$28,10,FALSE))</f>
        <v/>
      </c>
      <c r="O27" s="16">
        <v>12.45</v>
      </c>
      <c r="P27" s="13">
        <v>35000</v>
      </c>
      <c r="Q27" s="163">
        <v>0.04</v>
      </c>
      <c r="R27" s="194">
        <f t="shared" si="1"/>
        <v>36400</v>
      </c>
      <c r="S27" s="199">
        <f t="shared" si="9"/>
        <v>453.18</v>
      </c>
      <c r="T27" s="179" t="str">
        <f t="shared" si="3"/>
        <v/>
      </c>
      <c r="U27" s="180" t="str">
        <f t="shared" si="4"/>
        <v/>
      </c>
      <c r="V27" s="16">
        <v>0</v>
      </c>
      <c r="W27" s="194">
        <v>140000</v>
      </c>
      <c r="X27" s="4">
        <v>0</v>
      </c>
      <c r="Y27" s="194">
        <v>90000</v>
      </c>
      <c r="Z27" s="199">
        <f t="shared" si="2"/>
        <v>0</v>
      </c>
      <c r="AA27" s="177" t="str">
        <f t="shared" si="5"/>
        <v/>
      </c>
      <c r="AB27" s="178" t="str">
        <f t="shared" si="6"/>
        <v/>
      </c>
      <c r="AC27" s="185" t="str">
        <f t="shared" si="7"/>
        <v/>
      </c>
      <c r="AD27" s="183" t="str">
        <f t="shared" si="8"/>
        <v/>
      </c>
    </row>
    <row r="28" spans="1:30" x14ac:dyDescent="0.35">
      <c r="A28" s="4">
        <v>24490</v>
      </c>
      <c r="B28" s="1">
        <v>22000051</v>
      </c>
      <c r="C28" s="5" t="s">
        <v>68</v>
      </c>
      <c r="D28" s="3" t="s">
        <v>21</v>
      </c>
      <c r="E28" s="3" t="s">
        <v>22</v>
      </c>
      <c r="F28" s="9" t="s">
        <v>97</v>
      </c>
      <c r="G28" s="6" t="s">
        <v>75</v>
      </c>
      <c r="H28" s="1" t="s">
        <v>70</v>
      </c>
      <c r="I28" s="5" t="s">
        <v>138</v>
      </c>
      <c r="J28" s="202" t="s">
        <v>74</v>
      </c>
      <c r="K28" s="203" t="str">
        <f t="shared" si="0"/>
        <v>N_RW_SM673</v>
      </c>
      <c r="L28" s="204"/>
      <c r="M28" s="206" t="str">
        <f>IF(L28="","",VLOOKUP(L28,Données_SB_Mâle!$D$2:$Q$28,9,FALSE))</f>
        <v/>
      </c>
      <c r="N28" s="207" t="str">
        <f>IF(L28="","",VLOOKUP(L28,Données_SB_Mâle!$D$2:$Q$28,10,FALSE))</f>
        <v/>
      </c>
      <c r="O28" s="15">
        <v>8</v>
      </c>
      <c r="P28" s="13">
        <v>35000</v>
      </c>
      <c r="Q28" s="163">
        <v>0.04</v>
      </c>
      <c r="R28" s="194">
        <f t="shared" si="1"/>
        <v>36400</v>
      </c>
      <c r="S28" s="199">
        <f t="shared" si="9"/>
        <v>305.2</v>
      </c>
      <c r="T28" s="179" t="str">
        <f t="shared" si="3"/>
        <v/>
      </c>
      <c r="U28" s="180" t="str">
        <f t="shared" si="4"/>
        <v/>
      </c>
      <c r="V28" s="15">
        <v>0.1</v>
      </c>
      <c r="W28" s="194">
        <v>140000</v>
      </c>
      <c r="X28" s="8">
        <v>0</v>
      </c>
      <c r="Y28" s="194">
        <v>90000</v>
      </c>
      <c r="Z28" s="199">
        <f t="shared" si="2"/>
        <v>14</v>
      </c>
      <c r="AA28" s="177" t="str">
        <f t="shared" si="5"/>
        <v/>
      </c>
      <c r="AB28" s="178" t="str">
        <f t="shared" si="6"/>
        <v/>
      </c>
      <c r="AC28" s="185" t="str">
        <f t="shared" si="7"/>
        <v/>
      </c>
      <c r="AD28" s="183" t="str">
        <f t="shared" si="8"/>
        <v/>
      </c>
    </row>
    <row r="29" spans="1:30" x14ac:dyDescent="0.35">
      <c r="A29" s="4">
        <v>20634</v>
      </c>
      <c r="B29" s="1">
        <v>22000024</v>
      </c>
      <c r="C29" s="4" t="s">
        <v>57</v>
      </c>
      <c r="D29" s="4" t="s">
        <v>5</v>
      </c>
      <c r="E29" s="4" t="s">
        <v>39</v>
      </c>
      <c r="F29" s="9" t="s">
        <v>96</v>
      </c>
      <c r="G29" s="7" t="s">
        <v>73</v>
      </c>
      <c r="H29" s="7" t="s">
        <v>70</v>
      </c>
      <c r="I29" s="5" t="s">
        <v>139</v>
      </c>
      <c r="J29" s="202" t="s">
        <v>74</v>
      </c>
      <c r="K29" s="203" t="str">
        <f t="shared" si="0"/>
        <v>N_KW_1G7423</v>
      </c>
      <c r="L29" s="204"/>
      <c r="M29" s="206" t="str">
        <f>IF(L29="","",VLOOKUP(L29,Données_SB_Mâle!$D$2:$Q$28,9,FALSE))</f>
        <v/>
      </c>
      <c r="N29" s="207" t="str">
        <f>IF(L29="","",VLOOKUP(L29,Données_SB_Mâle!$D$2:$Q$28,10,FALSE))</f>
        <v/>
      </c>
      <c r="O29" s="16">
        <v>11.03</v>
      </c>
      <c r="P29" s="13">
        <v>37100</v>
      </c>
      <c r="Q29" s="163">
        <v>0.04</v>
      </c>
      <c r="R29" s="194">
        <f t="shared" si="1"/>
        <v>38584</v>
      </c>
      <c r="S29" s="199">
        <f t="shared" si="9"/>
        <v>425.58151999999995</v>
      </c>
      <c r="T29" s="179" t="str">
        <f t="shared" si="3"/>
        <v/>
      </c>
      <c r="U29" s="180" t="str">
        <f t="shared" si="4"/>
        <v/>
      </c>
      <c r="V29" s="16">
        <v>0</v>
      </c>
      <c r="W29" s="194">
        <v>148400</v>
      </c>
      <c r="X29" s="4">
        <v>0</v>
      </c>
      <c r="Y29" s="194">
        <v>90000</v>
      </c>
      <c r="Z29" s="199">
        <f t="shared" si="2"/>
        <v>0</v>
      </c>
      <c r="AA29" s="177" t="str">
        <f t="shared" si="5"/>
        <v/>
      </c>
      <c r="AB29" s="178" t="str">
        <f t="shared" si="6"/>
        <v/>
      </c>
      <c r="AC29" s="185" t="str">
        <f t="shared" si="7"/>
        <v/>
      </c>
      <c r="AD29" s="183" t="str">
        <f t="shared" si="8"/>
        <v/>
      </c>
    </row>
    <row r="30" spans="1:30" x14ac:dyDescent="0.35">
      <c r="A30" s="4">
        <v>13327</v>
      </c>
      <c r="B30" s="1">
        <v>22000025</v>
      </c>
      <c r="C30" s="4" t="s">
        <v>159</v>
      </c>
      <c r="D30" s="4" t="s">
        <v>69</v>
      </c>
      <c r="E30" s="4" t="s">
        <v>6</v>
      </c>
      <c r="F30" s="9" t="s">
        <v>96</v>
      </c>
      <c r="G30" s="7" t="s">
        <v>75</v>
      </c>
      <c r="H30" s="7" t="s">
        <v>70</v>
      </c>
      <c r="I30" s="5" t="s">
        <v>139</v>
      </c>
      <c r="J30" s="202" t="s">
        <v>74</v>
      </c>
      <c r="K30" s="203" t="str">
        <f t="shared" si="0"/>
        <v>N_KW_1G7423</v>
      </c>
      <c r="L30" s="204"/>
      <c r="M30" s="206" t="str">
        <f>IF(L30="","",VLOOKUP(L30,Données_SB_Mâle!$D$2:$Q$28,9,FALSE))</f>
        <v/>
      </c>
      <c r="N30" s="207" t="str">
        <f>IF(L30="","",VLOOKUP(L30,Données_SB_Mâle!$D$2:$Q$28,10,FALSE))</f>
        <v/>
      </c>
      <c r="O30" s="16">
        <v>5.8</v>
      </c>
      <c r="P30" s="13">
        <v>37100</v>
      </c>
      <c r="Q30" s="163">
        <v>0.04</v>
      </c>
      <c r="R30" s="194">
        <f t="shared" si="1"/>
        <v>38584</v>
      </c>
      <c r="S30" s="199">
        <f t="shared" si="9"/>
        <v>223.78719999999998</v>
      </c>
      <c r="T30" s="179" t="str">
        <f t="shared" si="3"/>
        <v/>
      </c>
      <c r="U30" s="180" t="str">
        <f t="shared" si="4"/>
        <v/>
      </c>
      <c r="V30" s="16">
        <v>0</v>
      </c>
      <c r="W30" s="194">
        <v>148400</v>
      </c>
      <c r="X30" s="8">
        <v>0</v>
      </c>
      <c r="Y30" s="194">
        <v>90000</v>
      </c>
      <c r="Z30" s="199">
        <f t="shared" si="2"/>
        <v>0</v>
      </c>
      <c r="AA30" s="177" t="str">
        <f t="shared" si="5"/>
        <v/>
      </c>
      <c r="AB30" s="178" t="str">
        <f t="shared" si="6"/>
        <v/>
      </c>
      <c r="AC30" s="185" t="str">
        <f t="shared" si="7"/>
        <v/>
      </c>
      <c r="AD30" s="183" t="str">
        <f t="shared" si="8"/>
        <v/>
      </c>
    </row>
    <row r="31" spans="1:30" x14ac:dyDescent="0.35">
      <c r="A31" s="4">
        <v>13973</v>
      </c>
      <c r="B31" s="1">
        <v>22000026</v>
      </c>
      <c r="C31" s="5" t="s">
        <v>56</v>
      </c>
      <c r="D31" s="3" t="s">
        <v>33</v>
      </c>
      <c r="E31" s="3" t="s">
        <v>6</v>
      </c>
      <c r="F31" s="9" t="s">
        <v>96</v>
      </c>
      <c r="G31" s="6" t="s">
        <v>75</v>
      </c>
      <c r="H31" s="1" t="s">
        <v>70</v>
      </c>
      <c r="I31" s="5" t="s">
        <v>139</v>
      </c>
      <c r="J31" s="202" t="s">
        <v>74</v>
      </c>
      <c r="K31" s="203" t="str">
        <f t="shared" si="0"/>
        <v>N_KW_1G7423</v>
      </c>
      <c r="L31" s="204"/>
      <c r="M31" s="206" t="str">
        <f>IF(L31="","",VLOOKUP(L31,Données_SB_Mâle!$D$2:$Q$28,9,FALSE))</f>
        <v/>
      </c>
      <c r="N31" s="207" t="str">
        <f>IF(L31="","",VLOOKUP(L31,Données_SB_Mâle!$D$2:$Q$28,10,FALSE))</f>
        <v/>
      </c>
      <c r="O31" s="15">
        <v>7.3</v>
      </c>
      <c r="P31" s="13">
        <v>37100</v>
      </c>
      <c r="Q31" s="163">
        <v>0.04</v>
      </c>
      <c r="R31" s="194">
        <f t="shared" si="1"/>
        <v>38584</v>
      </c>
      <c r="S31" s="199">
        <f t="shared" si="9"/>
        <v>309.85919999999999</v>
      </c>
      <c r="T31" s="179" t="str">
        <f t="shared" si="3"/>
        <v/>
      </c>
      <c r="U31" s="180" t="str">
        <f t="shared" si="4"/>
        <v/>
      </c>
      <c r="V31" s="15">
        <v>0.19</v>
      </c>
      <c r="W31" s="194">
        <v>148400</v>
      </c>
      <c r="X31" s="8">
        <v>0</v>
      </c>
      <c r="Y31" s="194">
        <v>90000</v>
      </c>
      <c r="Z31" s="199">
        <f t="shared" si="2"/>
        <v>28.196000000000002</v>
      </c>
      <c r="AA31" s="177" t="str">
        <f t="shared" si="5"/>
        <v/>
      </c>
      <c r="AB31" s="178" t="str">
        <f t="shared" si="6"/>
        <v/>
      </c>
      <c r="AC31" s="185" t="str">
        <f t="shared" si="7"/>
        <v/>
      </c>
      <c r="AD31" s="183" t="str">
        <f t="shared" si="8"/>
        <v/>
      </c>
    </row>
    <row r="32" spans="1:30" x14ac:dyDescent="0.35">
      <c r="A32" s="4">
        <v>20634</v>
      </c>
      <c r="B32" s="1">
        <v>22000027</v>
      </c>
      <c r="C32" s="4" t="s">
        <v>57</v>
      </c>
      <c r="D32" s="4" t="s">
        <v>5</v>
      </c>
      <c r="E32" s="4" t="s">
        <v>6</v>
      </c>
      <c r="F32" s="9" t="s">
        <v>96</v>
      </c>
      <c r="G32" s="7" t="s">
        <v>75</v>
      </c>
      <c r="H32" s="7" t="s">
        <v>70</v>
      </c>
      <c r="I32" s="5" t="s">
        <v>139</v>
      </c>
      <c r="J32" s="202" t="s">
        <v>74</v>
      </c>
      <c r="K32" s="203" t="str">
        <f t="shared" si="0"/>
        <v>N_KW_1G7423</v>
      </c>
      <c r="L32" s="204"/>
      <c r="M32" s="206" t="str">
        <f>IF(L32="","",VLOOKUP(L32,Données_SB_Mâle!$D$2:$Q$28,9,FALSE))</f>
        <v/>
      </c>
      <c r="N32" s="207" t="str">
        <f>IF(L32="","",VLOOKUP(L32,Données_SB_Mâle!$D$2:$Q$28,10,FALSE))</f>
        <v/>
      </c>
      <c r="O32" s="16">
        <v>3</v>
      </c>
      <c r="P32" s="13">
        <v>37100</v>
      </c>
      <c r="Q32" s="163">
        <v>0.04</v>
      </c>
      <c r="R32" s="194">
        <f t="shared" si="1"/>
        <v>38584</v>
      </c>
      <c r="S32" s="199">
        <f t="shared" si="9"/>
        <v>119.352</v>
      </c>
      <c r="T32" s="179" t="str">
        <f t="shared" si="3"/>
        <v/>
      </c>
      <c r="U32" s="180" t="str">
        <f t="shared" si="4"/>
        <v/>
      </c>
      <c r="V32" s="16">
        <v>0</v>
      </c>
      <c r="W32" s="194">
        <v>148400</v>
      </c>
      <c r="X32" s="8">
        <v>0.04</v>
      </c>
      <c r="Y32" s="194">
        <v>90000</v>
      </c>
      <c r="Z32" s="199">
        <f t="shared" si="2"/>
        <v>3.6</v>
      </c>
      <c r="AA32" s="177" t="str">
        <f t="shared" si="5"/>
        <v/>
      </c>
      <c r="AB32" s="178" t="str">
        <f t="shared" si="6"/>
        <v/>
      </c>
      <c r="AC32" s="185" t="str">
        <f t="shared" si="7"/>
        <v/>
      </c>
      <c r="AD32" s="183" t="str">
        <f t="shared" si="8"/>
        <v/>
      </c>
    </row>
    <row r="33" spans="1:30" x14ac:dyDescent="0.35">
      <c r="A33" s="4">
        <v>11954</v>
      </c>
      <c r="B33" s="1">
        <v>22000028</v>
      </c>
      <c r="C33" s="4" t="s">
        <v>65</v>
      </c>
      <c r="D33" s="4" t="s">
        <v>64</v>
      </c>
      <c r="E33" s="4" t="s">
        <v>40</v>
      </c>
      <c r="F33" s="9" t="s">
        <v>96</v>
      </c>
      <c r="G33" s="7" t="s">
        <v>73</v>
      </c>
      <c r="H33" s="7" t="s">
        <v>70</v>
      </c>
      <c r="I33" s="5" t="s">
        <v>131</v>
      </c>
      <c r="J33" s="202" t="s">
        <v>74</v>
      </c>
      <c r="K33" s="203" t="str">
        <f t="shared" si="0"/>
        <v>N_KW_1G7328</v>
      </c>
      <c r="L33" s="204"/>
      <c r="M33" s="206" t="str">
        <f>IF(L33="","",VLOOKUP(L33,Données_SB_Mâle!$D$2:$Q$28,9,FALSE))</f>
        <v/>
      </c>
      <c r="N33" s="207" t="str">
        <f>IF(L33="","",VLOOKUP(L33,Données_SB_Mâle!$D$2:$Q$28,10,FALSE))</f>
        <v/>
      </c>
      <c r="O33" s="16">
        <v>18.5</v>
      </c>
      <c r="P33" s="13">
        <v>37100</v>
      </c>
      <c r="Q33" s="163">
        <v>0.04</v>
      </c>
      <c r="R33" s="194">
        <f t="shared" si="1"/>
        <v>38584</v>
      </c>
      <c r="S33" s="199">
        <f t="shared" si="9"/>
        <v>713.80399999999997</v>
      </c>
      <c r="T33" s="179" t="str">
        <f t="shared" si="3"/>
        <v/>
      </c>
      <c r="U33" s="180" t="str">
        <f t="shared" si="4"/>
        <v/>
      </c>
      <c r="V33" s="19">
        <v>0</v>
      </c>
      <c r="W33" s="194">
        <v>148400</v>
      </c>
      <c r="X33" s="8">
        <v>0</v>
      </c>
      <c r="Y33" s="194">
        <v>90000</v>
      </c>
      <c r="Z33" s="199">
        <f t="shared" si="2"/>
        <v>0</v>
      </c>
      <c r="AA33" s="177" t="str">
        <f t="shared" si="5"/>
        <v/>
      </c>
      <c r="AB33" s="178" t="str">
        <f t="shared" si="6"/>
        <v/>
      </c>
      <c r="AC33" s="185" t="str">
        <f t="shared" si="7"/>
        <v/>
      </c>
      <c r="AD33" s="183" t="str">
        <f t="shared" si="8"/>
        <v/>
      </c>
    </row>
    <row r="34" spans="1:30" x14ac:dyDescent="0.35">
      <c r="A34" s="4">
        <v>19830</v>
      </c>
      <c r="B34" s="1">
        <v>22000029</v>
      </c>
      <c r="C34" s="4" t="s">
        <v>57</v>
      </c>
      <c r="D34" s="4" t="s">
        <v>44</v>
      </c>
      <c r="E34" s="4" t="s">
        <v>40</v>
      </c>
      <c r="F34" s="9" t="s">
        <v>96</v>
      </c>
      <c r="G34" s="7" t="s">
        <v>73</v>
      </c>
      <c r="H34" s="7" t="s">
        <v>70</v>
      </c>
      <c r="I34" s="5" t="s">
        <v>131</v>
      </c>
      <c r="J34" s="202" t="s">
        <v>74</v>
      </c>
      <c r="K34" s="203" t="str">
        <f t="shared" ref="K34:K65" si="10">J34&amp;"_"&amp;I34</f>
        <v>N_KW_1G7328</v>
      </c>
      <c r="L34" s="204"/>
      <c r="M34" s="206" t="str">
        <f>IF(L34="","",VLOOKUP(L34,Données_SB_Mâle!$D$2:$Q$28,9,FALSE))</f>
        <v/>
      </c>
      <c r="N34" s="207" t="str">
        <f>IF(L34="","",VLOOKUP(L34,Données_SB_Mâle!$D$2:$Q$28,10,FALSE))</f>
        <v/>
      </c>
      <c r="O34" s="16">
        <v>8.3000000000000007</v>
      </c>
      <c r="P34" s="13">
        <v>37100</v>
      </c>
      <c r="Q34" s="163">
        <v>0.04</v>
      </c>
      <c r="R34" s="194">
        <f t="shared" ref="R34:R65" si="11">P34*(1+Q34)</f>
        <v>38584</v>
      </c>
      <c r="S34" s="199">
        <f t="shared" si="9"/>
        <v>320.24720000000002</v>
      </c>
      <c r="T34" s="179" t="str">
        <f t="shared" si="3"/>
        <v/>
      </c>
      <c r="U34" s="180" t="str">
        <f t="shared" si="4"/>
        <v/>
      </c>
      <c r="V34" s="19">
        <v>0</v>
      </c>
      <c r="W34" s="194">
        <v>148400</v>
      </c>
      <c r="X34" s="8">
        <v>0</v>
      </c>
      <c r="Y34" s="194">
        <v>90000</v>
      </c>
      <c r="Z34" s="199">
        <f t="shared" ref="Z34:Z65" si="12">((W34*V34)+(Y34*X34))/1000</f>
        <v>0</v>
      </c>
      <c r="AA34" s="177" t="str">
        <f t="shared" si="5"/>
        <v/>
      </c>
      <c r="AB34" s="178" t="str">
        <f t="shared" si="6"/>
        <v/>
      </c>
      <c r="AC34" s="185" t="str">
        <f t="shared" si="7"/>
        <v/>
      </c>
      <c r="AD34" s="183" t="str">
        <f t="shared" si="8"/>
        <v/>
      </c>
    </row>
    <row r="35" spans="1:30" x14ac:dyDescent="0.35">
      <c r="A35" s="4">
        <v>21910</v>
      </c>
      <c r="B35" s="1">
        <v>22000030</v>
      </c>
      <c r="C35" s="4" t="s">
        <v>58</v>
      </c>
      <c r="D35" s="4" t="s">
        <v>60</v>
      </c>
      <c r="E35" s="4" t="s">
        <v>40</v>
      </c>
      <c r="F35" s="9" t="s">
        <v>96</v>
      </c>
      <c r="G35" s="7" t="s">
        <v>73</v>
      </c>
      <c r="H35" s="7" t="s">
        <v>70</v>
      </c>
      <c r="I35" s="5" t="s">
        <v>131</v>
      </c>
      <c r="J35" s="202" t="s">
        <v>74</v>
      </c>
      <c r="K35" s="203" t="str">
        <f t="shared" si="10"/>
        <v>N_KW_1G7328</v>
      </c>
      <c r="L35" s="204"/>
      <c r="M35" s="206" t="str">
        <f>IF(L35="","",VLOOKUP(L35,Données_SB_Mâle!$D$2:$Q$28,9,FALSE))</f>
        <v/>
      </c>
      <c r="N35" s="207" t="str">
        <f>IF(L35="","",VLOOKUP(L35,Données_SB_Mâle!$D$2:$Q$28,10,FALSE))</f>
        <v/>
      </c>
      <c r="O35" s="16">
        <v>8</v>
      </c>
      <c r="P35" s="13">
        <v>37100</v>
      </c>
      <c r="Q35" s="163">
        <v>0.04</v>
      </c>
      <c r="R35" s="194">
        <f t="shared" si="11"/>
        <v>38584</v>
      </c>
      <c r="S35" s="199">
        <f t="shared" si="9"/>
        <v>308.67200000000003</v>
      </c>
      <c r="T35" s="179" t="str">
        <f t="shared" si="3"/>
        <v/>
      </c>
      <c r="U35" s="180" t="str">
        <f t="shared" si="4"/>
        <v/>
      </c>
      <c r="V35" s="19">
        <v>0</v>
      </c>
      <c r="W35" s="194">
        <v>148400</v>
      </c>
      <c r="X35" s="8">
        <v>0</v>
      </c>
      <c r="Y35" s="194">
        <v>90000</v>
      </c>
      <c r="Z35" s="199">
        <f t="shared" si="12"/>
        <v>0</v>
      </c>
      <c r="AA35" s="177" t="str">
        <f t="shared" si="5"/>
        <v/>
      </c>
      <c r="AB35" s="178" t="str">
        <f t="shared" si="6"/>
        <v/>
      </c>
      <c r="AC35" s="185" t="str">
        <f t="shared" si="7"/>
        <v/>
      </c>
      <c r="AD35" s="183" t="str">
        <f t="shared" si="8"/>
        <v/>
      </c>
    </row>
    <row r="36" spans="1:30" x14ac:dyDescent="0.35">
      <c r="A36" s="4">
        <v>12316</v>
      </c>
      <c r="B36" s="1">
        <v>22000031</v>
      </c>
      <c r="C36" s="4" t="s">
        <v>58</v>
      </c>
      <c r="D36" s="4" t="s">
        <v>62</v>
      </c>
      <c r="E36" s="4" t="s">
        <v>13</v>
      </c>
      <c r="F36" s="9" t="s">
        <v>96</v>
      </c>
      <c r="G36" s="7" t="s">
        <v>73</v>
      </c>
      <c r="H36" s="7" t="s">
        <v>70</v>
      </c>
      <c r="I36" s="201" t="s">
        <v>132</v>
      </c>
      <c r="J36" s="202" t="s">
        <v>74</v>
      </c>
      <c r="K36" s="203" t="str">
        <f t="shared" si="10"/>
        <v>N_KW_3B3061</v>
      </c>
      <c r="L36" s="204"/>
      <c r="M36" s="206" t="str">
        <f>IF(L36="","",VLOOKUP(L36,Données_SB_Mâle!$D$2:$Q$28,9,FALSE))</f>
        <v/>
      </c>
      <c r="N36" s="207" t="str">
        <f>IF(L36="","",VLOOKUP(L36,Données_SB_Mâle!$D$2:$Q$28,10,FALSE))</f>
        <v/>
      </c>
      <c r="O36" s="16">
        <v>11.52</v>
      </c>
      <c r="P36" s="13">
        <v>37100</v>
      </c>
      <c r="Q36" s="163">
        <v>0.04</v>
      </c>
      <c r="R36" s="194">
        <f t="shared" si="11"/>
        <v>38584</v>
      </c>
      <c r="S36" s="199">
        <f t="shared" ref="S36:S67" si="13">((R36*O36)+(W36*V36)+(Y36*X36))/1000</f>
        <v>509.78368</v>
      </c>
      <c r="T36" s="179" t="str">
        <f t="shared" si="3"/>
        <v/>
      </c>
      <c r="U36" s="180" t="str">
        <f t="shared" si="4"/>
        <v/>
      </c>
      <c r="V36" s="19">
        <v>0.44</v>
      </c>
      <c r="W36" s="194">
        <v>148400</v>
      </c>
      <c r="X36" s="8">
        <v>0</v>
      </c>
      <c r="Y36" s="194">
        <v>90000</v>
      </c>
      <c r="Z36" s="199">
        <f t="shared" si="12"/>
        <v>65.296000000000006</v>
      </c>
      <c r="AA36" s="177" t="str">
        <f t="shared" si="5"/>
        <v/>
      </c>
      <c r="AB36" s="178" t="str">
        <f t="shared" si="6"/>
        <v/>
      </c>
      <c r="AC36" s="185" t="str">
        <f t="shared" si="7"/>
        <v/>
      </c>
      <c r="AD36" s="183" t="str">
        <f t="shared" si="8"/>
        <v/>
      </c>
    </row>
    <row r="37" spans="1:30" x14ac:dyDescent="0.35">
      <c r="A37" s="4">
        <v>15907</v>
      </c>
      <c r="B37" s="1">
        <v>22000032</v>
      </c>
      <c r="C37" s="5" t="s">
        <v>58</v>
      </c>
      <c r="D37" s="3" t="s">
        <v>16</v>
      </c>
      <c r="E37" s="3" t="s">
        <v>13</v>
      </c>
      <c r="F37" s="9" t="s">
        <v>96</v>
      </c>
      <c r="G37" s="6" t="s">
        <v>73</v>
      </c>
      <c r="H37" s="1" t="s">
        <v>70</v>
      </c>
      <c r="I37" s="201" t="s">
        <v>132</v>
      </c>
      <c r="J37" s="202" t="s">
        <v>74</v>
      </c>
      <c r="K37" s="203" t="str">
        <f t="shared" si="10"/>
        <v>N_KW_3B3061</v>
      </c>
      <c r="L37" s="204"/>
      <c r="M37" s="206" t="str">
        <f>IF(L37="","",VLOOKUP(L37,Données_SB_Mâle!$D$2:$Q$28,9,FALSE))</f>
        <v/>
      </c>
      <c r="N37" s="207" t="str">
        <f>IF(L37="","",VLOOKUP(L37,Données_SB_Mâle!$D$2:$Q$28,10,FALSE))</f>
        <v/>
      </c>
      <c r="O37" s="15">
        <v>15.4</v>
      </c>
      <c r="P37" s="13">
        <v>37100</v>
      </c>
      <c r="Q37" s="163">
        <v>0.04</v>
      </c>
      <c r="R37" s="194">
        <f t="shared" si="11"/>
        <v>38584</v>
      </c>
      <c r="S37" s="199">
        <f t="shared" si="13"/>
        <v>806.40559999999994</v>
      </c>
      <c r="T37" s="179" t="str">
        <f t="shared" si="3"/>
        <v/>
      </c>
      <c r="U37" s="180" t="str">
        <f t="shared" si="4"/>
        <v/>
      </c>
      <c r="V37" s="15">
        <f>1.36+0.07</f>
        <v>1.4300000000000002</v>
      </c>
      <c r="W37" s="194">
        <v>148400</v>
      </c>
      <c r="X37" s="8">
        <v>0</v>
      </c>
      <c r="Y37" s="194">
        <v>90000</v>
      </c>
      <c r="Z37" s="199">
        <f t="shared" si="12"/>
        <v>212.21200000000002</v>
      </c>
      <c r="AA37" s="177" t="str">
        <f t="shared" si="5"/>
        <v/>
      </c>
      <c r="AB37" s="178" t="str">
        <f t="shared" si="6"/>
        <v/>
      </c>
      <c r="AC37" s="185" t="str">
        <f t="shared" si="7"/>
        <v/>
      </c>
      <c r="AD37" s="183" t="str">
        <f t="shared" si="8"/>
        <v/>
      </c>
    </row>
    <row r="38" spans="1:30" x14ac:dyDescent="0.35">
      <c r="A38" s="4">
        <v>13849</v>
      </c>
      <c r="B38" s="1">
        <v>22000054</v>
      </c>
      <c r="C38" s="5" t="s">
        <v>58</v>
      </c>
      <c r="D38" s="4" t="s">
        <v>51</v>
      </c>
      <c r="E38" s="3" t="s">
        <v>14</v>
      </c>
      <c r="F38" s="9" t="s">
        <v>96</v>
      </c>
      <c r="G38" s="6" t="s">
        <v>73</v>
      </c>
      <c r="H38" s="1" t="s">
        <v>71</v>
      </c>
      <c r="I38" s="5" t="s">
        <v>140</v>
      </c>
      <c r="J38" s="202" t="s">
        <v>74</v>
      </c>
      <c r="K38" s="203" t="str">
        <f t="shared" si="10"/>
        <v>N_KW_1GA3167</v>
      </c>
      <c r="L38" s="204"/>
      <c r="M38" s="206" t="str">
        <f>IF(L38="","",VLOOKUP(L38,Données_SB_Mâle!$D$2:$Q$28,9,FALSE))</f>
        <v/>
      </c>
      <c r="N38" s="207" t="str">
        <f>IF(L38="","",VLOOKUP(L38,Données_SB_Mâle!$D$2:$Q$28,10,FALSE))</f>
        <v/>
      </c>
      <c r="O38" s="15">
        <v>4.95</v>
      </c>
      <c r="P38" s="13">
        <v>37100</v>
      </c>
      <c r="Q38" s="163">
        <v>0.04</v>
      </c>
      <c r="R38" s="194">
        <f t="shared" si="11"/>
        <v>38584</v>
      </c>
      <c r="S38" s="199">
        <f t="shared" si="13"/>
        <v>196.92680000000001</v>
      </c>
      <c r="T38" s="179" t="str">
        <f t="shared" si="3"/>
        <v/>
      </c>
      <c r="U38" s="180" t="str">
        <f t="shared" si="4"/>
        <v/>
      </c>
      <c r="V38" s="15">
        <v>0.04</v>
      </c>
      <c r="W38" s="194">
        <v>148400</v>
      </c>
      <c r="X38" s="4">
        <v>0</v>
      </c>
      <c r="Y38" s="194">
        <v>90000</v>
      </c>
      <c r="Z38" s="199">
        <f t="shared" si="12"/>
        <v>5.9359999999999999</v>
      </c>
      <c r="AA38" s="177" t="str">
        <f t="shared" si="5"/>
        <v/>
      </c>
      <c r="AB38" s="178" t="str">
        <f t="shared" si="6"/>
        <v/>
      </c>
      <c r="AC38" s="185" t="str">
        <f t="shared" si="7"/>
        <v/>
      </c>
      <c r="AD38" s="183" t="str">
        <f t="shared" si="8"/>
        <v/>
      </c>
    </row>
    <row r="39" spans="1:30" x14ac:dyDescent="0.35">
      <c r="A39" s="4">
        <v>17577</v>
      </c>
      <c r="B39" s="1">
        <v>22000055</v>
      </c>
      <c r="C39" s="4" t="s">
        <v>58</v>
      </c>
      <c r="D39" s="4" t="s">
        <v>18</v>
      </c>
      <c r="E39" s="4" t="s">
        <v>14</v>
      </c>
      <c r="F39" s="9" t="s">
        <v>96</v>
      </c>
      <c r="G39" s="7" t="s">
        <v>73</v>
      </c>
      <c r="H39" s="7" t="s">
        <v>71</v>
      </c>
      <c r="I39" s="5" t="s">
        <v>140</v>
      </c>
      <c r="J39" s="202" t="s">
        <v>74</v>
      </c>
      <c r="K39" s="203" t="str">
        <f t="shared" si="10"/>
        <v>N_KW_1GA3167</v>
      </c>
      <c r="L39" s="204"/>
      <c r="M39" s="206" t="str">
        <f>IF(L39="","",VLOOKUP(L39,Données_SB_Mâle!$D$2:$Q$28,9,FALSE))</f>
        <v/>
      </c>
      <c r="N39" s="207" t="str">
        <f>IF(L39="","",VLOOKUP(L39,Données_SB_Mâle!$D$2:$Q$28,10,FALSE))</f>
        <v/>
      </c>
      <c r="O39" s="16">
        <v>20.350000000000001</v>
      </c>
      <c r="P39" s="13">
        <v>37100</v>
      </c>
      <c r="Q39" s="163">
        <v>0.04</v>
      </c>
      <c r="R39" s="194">
        <f t="shared" si="11"/>
        <v>38584</v>
      </c>
      <c r="S39" s="199">
        <f t="shared" si="13"/>
        <v>785.18439999999998</v>
      </c>
      <c r="T39" s="179" t="str">
        <f t="shared" si="3"/>
        <v/>
      </c>
      <c r="U39" s="180" t="str">
        <f t="shared" si="4"/>
        <v/>
      </c>
      <c r="V39" s="16">
        <v>0</v>
      </c>
      <c r="W39" s="194">
        <v>148400</v>
      </c>
      <c r="X39" s="4">
        <v>0</v>
      </c>
      <c r="Y39" s="194">
        <v>90000</v>
      </c>
      <c r="Z39" s="199">
        <f t="shared" si="12"/>
        <v>0</v>
      </c>
      <c r="AA39" s="177" t="str">
        <f t="shared" si="5"/>
        <v/>
      </c>
      <c r="AB39" s="178" t="str">
        <f t="shared" si="6"/>
        <v/>
      </c>
      <c r="AC39" s="185" t="str">
        <f t="shared" si="7"/>
        <v/>
      </c>
      <c r="AD39" s="183" t="str">
        <f t="shared" si="8"/>
        <v/>
      </c>
    </row>
    <row r="40" spans="1:30" x14ac:dyDescent="0.35">
      <c r="A40" s="4">
        <v>21081</v>
      </c>
      <c r="B40" s="1">
        <v>22000056</v>
      </c>
      <c r="C40" s="4" t="s">
        <v>58</v>
      </c>
      <c r="D40" s="4" t="s">
        <v>63</v>
      </c>
      <c r="E40" s="4" t="s">
        <v>14</v>
      </c>
      <c r="F40" s="9" t="s">
        <v>96</v>
      </c>
      <c r="G40" s="7" t="s">
        <v>73</v>
      </c>
      <c r="H40" s="7" t="s">
        <v>71</v>
      </c>
      <c r="I40" s="5" t="s">
        <v>140</v>
      </c>
      <c r="J40" s="202" t="s">
        <v>74</v>
      </c>
      <c r="K40" s="203" t="str">
        <f t="shared" si="10"/>
        <v>N_KW_1GA3167</v>
      </c>
      <c r="L40" s="204"/>
      <c r="M40" s="206" t="str">
        <f>IF(L40="","",VLOOKUP(L40,Données_SB_Mâle!$D$2:$Q$28,9,FALSE))</f>
        <v/>
      </c>
      <c r="N40" s="207" t="str">
        <f>IF(L40="","",VLOOKUP(L40,Données_SB_Mâle!$D$2:$Q$28,10,FALSE))</f>
        <v/>
      </c>
      <c r="O40" s="16">
        <v>10.6</v>
      </c>
      <c r="P40" s="13">
        <v>37100</v>
      </c>
      <c r="Q40" s="163">
        <v>0.04</v>
      </c>
      <c r="R40" s="194">
        <f t="shared" si="11"/>
        <v>38584</v>
      </c>
      <c r="S40" s="199">
        <f t="shared" si="13"/>
        <v>489.75839999999994</v>
      </c>
      <c r="T40" s="179" t="str">
        <f t="shared" si="3"/>
        <v/>
      </c>
      <c r="U40" s="180" t="str">
        <f t="shared" si="4"/>
        <v/>
      </c>
      <c r="V40" s="16">
        <v>0.52</v>
      </c>
      <c r="W40" s="194">
        <v>148400</v>
      </c>
      <c r="X40" s="4">
        <v>0.04</v>
      </c>
      <c r="Y40" s="194">
        <v>90000</v>
      </c>
      <c r="Z40" s="199">
        <f t="shared" si="12"/>
        <v>80.768000000000001</v>
      </c>
      <c r="AA40" s="177" t="str">
        <f t="shared" si="5"/>
        <v/>
      </c>
      <c r="AB40" s="178" t="str">
        <f t="shared" si="6"/>
        <v/>
      </c>
      <c r="AC40" s="185" t="str">
        <f t="shared" si="7"/>
        <v/>
      </c>
      <c r="AD40" s="183" t="str">
        <f t="shared" si="8"/>
        <v/>
      </c>
    </row>
    <row r="41" spans="1:30" x14ac:dyDescent="0.35">
      <c r="A41" s="4">
        <v>10063</v>
      </c>
      <c r="B41" s="1">
        <v>22000033</v>
      </c>
      <c r="C41" s="4" t="s">
        <v>59</v>
      </c>
      <c r="D41" s="4" t="s">
        <v>61</v>
      </c>
      <c r="E41" s="4" t="s">
        <v>8</v>
      </c>
      <c r="F41" s="9" t="s">
        <v>96</v>
      </c>
      <c r="G41" s="7" t="s">
        <v>73</v>
      </c>
      <c r="H41" s="7" t="s">
        <v>70</v>
      </c>
      <c r="I41" s="5" t="s">
        <v>141</v>
      </c>
      <c r="J41" s="202" t="s">
        <v>74</v>
      </c>
      <c r="K41" s="203" t="str">
        <f t="shared" si="10"/>
        <v>N_KW_6Q1515</v>
      </c>
      <c r="L41" s="204"/>
      <c r="M41" s="206" t="str">
        <f>IF(L41="","",VLOOKUP(L41,Données_SB_Mâle!$D$2:$Q$28,9,FALSE))</f>
        <v/>
      </c>
      <c r="N41" s="207" t="str">
        <f>IF(L41="","",VLOOKUP(L41,Données_SB_Mâle!$D$2:$Q$28,10,FALSE))</f>
        <v/>
      </c>
      <c r="O41" s="16">
        <v>12.7</v>
      </c>
      <c r="P41" s="13">
        <v>37100</v>
      </c>
      <c r="Q41" s="163">
        <v>0.04</v>
      </c>
      <c r="R41" s="194">
        <f t="shared" si="11"/>
        <v>38584</v>
      </c>
      <c r="S41" s="199">
        <f t="shared" si="13"/>
        <v>490.01679999999999</v>
      </c>
      <c r="T41" s="179" t="str">
        <f t="shared" si="3"/>
        <v/>
      </c>
      <c r="U41" s="180" t="str">
        <f t="shared" si="4"/>
        <v/>
      </c>
      <c r="V41" s="19">
        <v>0</v>
      </c>
      <c r="W41" s="194">
        <v>148400</v>
      </c>
      <c r="X41" s="8">
        <v>0</v>
      </c>
      <c r="Y41" s="194">
        <v>90000</v>
      </c>
      <c r="Z41" s="199">
        <f t="shared" si="12"/>
        <v>0</v>
      </c>
      <c r="AA41" s="177" t="str">
        <f t="shared" si="5"/>
        <v/>
      </c>
      <c r="AB41" s="178" t="str">
        <f t="shared" si="6"/>
        <v/>
      </c>
      <c r="AC41" s="185" t="str">
        <f t="shared" si="7"/>
        <v/>
      </c>
      <c r="AD41" s="183" t="str">
        <f t="shared" si="8"/>
        <v/>
      </c>
    </row>
    <row r="42" spans="1:30" x14ac:dyDescent="0.35">
      <c r="A42" s="4">
        <v>20634</v>
      </c>
      <c r="B42" s="1">
        <v>22000034</v>
      </c>
      <c r="C42" s="5" t="s">
        <v>57</v>
      </c>
      <c r="D42" s="3" t="s">
        <v>5</v>
      </c>
      <c r="E42" s="3" t="s">
        <v>8</v>
      </c>
      <c r="F42" s="9" t="s">
        <v>96</v>
      </c>
      <c r="G42" s="6" t="s">
        <v>73</v>
      </c>
      <c r="H42" s="1" t="s">
        <v>70</v>
      </c>
      <c r="I42" s="5" t="s">
        <v>141</v>
      </c>
      <c r="J42" s="202" t="s">
        <v>74</v>
      </c>
      <c r="K42" s="203" t="str">
        <f t="shared" si="10"/>
        <v>N_KW_6Q1515</v>
      </c>
      <c r="L42" s="204"/>
      <c r="M42" s="206" t="str">
        <f>IF(L42="","",VLOOKUP(L42,Données_SB_Mâle!$D$2:$Q$28,9,FALSE))</f>
        <v/>
      </c>
      <c r="N42" s="207" t="str">
        <f>IF(L42="","",VLOOKUP(L42,Données_SB_Mâle!$D$2:$Q$28,10,FALSE))</f>
        <v/>
      </c>
      <c r="O42" s="15">
        <v>11.94</v>
      </c>
      <c r="P42" s="13">
        <v>37100</v>
      </c>
      <c r="Q42" s="163">
        <v>0.04</v>
      </c>
      <c r="R42" s="194">
        <f t="shared" si="11"/>
        <v>38584</v>
      </c>
      <c r="S42" s="199">
        <f t="shared" si="13"/>
        <v>474.04895999999997</v>
      </c>
      <c r="T42" s="179" t="str">
        <f t="shared" si="3"/>
        <v/>
      </c>
      <c r="U42" s="180" t="str">
        <f t="shared" si="4"/>
        <v/>
      </c>
      <c r="V42" s="16">
        <v>0.09</v>
      </c>
      <c r="W42" s="194">
        <v>148400</v>
      </c>
      <c r="X42" s="4">
        <v>0</v>
      </c>
      <c r="Y42" s="194">
        <v>90000</v>
      </c>
      <c r="Z42" s="199">
        <f t="shared" si="12"/>
        <v>13.356</v>
      </c>
      <c r="AA42" s="177" t="str">
        <f t="shared" si="5"/>
        <v/>
      </c>
      <c r="AB42" s="178" t="str">
        <f t="shared" si="6"/>
        <v/>
      </c>
      <c r="AC42" s="185" t="str">
        <f t="shared" si="7"/>
        <v/>
      </c>
      <c r="AD42" s="183" t="str">
        <f t="shared" si="8"/>
        <v/>
      </c>
    </row>
    <row r="43" spans="1:30" x14ac:dyDescent="0.35">
      <c r="A43" s="4">
        <v>10063</v>
      </c>
      <c r="B43" s="1">
        <v>22000035</v>
      </c>
      <c r="C43" s="4" t="s">
        <v>59</v>
      </c>
      <c r="D43" s="4" t="s">
        <v>61</v>
      </c>
      <c r="E43" s="4" t="s">
        <v>11</v>
      </c>
      <c r="F43" s="9" t="s">
        <v>96</v>
      </c>
      <c r="G43" s="7" t="s">
        <v>75</v>
      </c>
      <c r="H43" s="7" t="s">
        <v>70</v>
      </c>
      <c r="I43" s="5" t="s">
        <v>141</v>
      </c>
      <c r="J43" s="202" t="s">
        <v>74</v>
      </c>
      <c r="K43" s="203" t="str">
        <f t="shared" si="10"/>
        <v>N_KW_6Q1515</v>
      </c>
      <c r="L43" s="204"/>
      <c r="M43" s="206" t="str">
        <f>IF(L43="","",VLOOKUP(L43,Données_SB_Mâle!$D$2:$Q$28,9,FALSE))</f>
        <v/>
      </c>
      <c r="N43" s="207" t="str">
        <f>IF(L43="","",VLOOKUP(L43,Données_SB_Mâle!$D$2:$Q$28,10,FALSE))</f>
        <v/>
      </c>
      <c r="O43" s="16">
        <v>2.93</v>
      </c>
      <c r="P43" s="13">
        <v>37100</v>
      </c>
      <c r="Q43" s="163">
        <v>0.04</v>
      </c>
      <c r="R43" s="194">
        <f t="shared" si="11"/>
        <v>38584</v>
      </c>
      <c r="S43" s="199">
        <f t="shared" si="13"/>
        <v>113.05112000000001</v>
      </c>
      <c r="T43" s="179" t="str">
        <f t="shared" si="3"/>
        <v/>
      </c>
      <c r="U43" s="180" t="str">
        <f t="shared" si="4"/>
        <v/>
      </c>
      <c r="V43" s="16">
        <v>0</v>
      </c>
      <c r="W43" s="194">
        <v>148400</v>
      </c>
      <c r="X43" s="4">
        <v>0</v>
      </c>
      <c r="Y43" s="194">
        <v>90000</v>
      </c>
      <c r="Z43" s="199">
        <f t="shared" si="12"/>
        <v>0</v>
      </c>
      <c r="AA43" s="177" t="str">
        <f t="shared" si="5"/>
        <v/>
      </c>
      <c r="AB43" s="178" t="str">
        <f t="shared" si="6"/>
        <v/>
      </c>
      <c r="AC43" s="185" t="str">
        <f t="shared" si="7"/>
        <v/>
      </c>
      <c r="AD43" s="183" t="str">
        <f t="shared" si="8"/>
        <v/>
      </c>
    </row>
    <row r="44" spans="1:30" x14ac:dyDescent="0.35">
      <c r="A44" s="4">
        <v>13524</v>
      </c>
      <c r="B44" s="1">
        <v>22000036</v>
      </c>
      <c r="C44" s="4" t="s">
        <v>58</v>
      </c>
      <c r="D44" s="4" t="s">
        <v>47</v>
      </c>
      <c r="E44" s="4" t="s">
        <v>11</v>
      </c>
      <c r="F44" s="9" t="s">
        <v>96</v>
      </c>
      <c r="G44" s="7" t="s">
        <v>75</v>
      </c>
      <c r="H44" s="7" t="s">
        <v>70</v>
      </c>
      <c r="I44" s="5" t="s">
        <v>141</v>
      </c>
      <c r="J44" s="202" t="s">
        <v>74</v>
      </c>
      <c r="K44" s="203" t="str">
        <f t="shared" si="10"/>
        <v>N_KW_6Q1515</v>
      </c>
      <c r="L44" s="204"/>
      <c r="M44" s="206" t="str">
        <f>IF(L44="","",VLOOKUP(L44,Données_SB_Mâle!$D$2:$Q$28,9,FALSE))</f>
        <v/>
      </c>
      <c r="N44" s="207" t="str">
        <f>IF(L44="","",VLOOKUP(L44,Données_SB_Mâle!$D$2:$Q$28,10,FALSE))</f>
        <v/>
      </c>
      <c r="O44" s="16">
        <v>2.8</v>
      </c>
      <c r="P44" s="13">
        <v>37100</v>
      </c>
      <c r="Q44" s="163">
        <v>0.04</v>
      </c>
      <c r="R44" s="194">
        <f t="shared" si="11"/>
        <v>38584</v>
      </c>
      <c r="S44" s="199">
        <f t="shared" si="13"/>
        <v>108.0352</v>
      </c>
      <c r="T44" s="179" t="str">
        <f t="shared" si="3"/>
        <v/>
      </c>
      <c r="U44" s="180" t="str">
        <f t="shared" si="4"/>
        <v/>
      </c>
      <c r="V44" s="19">
        <v>0</v>
      </c>
      <c r="W44" s="194">
        <v>148400</v>
      </c>
      <c r="X44" s="8">
        <v>0</v>
      </c>
      <c r="Y44" s="194">
        <v>90000</v>
      </c>
      <c r="Z44" s="199">
        <f t="shared" si="12"/>
        <v>0</v>
      </c>
      <c r="AA44" s="177" t="str">
        <f t="shared" si="5"/>
        <v/>
      </c>
      <c r="AB44" s="178" t="str">
        <f t="shared" si="6"/>
        <v/>
      </c>
      <c r="AC44" s="185" t="str">
        <f t="shared" si="7"/>
        <v/>
      </c>
      <c r="AD44" s="183" t="str">
        <f t="shared" si="8"/>
        <v/>
      </c>
    </row>
    <row r="45" spans="1:30" x14ac:dyDescent="0.35">
      <c r="A45" s="4">
        <v>18379</v>
      </c>
      <c r="B45" s="1">
        <v>22000037</v>
      </c>
      <c r="C45" s="5" t="s">
        <v>56</v>
      </c>
      <c r="D45" s="3" t="s">
        <v>32</v>
      </c>
      <c r="E45" s="3" t="s">
        <v>11</v>
      </c>
      <c r="F45" s="9" t="s">
        <v>96</v>
      </c>
      <c r="G45" s="6" t="s">
        <v>75</v>
      </c>
      <c r="H45" s="1" t="s">
        <v>70</v>
      </c>
      <c r="I45" s="5" t="s">
        <v>141</v>
      </c>
      <c r="J45" s="202" t="s">
        <v>74</v>
      </c>
      <c r="K45" s="203" t="str">
        <f t="shared" si="10"/>
        <v>N_KW_6Q1515</v>
      </c>
      <c r="L45" s="204"/>
      <c r="M45" s="206" t="str">
        <f>IF(L45="","",VLOOKUP(L45,Données_SB_Mâle!$D$2:$Q$28,9,FALSE))</f>
        <v/>
      </c>
      <c r="N45" s="207" t="str">
        <f>IF(L45="","",VLOOKUP(L45,Données_SB_Mâle!$D$2:$Q$28,10,FALSE))</f>
        <v/>
      </c>
      <c r="O45" s="15">
        <v>12</v>
      </c>
      <c r="P45" s="13">
        <v>37100</v>
      </c>
      <c r="Q45" s="163">
        <v>0.04</v>
      </c>
      <c r="R45" s="194">
        <f t="shared" si="11"/>
        <v>38584</v>
      </c>
      <c r="S45" s="199">
        <f t="shared" si="13"/>
        <v>470.428</v>
      </c>
      <c r="T45" s="179" t="str">
        <f t="shared" si="3"/>
        <v/>
      </c>
      <c r="U45" s="180" t="str">
        <f t="shared" si="4"/>
        <v/>
      </c>
      <c r="V45" s="15">
        <v>0.05</v>
      </c>
      <c r="W45" s="194">
        <v>148400</v>
      </c>
      <c r="X45" s="8">
        <v>0</v>
      </c>
      <c r="Y45" s="194">
        <v>90000</v>
      </c>
      <c r="Z45" s="199">
        <f t="shared" si="12"/>
        <v>7.42</v>
      </c>
      <c r="AA45" s="177" t="str">
        <f t="shared" si="5"/>
        <v/>
      </c>
      <c r="AB45" s="178" t="str">
        <f t="shared" si="6"/>
        <v/>
      </c>
      <c r="AC45" s="185" t="str">
        <f t="shared" si="7"/>
        <v/>
      </c>
      <c r="AD45" s="183" t="str">
        <f t="shared" si="8"/>
        <v/>
      </c>
    </row>
    <row r="46" spans="1:30" x14ac:dyDescent="0.35">
      <c r="A46" s="4">
        <v>24606</v>
      </c>
      <c r="B46" s="1">
        <v>22000038</v>
      </c>
      <c r="C46" s="5" t="s">
        <v>58</v>
      </c>
      <c r="D46" s="3" t="s">
        <v>10</v>
      </c>
      <c r="E46" s="3" t="s">
        <v>11</v>
      </c>
      <c r="F46" s="9" t="s">
        <v>96</v>
      </c>
      <c r="G46" s="6" t="s">
        <v>75</v>
      </c>
      <c r="H46" s="1" t="s">
        <v>70</v>
      </c>
      <c r="I46" s="5" t="s">
        <v>141</v>
      </c>
      <c r="J46" s="202" t="s">
        <v>74</v>
      </c>
      <c r="K46" s="203" t="str">
        <f t="shared" si="10"/>
        <v>N_KW_6Q1515</v>
      </c>
      <c r="L46" s="204"/>
      <c r="M46" s="206" t="str">
        <f>IF(L46="","",VLOOKUP(L46,Données_SB_Mâle!$D$2:$Q$28,9,FALSE))</f>
        <v/>
      </c>
      <c r="N46" s="207" t="str">
        <f>IF(L46="","",VLOOKUP(L46,Données_SB_Mâle!$D$2:$Q$28,10,FALSE))</f>
        <v/>
      </c>
      <c r="O46" s="15">
        <v>18.899999999999999</v>
      </c>
      <c r="P46" s="13">
        <v>37100</v>
      </c>
      <c r="Q46" s="163">
        <v>0.04</v>
      </c>
      <c r="R46" s="194">
        <f t="shared" si="11"/>
        <v>38584</v>
      </c>
      <c r="S46" s="199">
        <f t="shared" si="13"/>
        <v>845.30560000000003</v>
      </c>
      <c r="T46" s="179" t="str">
        <f t="shared" si="3"/>
        <v/>
      </c>
      <c r="U46" s="180" t="str">
        <f t="shared" si="4"/>
        <v/>
      </c>
      <c r="V46" s="16">
        <v>0.77</v>
      </c>
      <c r="W46" s="194">
        <v>148400</v>
      </c>
      <c r="X46" s="8">
        <v>0.02</v>
      </c>
      <c r="Y46" s="194">
        <v>90000</v>
      </c>
      <c r="Z46" s="199">
        <f t="shared" si="12"/>
        <v>116.068</v>
      </c>
      <c r="AA46" s="177" t="str">
        <f t="shared" si="5"/>
        <v/>
      </c>
      <c r="AB46" s="178" t="str">
        <f t="shared" si="6"/>
        <v/>
      </c>
      <c r="AC46" s="185" t="str">
        <f t="shared" si="7"/>
        <v/>
      </c>
      <c r="AD46" s="183" t="str">
        <f t="shared" si="8"/>
        <v/>
      </c>
    </row>
    <row r="47" spans="1:30" x14ac:dyDescent="0.35">
      <c r="A47" s="4">
        <v>13849</v>
      </c>
      <c r="B47" s="1">
        <v>22000043</v>
      </c>
      <c r="C47" s="4" t="s">
        <v>58</v>
      </c>
      <c r="D47" s="4" t="s">
        <v>51</v>
      </c>
      <c r="E47" s="5" t="s">
        <v>157</v>
      </c>
      <c r="F47" s="9" t="s">
        <v>96</v>
      </c>
      <c r="G47" s="7" t="s">
        <v>73</v>
      </c>
      <c r="H47" s="7" t="s">
        <v>70</v>
      </c>
      <c r="I47" s="5" t="s">
        <v>143</v>
      </c>
      <c r="J47" s="202" t="s">
        <v>74</v>
      </c>
      <c r="K47" s="203" t="str">
        <f t="shared" si="10"/>
        <v>N_KW_7FP1869</v>
      </c>
      <c r="L47" s="204"/>
      <c r="M47" s="206" t="str">
        <f>IF(L47="","",VLOOKUP(L47,Données_SB_Mâle!$D$2:$Q$28,9,FALSE))</f>
        <v/>
      </c>
      <c r="N47" s="207" t="str">
        <f>IF(L47="","",VLOOKUP(L47,Données_SB_Mâle!$D$2:$Q$28,10,FALSE))</f>
        <v/>
      </c>
      <c r="O47" s="16">
        <v>2.15</v>
      </c>
      <c r="P47" s="13">
        <v>25000</v>
      </c>
      <c r="Q47" s="163">
        <v>0.04</v>
      </c>
      <c r="R47" s="194">
        <f t="shared" si="11"/>
        <v>26000</v>
      </c>
      <c r="S47" s="199">
        <f t="shared" si="13"/>
        <v>63.899995000000004</v>
      </c>
      <c r="T47" s="179" t="str">
        <f t="shared" si="3"/>
        <v/>
      </c>
      <c r="U47" s="180" t="str">
        <f t="shared" si="4"/>
        <v/>
      </c>
      <c r="V47" s="16">
        <v>0.06</v>
      </c>
      <c r="W47" s="194">
        <v>133333.25</v>
      </c>
      <c r="X47" s="4">
        <v>0</v>
      </c>
      <c r="Y47" s="194">
        <v>90000</v>
      </c>
      <c r="Z47" s="199">
        <f t="shared" si="12"/>
        <v>7.9999950000000002</v>
      </c>
      <c r="AA47" s="177" t="str">
        <f t="shared" si="5"/>
        <v/>
      </c>
      <c r="AB47" s="178" t="str">
        <f t="shared" si="6"/>
        <v/>
      </c>
      <c r="AC47" s="185" t="str">
        <f t="shared" si="7"/>
        <v/>
      </c>
      <c r="AD47" s="183" t="str">
        <f t="shared" si="8"/>
        <v/>
      </c>
    </row>
    <row r="48" spans="1:30" x14ac:dyDescent="0.35">
      <c r="A48" s="4">
        <v>13896</v>
      </c>
      <c r="B48" s="1">
        <v>22000044</v>
      </c>
      <c r="C48" s="4" t="s">
        <v>58</v>
      </c>
      <c r="D48" s="4" t="s">
        <v>67</v>
      </c>
      <c r="E48" s="5" t="s">
        <v>157</v>
      </c>
      <c r="F48" s="9" t="s">
        <v>96</v>
      </c>
      <c r="G48" s="7" t="s">
        <v>73</v>
      </c>
      <c r="H48" s="7" t="s">
        <v>70</v>
      </c>
      <c r="I48" s="5" t="s">
        <v>143</v>
      </c>
      <c r="J48" s="202" t="s">
        <v>74</v>
      </c>
      <c r="K48" s="203" t="str">
        <f t="shared" si="10"/>
        <v>N_KW_7FP1869</v>
      </c>
      <c r="L48" s="204"/>
      <c r="M48" s="206" t="str">
        <f>IF(L48="","",VLOOKUP(L48,Données_SB_Mâle!$D$2:$Q$28,9,FALSE))</f>
        <v/>
      </c>
      <c r="N48" s="207" t="str">
        <f>IF(L48="","",VLOOKUP(L48,Données_SB_Mâle!$D$2:$Q$28,10,FALSE))</f>
        <v/>
      </c>
      <c r="O48" s="16">
        <v>7.01</v>
      </c>
      <c r="P48" s="13">
        <v>25000</v>
      </c>
      <c r="Q48" s="163">
        <v>0.04</v>
      </c>
      <c r="R48" s="194">
        <f t="shared" si="11"/>
        <v>26000</v>
      </c>
      <c r="S48" s="199">
        <f t="shared" si="13"/>
        <v>182.26</v>
      </c>
      <c r="T48" s="179" t="str">
        <f t="shared" si="3"/>
        <v/>
      </c>
      <c r="U48" s="180" t="str">
        <f t="shared" si="4"/>
        <v/>
      </c>
      <c r="V48" s="16">
        <v>0</v>
      </c>
      <c r="W48" s="194">
        <v>133333.25</v>
      </c>
      <c r="X48" s="4">
        <v>0</v>
      </c>
      <c r="Y48" s="194">
        <v>90000</v>
      </c>
      <c r="Z48" s="199">
        <f t="shared" si="12"/>
        <v>0</v>
      </c>
      <c r="AA48" s="177" t="str">
        <f t="shared" si="5"/>
        <v/>
      </c>
      <c r="AB48" s="178" t="str">
        <f t="shared" si="6"/>
        <v/>
      </c>
      <c r="AC48" s="185" t="str">
        <f t="shared" si="7"/>
        <v/>
      </c>
      <c r="AD48" s="183" t="str">
        <f t="shared" si="8"/>
        <v/>
      </c>
    </row>
    <row r="49" spans="1:30" x14ac:dyDescent="0.35">
      <c r="A49" s="4">
        <v>15889</v>
      </c>
      <c r="B49" s="1">
        <v>22000045</v>
      </c>
      <c r="C49" s="5" t="s">
        <v>58</v>
      </c>
      <c r="D49" s="3" t="s">
        <v>29</v>
      </c>
      <c r="E49" s="5" t="s">
        <v>157</v>
      </c>
      <c r="F49" s="9" t="s">
        <v>96</v>
      </c>
      <c r="G49" s="6" t="s">
        <v>73</v>
      </c>
      <c r="H49" s="1" t="s">
        <v>70</v>
      </c>
      <c r="I49" s="5" t="s">
        <v>143</v>
      </c>
      <c r="J49" s="202" t="s">
        <v>74</v>
      </c>
      <c r="K49" s="203" t="str">
        <f t="shared" si="10"/>
        <v>N_KW_7FP1869</v>
      </c>
      <c r="L49" s="204"/>
      <c r="M49" s="206" t="str">
        <f>IF(L49="","",VLOOKUP(L49,Données_SB_Mâle!$D$2:$Q$28,9,FALSE))</f>
        <v/>
      </c>
      <c r="N49" s="207" t="str">
        <f>IF(L49="","",VLOOKUP(L49,Données_SB_Mâle!$D$2:$Q$28,10,FALSE))</f>
        <v/>
      </c>
      <c r="O49" s="15">
        <v>5.6</v>
      </c>
      <c r="P49" s="13">
        <v>25000</v>
      </c>
      <c r="Q49" s="163">
        <v>0.04</v>
      </c>
      <c r="R49" s="194">
        <f t="shared" si="11"/>
        <v>26000</v>
      </c>
      <c r="S49" s="199">
        <f t="shared" si="13"/>
        <v>225.59995000000001</v>
      </c>
      <c r="T49" s="179" t="str">
        <f t="shared" si="3"/>
        <v/>
      </c>
      <c r="U49" s="180" t="str">
        <f t="shared" si="4"/>
        <v/>
      </c>
      <c r="V49" s="15">
        <v>0.6</v>
      </c>
      <c r="W49" s="194">
        <v>133333.25</v>
      </c>
      <c r="X49" s="8">
        <v>0</v>
      </c>
      <c r="Y49" s="194">
        <v>90000</v>
      </c>
      <c r="Z49" s="199">
        <f t="shared" si="12"/>
        <v>79.999949999999998</v>
      </c>
      <c r="AA49" s="177" t="str">
        <f t="shared" si="5"/>
        <v/>
      </c>
      <c r="AB49" s="178" t="str">
        <f t="shared" si="6"/>
        <v/>
      </c>
      <c r="AC49" s="185" t="str">
        <f t="shared" si="7"/>
        <v/>
      </c>
      <c r="AD49" s="183" t="str">
        <f t="shared" si="8"/>
        <v/>
      </c>
    </row>
    <row r="50" spans="1:30" x14ac:dyDescent="0.35">
      <c r="A50" s="4">
        <v>10473</v>
      </c>
      <c r="B50" s="1">
        <v>22000046</v>
      </c>
      <c r="C50" s="5" t="s">
        <v>58</v>
      </c>
      <c r="D50" s="3" t="s">
        <v>24</v>
      </c>
      <c r="E50" s="5" t="s">
        <v>158</v>
      </c>
      <c r="F50" s="9" t="s">
        <v>96</v>
      </c>
      <c r="G50" s="6" t="s">
        <v>75</v>
      </c>
      <c r="H50" s="1" t="s">
        <v>70</v>
      </c>
      <c r="I50" s="5" t="s">
        <v>141</v>
      </c>
      <c r="J50" s="202" t="s">
        <v>74</v>
      </c>
      <c r="K50" s="203" t="str">
        <f t="shared" si="10"/>
        <v>N_KW_6Q1515</v>
      </c>
      <c r="L50" s="204"/>
      <c r="M50" s="206" t="str">
        <f>IF(L50="","",VLOOKUP(L50,Données_SB_Mâle!$D$2:$Q$28,9,FALSE))</f>
        <v/>
      </c>
      <c r="N50" s="207" t="str">
        <f>IF(L50="","",VLOOKUP(L50,Données_SB_Mâle!$D$2:$Q$28,10,FALSE))</f>
        <v/>
      </c>
      <c r="O50" s="15">
        <v>6.53</v>
      </c>
      <c r="P50" s="13">
        <v>25000</v>
      </c>
      <c r="Q50" s="163">
        <v>0.04</v>
      </c>
      <c r="R50" s="194">
        <f t="shared" si="11"/>
        <v>26000</v>
      </c>
      <c r="S50" s="199">
        <f t="shared" si="13"/>
        <v>175.11332999999999</v>
      </c>
      <c r="T50" s="179" t="str">
        <f t="shared" si="3"/>
        <v/>
      </c>
      <c r="U50" s="180" t="str">
        <f t="shared" si="4"/>
        <v/>
      </c>
      <c r="V50" s="15">
        <v>0.04</v>
      </c>
      <c r="W50" s="194">
        <v>133333.25</v>
      </c>
      <c r="X50" s="8">
        <v>0</v>
      </c>
      <c r="Y50" s="194">
        <v>90000</v>
      </c>
      <c r="Z50" s="199">
        <f t="shared" si="12"/>
        <v>5.3333300000000001</v>
      </c>
      <c r="AA50" s="177" t="str">
        <f t="shared" si="5"/>
        <v/>
      </c>
      <c r="AB50" s="178" t="str">
        <f t="shared" si="6"/>
        <v/>
      </c>
      <c r="AC50" s="185" t="str">
        <f t="shared" si="7"/>
        <v/>
      </c>
      <c r="AD50" s="183" t="str">
        <f t="shared" si="8"/>
        <v/>
      </c>
    </row>
    <row r="51" spans="1:30" x14ac:dyDescent="0.35">
      <c r="A51" s="4">
        <v>14000</v>
      </c>
      <c r="B51" s="1">
        <v>22000047</v>
      </c>
      <c r="C51" s="4" t="s">
        <v>159</v>
      </c>
      <c r="D51" s="4" t="s">
        <v>49</v>
      </c>
      <c r="E51" s="5" t="s">
        <v>158</v>
      </c>
      <c r="F51" s="9" t="s">
        <v>96</v>
      </c>
      <c r="G51" s="7" t="s">
        <v>75</v>
      </c>
      <c r="H51" s="7" t="s">
        <v>70</v>
      </c>
      <c r="I51" s="5" t="s">
        <v>143</v>
      </c>
      <c r="J51" s="202" t="s">
        <v>74</v>
      </c>
      <c r="K51" s="203" t="str">
        <f t="shared" si="10"/>
        <v>N_KW_7FP1869</v>
      </c>
      <c r="L51" s="204"/>
      <c r="M51" s="206" t="str">
        <f>IF(L51="","",VLOOKUP(L51,Données_SB_Mâle!$D$2:$Q$28,9,FALSE))</f>
        <v/>
      </c>
      <c r="N51" s="207" t="str">
        <f>IF(L51="","",VLOOKUP(L51,Données_SB_Mâle!$D$2:$Q$28,10,FALSE))</f>
        <v/>
      </c>
      <c r="O51" s="16">
        <v>3.8</v>
      </c>
      <c r="P51" s="13">
        <v>25000</v>
      </c>
      <c r="Q51" s="163">
        <v>0.04</v>
      </c>
      <c r="R51" s="194">
        <f t="shared" si="11"/>
        <v>26000</v>
      </c>
      <c r="S51" s="199">
        <f t="shared" si="13"/>
        <v>98.8</v>
      </c>
      <c r="T51" s="179" t="str">
        <f t="shared" si="3"/>
        <v/>
      </c>
      <c r="U51" s="180" t="str">
        <f t="shared" si="4"/>
        <v/>
      </c>
      <c r="V51" s="16">
        <v>0</v>
      </c>
      <c r="W51" s="194">
        <v>133333.25</v>
      </c>
      <c r="X51" s="4">
        <v>0</v>
      </c>
      <c r="Y51" s="194">
        <v>90000</v>
      </c>
      <c r="Z51" s="199">
        <f t="shared" si="12"/>
        <v>0</v>
      </c>
      <c r="AA51" s="177" t="str">
        <f t="shared" si="5"/>
        <v/>
      </c>
      <c r="AB51" s="178" t="str">
        <f t="shared" si="6"/>
        <v/>
      </c>
      <c r="AC51" s="185" t="str">
        <f t="shared" si="7"/>
        <v/>
      </c>
      <c r="AD51" s="183" t="str">
        <f t="shared" si="8"/>
        <v/>
      </c>
    </row>
    <row r="52" spans="1:30" x14ac:dyDescent="0.35">
      <c r="A52" s="4">
        <v>10473</v>
      </c>
      <c r="B52" s="1">
        <v>22000039</v>
      </c>
      <c r="C52" s="5" t="s">
        <v>58</v>
      </c>
      <c r="D52" s="3" t="s">
        <v>24</v>
      </c>
      <c r="E52" s="3" t="s">
        <v>25</v>
      </c>
      <c r="F52" s="9" t="s">
        <v>96</v>
      </c>
      <c r="G52" s="6" t="s">
        <v>73</v>
      </c>
      <c r="H52" s="1" t="s">
        <v>70</v>
      </c>
      <c r="I52" s="5" t="s">
        <v>142</v>
      </c>
      <c r="J52" s="202" t="s">
        <v>74</v>
      </c>
      <c r="K52" s="203" t="str">
        <f t="shared" si="10"/>
        <v>N_KW_7P1484</v>
      </c>
      <c r="L52" s="204"/>
      <c r="M52" s="206" t="str">
        <f>IF(L52="","",VLOOKUP(L52,Données_SB_Mâle!$D$2:$Q$28,9,FALSE))</f>
        <v/>
      </c>
      <c r="N52" s="207" t="str">
        <f>IF(L52="","",VLOOKUP(L52,Données_SB_Mâle!$D$2:$Q$28,10,FALSE))</f>
        <v/>
      </c>
      <c r="O52" s="15">
        <v>4.22</v>
      </c>
      <c r="P52" s="13">
        <v>25000</v>
      </c>
      <c r="Q52" s="163">
        <v>0.04</v>
      </c>
      <c r="R52" s="194">
        <f t="shared" si="11"/>
        <v>26000</v>
      </c>
      <c r="S52" s="199">
        <f t="shared" si="13"/>
        <v>162.88664749999998</v>
      </c>
      <c r="T52" s="179" t="str">
        <f t="shared" si="3"/>
        <v/>
      </c>
      <c r="U52" s="180" t="str">
        <f t="shared" si="4"/>
        <v/>
      </c>
      <c r="V52" s="15">
        <v>0.23</v>
      </c>
      <c r="W52" s="194">
        <v>133333.25</v>
      </c>
      <c r="X52" s="8">
        <v>0.25</v>
      </c>
      <c r="Y52" s="194">
        <v>90000</v>
      </c>
      <c r="Z52" s="199">
        <f t="shared" si="12"/>
        <v>53.166647500000003</v>
      </c>
      <c r="AA52" s="177" t="str">
        <f t="shared" si="5"/>
        <v/>
      </c>
      <c r="AB52" s="178" t="str">
        <f t="shared" si="6"/>
        <v/>
      </c>
      <c r="AC52" s="185" t="str">
        <f t="shared" si="7"/>
        <v/>
      </c>
      <c r="AD52" s="183" t="str">
        <f t="shared" si="8"/>
        <v/>
      </c>
    </row>
    <row r="53" spans="1:30" x14ac:dyDescent="0.35">
      <c r="A53" s="4">
        <v>13300</v>
      </c>
      <c r="B53" s="1">
        <v>22000040</v>
      </c>
      <c r="C53" s="4" t="s">
        <v>58</v>
      </c>
      <c r="D53" s="4" t="s">
        <v>42</v>
      </c>
      <c r="E53" s="4" t="s">
        <v>25</v>
      </c>
      <c r="F53" s="9" t="s">
        <v>96</v>
      </c>
      <c r="G53" s="7" t="s">
        <v>73</v>
      </c>
      <c r="H53" s="7" t="s">
        <v>70</v>
      </c>
      <c r="I53" s="5" t="s">
        <v>142</v>
      </c>
      <c r="J53" s="202" t="s">
        <v>74</v>
      </c>
      <c r="K53" s="203" t="str">
        <f t="shared" si="10"/>
        <v>N_KW_7P1484</v>
      </c>
      <c r="L53" s="204"/>
      <c r="M53" s="206" t="str">
        <f>IF(L53="","",VLOOKUP(L53,Données_SB_Mâle!$D$2:$Q$28,9,FALSE))</f>
        <v/>
      </c>
      <c r="N53" s="207" t="str">
        <f>IF(L53="","",VLOOKUP(L53,Données_SB_Mâle!$D$2:$Q$28,10,FALSE))</f>
        <v/>
      </c>
      <c r="O53" s="16">
        <v>6.93</v>
      </c>
      <c r="P53" s="13">
        <v>25000</v>
      </c>
      <c r="Q53" s="163">
        <v>0.04</v>
      </c>
      <c r="R53" s="194">
        <f t="shared" si="11"/>
        <v>26000</v>
      </c>
      <c r="S53" s="199">
        <f t="shared" si="13"/>
        <v>180.18</v>
      </c>
      <c r="T53" s="179" t="str">
        <f t="shared" si="3"/>
        <v/>
      </c>
      <c r="U53" s="180" t="str">
        <f t="shared" si="4"/>
        <v/>
      </c>
      <c r="V53" s="16">
        <v>0</v>
      </c>
      <c r="W53" s="194">
        <v>133333.25</v>
      </c>
      <c r="X53" s="4">
        <v>0</v>
      </c>
      <c r="Y53" s="194">
        <v>90000</v>
      </c>
      <c r="Z53" s="199">
        <f t="shared" si="12"/>
        <v>0</v>
      </c>
      <c r="AA53" s="177" t="str">
        <f t="shared" si="5"/>
        <v/>
      </c>
      <c r="AB53" s="178" t="str">
        <f t="shared" si="6"/>
        <v/>
      </c>
      <c r="AC53" s="185" t="str">
        <f t="shared" si="7"/>
        <v/>
      </c>
      <c r="AD53" s="183" t="str">
        <f t="shared" si="8"/>
        <v/>
      </c>
    </row>
    <row r="54" spans="1:30" x14ac:dyDescent="0.35">
      <c r="A54" s="4">
        <v>15889</v>
      </c>
      <c r="B54" s="1">
        <v>22000041</v>
      </c>
      <c r="C54" s="5" t="s">
        <v>58</v>
      </c>
      <c r="D54" s="3" t="s">
        <v>29</v>
      </c>
      <c r="E54" s="3" t="s">
        <v>25</v>
      </c>
      <c r="F54" s="9" t="s">
        <v>96</v>
      </c>
      <c r="G54" s="6" t="s">
        <v>73</v>
      </c>
      <c r="H54" s="1" t="s">
        <v>70</v>
      </c>
      <c r="I54" s="5" t="s">
        <v>142</v>
      </c>
      <c r="J54" s="202" t="s">
        <v>74</v>
      </c>
      <c r="K54" s="203" t="str">
        <f t="shared" si="10"/>
        <v>N_KW_7P1484</v>
      </c>
      <c r="L54" s="204"/>
      <c r="M54" s="206" t="str">
        <f>IF(L54="","",VLOOKUP(L54,Données_SB_Mâle!$D$2:$Q$28,9,FALSE))</f>
        <v/>
      </c>
      <c r="N54" s="207" t="str">
        <f>IF(L54="","",VLOOKUP(L54,Données_SB_Mâle!$D$2:$Q$28,10,FALSE))</f>
        <v/>
      </c>
      <c r="O54" s="15">
        <v>5</v>
      </c>
      <c r="P54" s="13">
        <v>25000</v>
      </c>
      <c r="Q54" s="163">
        <v>0.04</v>
      </c>
      <c r="R54" s="194">
        <f t="shared" si="11"/>
        <v>26000</v>
      </c>
      <c r="S54" s="199">
        <f t="shared" si="13"/>
        <v>199.33329000000001</v>
      </c>
      <c r="T54" s="179" t="str">
        <f t="shared" si="3"/>
        <v/>
      </c>
      <c r="U54" s="180" t="str">
        <f t="shared" si="4"/>
        <v/>
      </c>
      <c r="V54" s="15">
        <v>0.52</v>
      </c>
      <c r="W54" s="194">
        <v>133333.25</v>
      </c>
      <c r="X54" s="4">
        <v>0</v>
      </c>
      <c r="Y54" s="194">
        <v>90000</v>
      </c>
      <c r="Z54" s="199">
        <f t="shared" si="12"/>
        <v>69.333290000000005</v>
      </c>
      <c r="AA54" s="177" t="str">
        <f t="shared" si="5"/>
        <v/>
      </c>
      <c r="AB54" s="178" t="str">
        <f t="shared" si="6"/>
        <v/>
      </c>
      <c r="AC54" s="185" t="str">
        <f t="shared" si="7"/>
        <v/>
      </c>
      <c r="AD54" s="183" t="str">
        <f t="shared" si="8"/>
        <v/>
      </c>
    </row>
    <row r="55" spans="1:30" x14ac:dyDescent="0.35">
      <c r="A55" s="4">
        <v>15407</v>
      </c>
      <c r="B55" s="1">
        <v>22000042</v>
      </c>
      <c r="C55" s="4" t="s">
        <v>59</v>
      </c>
      <c r="D55" s="4" t="s">
        <v>66</v>
      </c>
      <c r="E55" s="4" t="s">
        <v>46</v>
      </c>
      <c r="F55" s="9" t="s">
        <v>96</v>
      </c>
      <c r="G55" s="7" t="s">
        <v>75</v>
      </c>
      <c r="H55" s="7" t="s">
        <v>70</v>
      </c>
      <c r="I55" s="5" t="s">
        <v>142</v>
      </c>
      <c r="J55" s="202" t="s">
        <v>74</v>
      </c>
      <c r="K55" s="203" t="str">
        <f t="shared" si="10"/>
        <v>N_KW_7P1484</v>
      </c>
      <c r="L55" s="204"/>
      <c r="M55" s="206" t="str">
        <f>IF(L55="","",VLOOKUP(L55,Données_SB_Mâle!$D$2:$Q$28,9,FALSE))</f>
        <v/>
      </c>
      <c r="N55" s="207" t="str">
        <f>IF(L55="","",VLOOKUP(L55,Données_SB_Mâle!$D$2:$Q$28,10,FALSE))</f>
        <v/>
      </c>
      <c r="O55" s="16">
        <v>9.5</v>
      </c>
      <c r="P55" s="13">
        <v>25000</v>
      </c>
      <c r="Q55" s="163">
        <v>0.04</v>
      </c>
      <c r="R55" s="194">
        <f t="shared" si="11"/>
        <v>26000</v>
      </c>
      <c r="S55" s="199">
        <f t="shared" si="13"/>
        <v>247</v>
      </c>
      <c r="T55" s="179" t="str">
        <f t="shared" si="3"/>
        <v/>
      </c>
      <c r="U55" s="180" t="str">
        <f t="shared" si="4"/>
        <v/>
      </c>
      <c r="V55" s="16">
        <v>0</v>
      </c>
      <c r="W55" s="194">
        <v>133333.25</v>
      </c>
      <c r="X55" s="4">
        <v>0</v>
      </c>
      <c r="Y55" s="194">
        <v>90000</v>
      </c>
      <c r="Z55" s="199">
        <f t="shared" si="12"/>
        <v>0</v>
      </c>
      <c r="AA55" s="177" t="str">
        <f t="shared" si="5"/>
        <v/>
      </c>
      <c r="AB55" s="178" t="str">
        <f t="shared" si="6"/>
        <v/>
      </c>
      <c r="AC55" s="185" t="str">
        <f t="shared" si="7"/>
        <v/>
      </c>
      <c r="AD55" s="183" t="str">
        <f t="shared" si="8"/>
        <v/>
      </c>
    </row>
    <row r="56" spans="1:30" x14ac:dyDescent="0.35">
      <c r="A56" s="4">
        <v>26910</v>
      </c>
      <c r="B56" s="1">
        <v>22000057</v>
      </c>
      <c r="C56" s="5" t="s">
        <v>56</v>
      </c>
      <c r="D56" s="3" t="s">
        <v>38</v>
      </c>
      <c r="E56" s="3" t="s">
        <v>35</v>
      </c>
      <c r="F56" s="9" t="s">
        <v>96</v>
      </c>
      <c r="G56" s="6" t="s">
        <v>73</v>
      </c>
      <c r="H56" s="1" t="s">
        <v>71</v>
      </c>
      <c r="I56" s="201" t="s">
        <v>136</v>
      </c>
      <c r="J56" s="202" t="s">
        <v>74</v>
      </c>
      <c r="K56" s="203" t="str">
        <f t="shared" si="10"/>
        <v>N_KW_1F1736</v>
      </c>
      <c r="L56" s="204"/>
      <c r="M56" s="206" t="str">
        <f>IF(L56="","",VLOOKUP(L56,Données_SB_Mâle!$D$2:$Q$28,9,FALSE))</f>
        <v/>
      </c>
      <c r="N56" s="207" t="str">
        <f>IF(L56="","",VLOOKUP(L56,Données_SB_Mâle!$D$2:$Q$28,10,FALSE))</f>
        <v/>
      </c>
      <c r="O56" s="15">
        <v>16.829999999999998</v>
      </c>
      <c r="P56" s="13">
        <v>52500</v>
      </c>
      <c r="Q56" s="163">
        <v>0.04</v>
      </c>
      <c r="R56" s="194">
        <f t="shared" si="11"/>
        <v>54600</v>
      </c>
      <c r="S56" s="199">
        <f t="shared" si="13"/>
        <v>1131.5429999999999</v>
      </c>
      <c r="T56" s="179" t="str">
        <f t="shared" si="3"/>
        <v/>
      </c>
      <c r="U56" s="180" t="str">
        <f t="shared" si="4"/>
        <v/>
      </c>
      <c r="V56" s="15">
        <v>1.35</v>
      </c>
      <c r="W56" s="194">
        <v>157500</v>
      </c>
      <c r="X56" s="4">
        <v>0</v>
      </c>
      <c r="Y56" s="194">
        <v>90000</v>
      </c>
      <c r="Z56" s="199">
        <f t="shared" si="12"/>
        <v>212.625</v>
      </c>
      <c r="AA56" s="177" t="str">
        <f t="shared" si="5"/>
        <v/>
      </c>
      <c r="AB56" s="178" t="str">
        <f t="shared" si="6"/>
        <v/>
      </c>
      <c r="AC56" s="185" t="str">
        <f t="shared" si="7"/>
        <v/>
      </c>
      <c r="AD56" s="183" t="str">
        <f t="shared" si="8"/>
        <v/>
      </c>
    </row>
    <row r="57" spans="1:30" x14ac:dyDescent="0.35">
      <c r="A57" s="4">
        <v>26960</v>
      </c>
      <c r="B57" s="1">
        <v>22000058</v>
      </c>
      <c r="C57" s="5" t="s">
        <v>58</v>
      </c>
      <c r="D57" s="3" t="s">
        <v>34</v>
      </c>
      <c r="E57" s="3" t="s">
        <v>35</v>
      </c>
      <c r="F57" s="9" t="s">
        <v>96</v>
      </c>
      <c r="G57" s="6" t="s">
        <v>73</v>
      </c>
      <c r="H57" s="1" t="s">
        <v>71</v>
      </c>
      <c r="I57" s="201" t="s">
        <v>136</v>
      </c>
      <c r="J57" s="202" t="s">
        <v>74</v>
      </c>
      <c r="K57" s="203" t="str">
        <f t="shared" si="10"/>
        <v>N_KW_1F1736</v>
      </c>
      <c r="L57" s="204"/>
      <c r="M57" s="206" t="str">
        <f>IF(L57="","",VLOOKUP(L57,Données_SB_Mâle!$D$2:$Q$28,9,FALSE))</f>
        <v/>
      </c>
      <c r="N57" s="207" t="str">
        <f>IF(L57="","",VLOOKUP(L57,Données_SB_Mâle!$D$2:$Q$28,10,FALSE))</f>
        <v/>
      </c>
      <c r="O57" s="15">
        <v>13.4</v>
      </c>
      <c r="P57" s="13">
        <v>52500</v>
      </c>
      <c r="Q57" s="163">
        <v>0.04</v>
      </c>
      <c r="R57" s="194">
        <f t="shared" si="11"/>
        <v>54600</v>
      </c>
      <c r="S57" s="199">
        <f t="shared" si="13"/>
        <v>826.14</v>
      </c>
      <c r="T57" s="179" t="str">
        <f t="shared" si="3"/>
        <v/>
      </c>
      <c r="U57" s="180" t="str">
        <f t="shared" si="4"/>
        <v/>
      </c>
      <c r="V57" s="15">
        <v>0.6</v>
      </c>
      <c r="W57" s="194">
        <v>157500</v>
      </c>
      <c r="X57" s="4">
        <v>0</v>
      </c>
      <c r="Y57" s="194">
        <v>90000</v>
      </c>
      <c r="Z57" s="199">
        <f t="shared" si="12"/>
        <v>94.5</v>
      </c>
      <c r="AA57" s="177" t="str">
        <f t="shared" si="5"/>
        <v/>
      </c>
      <c r="AB57" s="178" t="str">
        <f t="shared" si="6"/>
        <v/>
      </c>
      <c r="AC57" s="185" t="str">
        <f t="shared" si="7"/>
        <v/>
      </c>
      <c r="AD57" s="183" t="str">
        <f t="shared" si="8"/>
        <v/>
      </c>
    </row>
    <row r="58" spans="1:30" ht="21.75" thickBot="1" x14ac:dyDescent="0.4">
      <c r="A58" s="4">
        <v>20634</v>
      </c>
      <c r="B58" s="1">
        <v>22000048</v>
      </c>
      <c r="C58" s="5" t="s">
        <v>57</v>
      </c>
      <c r="D58" s="3" t="s">
        <v>5</v>
      </c>
      <c r="E58" s="3" t="s">
        <v>9</v>
      </c>
      <c r="F58" s="9" t="s">
        <v>96</v>
      </c>
      <c r="G58" s="6" t="s">
        <v>73</v>
      </c>
      <c r="H58" s="1" t="s">
        <v>70</v>
      </c>
      <c r="I58" s="205" t="s">
        <v>139</v>
      </c>
      <c r="J58" s="202" t="s">
        <v>74</v>
      </c>
      <c r="K58" s="203" t="str">
        <f t="shared" si="10"/>
        <v>N_KW_1G7423</v>
      </c>
      <c r="L58" s="204"/>
      <c r="M58" s="206" t="str">
        <f>IF(L58="","",VLOOKUP(L58,Données_SB_Mâle!$D$2:$Q$28,9,FALSE))</f>
        <v/>
      </c>
      <c r="N58" s="207" t="str">
        <f>IF(L58="","",VLOOKUP(L58,Données_SB_Mâle!$D$2:$Q$28,10,FALSE))</f>
        <v/>
      </c>
      <c r="O58" s="17">
        <v>40</v>
      </c>
      <c r="P58" s="22">
        <v>21000</v>
      </c>
      <c r="Q58" s="164">
        <v>0.04</v>
      </c>
      <c r="R58" s="196">
        <f t="shared" si="11"/>
        <v>21840</v>
      </c>
      <c r="S58" s="200">
        <f t="shared" si="13"/>
        <v>955.5</v>
      </c>
      <c r="T58" s="179" t="str">
        <f t="shared" si="3"/>
        <v/>
      </c>
      <c r="U58" s="180" t="str">
        <f t="shared" si="4"/>
        <v/>
      </c>
      <c r="V58" s="20">
        <v>0.78</v>
      </c>
      <c r="W58" s="196">
        <v>105000</v>
      </c>
      <c r="X58" s="21">
        <v>0</v>
      </c>
      <c r="Y58" s="196">
        <v>90000</v>
      </c>
      <c r="Z58" s="200">
        <f t="shared" si="12"/>
        <v>81.900000000000006</v>
      </c>
      <c r="AA58" s="177" t="str">
        <f t="shared" si="5"/>
        <v/>
      </c>
      <c r="AB58" s="178" t="str">
        <f t="shared" si="6"/>
        <v/>
      </c>
      <c r="AC58" s="185" t="str">
        <f t="shared" si="7"/>
        <v/>
      </c>
      <c r="AD58" s="183" t="str">
        <f t="shared" si="8"/>
        <v/>
      </c>
    </row>
  </sheetData>
  <autoFilter ref="A1:AD58" xr:uid="{9896A478-2F1D-46BC-BE21-553EB84BF4F6}">
    <sortState xmlns:xlrd2="http://schemas.microsoft.com/office/spreadsheetml/2017/richdata2" ref="A2:AD58">
      <sortCondition ref="E1:E58"/>
    </sortState>
  </autoFilter>
  <phoneticPr fontId="25" type="noConversion"/>
  <conditionalFormatting sqref="I14">
    <cfRule type="containsErrors" dxfId="28" priority="56">
      <formula>ISERROR(I14)</formula>
    </cfRule>
  </conditionalFormatting>
  <conditionalFormatting sqref="W8">
    <cfRule type="containsErrors" dxfId="27" priority="25">
      <formula>ISERROR(W8)</formula>
    </cfRule>
  </conditionalFormatting>
  <conditionalFormatting sqref="W8">
    <cfRule type="containsErrors" dxfId="26" priority="24">
      <formula>ISERROR(W8)</formula>
    </cfRule>
  </conditionalFormatting>
  <conditionalFormatting sqref="W9">
    <cfRule type="containsErrors" dxfId="25" priority="23">
      <formula>ISERROR(W9)</formula>
    </cfRule>
  </conditionalFormatting>
  <conditionalFormatting sqref="I7">
    <cfRule type="containsErrors" dxfId="24" priority="36">
      <formula>ISERROR(I7)</formula>
    </cfRule>
  </conditionalFormatting>
  <conditionalFormatting sqref="W10">
    <cfRule type="containsErrors" dxfId="23" priority="21">
      <formula>ISERROR(W10)</formula>
    </cfRule>
  </conditionalFormatting>
  <conditionalFormatting sqref="W10">
    <cfRule type="containsErrors" dxfId="22" priority="20">
      <formula>ISERROR(W10)</formula>
    </cfRule>
  </conditionalFormatting>
  <conditionalFormatting sqref="I17">
    <cfRule type="containsErrors" dxfId="21" priority="31">
      <formula>ISERROR(I17)</formula>
    </cfRule>
  </conditionalFormatting>
  <conditionalFormatting sqref="W13">
    <cfRule type="containsErrors" dxfId="20" priority="15">
      <formula>ISERROR(W13)</formula>
    </cfRule>
  </conditionalFormatting>
  <conditionalFormatting sqref="W7">
    <cfRule type="containsErrors" dxfId="19" priority="27">
      <formula>ISERROR(W7)</formula>
    </cfRule>
  </conditionalFormatting>
  <conditionalFormatting sqref="W7">
    <cfRule type="containsErrors" dxfId="18" priority="26">
      <formula>ISERROR(W7)</formula>
    </cfRule>
  </conditionalFormatting>
  <conditionalFormatting sqref="W9">
    <cfRule type="containsErrors" dxfId="17" priority="22">
      <formula>ISERROR(W9)</formula>
    </cfRule>
  </conditionalFormatting>
  <conditionalFormatting sqref="W11">
    <cfRule type="containsErrors" dxfId="16" priority="19">
      <formula>ISERROR(W11)</formula>
    </cfRule>
  </conditionalFormatting>
  <conditionalFormatting sqref="W11">
    <cfRule type="containsErrors" dxfId="15" priority="18">
      <formula>ISERROR(W11)</formula>
    </cfRule>
  </conditionalFormatting>
  <conditionalFormatting sqref="W12">
    <cfRule type="containsErrors" dxfId="14" priority="17">
      <formula>ISERROR(W12)</formula>
    </cfRule>
  </conditionalFormatting>
  <conditionalFormatting sqref="W12">
    <cfRule type="containsErrors" dxfId="13" priority="16">
      <formula>ISERROR(W12)</formula>
    </cfRule>
  </conditionalFormatting>
  <conditionalFormatting sqref="W13">
    <cfRule type="containsErrors" dxfId="12" priority="14">
      <formula>ISERROR(W13)</formula>
    </cfRule>
  </conditionalFormatting>
  <conditionalFormatting sqref="I8">
    <cfRule type="containsErrors" dxfId="11" priority="13">
      <formula>ISERROR(I8)</formula>
    </cfRule>
  </conditionalFormatting>
  <conditionalFormatting sqref="I15">
    <cfRule type="containsErrors" dxfId="10" priority="12">
      <formula>ISERROR(I15)</formula>
    </cfRule>
  </conditionalFormatting>
  <conditionalFormatting sqref="I16">
    <cfRule type="containsErrors" dxfId="9" priority="11">
      <formula>ISERROR(I16)</formula>
    </cfRule>
  </conditionalFormatting>
  <conditionalFormatting sqref="I18">
    <cfRule type="containsErrors" dxfId="8" priority="10">
      <formula>ISERROR(I18)</formula>
    </cfRule>
  </conditionalFormatting>
  <conditionalFormatting sqref="I19">
    <cfRule type="containsErrors" dxfId="7" priority="9">
      <formula>ISERROR(I19)</formula>
    </cfRule>
  </conditionalFormatting>
  <conditionalFormatting sqref="I20">
    <cfRule type="containsErrors" dxfId="6" priority="8">
      <formula>ISERROR(I20)</formula>
    </cfRule>
  </conditionalFormatting>
  <conditionalFormatting sqref="I21">
    <cfRule type="containsErrors" dxfId="5" priority="7">
      <formula>ISERROR(I21)</formula>
    </cfRule>
  </conditionalFormatting>
  <conditionalFormatting sqref="I36">
    <cfRule type="containsErrors" dxfId="4" priority="6">
      <formula>ISERROR(I36)</formula>
    </cfRule>
  </conditionalFormatting>
  <conditionalFormatting sqref="I37">
    <cfRule type="containsErrors" dxfId="3" priority="5">
      <formula>ISERROR(I37)</formula>
    </cfRule>
  </conditionalFormatting>
  <conditionalFormatting sqref="J2:K58">
    <cfRule type="containsText" dxfId="2" priority="3" operator="containsText" text="Nmoins1">
      <formula>NOT(ISERROR(SEARCH("Nmoins1",J2)))</formula>
    </cfRule>
  </conditionalFormatting>
  <conditionalFormatting sqref="L2:L58">
    <cfRule type="expression" dxfId="1" priority="1">
      <formula>$J2:$J58="Nmoins1"</formula>
    </cfRule>
  </conditionalFormatting>
  <dataValidations count="2">
    <dataValidation type="list" allowBlank="1" showInputMessage="1" showErrorMessage="1" sqref="J2:J58" xr:uid="{8E11448F-689D-4E7A-861F-81491EBDB44B}">
      <formula1>Année</formula1>
    </dataValidation>
    <dataValidation type="list" allowBlank="1" showInputMessage="1" showErrorMessage="1" sqref="L2:L58" xr:uid="{6C3705F2-9AF3-47AE-8A9F-62073784D6A1}">
      <formula1>INDIRECT($K2)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0B7D4-25EA-4C56-B991-0BFC0C09F0A0}">
  <sheetPr codeName="Feuil2"/>
  <dimension ref="A3:R25"/>
  <sheetViews>
    <sheetView workbookViewId="0">
      <selection activeCell="C5" sqref="C5"/>
    </sheetView>
  </sheetViews>
  <sheetFormatPr baseColWidth="10" defaultRowHeight="15" x14ac:dyDescent="0.25"/>
  <cols>
    <col min="3" max="15" width="16.7109375" customWidth="1"/>
  </cols>
  <sheetData>
    <row r="3" spans="1:18" ht="26.25" thickBot="1" x14ac:dyDescent="0.3">
      <c r="C3" s="121" t="s">
        <v>137</v>
      </c>
      <c r="D3" s="122" t="s">
        <v>136</v>
      </c>
      <c r="E3" s="122" t="s">
        <v>131</v>
      </c>
      <c r="F3" s="122" t="s">
        <v>139</v>
      </c>
      <c r="G3" s="122" t="s">
        <v>133</v>
      </c>
      <c r="H3" s="122" t="s">
        <v>134</v>
      </c>
      <c r="I3" s="122" t="s">
        <v>135</v>
      </c>
      <c r="J3" s="122" t="s">
        <v>140</v>
      </c>
      <c r="K3" s="122" t="s">
        <v>132</v>
      </c>
      <c r="L3" s="122" t="s">
        <v>141</v>
      </c>
      <c r="M3" s="122" t="s">
        <v>143</v>
      </c>
      <c r="N3" s="122" t="s">
        <v>142</v>
      </c>
      <c r="O3" s="122" t="s">
        <v>138</v>
      </c>
      <c r="Q3" s="56" t="s">
        <v>74</v>
      </c>
      <c r="R3" s="56" t="s">
        <v>145</v>
      </c>
    </row>
    <row r="4" spans="1:18" x14ac:dyDescent="0.25">
      <c r="A4" s="124" t="s">
        <v>74</v>
      </c>
      <c r="B4" s="137">
        <v>1</v>
      </c>
      <c r="C4" s="129" t="str">
        <f>IF(ISNA(VLOOKUP(C15,Données_SB_Mâle!$A$2:$D$28,4,FALSE)),"",VLOOKUP(C15,Données_SB_Mâle!$A$2:$D$28,4,FALSE))</f>
        <v>indéfiniA</v>
      </c>
      <c r="D4" s="130" t="str">
        <f>IF(ISNA(VLOOKUP(D15,Données_SB_Mâle!$A$2:$D$28,4,FALSE)),"",VLOOKUP(D15,Données_SB_Mâle!$A$2:$D$28,4,FALSE))</f>
        <v>indéfiniB</v>
      </c>
      <c r="E4" s="130" t="str">
        <f>IF(ISNA(VLOOKUP(E15,Données_SB_Mâle!$A$2:$D$28,4,FALSE)),"",VLOOKUP(E15,Données_SB_Mâle!$A$2:$D$28,4,FALSE))</f>
        <v/>
      </c>
      <c r="F4" s="130" t="str">
        <f>IF(ISNA(VLOOKUP(F15,Données_SB_Mâle!$A$2:$D$28,4,FALSE)),"",VLOOKUP(F15,Données_SB_Mâle!$A$2:$D$28,4,FALSE))</f>
        <v>indéfiniC</v>
      </c>
      <c r="G4" s="130" t="str">
        <f>IF(ISNA(VLOOKUP(G15,Données_SB_Mâle!$A$2:$D$28,4,FALSE)),"",VLOOKUP(G15,Données_SB_Mâle!$A$2:$D$28,4,FALSE))</f>
        <v/>
      </c>
      <c r="H4" s="130" t="str">
        <f>IF(ISNA(VLOOKUP(H15,Données_SB_Mâle!$A$2:$D$28,4,FALSE)),"",VLOOKUP(H15,Données_SB_Mâle!$A$2:$D$28,4,FALSE))</f>
        <v>indéfiniE</v>
      </c>
      <c r="I4" s="130" t="str">
        <f>IF(ISNA(VLOOKUP(I15,Données_SB_Mâle!$A$2:$D$28,4,FALSE)),"",VLOOKUP(I15,Données_SB_Mâle!$A$2:$D$28,4,FALSE))</f>
        <v/>
      </c>
      <c r="J4" s="130" t="str">
        <f>IF(ISNA(VLOOKUP(J15,Données_SB_Mâle!$A$2:$D$28,4,FALSE)),"",VLOOKUP(J15,Données_SB_Mâle!$A$2:$D$28,4,FALSE))</f>
        <v>indéfiniF</v>
      </c>
      <c r="K4" s="130" t="str">
        <f>IF(ISNA(VLOOKUP(K15,Données_SB_Mâle!$A$2:$D$28,4,FALSE)),"",VLOOKUP(K15,Données_SB_Mâle!$A$2:$D$28,4,FALSE))</f>
        <v/>
      </c>
      <c r="L4" s="130" t="str">
        <f>IF(ISNA(VLOOKUP(L15,Données_SB_Mâle!$A$2:$D$28,4,FALSE)),"",VLOOKUP(L15,Données_SB_Mâle!$A$2:$D$28,4,FALSE))</f>
        <v/>
      </c>
      <c r="M4" s="130" t="str">
        <f>IF(ISNA(VLOOKUP(M15,Données_SB_Mâle!$A$2:$D$28,4,FALSE)),"",VLOOKUP(M15,Données_SB_Mâle!$A$2:$D$28,4,FALSE))</f>
        <v/>
      </c>
      <c r="N4" s="130" t="str">
        <f>IF(ISNA(VLOOKUP(N15,Données_SB_Mâle!$A$2:$D$28,4,FALSE)),"",VLOOKUP(N15,Données_SB_Mâle!$A$2:$D$28,4,FALSE))</f>
        <v/>
      </c>
      <c r="O4" s="170" t="str">
        <f>IF(ISNA(VLOOKUP(O15,Données_SB_Mâle!$A$2:$D$28,4,FALSE)),"",VLOOKUP(O15,Données_SB_Mâle!$A$2:$D$28,4,FALSE))</f>
        <v/>
      </c>
    </row>
    <row r="5" spans="1:18" x14ac:dyDescent="0.25">
      <c r="A5" s="125" t="s">
        <v>74</v>
      </c>
      <c r="B5" s="138">
        <v>2</v>
      </c>
      <c r="C5" s="171" t="str">
        <f>IF(ISNA(VLOOKUP(C16,Données_SB_Mâle!$A$2:$D$28,4,FALSE)),"",VLOOKUP(C16,Données_SB_Mâle!$A$2:$D$28,4,FALSE))</f>
        <v/>
      </c>
      <c r="D5" s="172" t="str">
        <f>IF(ISNA(VLOOKUP(D16,Données_SB_Mâle!$A$2:$D$28,4,FALSE)),"",VLOOKUP(D16,Données_SB_Mâle!$A$2:$D$28,4,FALSE))</f>
        <v/>
      </c>
      <c r="E5" s="172" t="str">
        <f>IF(ISNA(VLOOKUP(E16,Données_SB_Mâle!$A$2:$D$28,4,FALSE)),"",VLOOKUP(E16,Données_SB_Mâle!$A$2:$D$28,4,FALSE))</f>
        <v/>
      </c>
      <c r="F5" s="172" t="str">
        <f>IF(ISNA(VLOOKUP(F16,Données_SB_Mâle!$A$2:$D$28,4,FALSE)),"",VLOOKUP(F16,Données_SB_Mâle!$A$2:$D$28,4,FALSE))</f>
        <v/>
      </c>
      <c r="G5" s="172" t="str">
        <f>IF(ISNA(VLOOKUP(G16,Données_SB_Mâle!$A$2:$D$28,4,FALSE)),"",VLOOKUP(G16,Données_SB_Mâle!$A$2:$D$28,4,FALSE))</f>
        <v/>
      </c>
      <c r="H5" s="172" t="str">
        <f>IF(ISNA(VLOOKUP(H16,Données_SB_Mâle!$A$2:$D$28,4,FALSE)),"",VLOOKUP(H16,Données_SB_Mâle!$A$2:$D$28,4,FALSE))</f>
        <v/>
      </c>
      <c r="I5" s="172" t="str">
        <f>IF(ISNA(VLOOKUP(I16,Données_SB_Mâle!$A$2:$D$28,4,FALSE)),"",VLOOKUP(I16,Données_SB_Mâle!$A$2:$D$28,4,FALSE))</f>
        <v/>
      </c>
      <c r="J5" s="172" t="str">
        <f>IF(ISNA(VLOOKUP(J16,Données_SB_Mâle!$A$2:$D$28,4,FALSE)),"",VLOOKUP(J16,Données_SB_Mâle!$A$2:$D$28,4,FALSE))</f>
        <v/>
      </c>
      <c r="K5" s="172" t="str">
        <f>IF(ISNA(VLOOKUP(K16,Données_SB_Mâle!$A$2:$D$28,4,FALSE)),"",VLOOKUP(K16,Données_SB_Mâle!$A$2:$D$28,4,FALSE))</f>
        <v/>
      </c>
      <c r="L5" s="172" t="str">
        <f>IF(ISNA(VLOOKUP(L16,Données_SB_Mâle!$A$2:$D$28,4,FALSE)),"",VLOOKUP(L16,Données_SB_Mâle!$A$2:$D$28,4,FALSE))</f>
        <v/>
      </c>
      <c r="M5" s="172" t="str">
        <f>IF(ISNA(VLOOKUP(M16,Données_SB_Mâle!$A$2:$D$28,4,FALSE)),"",VLOOKUP(M16,Données_SB_Mâle!$A$2:$D$28,4,FALSE))</f>
        <v/>
      </c>
      <c r="N5" s="172" t="str">
        <f>IF(ISNA(VLOOKUP(N16,Données_SB_Mâle!$A$2:$D$28,4,FALSE)),"",VLOOKUP(N16,Données_SB_Mâle!$A$2:$D$28,4,FALSE))</f>
        <v/>
      </c>
      <c r="O5" s="173" t="str">
        <f>IF(ISNA(VLOOKUP(O16,Données_SB_Mâle!$A$2:$D$28,4,FALSE)),"",VLOOKUP(O16,Données_SB_Mâle!$A$2:$D$28,4,FALSE))</f>
        <v/>
      </c>
    </row>
    <row r="6" spans="1:18" x14ac:dyDescent="0.25">
      <c r="A6" s="125" t="s">
        <v>74</v>
      </c>
      <c r="B6" s="138">
        <v>3</v>
      </c>
      <c r="C6" s="171" t="str">
        <f>IF(ISNA(VLOOKUP(C17,Données_SB_Mâle!$A$2:$D$28,4,FALSE)),"",VLOOKUP(C17,Données_SB_Mâle!$A$2:$D$28,4,FALSE))</f>
        <v/>
      </c>
      <c r="D6" s="172" t="str">
        <f>IF(ISNA(VLOOKUP(D17,Données_SB_Mâle!$A$2:$D$28,4,FALSE)),"",VLOOKUP(D17,Données_SB_Mâle!$A$2:$D$28,4,FALSE))</f>
        <v/>
      </c>
      <c r="E6" s="172" t="str">
        <f>IF(ISNA(VLOOKUP(E17,Données_SB_Mâle!$A$2:$D$28,4,FALSE)),"",VLOOKUP(E17,Données_SB_Mâle!$A$2:$D$28,4,FALSE))</f>
        <v/>
      </c>
      <c r="F6" s="172" t="str">
        <f>IF(ISNA(VLOOKUP(F17,Données_SB_Mâle!$A$2:$D$28,4,FALSE)),"",VLOOKUP(F17,Données_SB_Mâle!$A$2:$D$28,4,FALSE))</f>
        <v/>
      </c>
      <c r="G6" s="172" t="str">
        <f>IF(ISNA(VLOOKUP(G17,Données_SB_Mâle!$A$2:$D$28,4,FALSE)),"",VLOOKUP(G17,Données_SB_Mâle!$A$2:$D$28,4,FALSE))</f>
        <v/>
      </c>
      <c r="H6" s="172" t="str">
        <f>IF(ISNA(VLOOKUP(H17,Données_SB_Mâle!$A$2:$D$28,4,FALSE)),"",VLOOKUP(H17,Données_SB_Mâle!$A$2:$D$28,4,FALSE))</f>
        <v/>
      </c>
      <c r="I6" s="172" t="str">
        <f>IF(ISNA(VLOOKUP(I17,Données_SB_Mâle!$A$2:$D$28,4,FALSE)),"",VLOOKUP(I17,Données_SB_Mâle!$A$2:$D$28,4,FALSE))</f>
        <v/>
      </c>
      <c r="J6" s="172" t="str">
        <f>IF(ISNA(VLOOKUP(J17,Données_SB_Mâle!$A$2:$D$28,4,FALSE)),"",VLOOKUP(J17,Données_SB_Mâle!$A$2:$D$28,4,FALSE))</f>
        <v/>
      </c>
      <c r="K6" s="172" t="str">
        <f>IF(ISNA(VLOOKUP(K17,Données_SB_Mâle!$A$2:$D$28,4,FALSE)),"",VLOOKUP(K17,Données_SB_Mâle!$A$2:$D$28,4,FALSE))</f>
        <v/>
      </c>
      <c r="L6" s="172" t="str">
        <f>IF(ISNA(VLOOKUP(L17,Données_SB_Mâle!$A$2:$D$28,4,FALSE)),"",VLOOKUP(L17,Données_SB_Mâle!$A$2:$D$28,4,FALSE))</f>
        <v/>
      </c>
      <c r="M6" s="172" t="str">
        <f>IF(ISNA(VLOOKUP(M17,Données_SB_Mâle!$A$2:$D$28,4,FALSE)),"",VLOOKUP(M17,Données_SB_Mâle!$A$2:$D$28,4,FALSE))</f>
        <v/>
      </c>
      <c r="N6" s="172" t="str">
        <f>IF(ISNA(VLOOKUP(N17,Données_SB_Mâle!$A$2:$D$28,4,FALSE)),"",VLOOKUP(N17,Données_SB_Mâle!$A$2:$D$28,4,FALSE))</f>
        <v/>
      </c>
      <c r="O6" s="173" t="str">
        <f>IF(ISNA(VLOOKUP(O17,Données_SB_Mâle!$A$2:$D$28,4,FALSE)),"",VLOOKUP(O17,Données_SB_Mâle!$A$2:$D$28,4,FALSE))</f>
        <v/>
      </c>
    </row>
    <row r="7" spans="1:18" x14ac:dyDescent="0.25">
      <c r="A7" s="125" t="s">
        <v>74</v>
      </c>
      <c r="B7" s="138">
        <v>4</v>
      </c>
      <c r="C7" s="171" t="str">
        <f>IF(ISNA(VLOOKUP(C18,Données_SB_Mâle!$A$2:$D$28,4,FALSE)),"",VLOOKUP(C18,Données_SB_Mâle!$A$2:$D$28,4,FALSE))</f>
        <v/>
      </c>
      <c r="D7" s="172" t="str">
        <f>IF(ISNA(VLOOKUP(D18,Données_SB_Mâle!$A$2:$D$28,4,FALSE)),"",VLOOKUP(D18,Données_SB_Mâle!$A$2:$D$28,4,FALSE))</f>
        <v/>
      </c>
      <c r="E7" s="172" t="str">
        <f>IF(ISNA(VLOOKUP(E18,Données_SB_Mâle!$A$2:$D$28,4,FALSE)),"",VLOOKUP(E18,Données_SB_Mâle!$A$2:$D$28,4,FALSE))</f>
        <v/>
      </c>
      <c r="F7" s="172" t="str">
        <f>IF(ISNA(VLOOKUP(F18,Données_SB_Mâle!$A$2:$D$28,4,FALSE)),"",VLOOKUP(F18,Données_SB_Mâle!$A$2:$D$28,4,FALSE))</f>
        <v/>
      </c>
      <c r="G7" s="172" t="str">
        <f>IF(ISNA(VLOOKUP(G18,Données_SB_Mâle!$A$2:$D$28,4,FALSE)),"",VLOOKUP(G18,Données_SB_Mâle!$A$2:$D$28,4,FALSE))</f>
        <v/>
      </c>
      <c r="H7" s="172" t="str">
        <f>IF(ISNA(VLOOKUP(H18,Données_SB_Mâle!$A$2:$D$28,4,FALSE)),"",VLOOKUP(H18,Données_SB_Mâle!$A$2:$D$28,4,FALSE))</f>
        <v/>
      </c>
      <c r="I7" s="172" t="str">
        <f>IF(ISNA(VLOOKUP(I18,Données_SB_Mâle!$A$2:$D$28,4,FALSE)),"",VLOOKUP(I18,Données_SB_Mâle!$A$2:$D$28,4,FALSE))</f>
        <v/>
      </c>
      <c r="J7" s="172" t="str">
        <f>IF(ISNA(VLOOKUP(J18,Données_SB_Mâle!$A$2:$D$28,4,FALSE)),"",VLOOKUP(J18,Données_SB_Mâle!$A$2:$D$28,4,FALSE))</f>
        <v/>
      </c>
      <c r="K7" s="172" t="str">
        <f>IF(ISNA(VLOOKUP(K18,Données_SB_Mâle!$A$2:$D$28,4,FALSE)),"",VLOOKUP(K18,Données_SB_Mâle!$A$2:$D$28,4,FALSE))</f>
        <v/>
      </c>
      <c r="L7" s="172" t="str">
        <f>IF(ISNA(VLOOKUP(L18,Données_SB_Mâle!$A$2:$D$28,4,FALSE)),"",VLOOKUP(L18,Données_SB_Mâle!$A$2:$D$28,4,FALSE))</f>
        <v/>
      </c>
      <c r="M7" s="172" t="str">
        <f>IF(ISNA(VLOOKUP(M18,Données_SB_Mâle!$A$2:$D$28,4,FALSE)),"",VLOOKUP(M18,Données_SB_Mâle!$A$2:$D$28,4,FALSE))</f>
        <v/>
      </c>
      <c r="N7" s="172" t="str">
        <f>IF(ISNA(VLOOKUP(N18,Données_SB_Mâle!$A$2:$D$28,4,FALSE)),"",VLOOKUP(N18,Données_SB_Mâle!$A$2:$D$28,4,FALSE))</f>
        <v/>
      </c>
      <c r="O7" s="173" t="str">
        <f>IF(ISNA(VLOOKUP(O18,Données_SB_Mâle!$A$2:$D$28,4,FALSE)),"",VLOOKUP(O18,Données_SB_Mâle!$A$2:$D$28,4,FALSE))</f>
        <v/>
      </c>
    </row>
    <row r="8" spans="1:18" ht="15.75" thickBot="1" x14ac:dyDescent="0.3">
      <c r="A8" s="126" t="s">
        <v>74</v>
      </c>
      <c r="B8" s="139">
        <v>5</v>
      </c>
      <c r="C8" s="174" t="str">
        <f>IF(ISNA(VLOOKUP(C19,Données_SB_Mâle!$A$2:$D$28,4,FALSE)),"",VLOOKUP(C19,Données_SB_Mâle!$A$2:$D$28,4,FALSE))</f>
        <v/>
      </c>
      <c r="D8" s="175" t="str">
        <f>IF(ISNA(VLOOKUP(D19,Données_SB_Mâle!$A$2:$D$28,4,FALSE)),"",VLOOKUP(D19,Données_SB_Mâle!$A$2:$D$28,4,FALSE))</f>
        <v/>
      </c>
      <c r="E8" s="175" t="str">
        <f>IF(ISNA(VLOOKUP(E19,Données_SB_Mâle!$A$2:$D$28,4,FALSE)),"",VLOOKUP(E19,Données_SB_Mâle!$A$2:$D$28,4,FALSE))</f>
        <v/>
      </c>
      <c r="F8" s="175" t="str">
        <f>IF(ISNA(VLOOKUP(F19,Données_SB_Mâle!$A$2:$D$28,4,FALSE)),"",VLOOKUP(F19,Données_SB_Mâle!$A$2:$D$28,4,FALSE))</f>
        <v/>
      </c>
      <c r="G8" s="175" t="str">
        <f>IF(ISNA(VLOOKUP(G19,Données_SB_Mâle!$A$2:$D$28,4,FALSE)),"",VLOOKUP(G19,Données_SB_Mâle!$A$2:$D$28,4,FALSE))</f>
        <v/>
      </c>
      <c r="H8" s="175" t="str">
        <f>IF(ISNA(VLOOKUP(H19,Données_SB_Mâle!$A$2:$D$28,4,FALSE)),"",VLOOKUP(H19,Données_SB_Mâle!$A$2:$D$28,4,FALSE))</f>
        <v/>
      </c>
      <c r="I8" s="175" t="str">
        <f>IF(ISNA(VLOOKUP(I19,Données_SB_Mâle!$A$2:$D$28,4,FALSE)),"",VLOOKUP(I19,Données_SB_Mâle!$A$2:$D$28,4,FALSE))</f>
        <v/>
      </c>
      <c r="J8" s="175" t="str">
        <f>IF(ISNA(VLOOKUP(J19,Données_SB_Mâle!$A$2:$D$28,4,FALSE)),"",VLOOKUP(J19,Données_SB_Mâle!$A$2:$D$28,4,FALSE))</f>
        <v/>
      </c>
      <c r="K8" s="175" t="str">
        <f>IF(ISNA(VLOOKUP(K19,Données_SB_Mâle!$A$2:$D$28,4,FALSE)),"",VLOOKUP(K19,Données_SB_Mâle!$A$2:$D$28,4,FALSE))</f>
        <v/>
      </c>
      <c r="L8" s="175" t="str">
        <f>IF(ISNA(VLOOKUP(L19,Données_SB_Mâle!$A$2:$D$28,4,FALSE)),"",VLOOKUP(L19,Données_SB_Mâle!$A$2:$D$28,4,FALSE))</f>
        <v/>
      </c>
      <c r="M8" s="175" t="str">
        <f>IF(ISNA(VLOOKUP(M19,Données_SB_Mâle!$A$2:$D$28,4,FALSE)),"",VLOOKUP(M19,Données_SB_Mâle!$A$2:$D$28,4,FALSE))</f>
        <v/>
      </c>
      <c r="N8" s="175" t="str">
        <f>IF(ISNA(VLOOKUP(N19,Données_SB_Mâle!$A$2:$D$28,4,FALSE)),"",VLOOKUP(N19,Données_SB_Mâle!$A$2:$D$28,4,FALSE))</f>
        <v/>
      </c>
      <c r="O8" s="176" t="str">
        <f>IF(ISNA(VLOOKUP(O19,Données_SB_Mâle!$A$2:$D$28,4,FALSE)),"",VLOOKUP(O19,Données_SB_Mâle!$A$2:$D$28,4,FALSE))</f>
        <v/>
      </c>
    </row>
    <row r="9" spans="1:18" x14ac:dyDescent="0.25">
      <c r="A9" s="124" t="s">
        <v>145</v>
      </c>
      <c r="B9" s="137">
        <v>1</v>
      </c>
      <c r="C9" s="129" t="str">
        <f>IF(ISNA(VLOOKUP(C20,Données_SB_Mâle!$A$2:$D$28,4,FALSE)),"",VLOOKUP(C20,Données_SB_Mâle!$A$2:$D$28,4,FALSE))</f>
        <v/>
      </c>
      <c r="D9" s="130" t="str">
        <f>IF(ISNA(VLOOKUP(D20,Données_SB_Mâle!$A$2:$D$28,4,FALSE)),"",VLOOKUP(D20,Données_SB_Mâle!$A$2:$D$28,4,FALSE))</f>
        <v>A0A1215</v>
      </c>
      <c r="E9" s="130" t="str">
        <f>IF(ISNA(VLOOKUP(E20,Données_SB_Mâle!$A$2:$D$28,4,FALSE)),"",VLOOKUP(E20,Données_SB_Mâle!$A$2:$D$28,4,FALSE))</f>
        <v>A0A1217</v>
      </c>
      <c r="F9" s="130" t="str">
        <f>IF(ISNA(VLOOKUP(F20,Données_SB_Mâle!$A$2:$D$28,4,FALSE)),"",VLOOKUP(F20,Données_SB_Mâle!$A$2:$D$28,4,FALSE))</f>
        <v/>
      </c>
      <c r="G9" s="130" t="str">
        <f>IF(ISNA(VLOOKUP(G20,Données_SB_Mâle!$A$2:$D$28,4,FALSE)),"",VLOOKUP(G20,Données_SB_Mâle!$A$2:$D$28,4,FALSE))</f>
        <v>A0A1196</v>
      </c>
      <c r="H9" s="130" t="str">
        <f>IF(ISNA(VLOOKUP(H20,Données_SB_Mâle!$A$2:$D$28,4,FALSE)),"",VLOOKUP(H20,Données_SB_Mâle!$A$2:$D$28,4,FALSE))</f>
        <v/>
      </c>
      <c r="I9" s="130" t="str">
        <f>IF(ISNA(VLOOKUP(I20,Données_SB_Mâle!$A$2:$D$28,4,FALSE)),"",VLOOKUP(I20,Données_SB_Mâle!$A$2:$D$28,4,FALSE))</f>
        <v>F0841A010236A01</v>
      </c>
      <c r="J9" s="130" t="str">
        <f>IF(ISNA(VLOOKUP(J20,Données_SB_Mâle!$A$2:$D$28,4,FALSE)),"",VLOOKUP(J20,Données_SB_Mâle!$A$2:$D$28,4,FALSE))</f>
        <v/>
      </c>
      <c r="K9" s="130" t="str">
        <f>IF(ISNA(VLOOKUP(K20,Données_SB_Mâle!$A$2:$D$28,4,FALSE)),"",VLOOKUP(K20,Données_SB_Mâle!$A$2:$D$28,4,FALSE))</f>
        <v>F0841A010317A01</v>
      </c>
      <c r="L9" s="130" t="str">
        <f>IF(ISNA(VLOOKUP(L20,Données_SB_Mâle!$A$2:$D$28,4,FALSE)),"",VLOOKUP(L20,Données_SB_Mâle!$A$2:$D$28,4,FALSE))</f>
        <v>A0A1211</v>
      </c>
      <c r="M9" s="130" t="str">
        <f>IF(ISNA(VLOOKUP(M20,Données_SB_Mâle!$A$2:$D$28,4,FALSE)),"",VLOOKUP(M20,Données_SB_Mâle!$A$2:$D$28,4,FALSE))</f>
        <v>F0841A012269A01</v>
      </c>
      <c r="N9" s="130" t="str">
        <f>IF(ISNA(VLOOKUP(N20,Données_SB_Mâle!$A$2:$D$28,4,FALSE)),"",VLOOKUP(N20,Données_SB_Mâle!$A$2:$D$28,4,FALSE))</f>
        <v>A0A1209</v>
      </c>
      <c r="O9" s="170" t="str">
        <f>IF(ISNA(VLOOKUP(O20,Données_SB_Mâle!$A$2:$D$28,4,FALSE)),"",VLOOKUP(O20,Données_SB_Mâle!$A$2:$D$28,4,FALSE))</f>
        <v>A0R6046</v>
      </c>
    </row>
    <row r="10" spans="1:18" x14ac:dyDescent="0.25">
      <c r="A10" s="125" t="s">
        <v>145</v>
      </c>
      <c r="B10" s="138">
        <v>2</v>
      </c>
      <c r="C10" s="171" t="str">
        <f>IF(ISNA(VLOOKUP(C21,Données_SB_Mâle!$A$2:$D$28,4,FALSE)),"",VLOOKUP(C21,Données_SB_Mâle!$A$2:$D$28,4,FALSE))</f>
        <v/>
      </c>
      <c r="D10" s="172" t="str">
        <f>IF(ISNA(VLOOKUP(D21,Données_SB_Mâle!$A$2:$D$28,4,FALSE)),"",VLOOKUP(D21,Données_SB_Mâle!$A$2:$D$28,4,FALSE))</f>
        <v/>
      </c>
      <c r="E10" s="172" t="str">
        <f>IF(ISNA(VLOOKUP(E21,Données_SB_Mâle!$A$2:$D$28,4,FALSE)),"",VLOOKUP(E21,Données_SB_Mâle!$A$2:$D$28,4,FALSE))</f>
        <v/>
      </c>
      <c r="F10" s="172" t="str">
        <f>IF(ISNA(VLOOKUP(F21,Données_SB_Mâle!$A$2:$D$28,4,FALSE)),"",VLOOKUP(F21,Données_SB_Mâle!$A$2:$D$28,4,FALSE))</f>
        <v/>
      </c>
      <c r="G10" s="172" t="str">
        <f>IF(ISNA(VLOOKUP(G21,Données_SB_Mâle!$A$2:$D$28,4,FALSE)),"",VLOOKUP(G21,Données_SB_Mâle!$A$2:$D$28,4,FALSE))</f>
        <v/>
      </c>
      <c r="H10" s="172" t="str">
        <f>IF(ISNA(VLOOKUP(H21,Données_SB_Mâle!$A$2:$D$28,4,FALSE)),"",VLOOKUP(H21,Données_SB_Mâle!$A$2:$D$28,4,FALSE))</f>
        <v/>
      </c>
      <c r="I10" s="172" t="str">
        <f>IF(ISNA(VLOOKUP(I21,Données_SB_Mâle!$A$2:$D$28,4,FALSE)),"",VLOOKUP(I21,Données_SB_Mâle!$A$2:$D$28,4,FALSE))</f>
        <v/>
      </c>
      <c r="J10" s="172" t="str">
        <f>IF(ISNA(VLOOKUP(J21,Données_SB_Mâle!$A$2:$D$28,4,FALSE)),"",VLOOKUP(J21,Données_SB_Mâle!$A$2:$D$28,4,FALSE))</f>
        <v/>
      </c>
      <c r="K10" s="172" t="str">
        <f>IF(ISNA(VLOOKUP(K21,Données_SB_Mâle!$A$2:$D$28,4,FALSE)),"",VLOOKUP(K21,Données_SB_Mâle!$A$2:$D$28,4,FALSE))</f>
        <v/>
      </c>
      <c r="L10" s="172" t="str">
        <f>IF(ISNA(VLOOKUP(L21,Données_SB_Mâle!$A$2:$D$28,4,FALSE)),"",VLOOKUP(L21,Données_SB_Mâle!$A$2:$D$28,4,FALSE))</f>
        <v/>
      </c>
      <c r="M10" s="172" t="str">
        <f>IF(ISNA(VLOOKUP(M21,Données_SB_Mâle!$A$2:$D$28,4,FALSE)),"",VLOOKUP(M21,Données_SB_Mâle!$A$2:$D$28,4,FALSE))</f>
        <v/>
      </c>
      <c r="N10" s="172" t="str">
        <f>IF(ISNA(VLOOKUP(N21,Données_SB_Mâle!$A$2:$D$28,4,FALSE)),"",VLOOKUP(N21,Données_SB_Mâle!$A$2:$D$28,4,FALSE))</f>
        <v/>
      </c>
      <c r="O10" s="173" t="str">
        <f>IF(ISNA(VLOOKUP(O21,Données_SB_Mâle!$A$2:$D$28,4,FALSE)),"",VLOOKUP(O21,Données_SB_Mâle!$A$2:$D$28,4,FALSE))</f>
        <v/>
      </c>
    </row>
    <row r="11" spans="1:18" x14ac:dyDescent="0.25">
      <c r="A11" s="125" t="s">
        <v>145</v>
      </c>
      <c r="B11" s="138">
        <v>3</v>
      </c>
      <c r="C11" s="171" t="str">
        <f>IF(ISNA(VLOOKUP(C22,Données_SB_Mâle!$A$2:$D$28,4,FALSE)),"",VLOOKUP(C22,Données_SB_Mâle!$A$2:$D$28,4,FALSE))</f>
        <v/>
      </c>
      <c r="D11" s="172" t="str">
        <f>IF(ISNA(VLOOKUP(D22,Données_SB_Mâle!$A$2:$D$28,4,FALSE)),"",VLOOKUP(D22,Données_SB_Mâle!$A$2:$D$28,4,FALSE))</f>
        <v/>
      </c>
      <c r="E11" s="172" t="str">
        <f>IF(ISNA(VLOOKUP(E22,Données_SB_Mâle!$A$2:$D$28,4,FALSE)),"",VLOOKUP(E22,Données_SB_Mâle!$A$2:$D$28,4,FALSE))</f>
        <v/>
      </c>
      <c r="F11" s="172" t="str">
        <f>IF(ISNA(VLOOKUP(F22,Données_SB_Mâle!$A$2:$D$28,4,FALSE)),"",VLOOKUP(F22,Données_SB_Mâle!$A$2:$D$28,4,FALSE))</f>
        <v/>
      </c>
      <c r="G11" s="172" t="str">
        <f>IF(ISNA(VLOOKUP(G22,Données_SB_Mâle!$A$2:$D$28,4,FALSE)),"",VLOOKUP(G22,Données_SB_Mâle!$A$2:$D$28,4,FALSE))</f>
        <v/>
      </c>
      <c r="H11" s="172" t="str">
        <f>IF(ISNA(VLOOKUP(H22,Données_SB_Mâle!$A$2:$D$28,4,FALSE)),"",VLOOKUP(H22,Données_SB_Mâle!$A$2:$D$28,4,FALSE))</f>
        <v/>
      </c>
      <c r="I11" s="172" t="str">
        <f>IF(ISNA(VLOOKUP(I22,Données_SB_Mâle!$A$2:$D$28,4,FALSE)),"",VLOOKUP(I22,Données_SB_Mâle!$A$2:$D$28,4,FALSE))</f>
        <v/>
      </c>
      <c r="J11" s="172" t="str">
        <f>IF(ISNA(VLOOKUP(J22,Données_SB_Mâle!$A$2:$D$28,4,FALSE)),"",VLOOKUP(J22,Données_SB_Mâle!$A$2:$D$28,4,FALSE))</f>
        <v/>
      </c>
      <c r="K11" s="172" t="str">
        <f>IF(ISNA(VLOOKUP(K22,Données_SB_Mâle!$A$2:$D$28,4,FALSE)),"",VLOOKUP(K22,Données_SB_Mâle!$A$2:$D$28,4,FALSE))</f>
        <v/>
      </c>
      <c r="L11" s="172" t="str">
        <f>IF(ISNA(VLOOKUP(L22,Données_SB_Mâle!$A$2:$D$28,4,FALSE)),"",VLOOKUP(L22,Données_SB_Mâle!$A$2:$D$28,4,FALSE))</f>
        <v/>
      </c>
      <c r="M11" s="172" t="str">
        <f>IF(ISNA(VLOOKUP(M22,Données_SB_Mâle!$A$2:$D$28,4,FALSE)),"",VLOOKUP(M22,Données_SB_Mâle!$A$2:$D$28,4,FALSE))</f>
        <v/>
      </c>
      <c r="N11" s="172" t="str">
        <f>IF(ISNA(VLOOKUP(N22,Données_SB_Mâle!$A$2:$D$28,4,FALSE)),"",VLOOKUP(N22,Données_SB_Mâle!$A$2:$D$28,4,FALSE))</f>
        <v/>
      </c>
      <c r="O11" s="173" t="str">
        <f>IF(ISNA(VLOOKUP(O22,Données_SB_Mâle!$A$2:$D$28,4,FALSE)),"",VLOOKUP(O22,Données_SB_Mâle!$A$2:$D$28,4,FALSE))</f>
        <v/>
      </c>
    </row>
    <row r="12" spans="1:18" x14ac:dyDescent="0.25">
      <c r="A12" s="125" t="s">
        <v>145</v>
      </c>
      <c r="B12" s="138">
        <v>4</v>
      </c>
      <c r="C12" s="171" t="str">
        <f>IF(ISNA(VLOOKUP(C23,Données_SB_Mâle!$A$2:$D$28,4,FALSE)),"",VLOOKUP(C23,Données_SB_Mâle!$A$2:$D$28,4,FALSE))</f>
        <v/>
      </c>
      <c r="D12" s="172" t="str">
        <f>IF(ISNA(VLOOKUP(D23,Données_SB_Mâle!$A$2:$D$28,4,FALSE)),"",VLOOKUP(D23,Données_SB_Mâle!$A$2:$D$28,4,FALSE))</f>
        <v/>
      </c>
      <c r="E12" s="172" t="str">
        <f>IF(ISNA(VLOOKUP(E23,Données_SB_Mâle!$A$2:$D$28,4,FALSE)),"",VLOOKUP(E23,Données_SB_Mâle!$A$2:$D$28,4,FALSE))</f>
        <v/>
      </c>
      <c r="F12" s="172" t="str">
        <f>IF(ISNA(VLOOKUP(F23,Données_SB_Mâle!$A$2:$D$28,4,FALSE)),"",VLOOKUP(F23,Données_SB_Mâle!$A$2:$D$28,4,FALSE))</f>
        <v/>
      </c>
      <c r="G12" s="172" t="str">
        <f>IF(ISNA(VLOOKUP(G23,Données_SB_Mâle!$A$2:$D$28,4,FALSE)),"",VLOOKUP(G23,Données_SB_Mâle!$A$2:$D$28,4,FALSE))</f>
        <v/>
      </c>
      <c r="H12" s="172" t="str">
        <f>IF(ISNA(VLOOKUP(H23,Données_SB_Mâle!$A$2:$D$28,4,FALSE)),"",VLOOKUP(H23,Données_SB_Mâle!$A$2:$D$28,4,FALSE))</f>
        <v/>
      </c>
      <c r="I12" s="172" t="str">
        <f>IF(ISNA(VLOOKUP(I23,Données_SB_Mâle!$A$2:$D$28,4,FALSE)),"",VLOOKUP(I23,Données_SB_Mâle!$A$2:$D$28,4,FALSE))</f>
        <v/>
      </c>
      <c r="J12" s="172" t="str">
        <f>IF(ISNA(VLOOKUP(J23,Données_SB_Mâle!$A$2:$D$28,4,FALSE)),"",VLOOKUP(J23,Données_SB_Mâle!$A$2:$D$28,4,FALSE))</f>
        <v/>
      </c>
      <c r="K12" s="172" t="str">
        <f>IF(ISNA(VLOOKUP(K23,Données_SB_Mâle!$A$2:$D$28,4,FALSE)),"",VLOOKUP(K23,Données_SB_Mâle!$A$2:$D$28,4,FALSE))</f>
        <v/>
      </c>
      <c r="L12" s="172" t="str">
        <f>IF(ISNA(VLOOKUP(L23,Données_SB_Mâle!$A$2:$D$28,4,FALSE)),"",VLOOKUP(L23,Données_SB_Mâle!$A$2:$D$28,4,FALSE))</f>
        <v/>
      </c>
      <c r="M12" s="172" t="str">
        <f>IF(ISNA(VLOOKUP(M23,Données_SB_Mâle!$A$2:$D$28,4,FALSE)),"",VLOOKUP(M23,Données_SB_Mâle!$A$2:$D$28,4,FALSE))</f>
        <v/>
      </c>
      <c r="N12" s="172" t="str">
        <f>IF(ISNA(VLOOKUP(N23,Données_SB_Mâle!$A$2:$D$28,4,FALSE)),"",VLOOKUP(N23,Données_SB_Mâle!$A$2:$D$28,4,FALSE))</f>
        <v/>
      </c>
      <c r="O12" s="173" t="str">
        <f>IF(ISNA(VLOOKUP(O23,Données_SB_Mâle!$A$2:$D$28,4,FALSE)),"",VLOOKUP(O23,Données_SB_Mâle!$A$2:$D$28,4,FALSE))</f>
        <v/>
      </c>
    </row>
    <row r="13" spans="1:18" ht="15.75" thickBot="1" x14ac:dyDescent="0.3">
      <c r="A13" s="126" t="s">
        <v>145</v>
      </c>
      <c r="B13" s="139">
        <v>5</v>
      </c>
      <c r="C13" s="174" t="str">
        <f>IF(ISNA(VLOOKUP(C24,Données_SB_Mâle!$A$2:$D$28,4,FALSE)),"",VLOOKUP(C24,Données_SB_Mâle!$A$2:$D$28,4,FALSE))</f>
        <v/>
      </c>
      <c r="D13" s="175" t="str">
        <f>IF(ISNA(VLOOKUP(D24,Données_SB_Mâle!$A$2:$D$28,4,FALSE)),"",VLOOKUP(D24,Données_SB_Mâle!$A$2:$D$28,4,FALSE))</f>
        <v/>
      </c>
      <c r="E13" s="175" t="str">
        <f>IF(ISNA(VLOOKUP(E24,Données_SB_Mâle!$A$2:$D$28,4,FALSE)),"",VLOOKUP(E24,Données_SB_Mâle!$A$2:$D$28,4,FALSE))</f>
        <v/>
      </c>
      <c r="F13" s="175" t="str">
        <f>IF(ISNA(VLOOKUP(F24,Données_SB_Mâle!$A$2:$D$28,4,FALSE)),"",VLOOKUP(F24,Données_SB_Mâle!$A$2:$D$28,4,FALSE))</f>
        <v/>
      </c>
      <c r="G13" s="175" t="str">
        <f>IF(ISNA(VLOOKUP(G24,Données_SB_Mâle!$A$2:$D$28,4,FALSE)),"",VLOOKUP(G24,Données_SB_Mâle!$A$2:$D$28,4,FALSE))</f>
        <v/>
      </c>
      <c r="H13" s="175" t="str">
        <f>IF(ISNA(VLOOKUP(H24,Données_SB_Mâle!$A$2:$D$28,4,FALSE)),"",VLOOKUP(H24,Données_SB_Mâle!$A$2:$D$28,4,FALSE))</f>
        <v/>
      </c>
      <c r="I13" s="175" t="str">
        <f>IF(ISNA(VLOOKUP(I24,Données_SB_Mâle!$A$2:$D$28,4,FALSE)),"",VLOOKUP(I24,Données_SB_Mâle!$A$2:$D$28,4,FALSE))</f>
        <v/>
      </c>
      <c r="J13" s="175" t="str">
        <f>IF(ISNA(VLOOKUP(J24,Données_SB_Mâle!$A$2:$D$28,4,FALSE)),"",VLOOKUP(J24,Données_SB_Mâle!$A$2:$D$28,4,FALSE))</f>
        <v/>
      </c>
      <c r="K13" s="175" t="str">
        <f>IF(ISNA(VLOOKUP(K24,Données_SB_Mâle!$A$2:$D$28,4,FALSE)),"",VLOOKUP(K24,Données_SB_Mâle!$A$2:$D$28,4,FALSE))</f>
        <v/>
      </c>
      <c r="L13" s="175" t="str">
        <f>IF(ISNA(VLOOKUP(L24,Données_SB_Mâle!$A$2:$D$28,4,FALSE)),"",VLOOKUP(L24,Données_SB_Mâle!$A$2:$D$28,4,FALSE))</f>
        <v/>
      </c>
      <c r="M13" s="175" t="str">
        <f>IF(ISNA(VLOOKUP(M24,Données_SB_Mâle!$A$2:$D$28,4,FALSE)),"",VLOOKUP(M24,Données_SB_Mâle!$A$2:$D$28,4,FALSE))</f>
        <v/>
      </c>
      <c r="N13" s="175" t="str">
        <f>IF(ISNA(VLOOKUP(N24,Données_SB_Mâle!$A$2:$D$28,4,FALSE)),"",VLOOKUP(N24,Données_SB_Mâle!$A$2:$D$28,4,FALSE))</f>
        <v/>
      </c>
      <c r="O13" s="176" t="str">
        <f>IF(ISNA(VLOOKUP(O24,Données_SB_Mâle!$A$2:$D$28,4,FALSE)),"",VLOOKUP(O24,Données_SB_Mâle!$A$2:$D$28,4,FALSE))</f>
        <v/>
      </c>
    </row>
    <row r="14" spans="1:18" ht="15.75" thickBot="1" x14ac:dyDescent="0.3"/>
    <row r="15" spans="1:18" x14ac:dyDescent="0.25">
      <c r="C15" s="140" t="str">
        <f>IF($B5=1,$A$4&amp;"_"&amp;C$3,$A$4&amp;"_"&amp;C$3&amp;"_"&amp;$B4)</f>
        <v>N_KW_1A252_1</v>
      </c>
      <c r="D15" s="144" t="str">
        <f t="shared" ref="D15:O15" si="0">IF($B5=1,$A$4&amp;"_"&amp;D$3,$A$4&amp;"_"&amp;D$3&amp;"_"&amp;$B4)</f>
        <v>N_KW_1F1736_1</v>
      </c>
      <c r="E15" s="144" t="str">
        <f t="shared" si="0"/>
        <v>N_KW_1G7328_1</v>
      </c>
      <c r="F15" s="144" t="str">
        <f t="shared" si="0"/>
        <v>N_KW_1G7423_1</v>
      </c>
      <c r="G15" s="167" t="str">
        <f t="shared" si="0"/>
        <v>N_KW_1G7482_x_KW_1G7423_1</v>
      </c>
      <c r="H15" s="144" t="str">
        <f t="shared" si="0"/>
        <v>N_KW_1G7563_1</v>
      </c>
      <c r="I15" s="144" t="str">
        <f t="shared" si="0"/>
        <v>N_KW_1G7590_1</v>
      </c>
      <c r="J15" s="144" t="str">
        <f t="shared" si="0"/>
        <v>N_KW_1GA3167_1</v>
      </c>
      <c r="K15" s="144" t="str">
        <f t="shared" si="0"/>
        <v>N_KW_3B3061_1</v>
      </c>
      <c r="L15" s="144" t="str">
        <f t="shared" si="0"/>
        <v>N_KW_6Q1515_1</v>
      </c>
      <c r="M15" s="144" t="str">
        <f t="shared" si="0"/>
        <v>N_KW_7FP1869_1</v>
      </c>
      <c r="N15" s="144" t="str">
        <f t="shared" si="0"/>
        <v>N_KW_7P1484_1</v>
      </c>
      <c r="O15" s="145" t="str">
        <f t="shared" si="0"/>
        <v>N_RW_SM673_1</v>
      </c>
    </row>
    <row r="16" spans="1:18" x14ac:dyDescent="0.25">
      <c r="C16" s="146" t="str">
        <f t="shared" ref="C16:O18" si="1">IF($B6=1,$A$4&amp;"_"&amp;C$3,$A$4&amp;"_"&amp;C$3&amp;"_"&amp;$B5)</f>
        <v>N_KW_1A252_2</v>
      </c>
      <c r="D16" s="142" t="str">
        <f t="shared" si="1"/>
        <v>N_KW_1F1736_2</v>
      </c>
      <c r="E16" s="142" t="str">
        <f t="shared" si="1"/>
        <v>N_KW_1G7328_2</v>
      </c>
      <c r="F16" s="142" t="str">
        <f t="shared" si="1"/>
        <v>N_KW_1G7423_2</v>
      </c>
      <c r="G16" s="168" t="str">
        <f t="shared" si="1"/>
        <v>N_KW_1G7482_x_KW_1G7423_2</v>
      </c>
      <c r="H16" s="142" t="str">
        <f t="shared" si="1"/>
        <v>N_KW_1G7563_2</v>
      </c>
      <c r="I16" s="142" t="str">
        <f t="shared" si="1"/>
        <v>N_KW_1G7590_2</v>
      </c>
      <c r="J16" s="142" t="str">
        <f t="shared" si="1"/>
        <v>N_KW_1GA3167_2</v>
      </c>
      <c r="K16" s="142" t="str">
        <f t="shared" si="1"/>
        <v>N_KW_3B3061_2</v>
      </c>
      <c r="L16" s="142" t="str">
        <f t="shared" si="1"/>
        <v>N_KW_6Q1515_2</v>
      </c>
      <c r="M16" s="142" t="str">
        <f t="shared" si="1"/>
        <v>N_KW_7FP1869_2</v>
      </c>
      <c r="N16" s="142" t="str">
        <f t="shared" si="1"/>
        <v>N_KW_7P1484_2</v>
      </c>
      <c r="O16" s="147" t="str">
        <f t="shared" si="1"/>
        <v>N_RW_SM673_2</v>
      </c>
    </row>
    <row r="17" spans="3:15" x14ac:dyDescent="0.25">
      <c r="C17" s="146" t="str">
        <f t="shared" si="1"/>
        <v>N_KW_1A252_3</v>
      </c>
      <c r="D17" s="142" t="str">
        <f t="shared" si="1"/>
        <v>N_KW_1F1736_3</v>
      </c>
      <c r="E17" s="142" t="str">
        <f t="shared" si="1"/>
        <v>N_KW_1G7328_3</v>
      </c>
      <c r="F17" s="142" t="str">
        <f t="shared" si="1"/>
        <v>N_KW_1G7423_3</v>
      </c>
      <c r="G17" s="168" t="str">
        <f t="shared" si="1"/>
        <v>N_KW_1G7482_x_KW_1G7423_3</v>
      </c>
      <c r="H17" s="142" t="str">
        <f t="shared" si="1"/>
        <v>N_KW_1G7563_3</v>
      </c>
      <c r="I17" s="142" t="str">
        <f t="shared" si="1"/>
        <v>N_KW_1G7590_3</v>
      </c>
      <c r="J17" s="142" t="str">
        <f t="shared" si="1"/>
        <v>N_KW_1GA3167_3</v>
      </c>
      <c r="K17" s="142" t="str">
        <f t="shared" si="1"/>
        <v>N_KW_3B3061_3</v>
      </c>
      <c r="L17" s="142" t="str">
        <f t="shared" si="1"/>
        <v>N_KW_6Q1515_3</v>
      </c>
      <c r="M17" s="142" t="str">
        <f t="shared" si="1"/>
        <v>N_KW_7FP1869_3</v>
      </c>
      <c r="N17" s="142" t="str">
        <f t="shared" si="1"/>
        <v>N_KW_7P1484_3</v>
      </c>
      <c r="O17" s="147" t="str">
        <f t="shared" si="1"/>
        <v>N_RW_SM673_3</v>
      </c>
    </row>
    <row r="18" spans="3:15" x14ac:dyDescent="0.25">
      <c r="C18" s="146" t="str">
        <f t="shared" si="1"/>
        <v>N_KW_1A252_4</v>
      </c>
      <c r="D18" s="142" t="str">
        <f t="shared" si="1"/>
        <v>N_KW_1F1736_4</v>
      </c>
      <c r="E18" s="142" t="str">
        <f t="shared" si="1"/>
        <v>N_KW_1G7328_4</v>
      </c>
      <c r="F18" s="142" t="str">
        <f t="shared" si="1"/>
        <v>N_KW_1G7423_4</v>
      </c>
      <c r="G18" s="168" t="str">
        <f t="shared" si="1"/>
        <v>N_KW_1G7482_x_KW_1G7423_4</v>
      </c>
      <c r="H18" s="142" t="str">
        <f t="shared" si="1"/>
        <v>N_KW_1G7563_4</v>
      </c>
      <c r="I18" s="142" t="str">
        <f t="shared" si="1"/>
        <v>N_KW_1G7590_4</v>
      </c>
      <c r="J18" s="142" t="str">
        <f t="shared" si="1"/>
        <v>N_KW_1GA3167_4</v>
      </c>
      <c r="K18" s="142" t="str">
        <f t="shared" si="1"/>
        <v>N_KW_3B3061_4</v>
      </c>
      <c r="L18" s="142" t="str">
        <f t="shared" si="1"/>
        <v>N_KW_6Q1515_4</v>
      </c>
      <c r="M18" s="142" t="str">
        <f t="shared" si="1"/>
        <v>N_KW_7FP1869_4</v>
      </c>
      <c r="N18" s="142" t="str">
        <f t="shared" si="1"/>
        <v>N_KW_7P1484_4</v>
      </c>
      <c r="O18" s="147" t="str">
        <f t="shared" si="1"/>
        <v>N_RW_SM673_4</v>
      </c>
    </row>
    <row r="19" spans="3:15" ht="15.75" thickBot="1" x14ac:dyDescent="0.3">
      <c r="C19" s="148" t="str">
        <f>IF($B8=1,$A$4&amp;"_"&amp;C$3,$A$4&amp;"_"&amp;C$3&amp;"_"&amp;$B8)</f>
        <v>N_KW_1A252_5</v>
      </c>
      <c r="D19" s="149" t="str">
        <f t="shared" ref="D19:O19" si="2">IF($B8=1,$A$4&amp;"_"&amp;D$3,$A$4&amp;"_"&amp;D$3&amp;"_"&amp;$B8)</f>
        <v>N_KW_1F1736_5</v>
      </c>
      <c r="E19" s="149" t="str">
        <f t="shared" si="2"/>
        <v>N_KW_1G7328_5</v>
      </c>
      <c r="F19" s="149" t="str">
        <f t="shared" si="2"/>
        <v>N_KW_1G7423_5</v>
      </c>
      <c r="G19" s="169" t="str">
        <f t="shared" si="2"/>
        <v>N_KW_1G7482_x_KW_1G7423_5</v>
      </c>
      <c r="H19" s="149" t="str">
        <f t="shared" si="2"/>
        <v>N_KW_1G7563_5</v>
      </c>
      <c r="I19" s="149" t="str">
        <f t="shared" si="2"/>
        <v>N_KW_1G7590_5</v>
      </c>
      <c r="J19" s="149" t="str">
        <f t="shared" si="2"/>
        <v>N_KW_1GA3167_5</v>
      </c>
      <c r="K19" s="149" t="str">
        <f t="shared" si="2"/>
        <v>N_KW_3B3061_5</v>
      </c>
      <c r="L19" s="149" t="str">
        <f t="shared" si="2"/>
        <v>N_KW_6Q1515_5</v>
      </c>
      <c r="M19" s="149" t="str">
        <f t="shared" si="2"/>
        <v>N_KW_7FP1869_5</v>
      </c>
      <c r="N19" s="149" t="str">
        <f t="shared" si="2"/>
        <v>N_KW_7P1484_5</v>
      </c>
      <c r="O19" s="150" t="str">
        <f t="shared" si="2"/>
        <v>N_RW_SM673_5</v>
      </c>
    </row>
    <row r="20" spans="3:15" x14ac:dyDescent="0.25">
      <c r="C20" s="141" t="str">
        <f>IF($B10=1,$A$9&amp;"_"&amp;C$3,$A$9&amp;"_"&amp;C$3&amp;"_"&amp;$B9)</f>
        <v>Nmoins1_KW_1A252_1</v>
      </c>
      <c r="D20" s="151" t="str">
        <f t="shared" ref="D20:O20" si="3">IF($B10=1,$A$9&amp;"_"&amp;D$3,$A$9&amp;"_"&amp;D$3&amp;"_"&amp;$B9)</f>
        <v>Nmoins1_KW_1F1736_1</v>
      </c>
      <c r="E20" s="151" t="str">
        <f t="shared" si="3"/>
        <v>Nmoins1_KW_1G7328_1</v>
      </c>
      <c r="F20" s="151" t="str">
        <f t="shared" si="3"/>
        <v>Nmoins1_KW_1G7423_1</v>
      </c>
      <c r="G20" s="151" t="str">
        <f t="shared" si="3"/>
        <v>Nmoins1_KW_1G7482_x_KW_1G7423_1</v>
      </c>
      <c r="H20" s="151" t="str">
        <f t="shared" si="3"/>
        <v>Nmoins1_KW_1G7563_1</v>
      </c>
      <c r="I20" s="151" t="str">
        <f t="shared" si="3"/>
        <v>Nmoins1_KW_1G7590_1</v>
      </c>
      <c r="J20" s="151" t="str">
        <f t="shared" si="3"/>
        <v>Nmoins1_KW_1GA3167_1</v>
      </c>
      <c r="K20" s="151" t="str">
        <f t="shared" si="3"/>
        <v>Nmoins1_KW_3B3061_1</v>
      </c>
      <c r="L20" s="151" t="str">
        <f t="shared" si="3"/>
        <v>Nmoins1_KW_6Q1515_1</v>
      </c>
      <c r="M20" s="151" t="str">
        <f t="shared" si="3"/>
        <v>Nmoins1_KW_7FP1869_1</v>
      </c>
      <c r="N20" s="151" t="str">
        <f t="shared" si="3"/>
        <v>Nmoins1_KW_7P1484_1</v>
      </c>
      <c r="O20" s="152" t="str">
        <f t="shared" si="3"/>
        <v>Nmoins1_RW_SM673_1</v>
      </c>
    </row>
    <row r="21" spans="3:15" x14ac:dyDescent="0.25">
      <c r="C21" s="153" t="str">
        <f t="shared" ref="C21:O24" si="4">IF($B11=1,$A$9&amp;"_"&amp;C$3,$A$9&amp;"_"&amp;C$3&amp;"_"&amp;$B10)</f>
        <v>Nmoins1_KW_1A252_2</v>
      </c>
      <c r="D21" s="143" t="str">
        <f t="shared" si="4"/>
        <v>Nmoins1_KW_1F1736_2</v>
      </c>
      <c r="E21" s="143" t="str">
        <f t="shared" si="4"/>
        <v>Nmoins1_KW_1G7328_2</v>
      </c>
      <c r="F21" s="143" t="str">
        <f t="shared" si="4"/>
        <v>Nmoins1_KW_1G7423_2</v>
      </c>
      <c r="G21" s="143" t="str">
        <f t="shared" si="4"/>
        <v>Nmoins1_KW_1G7482_x_KW_1G7423_2</v>
      </c>
      <c r="H21" s="143" t="str">
        <f t="shared" si="4"/>
        <v>Nmoins1_KW_1G7563_2</v>
      </c>
      <c r="I21" s="143" t="str">
        <f t="shared" si="4"/>
        <v>Nmoins1_KW_1G7590_2</v>
      </c>
      <c r="J21" s="143" t="str">
        <f t="shared" si="4"/>
        <v>Nmoins1_KW_1GA3167_2</v>
      </c>
      <c r="K21" s="143" t="str">
        <f t="shared" si="4"/>
        <v>Nmoins1_KW_3B3061_2</v>
      </c>
      <c r="L21" s="143" t="str">
        <f t="shared" si="4"/>
        <v>Nmoins1_KW_6Q1515_2</v>
      </c>
      <c r="M21" s="143" t="str">
        <f t="shared" si="4"/>
        <v>Nmoins1_KW_7FP1869_2</v>
      </c>
      <c r="N21" s="143" t="str">
        <f t="shared" si="4"/>
        <v>Nmoins1_KW_7P1484_2</v>
      </c>
      <c r="O21" s="154" t="str">
        <f t="shared" si="4"/>
        <v>Nmoins1_RW_SM673_2</v>
      </c>
    </row>
    <row r="22" spans="3:15" x14ac:dyDescent="0.25">
      <c r="C22" s="153" t="str">
        <f t="shared" si="4"/>
        <v>Nmoins1_KW_1A252_3</v>
      </c>
      <c r="D22" s="143" t="str">
        <f t="shared" si="4"/>
        <v>Nmoins1_KW_1F1736_3</v>
      </c>
      <c r="E22" s="143" t="str">
        <f t="shared" si="4"/>
        <v>Nmoins1_KW_1G7328_3</v>
      </c>
      <c r="F22" s="143" t="str">
        <f t="shared" si="4"/>
        <v>Nmoins1_KW_1G7423_3</v>
      </c>
      <c r="G22" s="143" t="str">
        <f t="shared" si="4"/>
        <v>Nmoins1_KW_1G7482_x_KW_1G7423_3</v>
      </c>
      <c r="H22" s="143" t="str">
        <f t="shared" si="4"/>
        <v>Nmoins1_KW_1G7563_3</v>
      </c>
      <c r="I22" s="143" t="str">
        <f t="shared" si="4"/>
        <v>Nmoins1_KW_1G7590_3</v>
      </c>
      <c r="J22" s="143" t="str">
        <f t="shared" si="4"/>
        <v>Nmoins1_KW_1GA3167_3</v>
      </c>
      <c r="K22" s="143" t="str">
        <f t="shared" si="4"/>
        <v>Nmoins1_KW_3B3061_3</v>
      </c>
      <c r="L22" s="143" t="str">
        <f t="shared" si="4"/>
        <v>Nmoins1_KW_6Q1515_3</v>
      </c>
      <c r="M22" s="143" t="str">
        <f t="shared" si="4"/>
        <v>Nmoins1_KW_7FP1869_3</v>
      </c>
      <c r="N22" s="143" t="str">
        <f t="shared" si="4"/>
        <v>Nmoins1_KW_7P1484_3</v>
      </c>
      <c r="O22" s="154" t="str">
        <f t="shared" si="4"/>
        <v>Nmoins1_RW_SM673_3</v>
      </c>
    </row>
    <row r="23" spans="3:15" x14ac:dyDescent="0.25">
      <c r="C23" s="153" t="str">
        <f t="shared" si="4"/>
        <v>Nmoins1_KW_1A252_4</v>
      </c>
      <c r="D23" s="143" t="str">
        <f t="shared" si="4"/>
        <v>Nmoins1_KW_1F1736_4</v>
      </c>
      <c r="E23" s="143" t="str">
        <f t="shared" si="4"/>
        <v>Nmoins1_KW_1G7328_4</v>
      </c>
      <c r="F23" s="143" t="str">
        <f t="shared" si="4"/>
        <v>Nmoins1_KW_1G7423_4</v>
      </c>
      <c r="G23" s="143" t="str">
        <f t="shared" si="4"/>
        <v>Nmoins1_KW_1G7482_x_KW_1G7423_4</v>
      </c>
      <c r="H23" s="143" t="str">
        <f t="shared" si="4"/>
        <v>Nmoins1_KW_1G7563_4</v>
      </c>
      <c r="I23" s="143" t="str">
        <f t="shared" si="4"/>
        <v>Nmoins1_KW_1G7590_4</v>
      </c>
      <c r="J23" s="143" t="str">
        <f t="shared" si="4"/>
        <v>Nmoins1_KW_1GA3167_4</v>
      </c>
      <c r="K23" s="143" t="str">
        <f t="shared" si="4"/>
        <v>Nmoins1_KW_3B3061_4</v>
      </c>
      <c r="L23" s="143" t="str">
        <f t="shared" si="4"/>
        <v>Nmoins1_KW_6Q1515_4</v>
      </c>
      <c r="M23" s="143" t="str">
        <f t="shared" si="4"/>
        <v>Nmoins1_KW_7FP1869_4</v>
      </c>
      <c r="N23" s="143" t="str">
        <f t="shared" si="4"/>
        <v>Nmoins1_KW_7P1484_4</v>
      </c>
      <c r="O23" s="154" t="str">
        <f t="shared" si="4"/>
        <v>Nmoins1_RW_SM673_4</v>
      </c>
    </row>
    <row r="24" spans="3:15" ht="15.75" thickBot="1" x14ac:dyDescent="0.3">
      <c r="C24" s="155" t="str">
        <f t="shared" si="4"/>
        <v>Nmoins1_KW_1A252_5</v>
      </c>
      <c r="D24" s="156" t="str">
        <f t="shared" si="4"/>
        <v>Nmoins1_KW_1F1736_5</v>
      </c>
      <c r="E24" s="156" t="str">
        <f t="shared" si="4"/>
        <v>Nmoins1_KW_1G7328_5</v>
      </c>
      <c r="F24" s="156" t="str">
        <f t="shared" si="4"/>
        <v>Nmoins1_KW_1G7423_5</v>
      </c>
      <c r="G24" s="156" t="str">
        <f t="shared" si="4"/>
        <v>Nmoins1_KW_1G7482_x_KW_1G7423_5</v>
      </c>
      <c r="H24" s="156" t="str">
        <f t="shared" si="4"/>
        <v>Nmoins1_KW_1G7563_5</v>
      </c>
      <c r="I24" s="156" t="str">
        <f t="shared" si="4"/>
        <v>Nmoins1_KW_1G7590_5</v>
      </c>
      <c r="J24" s="156" t="str">
        <f t="shared" si="4"/>
        <v>Nmoins1_KW_1GA3167_5</v>
      </c>
      <c r="K24" s="156" t="str">
        <f t="shared" si="4"/>
        <v>Nmoins1_KW_3B3061_5</v>
      </c>
      <c r="L24" s="156" t="str">
        <f t="shared" si="4"/>
        <v>Nmoins1_KW_6Q1515_5</v>
      </c>
      <c r="M24" s="156" t="str">
        <f t="shared" si="4"/>
        <v>Nmoins1_KW_7FP1869_5</v>
      </c>
      <c r="N24" s="156" t="str">
        <f t="shared" si="4"/>
        <v>Nmoins1_KW_7P1484_5</v>
      </c>
      <c r="O24" s="157" t="str">
        <f t="shared" si="4"/>
        <v>Nmoins1_RW_SM673_5</v>
      </c>
    </row>
    <row r="25" spans="3:15" x14ac:dyDescent="0.25">
      <c r="C25" s="161"/>
    </row>
  </sheetData>
  <phoneticPr fontId="2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79F63-53C0-4918-8827-319E1D3F1E72}">
  <sheetPr codeName="Feuil5">
    <tabColor theme="5" tint="0.79998168889431442"/>
  </sheetPr>
  <dimension ref="A1:AF152"/>
  <sheetViews>
    <sheetView zoomScale="80" zoomScaleNormal="80" workbookViewId="0">
      <selection activeCell="R2" sqref="R2"/>
    </sheetView>
  </sheetViews>
  <sheetFormatPr baseColWidth="10" defaultColWidth="11.5703125" defaultRowHeight="26.25" x14ac:dyDescent="0.25"/>
  <cols>
    <col min="1" max="2" width="32.42578125" style="42" customWidth="1"/>
    <col min="3" max="3" width="11.5703125" style="42"/>
    <col min="4" max="4" width="20.7109375" style="107" customWidth="1"/>
    <col min="5" max="5" width="12.7109375" style="106" customWidth="1"/>
    <col min="6" max="6" width="25.42578125" style="42" customWidth="1"/>
    <col min="7" max="7" width="10.7109375" style="106" customWidth="1"/>
    <col min="8" max="8" width="31.85546875" style="42" customWidth="1"/>
    <col min="9" max="11" width="8.7109375" style="107" customWidth="1"/>
    <col min="12" max="12" width="8.7109375" style="108" customWidth="1"/>
    <col min="13" max="13" width="8.7109375" style="107" customWidth="1"/>
    <col min="14" max="14" width="8.7109375" style="120" customWidth="1"/>
    <col min="15" max="15" width="24.42578125" style="119" customWidth="1"/>
    <col min="16" max="16" width="9.7109375" style="106" customWidth="1"/>
    <col min="17" max="17" width="22.85546875" style="119" customWidth="1"/>
    <col min="18" max="18" width="9.85546875" style="54" customWidth="1"/>
    <col min="19" max="19" width="11.5703125" style="42"/>
    <col min="20" max="20" width="16" style="42" customWidth="1"/>
    <col min="21" max="21" width="6" style="42" customWidth="1"/>
    <col min="22" max="16384" width="11.5703125" style="42"/>
  </cols>
  <sheetData>
    <row r="1" spans="1:31" ht="40.15" customHeight="1" x14ac:dyDescent="0.25">
      <c r="A1" s="158" t="s">
        <v>153</v>
      </c>
      <c r="B1" s="158"/>
      <c r="C1" s="136" t="s">
        <v>144</v>
      </c>
      <c r="D1" s="32" t="s">
        <v>104</v>
      </c>
      <c r="E1" s="28" t="s">
        <v>95</v>
      </c>
      <c r="F1" s="29" t="s">
        <v>100</v>
      </c>
      <c r="G1" s="30" t="s">
        <v>101</v>
      </c>
      <c r="H1" s="30" t="s">
        <v>102</v>
      </c>
      <c r="I1" s="31" t="s">
        <v>103</v>
      </c>
      <c r="J1" s="32" t="s">
        <v>105</v>
      </c>
      <c r="K1" s="33" t="s">
        <v>106</v>
      </c>
      <c r="L1" s="34" t="s">
        <v>79</v>
      </c>
      <c r="M1" s="35" t="s">
        <v>80</v>
      </c>
      <c r="N1" s="36" t="s">
        <v>107</v>
      </c>
      <c r="O1" s="37" t="s">
        <v>108</v>
      </c>
      <c r="P1" s="38" t="s">
        <v>154</v>
      </c>
      <c r="Q1" s="39" t="s">
        <v>155</v>
      </c>
      <c r="R1" s="40"/>
      <c r="S1" s="41"/>
    </row>
    <row r="2" spans="1:31" ht="25.15" customHeight="1" x14ac:dyDescent="0.25">
      <c r="A2" s="159" t="str">
        <f t="shared" ref="A2:A28" si="0">IF(I2="",C2&amp;"_"&amp;F2&amp;"_1",C2&amp;"_"&amp;F2&amp;"_"&amp;I2)</f>
        <v>Nmoins1_KW_1F1736_1</v>
      </c>
      <c r="B2" s="159" t="str">
        <f t="shared" ref="B2:B17" si="1">F2&amp;"_"&amp;D2</f>
        <v>KW_1F1736_A0A1215</v>
      </c>
      <c r="C2" s="135" t="s">
        <v>145</v>
      </c>
      <c r="D2" s="127" t="s">
        <v>123</v>
      </c>
      <c r="E2" s="43" t="s">
        <v>96</v>
      </c>
      <c r="F2" s="56" t="s">
        <v>136</v>
      </c>
      <c r="G2" s="45" t="s">
        <v>115</v>
      </c>
      <c r="H2" s="46" t="s">
        <v>2</v>
      </c>
      <c r="I2" s="47" t="str" cm="1">
        <f t="array" ref="I2">IF(D2="","",IF(SUMPRODUCT(--($D$2:$D$28=D2))&gt;1,COUNTIF(D$2:D2,_xlfn.SINGLE(D2:D$28)),""))</f>
        <v/>
      </c>
      <c r="J2" s="127" t="s">
        <v>110</v>
      </c>
      <c r="K2" s="47">
        <f t="shared" ref="K2:K28" si="2">IF(E2="","",IF(E2="RWA",25,20))</f>
        <v>20</v>
      </c>
      <c r="L2" s="131">
        <v>234</v>
      </c>
      <c r="M2" s="132">
        <v>0.93</v>
      </c>
      <c r="N2" s="82">
        <v>0.91</v>
      </c>
      <c r="O2" s="52">
        <f t="shared" ref="O2:O28" si="3">IF(K2="","",IF(L2=0,0,(1000*(K2*1000))/L2))</f>
        <v>85470.085470085469</v>
      </c>
      <c r="P2" s="192">
        <v>54</v>
      </c>
      <c r="Q2" s="193">
        <f t="shared" ref="Q2:Q28" si="4">IF(P2="","",P2/K2)</f>
        <v>2.7</v>
      </c>
      <c r="S2" s="55"/>
      <c r="T2" s="42" t="s">
        <v>111</v>
      </c>
    </row>
    <row r="3" spans="1:31" ht="25.15" customHeight="1" x14ac:dyDescent="0.25">
      <c r="A3" s="159" t="str">
        <f t="shared" si="0"/>
        <v>Nmoins1_KW_1G7328_1</v>
      </c>
      <c r="B3" s="159" t="str">
        <f t="shared" si="1"/>
        <v>KW_1G7328_A0A1217</v>
      </c>
      <c r="C3" s="135" t="s">
        <v>145</v>
      </c>
      <c r="D3" s="128" t="s">
        <v>117</v>
      </c>
      <c r="E3" s="43" t="s">
        <v>96</v>
      </c>
      <c r="F3" s="56" t="s">
        <v>131</v>
      </c>
      <c r="G3" s="45" t="s">
        <v>115</v>
      </c>
      <c r="H3" s="46" t="s">
        <v>116</v>
      </c>
      <c r="I3" s="47" t="str" cm="1">
        <f t="array" ref="I3">IF(D3="","",IF(SUMPRODUCT(--($D$2:$D$28=D3))&gt;1,COUNTIF(D$2:D3,_xlfn.SINGLE(D3:D$28)),""))</f>
        <v/>
      </c>
      <c r="J3" s="128" t="s">
        <v>110</v>
      </c>
      <c r="K3" s="47">
        <f t="shared" si="2"/>
        <v>20</v>
      </c>
      <c r="L3" s="186">
        <v>225</v>
      </c>
      <c r="M3" s="160">
        <v>0.9</v>
      </c>
      <c r="N3" s="82"/>
      <c r="O3" s="52">
        <f t="shared" si="3"/>
        <v>88888.888888888891</v>
      </c>
      <c r="P3" s="192">
        <v>20</v>
      </c>
      <c r="Q3" s="193">
        <f t="shared" si="4"/>
        <v>1</v>
      </c>
      <c r="R3" s="60"/>
      <c r="S3" s="41"/>
      <c r="Y3" s="61"/>
    </row>
    <row r="4" spans="1:31" ht="25.15" customHeight="1" x14ac:dyDescent="0.25">
      <c r="A4" s="159" t="str">
        <f t="shared" si="0"/>
        <v>Nmoins1_KW_1G7328_1</v>
      </c>
      <c r="B4" s="159" t="str">
        <f t="shared" si="1"/>
        <v>KW_1G7328_F0841C810294A01</v>
      </c>
      <c r="C4" s="135" t="s">
        <v>145</v>
      </c>
      <c r="D4" s="166" t="s">
        <v>146</v>
      </c>
      <c r="E4" s="43" t="s">
        <v>96</v>
      </c>
      <c r="F4" s="56" t="s">
        <v>131</v>
      </c>
      <c r="G4" s="45" t="s">
        <v>113</v>
      </c>
      <c r="H4" s="46" t="s">
        <v>116</v>
      </c>
      <c r="I4" s="47" t="str" cm="1">
        <f t="array" ref="I4">IF(D4="","",IF(SUMPRODUCT(--($D$2:$D$28=D4))&gt;1,COUNTIF(D$2:D4,_xlfn.SINGLE(D4:D$28)),""))</f>
        <v/>
      </c>
      <c r="J4" s="128" t="s">
        <v>110</v>
      </c>
      <c r="K4" s="47">
        <f t="shared" si="2"/>
        <v>20</v>
      </c>
      <c r="L4" s="186">
        <v>230</v>
      </c>
      <c r="M4" s="160">
        <v>0.91</v>
      </c>
      <c r="N4" s="82"/>
      <c r="O4" s="52">
        <f t="shared" si="3"/>
        <v>86956.521739130432</v>
      </c>
      <c r="P4" s="192">
        <v>27.5</v>
      </c>
      <c r="Q4" s="193">
        <f t="shared" si="4"/>
        <v>1.375</v>
      </c>
      <c r="S4" s="64"/>
      <c r="T4" s="65" t="s">
        <v>114</v>
      </c>
    </row>
    <row r="5" spans="1:31" ht="25.15" customHeight="1" x14ac:dyDescent="0.25">
      <c r="A5" s="159" t="str">
        <f t="shared" si="0"/>
        <v>Nmoins1_KW_1G7482_x_KW_1G7423_1</v>
      </c>
      <c r="B5" s="159" t="str">
        <f t="shared" si="1"/>
        <v>KW_1G7482_x_KW_1G7423_A0A1196</v>
      </c>
      <c r="C5" s="135" t="s">
        <v>145</v>
      </c>
      <c r="D5" s="127" t="s">
        <v>127</v>
      </c>
      <c r="E5" s="43" t="s">
        <v>96</v>
      </c>
      <c r="F5" s="56" t="s">
        <v>133</v>
      </c>
      <c r="G5" s="45" t="s">
        <v>126</v>
      </c>
      <c r="H5" s="46" t="s">
        <v>41</v>
      </c>
      <c r="I5" s="47" t="str" cm="1">
        <f t="array" ref="I5">IF(D5="","",IF(SUMPRODUCT(--($D$2:$D$28=D5))&gt;1,COUNTIF(D$2:D5,_xlfn.SINGLE(D5:D$28)),""))</f>
        <v/>
      </c>
      <c r="J5" s="127" t="s">
        <v>121</v>
      </c>
      <c r="K5" s="47">
        <f t="shared" si="2"/>
        <v>20</v>
      </c>
      <c r="L5" s="189">
        <v>248</v>
      </c>
      <c r="M5" s="132">
        <v>0.94</v>
      </c>
      <c r="N5" s="82">
        <v>0.9</v>
      </c>
      <c r="O5" s="52">
        <f t="shared" si="3"/>
        <v>80645.161290322576</v>
      </c>
      <c r="P5" s="192">
        <v>14.5</v>
      </c>
      <c r="Q5" s="193">
        <f t="shared" si="4"/>
        <v>0.72499999999999998</v>
      </c>
      <c r="S5" s="41"/>
      <c r="T5" s="61"/>
    </row>
    <row r="6" spans="1:31" ht="25.15" customHeight="1" x14ac:dyDescent="0.25">
      <c r="A6" s="159" t="str">
        <f t="shared" si="0"/>
        <v>Nmoins1_KW_1G7590_1</v>
      </c>
      <c r="B6" s="159" t="str">
        <f t="shared" si="1"/>
        <v>KW_1G7590_F0841A010236A01</v>
      </c>
      <c r="C6" s="135" t="s">
        <v>145</v>
      </c>
      <c r="D6" s="127" t="s">
        <v>122</v>
      </c>
      <c r="E6" s="165" t="s">
        <v>96</v>
      </c>
      <c r="F6" s="56" t="s">
        <v>135</v>
      </c>
      <c r="G6" s="45" t="s">
        <v>115</v>
      </c>
      <c r="H6" s="46" t="s">
        <v>23</v>
      </c>
      <c r="I6" s="47" t="str" cm="1">
        <f t="array" ref="I6">IF(D6="","",IF(SUMPRODUCT(--($D$2:$D$28=D6))&gt;1,COUNTIF(D$2:D6,_xlfn.SINGLE(D6:D$28)),""))</f>
        <v/>
      </c>
      <c r="J6" s="127" t="s">
        <v>110</v>
      </c>
      <c r="K6" s="47">
        <f t="shared" si="2"/>
        <v>20</v>
      </c>
      <c r="L6" s="189">
        <v>190</v>
      </c>
      <c r="M6" s="134">
        <v>0.94</v>
      </c>
      <c r="N6" s="82">
        <v>0.9</v>
      </c>
      <c r="O6" s="52">
        <f t="shared" si="3"/>
        <v>105263.15789473684</v>
      </c>
      <c r="P6" s="192">
        <v>23.5</v>
      </c>
      <c r="Q6" s="193">
        <f t="shared" si="4"/>
        <v>1.175</v>
      </c>
      <c r="S6" s="66"/>
      <c r="T6" s="42" t="s">
        <v>120</v>
      </c>
    </row>
    <row r="7" spans="1:31" ht="25.15" customHeight="1" x14ac:dyDescent="0.25">
      <c r="A7" s="159" t="str">
        <f t="shared" si="0"/>
        <v>Nmoins1_KW_3B3061_1</v>
      </c>
      <c r="B7" s="159" t="str">
        <f t="shared" si="1"/>
        <v>KW_3B3061_F0841A010317A01</v>
      </c>
      <c r="C7" s="135" t="s">
        <v>145</v>
      </c>
      <c r="D7" s="128" t="s">
        <v>118</v>
      </c>
      <c r="E7" s="43" t="s">
        <v>96</v>
      </c>
      <c r="F7" s="56" t="s">
        <v>132</v>
      </c>
      <c r="G7" s="45" t="s">
        <v>115</v>
      </c>
      <c r="H7" s="46" t="s">
        <v>156</v>
      </c>
      <c r="I7" s="47" t="str" cm="1">
        <f t="array" ref="I7">IF(D7="","",IF(SUMPRODUCT(--($D$2:$D$28=D7))&gt;1,COUNTIF(D$2:D7,_xlfn.SINGLE(D7:D$28)),""))</f>
        <v/>
      </c>
      <c r="J7" s="128" t="s">
        <v>119</v>
      </c>
      <c r="K7" s="47">
        <f t="shared" si="2"/>
        <v>20</v>
      </c>
      <c r="L7" s="133">
        <v>245</v>
      </c>
      <c r="M7" s="132">
        <v>0.92</v>
      </c>
      <c r="N7" s="82">
        <v>0.85</v>
      </c>
      <c r="O7" s="52">
        <f t="shared" si="3"/>
        <v>81632.653061224497</v>
      </c>
      <c r="P7" s="192">
        <v>13.5</v>
      </c>
      <c r="Q7" s="193">
        <f t="shared" si="4"/>
        <v>0.67500000000000004</v>
      </c>
      <c r="R7" s="60"/>
      <c r="Z7" s="61"/>
      <c r="AA7" s="61"/>
      <c r="AC7" s="61"/>
      <c r="AE7" s="61"/>
    </row>
    <row r="8" spans="1:31" ht="25.15" customHeight="1" x14ac:dyDescent="0.25">
      <c r="A8" s="159" t="str">
        <f t="shared" si="0"/>
        <v>Nmoins1_KW_6Q1515_1</v>
      </c>
      <c r="B8" s="159" t="str">
        <f t="shared" si="1"/>
        <v>KW_6Q1515_A0A1211</v>
      </c>
      <c r="C8" s="135" t="s">
        <v>145</v>
      </c>
      <c r="D8" s="128" t="s">
        <v>124</v>
      </c>
      <c r="E8" s="43" t="s">
        <v>96</v>
      </c>
      <c r="F8" s="56" t="s">
        <v>141</v>
      </c>
      <c r="G8" s="45" t="s">
        <v>115</v>
      </c>
      <c r="H8" s="46" t="s">
        <v>8</v>
      </c>
      <c r="I8" s="47" t="str" cm="1">
        <f t="array" ref="I8">IF(D8="","",IF(SUMPRODUCT(--($D$2:$D$28=D8))&gt;1,COUNTIF(D$2:D8,_xlfn.SINGLE(D8:D$28)),""))</f>
        <v/>
      </c>
      <c r="J8" s="128" t="s">
        <v>121</v>
      </c>
      <c r="K8" s="47">
        <f t="shared" si="2"/>
        <v>20</v>
      </c>
      <c r="L8" s="133">
        <v>320</v>
      </c>
      <c r="M8" s="132">
        <v>0.82</v>
      </c>
      <c r="N8" s="82">
        <v>0.8</v>
      </c>
      <c r="O8" s="52">
        <f t="shared" si="3"/>
        <v>62500</v>
      </c>
      <c r="P8" s="192">
        <v>53</v>
      </c>
      <c r="Q8" s="193">
        <f t="shared" si="4"/>
        <v>2.65</v>
      </c>
      <c r="R8" s="60"/>
      <c r="T8" s="41"/>
      <c r="Z8" s="61"/>
      <c r="AA8" s="61"/>
      <c r="AC8" s="61"/>
      <c r="AE8" s="61"/>
    </row>
    <row r="9" spans="1:31" ht="25.15" customHeight="1" x14ac:dyDescent="0.25">
      <c r="A9" s="159" t="str">
        <f t="shared" si="0"/>
        <v>Nmoins1_KW_7FP1869_1</v>
      </c>
      <c r="B9" s="159" t="str">
        <f t="shared" si="1"/>
        <v>KW_7FP1869_F0841A012269A01</v>
      </c>
      <c r="C9" s="135" t="s">
        <v>145</v>
      </c>
      <c r="D9" s="127" t="s">
        <v>130</v>
      </c>
      <c r="E9" s="43" t="s">
        <v>96</v>
      </c>
      <c r="F9" s="67" t="s">
        <v>143</v>
      </c>
      <c r="G9" s="68" t="s">
        <v>128</v>
      </c>
      <c r="H9" s="69" t="s">
        <v>30</v>
      </c>
      <c r="I9" s="47" t="str" cm="1">
        <f t="array" ref="I9">IF(D9="","",IF(SUMPRODUCT(--($D$2:$D$28=D9))&gt;1,COUNTIF(D$2:D9,_xlfn.SINGLE(D9:D$28)),""))</f>
        <v/>
      </c>
      <c r="J9" s="187"/>
      <c r="K9" s="47">
        <f t="shared" si="2"/>
        <v>20</v>
      </c>
      <c r="L9" s="188">
        <v>407</v>
      </c>
      <c r="M9" s="190">
        <v>0.94</v>
      </c>
      <c r="N9" s="191"/>
      <c r="O9" s="52">
        <f t="shared" si="3"/>
        <v>49140.049140049137</v>
      </c>
      <c r="P9" s="192">
        <v>16</v>
      </c>
      <c r="Q9" s="193">
        <f t="shared" si="4"/>
        <v>0.8</v>
      </c>
      <c r="R9" s="60"/>
      <c r="S9" s="41"/>
      <c r="Y9" s="61"/>
    </row>
    <row r="10" spans="1:31" ht="25.15" customHeight="1" x14ac:dyDescent="0.25">
      <c r="A10" s="159" t="str">
        <f t="shared" si="0"/>
        <v>Nmoins1_KW_7P1484_1</v>
      </c>
      <c r="B10" s="159" t="str">
        <f t="shared" si="1"/>
        <v>KW_7P1484_A0A1209</v>
      </c>
      <c r="C10" s="135" t="s">
        <v>145</v>
      </c>
      <c r="D10" s="128" t="s">
        <v>129</v>
      </c>
      <c r="E10" s="43" t="s">
        <v>96</v>
      </c>
      <c r="F10" s="56" t="s">
        <v>142</v>
      </c>
      <c r="G10" s="45" t="s">
        <v>128</v>
      </c>
      <c r="H10" s="46" t="s">
        <v>25</v>
      </c>
      <c r="I10" s="47" t="str" cm="1">
        <f t="array" ref="I10">IF(D10="","",IF(SUMPRODUCT(--($D$2:$D$28=D10))&gt;1,COUNTIF(D$2:D10,_xlfn.SINGLE(D10:D$28)),""))</f>
        <v/>
      </c>
      <c r="J10" s="62"/>
      <c r="K10" s="47">
        <f t="shared" si="2"/>
        <v>20</v>
      </c>
      <c r="L10" s="133">
        <v>435</v>
      </c>
      <c r="M10" s="132">
        <v>0.9</v>
      </c>
      <c r="N10" s="71"/>
      <c r="O10" s="52">
        <f t="shared" si="3"/>
        <v>45977.011494252874</v>
      </c>
      <c r="P10" s="192">
        <v>16.5</v>
      </c>
      <c r="Q10" s="193">
        <f t="shared" si="4"/>
        <v>0.82499999999999996</v>
      </c>
      <c r="R10" s="70"/>
      <c r="S10" s="41"/>
      <c r="Y10" s="61"/>
    </row>
    <row r="11" spans="1:31" ht="25.15" customHeight="1" x14ac:dyDescent="0.25">
      <c r="A11" s="159" t="str">
        <f t="shared" si="0"/>
        <v>Nmoins1_RW_SM673_1</v>
      </c>
      <c r="B11" s="159" t="str">
        <f t="shared" si="1"/>
        <v>RW_SM673_A0R6046</v>
      </c>
      <c r="C11" s="135" t="s">
        <v>145</v>
      </c>
      <c r="D11" s="127" t="s">
        <v>125</v>
      </c>
      <c r="E11" s="43" t="s">
        <v>97</v>
      </c>
      <c r="F11" s="56" t="s">
        <v>138</v>
      </c>
      <c r="G11" s="45" t="s">
        <v>115</v>
      </c>
      <c r="H11" s="46" t="s">
        <v>45</v>
      </c>
      <c r="I11" s="47" t="str" cm="1">
        <f t="array" ref="I11">IF(D11="","",IF(SUMPRODUCT(--($D$2:$D$28=D11))&gt;1,COUNTIF(D$2:D11,_xlfn.SINGLE(D11:D$28)),""))</f>
        <v/>
      </c>
      <c r="J11" s="127" t="s">
        <v>112</v>
      </c>
      <c r="K11" s="47">
        <f t="shared" si="2"/>
        <v>25</v>
      </c>
      <c r="L11" s="131">
        <v>267</v>
      </c>
      <c r="M11" s="132">
        <v>0.95</v>
      </c>
      <c r="N11" s="71"/>
      <c r="O11" s="52">
        <f t="shared" si="3"/>
        <v>93632.958801498127</v>
      </c>
      <c r="P11" s="192">
        <v>24.5</v>
      </c>
      <c r="Q11" s="193">
        <f t="shared" si="4"/>
        <v>0.98</v>
      </c>
      <c r="S11" s="41"/>
    </row>
    <row r="12" spans="1:31" ht="25.15" customHeight="1" x14ac:dyDescent="0.25">
      <c r="A12" s="159" t="str">
        <f t="shared" si="0"/>
        <v>N_KW_1A252_1</v>
      </c>
      <c r="B12" s="159" t="str">
        <f t="shared" si="1"/>
        <v>KW_1A252_indéfiniA</v>
      </c>
      <c r="C12" s="135" t="s">
        <v>74</v>
      </c>
      <c r="D12" s="48" t="s">
        <v>147</v>
      </c>
      <c r="E12" s="43" t="s">
        <v>96</v>
      </c>
      <c r="F12" s="44" t="s">
        <v>137</v>
      </c>
      <c r="G12" s="45" t="s">
        <v>109</v>
      </c>
      <c r="H12" s="46" t="s">
        <v>31</v>
      </c>
      <c r="I12" s="47" t="str" cm="1">
        <f t="array" ref="I12">IF(D12="","",IF(SUMPRODUCT(--($D$2:$D$28=D12))&gt;1,COUNTIF(D$2:D12,_xlfn.SINGLE(D12:D$28)),""))</f>
        <v/>
      </c>
      <c r="J12" s="48" t="s">
        <v>110</v>
      </c>
      <c r="K12" s="47">
        <f t="shared" si="2"/>
        <v>20</v>
      </c>
      <c r="L12" s="49">
        <v>212</v>
      </c>
      <c r="M12" s="50">
        <v>0.85</v>
      </c>
      <c r="N12" s="51">
        <v>0.8</v>
      </c>
      <c r="O12" s="52">
        <f t="shared" si="3"/>
        <v>94339.622641509428</v>
      </c>
      <c r="P12" s="53"/>
      <c r="Q12" s="52" t="str">
        <f t="shared" si="4"/>
        <v/>
      </c>
      <c r="S12" s="41"/>
    </row>
    <row r="13" spans="1:31" ht="25.15" customHeight="1" x14ac:dyDescent="0.25">
      <c r="A13" s="159" t="str">
        <f t="shared" si="0"/>
        <v>N_KW_1F1736_1</v>
      </c>
      <c r="B13" s="159" t="str">
        <f t="shared" si="1"/>
        <v>KW_1F1736_indéfiniB</v>
      </c>
      <c r="C13" s="135" t="s">
        <v>74</v>
      </c>
      <c r="D13" s="48" t="s">
        <v>148</v>
      </c>
      <c r="E13" s="43" t="s">
        <v>96</v>
      </c>
      <c r="F13" s="56" t="s">
        <v>136</v>
      </c>
      <c r="G13" s="45" t="s">
        <v>109</v>
      </c>
      <c r="H13" s="46" t="s">
        <v>35</v>
      </c>
      <c r="I13" s="47" t="str" cm="1">
        <f t="array" ref="I13">IF(D13="","",IF(SUMPRODUCT(--($D$2:$D$28=D13))&gt;1,COUNTIF(D$2:D13,_xlfn.SINGLE(D13:D$28)),""))</f>
        <v/>
      </c>
      <c r="J13" s="57"/>
      <c r="K13" s="47">
        <f t="shared" si="2"/>
        <v>20</v>
      </c>
      <c r="L13" s="58"/>
      <c r="M13" s="50">
        <v>1</v>
      </c>
      <c r="N13" s="59"/>
      <c r="O13" s="52">
        <f t="shared" si="3"/>
        <v>0</v>
      </c>
      <c r="P13" s="53"/>
      <c r="Q13" s="52" t="str">
        <f t="shared" si="4"/>
        <v/>
      </c>
      <c r="S13" s="41"/>
      <c r="T13" s="61"/>
    </row>
    <row r="14" spans="1:31" ht="25.15" customHeight="1" x14ac:dyDescent="0.25">
      <c r="A14" s="159" t="str">
        <f t="shared" si="0"/>
        <v>N_KW_1G7423_1</v>
      </c>
      <c r="B14" s="159" t="str">
        <f t="shared" si="1"/>
        <v>KW_1G7423_indéfiniC</v>
      </c>
      <c r="C14" s="135" t="s">
        <v>74</v>
      </c>
      <c r="D14" s="48" t="s">
        <v>149</v>
      </c>
      <c r="E14" s="43" t="s">
        <v>96</v>
      </c>
      <c r="F14" s="56" t="s">
        <v>139</v>
      </c>
      <c r="G14" s="45" t="s">
        <v>113</v>
      </c>
      <c r="H14" s="46" t="s">
        <v>9</v>
      </c>
      <c r="I14" s="47" t="str" cm="1">
        <f t="array" ref="I14">IF(D14="","",IF(SUMPRODUCT(--($D$2:$D$28=D14))&gt;1,COUNTIF(D$2:D14,_xlfn.SINGLE(D14:D$28)),""))</f>
        <v/>
      </c>
      <c r="J14" s="62"/>
      <c r="K14" s="47">
        <f t="shared" si="2"/>
        <v>20</v>
      </c>
      <c r="L14" s="63"/>
      <c r="M14" s="50">
        <v>1</v>
      </c>
      <c r="N14" s="59"/>
      <c r="O14" s="52">
        <f t="shared" si="3"/>
        <v>0</v>
      </c>
      <c r="P14" s="53"/>
      <c r="Q14" s="52" t="str">
        <f t="shared" si="4"/>
        <v/>
      </c>
      <c r="S14" s="72"/>
    </row>
    <row r="15" spans="1:31" ht="25.15" customHeight="1" x14ac:dyDescent="0.25">
      <c r="A15" s="159" t="str">
        <f t="shared" si="0"/>
        <v>N_KW_1G7423_1</v>
      </c>
      <c r="B15" s="159" t="str">
        <f t="shared" si="1"/>
        <v>KW_1G7423_indéfiniD</v>
      </c>
      <c r="C15" s="135" t="s">
        <v>74</v>
      </c>
      <c r="D15" s="48" t="s">
        <v>150</v>
      </c>
      <c r="E15" s="43" t="s">
        <v>96</v>
      </c>
      <c r="F15" s="56" t="s">
        <v>139</v>
      </c>
      <c r="G15" s="45" t="s">
        <v>115</v>
      </c>
      <c r="H15" s="46" t="s">
        <v>39</v>
      </c>
      <c r="I15" s="47" t="str" cm="1">
        <f t="array" ref="I15">IF(D15="","",IF(SUMPRODUCT(--($D$2:$D$28=D15))&gt;1,COUNTIF(D$2:D15,_xlfn.SINGLE(D15:D$28)),""))</f>
        <v/>
      </c>
      <c r="J15" s="62"/>
      <c r="K15" s="47">
        <f t="shared" si="2"/>
        <v>20</v>
      </c>
      <c r="L15" s="63"/>
      <c r="M15" s="50">
        <v>1</v>
      </c>
      <c r="N15" s="59"/>
      <c r="O15" s="52">
        <f t="shared" si="3"/>
        <v>0</v>
      </c>
      <c r="P15" s="53"/>
      <c r="Q15" s="52" t="str">
        <f t="shared" si="4"/>
        <v/>
      </c>
      <c r="S15" s="72"/>
    </row>
    <row r="16" spans="1:31" ht="25.15" customHeight="1" x14ac:dyDescent="0.25">
      <c r="A16" s="159" t="str">
        <f t="shared" si="0"/>
        <v>N_KW_1G7563_1</v>
      </c>
      <c r="B16" s="159" t="str">
        <f t="shared" si="1"/>
        <v>KW_1G7563_indéfiniE</v>
      </c>
      <c r="C16" s="135" t="s">
        <v>74</v>
      </c>
      <c r="D16" s="48" t="s">
        <v>151</v>
      </c>
      <c r="E16" s="43" t="s">
        <v>96</v>
      </c>
      <c r="F16" s="56" t="s">
        <v>134</v>
      </c>
      <c r="G16" s="45" t="s">
        <v>115</v>
      </c>
      <c r="H16" s="46" t="s">
        <v>27</v>
      </c>
      <c r="I16" s="47" t="str" cm="1">
        <f t="array" ref="I16">IF(D16="","",IF(SUMPRODUCT(--($D$2:$D$28=D16))&gt;1,COUNTIF(D$2:D16,_xlfn.SINGLE(D16:D$28)),""))</f>
        <v/>
      </c>
      <c r="J16" s="48" t="s">
        <v>121</v>
      </c>
      <c r="K16" s="47">
        <f t="shared" si="2"/>
        <v>20</v>
      </c>
      <c r="L16" s="49">
        <v>288</v>
      </c>
      <c r="M16" s="50">
        <v>0.92</v>
      </c>
      <c r="N16" s="51">
        <v>0.9</v>
      </c>
      <c r="O16" s="52">
        <f t="shared" si="3"/>
        <v>69444.444444444438</v>
      </c>
      <c r="P16" s="53"/>
      <c r="Q16" s="52" t="str">
        <f t="shared" si="4"/>
        <v/>
      </c>
      <c r="S16" s="73"/>
      <c r="T16" s="61"/>
    </row>
    <row r="17" spans="1:32" ht="25.15" customHeight="1" x14ac:dyDescent="0.25">
      <c r="A17" s="159" t="str">
        <f t="shared" si="0"/>
        <v>N_KW_1GA3167_1</v>
      </c>
      <c r="B17" s="159" t="str">
        <f t="shared" si="1"/>
        <v>KW_1GA3167_indéfiniF</v>
      </c>
      <c r="C17" s="135" t="s">
        <v>74</v>
      </c>
      <c r="D17" s="48" t="s">
        <v>152</v>
      </c>
      <c r="E17" s="43" t="s">
        <v>96</v>
      </c>
      <c r="F17" s="56" t="s">
        <v>140</v>
      </c>
      <c r="G17" s="45" t="s">
        <v>115</v>
      </c>
      <c r="H17" s="46" t="s">
        <v>14</v>
      </c>
      <c r="I17" s="47" t="str" cm="1">
        <f t="array" ref="I17">IF(D17="","",IF(SUMPRODUCT(--($D$2:$D$28=D17))&gt;1,COUNTIF(D$2:D17,_xlfn.SINGLE(D17:D$28)),""))</f>
        <v/>
      </c>
      <c r="J17" s="62"/>
      <c r="K17" s="47">
        <f t="shared" si="2"/>
        <v>20</v>
      </c>
      <c r="L17" s="63"/>
      <c r="M17" s="50">
        <v>1</v>
      </c>
      <c r="N17" s="59"/>
      <c r="O17" s="52">
        <f t="shared" si="3"/>
        <v>0</v>
      </c>
      <c r="P17" s="53"/>
      <c r="Q17" s="52" t="str">
        <f t="shared" si="4"/>
        <v/>
      </c>
      <c r="S17" s="72"/>
    </row>
    <row r="18" spans="1:32" ht="25.15" customHeight="1" x14ac:dyDescent="0.25">
      <c r="A18" s="159" t="str">
        <f t="shared" si="0"/>
        <v>__1</v>
      </c>
      <c r="B18" s="159"/>
      <c r="C18" s="135"/>
      <c r="D18" s="74"/>
      <c r="E18" s="43"/>
      <c r="F18" s="56"/>
      <c r="G18" s="45"/>
      <c r="H18" s="46"/>
      <c r="I18" s="47" t="str" cm="1">
        <f t="array" ref="I18">IF(D18="","",IF(SUMPRODUCT(--($D$2:$D$28=D18))&gt;1,COUNTIF(D$2:D18,_xlfn.SINGLE(D18:D$28)),""))</f>
        <v/>
      </c>
      <c r="J18" s="74"/>
      <c r="K18" s="47" t="str">
        <f t="shared" si="2"/>
        <v/>
      </c>
      <c r="L18" s="76"/>
      <c r="M18" s="77"/>
      <c r="N18" s="75"/>
      <c r="O18" s="52" t="str">
        <f t="shared" si="3"/>
        <v/>
      </c>
      <c r="P18" s="53"/>
      <c r="Q18" s="52" t="str">
        <f t="shared" si="4"/>
        <v/>
      </c>
      <c r="S18" s="72"/>
    </row>
    <row r="19" spans="1:32" ht="25.15" customHeight="1" x14ac:dyDescent="0.25">
      <c r="A19" s="159" t="str">
        <f t="shared" si="0"/>
        <v>__1</v>
      </c>
      <c r="B19" s="159"/>
      <c r="C19" s="135"/>
      <c r="D19" s="78"/>
      <c r="E19" s="43"/>
      <c r="F19" s="78"/>
      <c r="G19" s="78"/>
      <c r="H19" s="78"/>
      <c r="I19" s="47" t="str" cm="1">
        <f t="array" ref="I19">IF(D19="","",IF(SUMPRODUCT(--($D$2:$D$28=D19))&gt;1,COUNTIF(D$2:D19,_xlfn.SINGLE(D19:D$28)),""))</f>
        <v/>
      </c>
      <c r="J19" s="78"/>
      <c r="K19" s="47" t="str">
        <f t="shared" si="2"/>
        <v/>
      </c>
      <c r="L19" s="78"/>
      <c r="M19" s="77"/>
      <c r="N19" s="78"/>
      <c r="O19" s="52" t="str">
        <f t="shared" si="3"/>
        <v/>
      </c>
      <c r="P19" s="78"/>
      <c r="Q19" s="52" t="str">
        <f t="shared" si="4"/>
        <v/>
      </c>
      <c r="S19" s="72"/>
    </row>
    <row r="20" spans="1:32" ht="25.15" customHeight="1" x14ac:dyDescent="0.25">
      <c r="A20" s="159" t="str">
        <f t="shared" si="0"/>
        <v>__1</v>
      </c>
      <c r="B20" s="159"/>
      <c r="C20" s="135"/>
      <c r="D20" s="78"/>
      <c r="E20" s="43"/>
      <c r="F20" s="78"/>
      <c r="G20" s="78"/>
      <c r="H20" s="78"/>
      <c r="I20" s="47" t="str" cm="1">
        <f t="array" ref="I20">IF(D20="","",IF(SUMPRODUCT(--($D$2:$D$28=D20))&gt;1,COUNTIF(D$2:D20,_xlfn.SINGLE(D20:D$28)),""))</f>
        <v/>
      </c>
      <c r="J20" s="78"/>
      <c r="K20" s="47" t="str">
        <f t="shared" si="2"/>
        <v/>
      </c>
      <c r="L20" s="78"/>
      <c r="M20" s="77"/>
      <c r="N20" s="78"/>
      <c r="O20" s="52" t="str">
        <f t="shared" si="3"/>
        <v/>
      </c>
      <c r="P20" s="78"/>
      <c r="Q20" s="52" t="str">
        <f t="shared" si="4"/>
        <v/>
      </c>
      <c r="S20" s="72"/>
    </row>
    <row r="21" spans="1:32" ht="25.15" customHeight="1" x14ac:dyDescent="0.25">
      <c r="A21" s="159" t="str">
        <f t="shared" si="0"/>
        <v>__1</v>
      </c>
      <c r="B21" s="159"/>
      <c r="C21" s="135"/>
      <c r="D21" s="78"/>
      <c r="E21" s="43"/>
      <c r="F21" s="78"/>
      <c r="G21" s="78"/>
      <c r="H21" s="78"/>
      <c r="I21" s="47" t="str" cm="1">
        <f t="array" ref="I21">IF(D21="","",IF(SUMPRODUCT(--($D$2:$D$28=D21))&gt;1,COUNTIF(D$2:D21,_xlfn.SINGLE(D21:D$28)),""))</f>
        <v/>
      </c>
      <c r="J21" s="78"/>
      <c r="K21" s="47" t="str">
        <f t="shared" si="2"/>
        <v/>
      </c>
      <c r="L21" s="78"/>
      <c r="M21" s="77"/>
      <c r="N21" s="78"/>
      <c r="O21" s="52" t="str">
        <f t="shared" si="3"/>
        <v/>
      </c>
      <c r="P21" s="78"/>
      <c r="Q21" s="52" t="str">
        <f t="shared" si="4"/>
        <v/>
      </c>
      <c r="S21" s="72"/>
    </row>
    <row r="22" spans="1:32" ht="25.15" customHeight="1" x14ac:dyDescent="0.25">
      <c r="A22" s="159" t="str">
        <f t="shared" si="0"/>
        <v>__1</v>
      </c>
      <c r="B22" s="159"/>
      <c r="C22" s="135"/>
      <c r="D22" s="78"/>
      <c r="E22" s="43"/>
      <c r="F22" s="78"/>
      <c r="G22" s="78"/>
      <c r="H22" s="78"/>
      <c r="I22" s="47" t="str" cm="1">
        <f t="array" ref="I22">IF(D22="","",IF(SUMPRODUCT(--($D$2:$D$28=D22))&gt;1,COUNTIF(D$2:D22,_xlfn.SINGLE(D22:D$28)),""))</f>
        <v/>
      </c>
      <c r="J22" s="78"/>
      <c r="K22" s="47" t="str">
        <f t="shared" si="2"/>
        <v/>
      </c>
      <c r="L22" s="78"/>
      <c r="M22" s="77"/>
      <c r="N22" s="78"/>
      <c r="O22" s="52" t="str">
        <f t="shared" si="3"/>
        <v/>
      </c>
      <c r="P22" s="78"/>
      <c r="Q22" s="52" t="str">
        <f t="shared" si="4"/>
        <v/>
      </c>
      <c r="S22" s="72"/>
    </row>
    <row r="23" spans="1:32" ht="25.15" customHeight="1" x14ac:dyDescent="0.25">
      <c r="A23" s="159" t="str">
        <f t="shared" si="0"/>
        <v>__1</v>
      </c>
      <c r="B23" s="159"/>
      <c r="C23" s="135"/>
      <c r="D23" s="78"/>
      <c r="E23" s="43"/>
      <c r="F23" s="78"/>
      <c r="G23" s="78"/>
      <c r="H23" s="78"/>
      <c r="I23" s="47" t="str" cm="1">
        <f t="array" ref="I23">IF(D23="","",IF(SUMPRODUCT(--($D$2:$D$28=D23))&gt;1,COUNTIF(D$2:D23,_xlfn.SINGLE(D23:D$28)),""))</f>
        <v/>
      </c>
      <c r="J23" s="78"/>
      <c r="K23" s="47" t="str">
        <f t="shared" si="2"/>
        <v/>
      </c>
      <c r="L23" s="78"/>
      <c r="M23" s="77"/>
      <c r="N23" s="78"/>
      <c r="O23" s="52" t="str">
        <f t="shared" si="3"/>
        <v/>
      </c>
      <c r="P23" s="78"/>
      <c r="Q23" s="52" t="str">
        <f t="shared" si="4"/>
        <v/>
      </c>
      <c r="S23" s="72"/>
    </row>
    <row r="24" spans="1:32" ht="25.15" customHeight="1" x14ac:dyDescent="0.25">
      <c r="A24" s="159" t="str">
        <f t="shared" si="0"/>
        <v>__1</v>
      </c>
      <c r="B24" s="159"/>
      <c r="C24" s="135"/>
      <c r="D24" s="78"/>
      <c r="E24" s="43"/>
      <c r="F24" s="78"/>
      <c r="G24" s="78"/>
      <c r="H24" s="78"/>
      <c r="I24" s="47" t="str" cm="1">
        <f t="array" ref="I24">IF(D24="","",IF(SUMPRODUCT(--($D$2:$D$28=D24))&gt;1,COUNTIF(D$2:D24,_xlfn.SINGLE(D24:D$28)),""))</f>
        <v/>
      </c>
      <c r="J24" s="78"/>
      <c r="K24" s="47" t="str">
        <f t="shared" si="2"/>
        <v/>
      </c>
      <c r="L24" s="78"/>
      <c r="M24" s="77"/>
      <c r="N24" s="78"/>
      <c r="O24" s="52" t="str">
        <f t="shared" si="3"/>
        <v/>
      </c>
      <c r="P24" s="78"/>
      <c r="Q24" s="52" t="str">
        <f t="shared" si="4"/>
        <v/>
      </c>
      <c r="S24" s="72"/>
    </row>
    <row r="25" spans="1:32" ht="25.15" customHeight="1" x14ac:dyDescent="0.25">
      <c r="A25" s="159" t="str">
        <f t="shared" si="0"/>
        <v>__1</v>
      </c>
      <c r="B25" s="159"/>
      <c r="C25" s="135"/>
      <c r="D25" s="78"/>
      <c r="E25" s="43"/>
      <c r="F25" s="78"/>
      <c r="G25" s="78"/>
      <c r="H25" s="78"/>
      <c r="I25" s="47" t="str" cm="1">
        <f t="array" ref="I25">IF(D25="","",IF(SUMPRODUCT(--($D$2:$D$28=D25))&gt;1,COUNTIF(D$2:D25,_xlfn.SINGLE(D25:D$28)),""))</f>
        <v/>
      </c>
      <c r="J25" s="78"/>
      <c r="K25" s="47" t="str">
        <f t="shared" si="2"/>
        <v/>
      </c>
      <c r="L25" s="78"/>
      <c r="M25" s="77"/>
      <c r="N25" s="78"/>
      <c r="O25" s="52" t="str">
        <f t="shared" si="3"/>
        <v/>
      </c>
      <c r="P25" s="78"/>
      <c r="Q25" s="52" t="str">
        <f t="shared" si="4"/>
        <v/>
      </c>
      <c r="S25" s="72"/>
    </row>
    <row r="26" spans="1:32" ht="25.15" customHeight="1" x14ac:dyDescent="0.25">
      <c r="A26" s="159" t="str">
        <f t="shared" si="0"/>
        <v>__1</v>
      </c>
      <c r="B26" s="159"/>
      <c r="C26" s="135"/>
      <c r="D26" s="80"/>
      <c r="E26" s="43"/>
      <c r="F26" s="79"/>
      <c r="G26" s="45"/>
      <c r="H26" s="46"/>
      <c r="I26" s="47" t="str" cm="1">
        <f t="array" ref="I26">IF(D26="","",IF(SUMPRODUCT(--($D$2:$D$28=D26))&gt;1,COUNTIF(D$2:D26,_xlfn.SINGLE(D26:D$28)),""))</f>
        <v/>
      </c>
      <c r="J26" s="80"/>
      <c r="K26" s="47" t="str">
        <f t="shared" si="2"/>
        <v/>
      </c>
      <c r="L26" s="81"/>
      <c r="M26" s="77"/>
      <c r="N26" s="82"/>
      <c r="O26" s="52" t="str">
        <f t="shared" si="3"/>
        <v/>
      </c>
      <c r="P26" s="83"/>
      <c r="Q26" s="52" t="str">
        <f t="shared" si="4"/>
        <v/>
      </c>
      <c r="S26" s="72"/>
    </row>
    <row r="27" spans="1:32" ht="25.15" customHeight="1" x14ac:dyDescent="0.25">
      <c r="A27" s="159" t="str">
        <f t="shared" si="0"/>
        <v>__1</v>
      </c>
      <c r="B27" s="159"/>
      <c r="C27" s="135"/>
      <c r="D27" s="80"/>
      <c r="E27" s="43"/>
      <c r="F27" s="79"/>
      <c r="G27" s="45"/>
      <c r="H27" s="46"/>
      <c r="I27" s="47" t="str" cm="1">
        <f t="array" ref="I27">IF(D27="","",IF(SUMPRODUCT(--($D$2:$D$28=D27))&gt;1,COUNTIF(D$2:D27,_xlfn.SINGLE(D27:D$28)),""))</f>
        <v/>
      </c>
      <c r="J27" s="80"/>
      <c r="K27" s="47" t="str">
        <f t="shared" si="2"/>
        <v/>
      </c>
      <c r="L27" s="81"/>
      <c r="M27" s="77"/>
      <c r="N27" s="82"/>
      <c r="O27" s="52" t="str">
        <f t="shared" si="3"/>
        <v/>
      </c>
      <c r="P27" s="83"/>
      <c r="Q27" s="52" t="str">
        <f t="shared" si="4"/>
        <v/>
      </c>
      <c r="S27" s="72"/>
    </row>
    <row r="28" spans="1:32" ht="25.15" customHeight="1" x14ac:dyDescent="0.25">
      <c r="A28" s="159" t="str">
        <f t="shared" si="0"/>
        <v>__1</v>
      </c>
      <c r="B28" s="159"/>
      <c r="C28" s="135"/>
      <c r="D28" s="80"/>
      <c r="E28" s="43"/>
      <c r="F28" s="79"/>
      <c r="G28" s="45"/>
      <c r="H28" s="46"/>
      <c r="I28" s="47" t="str" cm="1">
        <f t="array" ref="I28">IF(D28="","",IF(SUMPRODUCT(--($D$2:$D$28=D28))&gt;1,COUNTIF(D$2:D28,_xlfn.SINGLE(D28:D$28)),""))</f>
        <v/>
      </c>
      <c r="J28" s="80"/>
      <c r="K28" s="47" t="str">
        <f t="shared" si="2"/>
        <v/>
      </c>
      <c r="L28" s="81"/>
      <c r="M28" s="77"/>
      <c r="N28" s="82"/>
      <c r="O28" s="52" t="str">
        <f t="shared" si="3"/>
        <v/>
      </c>
      <c r="P28" s="83"/>
      <c r="Q28" s="52" t="str">
        <f t="shared" si="4"/>
        <v/>
      </c>
      <c r="S28" s="72"/>
    </row>
    <row r="29" spans="1:32" ht="25.15" customHeight="1" x14ac:dyDescent="0.25">
      <c r="D29" s="88"/>
      <c r="E29" s="84"/>
      <c r="F29" s="85"/>
      <c r="G29" s="41"/>
      <c r="H29" s="86"/>
      <c r="I29" s="87"/>
      <c r="J29" s="88"/>
      <c r="K29" s="87"/>
      <c r="L29" s="89"/>
      <c r="M29" s="90"/>
      <c r="N29" s="91"/>
      <c r="O29" s="92"/>
      <c r="P29" s="93"/>
      <c r="Q29" s="92"/>
      <c r="S29" s="73"/>
      <c r="T29" s="61"/>
      <c r="W29" s="94"/>
      <c r="X29" s="41"/>
      <c r="Y29" s="95"/>
      <c r="Z29" s="88"/>
      <c r="AA29" s="96"/>
      <c r="AB29" s="88"/>
      <c r="AC29" s="88"/>
      <c r="AD29" s="89"/>
      <c r="AE29" s="90"/>
      <c r="AF29" s="91"/>
    </row>
    <row r="30" spans="1:32" ht="25.15" customHeight="1" x14ac:dyDescent="0.25">
      <c r="D30" s="88"/>
      <c r="E30" s="84"/>
      <c r="F30" s="85"/>
      <c r="G30" s="41"/>
      <c r="H30" s="86"/>
      <c r="I30" s="87"/>
      <c r="J30" s="88"/>
      <c r="K30" s="87"/>
      <c r="L30" s="89"/>
      <c r="M30" s="90"/>
      <c r="N30" s="91"/>
      <c r="O30" s="92"/>
      <c r="P30" s="93"/>
      <c r="Q30" s="92"/>
      <c r="S30" s="73"/>
      <c r="T30" s="61"/>
    </row>
    <row r="31" spans="1:32" ht="25.15" customHeight="1" x14ac:dyDescent="0.25">
      <c r="D31" s="88"/>
      <c r="E31" s="84"/>
      <c r="F31" s="85"/>
      <c r="G31" s="41"/>
      <c r="H31" s="86"/>
      <c r="I31" s="87"/>
      <c r="J31" s="88"/>
      <c r="K31" s="87"/>
      <c r="L31" s="89"/>
      <c r="M31" s="90"/>
      <c r="N31" s="91"/>
      <c r="O31" s="92"/>
      <c r="P31" s="93"/>
      <c r="Q31" s="92"/>
      <c r="S31" s="73"/>
      <c r="T31" s="61"/>
    </row>
    <row r="32" spans="1:32" ht="25.15" customHeight="1" x14ac:dyDescent="0.25">
      <c r="D32" s="88"/>
      <c r="E32" s="84"/>
      <c r="F32" s="85"/>
      <c r="G32" s="41"/>
      <c r="H32" s="86"/>
      <c r="I32" s="87"/>
      <c r="J32" s="88"/>
      <c r="K32" s="87"/>
      <c r="L32" s="89"/>
      <c r="M32" s="90"/>
      <c r="N32" s="91"/>
      <c r="O32" s="92"/>
      <c r="P32" s="93"/>
      <c r="Q32" s="92"/>
      <c r="S32" s="73"/>
      <c r="T32" s="61"/>
    </row>
    <row r="33" spans="4:20" ht="25.15" customHeight="1" x14ac:dyDescent="0.25">
      <c r="D33" s="88"/>
      <c r="E33" s="84"/>
      <c r="F33" s="85"/>
      <c r="G33" s="41"/>
      <c r="H33" s="86"/>
      <c r="I33" s="97"/>
      <c r="J33" s="88"/>
      <c r="K33" s="87"/>
      <c r="L33" s="89"/>
      <c r="M33" s="90"/>
      <c r="N33" s="91"/>
      <c r="O33" s="92"/>
      <c r="P33" s="93"/>
      <c r="Q33" s="92"/>
      <c r="S33" s="73"/>
    </row>
    <row r="34" spans="4:20" ht="25.15" customHeight="1" x14ac:dyDescent="0.25">
      <c r="D34" s="88"/>
      <c r="E34" s="84"/>
      <c r="F34" s="94"/>
      <c r="G34" s="98"/>
      <c r="H34" s="86"/>
      <c r="I34" s="87"/>
      <c r="J34" s="88"/>
      <c r="K34" s="87"/>
      <c r="L34" s="89"/>
      <c r="M34" s="90"/>
      <c r="N34" s="99"/>
      <c r="O34" s="92"/>
      <c r="P34" s="93"/>
      <c r="Q34" s="92"/>
    </row>
    <row r="35" spans="4:20" ht="25.15" customHeight="1" x14ac:dyDescent="0.25">
      <c r="D35" s="88"/>
      <c r="E35" s="84"/>
      <c r="F35" s="94"/>
      <c r="G35" s="98"/>
      <c r="H35" s="86"/>
      <c r="I35" s="87"/>
      <c r="J35" s="88"/>
      <c r="K35" s="87"/>
      <c r="L35" s="89"/>
      <c r="M35" s="90"/>
      <c r="N35" s="99"/>
      <c r="O35" s="92"/>
      <c r="P35" s="93"/>
      <c r="Q35" s="92"/>
      <c r="S35" s="73"/>
    </row>
    <row r="36" spans="4:20" ht="25.15" customHeight="1" x14ac:dyDescent="0.25">
      <c r="D36" s="100"/>
      <c r="E36" s="84"/>
      <c r="F36" s="94"/>
      <c r="G36" s="41"/>
      <c r="H36" s="86"/>
      <c r="I36" s="41"/>
      <c r="J36" s="100"/>
      <c r="K36" s="41"/>
      <c r="L36" s="101"/>
      <c r="M36" s="102"/>
      <c r="N36" s="91"/>
      <c r="O36" s="92"/>
      <c r="P36" s="93"/>
      <c r="Q36" s="92"/>
      <c r="S36" s="73"/>
      <c r="T36" s="61"/>
    </row>
    <row r="37" spans="4:20" ht="25.15" customHeight="1" x14ac:dyDescent="0.25">
      <c r="D37" s="100"/>
      <c r="E37" s="84"/>
      <c r="F37" s="94"/>
      <c r="G37" s="41"/>
      <c r="H37" s="86"/>
      <c r="I37" s="41"/>
      <c r="J37" s="100"/>
      <c r="K37" s="41"/>
      <c r="L37" s="101"/>
      <c r="M37" s="102"/>
      <c r="N37" s="91"/>
      <c r="O37" s="92"/>
      <c r="P37" s="93"/>
      <c r="Q37" s="92"/>
      <c r="S37" s="73"/>
      <c r="T37" s="61"/>
    </row>
    <row r="38" spans="4:20" ht="25.15" customHeight="1" x14ac:dyDescent="0.25">
      <c r="D38" s="88"/>
      <c r="E38" s="84"/>
      <c r="F38" s="94"/>
      <c r="G38" s="41"/>
      <c r="H38" s="86"/>
      <c r="I38" s="87"/>
      <c r="J38" s="88"/>
      <c r="K38" s="87"/>
      <c r="L38" s="89"/>
      <c r="M38" s="90"/>
      <c r="N38" s="91"/>
      <c r="O38" s="92"/>
      <c r="P38" s="93"/>
      <c r="Q38" s="92"/>
      <c r="S38" s="73"/>
      <c r="T38" s="61"/>
    </row>
    <row r="39" spans="4:20" ht="25.15" customHeight="1" x14ac:dyDescent="0.25">
      <c r="D39" s="88"/>
      <c r="E39" s="84"/>
      <c r="F39" s="94"/>
      <c r="G39" s="41"/>
      <c r="H39" s="86"/>
      <c r="I39" s="87"/>
      <c r="J39" s="88"/>
      <c r="K39" s="87"/>
      <c r="L39" s="89"/>
      <c r="M39" s="90"/>
      <c r="N39" s="91"/>
      <c r="O39" s="92"/>
      <c r="P39" s="93"/>
      <c r="Q39" s="92"/>
      <c r="S39" s="73"/>
      <c r="T39" s="61"/>
    </row>
    <row r="40" spans="4:20" ht="25.15" customHeight="1" x14ac:dyDescent="0.25">
      <c r="D40" s="88"/>
      <c r="E40" s="84"/>
      <c r="F40" s="94"/>
      <c r="G40" s="41"/>
      <c r="H40" s="86"/>
      <c r="I40" s="87"/>
      <c r="J40" s="88"/>
      <c r="K40" s="87"/>
      <c r="L40" s="89"/>
      <c r="M40" s="90"/>
      <c r="N40" s="91"/>
      <c r="O40" s="92"/>
      <c r="P40" s="93"/>
      <c r="Q40" s="92"/>
      <c r="S40" s="73"/>
      <c r="T40" s="61"/>
    </row>
    <row r="41" spans="4:20" ht="25.15" customHeight="1" x14ac:dyDescent="0.25">
      <c r="D41" s="100"/>
      <c r="E41" s="84"/>
      <c r="F41" s="94"/>
      <c r="G41" s="41"/>
      <c r="H41" s="103"/>
      <c r="I41" s="41"/>
      <c r="J41" s="100"/>
      <c r="K41" s="41"/>
      <c r="L41" s="101"/>
      <c r="M41" s="102"/>
      <c r="N41" s="91"/>
      <c r="O41" s="92"/>
      <c r="P41" s="93"/>
      <c r="Q41" s="92"/>
      <c r="S41" s="73"/>
      <c r="T41" s="104"/>
    </row>
    <row r="42" spans="4:20" ht="25.15" customHeight="1" x14ac:dyDescent="0.25">
      <c r="D42" s="88"/>
      <c r="E42" s="84"/>
      <c r="F42" s="94"/>
      <c r="G42" s="41"/>
      <c r="H42" s="103"/>
      <c r="I42" s="87"/>
      <c r="J42" s="88"/>
      <c r="K42" s="87"/>
      <c r="L42" s="89"/>
      <c r="M42" s="90"/>
      <c r="N42" s="91"/>
      <c r="O42" s="92"/>
      <c r="P42" s="93"/>
      <c r="Q42" s="92"/>
      <c r="S42" s="73"/>
      <c r="T42" s="61"/>
    </row>
    <row r="43" spans="4:20" ht="25.15" customHeight="1" x14ac:dyDescent="0.25">
      <c r="D43" s="88"/>
      <c r="E43" s="84"/>
      <c r="F43" s="94"/>
      <c r="G43" s="41"/>
      <c r="H43" s="103"/>
      <c r="I43" s="87"/>
      <c r="J43" s="88"/>
      <c r="K43" s="87"/>
      <c r="L43" s="89"/>
      <c r="M43" s="90"/>
      <c r="N43" s="91"/>
      <c r="O43" s="92"/>
      <c r="P43" s="93"/>
      <c r="Q43" s="92"/>
      <c r="S43" s="73"/>
      <c r="T43" s="61"/>
    </row>
    <row r="44" spans="4:20" ht="25.15" customHeight="1" x14ac:dyDescent="0.25">
      <c r="D44" s="88"/>
      <c r="E44" s="84"/>
      <c r="F44" s="94"/>
      <c r="G44" s="41"/>
      <c r="H44" s="103"/>
      <c r="I44" s="87"/>
      <c r="J44" s="88"/>
      <c r="K44" s="87"/>
      <c r="L44" s="89"/>
      <c r="M44" s="90"/>
      <c r="N44" s="91"/>
      <c r="O44" s="92"/>
      <c r="P44" s="93"/>
      <c r="Q44" s="92"/>
      <c r="S44" s="73"/>
      <c r="T44" s="61"/>
    </row>
    <row r="45" spans="4:20" ht="25.15" customHeight="1" x14ac:dyDescent="0.25">
      <c r="D45" s="100"/>
      <c r="E45" s="84"/>
      <c r="F45" s="94"/>
      <c r="G45" s="41"/>
      <c r="H45" s="86"/>
      <c r="I45" s="41"/>
      <c r="J45" s="100"/>
      <c r="K45" s="41"/>
      <c r="L45" s="101"/>
      <c r="M45" s="102"/>
      <c r="N45" s="91"/>
      <c r="O45" s="92"/>
      <c r="P45" s="93"/>
      <c r="Q45" s="92"/>
      <c r="S45" s="73"/>
      <c r="T45" s="61"/>
    </row>
    <row r="46" spans="4:20" ht="25.15" customHeight="1" x14ac:dyDescent="0.25">
      <c r="D46" s="88"/>
      <c r="E46" s="84"/>
      <c r="F46" s="94"/>
      <c r="G46" s="41"/>
      <c r="H46" s="86"/>
      <c r="I46" s="87"/>
      <c r="J46" s="88"/>
      <c r="K46" s="87"/>
      <c r="L46" s="89"/>
      <c r="M46" s="90"/>
      <c r="N46" s="91"/>
      <c r="O46" s="92"/>
      <c r="P46" s="93"/>
      <c r="Q46" s="92"/>
      <c r="S46" s="73"/>
      <c r="T46" s="61"/>
    </row>
    <row r="47" spans="4:20" ht="25.15" customHeight="1" x14ac:dyDescent="0.25">
      <c r="D47" s="88"/>
      <c r="E47" s="84"/>
      <c r="F47" s="94"/>
      <c r="G47" s="41"/>
      <c r="H47" s="86"/>
      <c r="I47" s="87"/>
      <c r="J47" s="88"/>
      <c r="K47" s="87"/>
      <c r="L47" s="89"/>
      <c r="M47" s="90"/>
      <c r="N47" s="91"/>
      <c r="O47" s="92"/>
      <c r="P47" s="93"/>
      <c r="Q47" s="92"/>
      <c r="S47" s="73"/>
      <c r="T47" s="61"/>
    </row>
    <row r="48" spans="4:20" ht="25.15" customHeight="1" x14ac:dyDescent="0.25">
      <c r="D48" s="88"/>
      <c r="E48" s="84"/>
      <c r="F48" s="94"/>
      <c r="G48" s="41"/>
      <c r="H48" s="86"/>
      <c r="I48" s="87"/>
      <c r="J48" s="88"/>
      <c r="K48" s="87"/>
      <c r="L48" s="89"/>
      <c r="M48" s="90"/>
      <c r="N48" s="91"/>
      <c r="O48" s="92"/>
      <c r="P48" s="93"/>
      <c r="Q48" s="92"/>
      <c r="S48" s="73"/>
      <c r="T48" s="61"/>
    </row>
    <row r="49" spans="4:20" ht="25.15" customHeight="1" x14ac:dyDescent="0.25">
      <c r="D49" s="88"/>
      <c r="E49" s="84"/>
      <c r="F49" s="94"/>
      <c r="G49" s="41"/>
      <c r="H49" s="86"/>
      <c r="I49" s="87"/>
      <c r="J49" s="88"/>
      <c r="K49" s="87"/>
      <c r="L49" s="89"/>
      <c r="M49" s="90"/>
      <c r="N49" s="91"/>
      <c r="O49" s="92"/>
      <c r="P49" s="93"/>
      <c r="Q49" s="92"/>
      <c r="S49" s="73"/>
      <c r="T49" s="61"/>
    </row>
    <row r="50" spans="4:20" ht="25.15" customHeight="1" x14ac:dyDescent="0.25">
      <c r="D50" s="88"/>
      <c r="E50" s="84"/>
      <c r="F50" s="94"/>
      <c r="G50" s="41"/>
      <c r="H50" s="86"/>
      <c r="I50" s="87"/>
      <c r="J50" s="88"/>
      <c r="K50" s="87"/>
      <c r="L50" s="89"/>
      <c r="M50" s="90"/>
      <c r="N50" s="91"/>
      <c r="O50" s="92"/>
      <c r="P50" s="93"/>
      <c r="Q50" s="92"/>
      <c r="S50" s="105"/>
      <c r="T50" s="61"/>
    </row>
    <row r="51" spans="4:20" ht="25.15" customHeight="1" x14ac:dyDescent="0.25">
      <c r="D51" s="88"/>
      <c r="E51" s="84"/>
      <c r="F51" s="94"/>
      <c r="G51" s="41"/>
      <c r="H51" s="86"/>
      <c r="I51" s="87"/>
      <c r="J51" s="88"/>
      <c r="K51" s="87"/>
      <c r="L51" s="89"/>
      <c r="M51" s="90"/>
      <c r="N51" s="91"/>
      <c r="O51" s="92"/>
      <c r="P51" s="93"/>
      <c r="Q51" s="92"/>
      <c r="S51" s="73"/>
      <c r="T51" s="61"/>
    </row>
    <row r="52" spans="4:20" ht="18.95" customHeight="1" x14ac:dyDescent="0.25">
      <c r="D52" s="88"/>
      <c r="E52" s="84"/>
      <c r="F52" s="94"/>
      <c r="G52" s="98"/>
      <c r="H52" s="86"/>
      <c r="I52" s="87"/>
      <c r="J52" s="88"/>
      <c r="K52" s="87"/>
      <c r="L52" s="89"/>
      <c r="M52" s="90"/>
      <c r="N52" s="99"/>
      <c r="O52" s="92"/>
      <c r="P52" s="93"/>
      <c r="Q52" s="92"/>
    </row>
    <row r="53" spans="4:20" x14ac:dyDescent="0.25">
      <c r="D53" s="88"/>
      <c r="E53" s="84"/>
      <c r="F53" s="94"/>
      <c r="G53" s="98"/>
      <c r="H53" s="86"/>
      <c r="I53" s="87"/>
      <c r="J53" s="88"/>
      <c r="K53" s="87"/>
      <c r="L53" s="89"/>
      <c r="M53" s="90"/>
      <c r="N53" s="99"/>
      <c r="O53" s="92"/>
      <c r="P53" s="93"/>
      <c r="Q53" s="92"/>
    </row>
    <row r="54" spans="4:20" ht="25.15" customHeight="1" x14ac:dyDescent="0.25">
      <c r="D54" s="100"/>
      <c r="E54" s="84"/>
      <c r="F54" s="85"/>
      <c r="G54" s="41"/>
      <c r="H54" s="86"/>
      <c r="I54" s="41"/>
      <c r="J54" s="100"/>
      <c r="K54" s="41"/>
      <c r="L54" s="101"/>
      <c r="M54" s="102"/>
      <c r="N54" s="91"/>
      <c r="O54" s="92"/>
      <c r="P54" s="93"/>
      <c r="Q54" s="92"/>
      <c r="S54" s="73"/>
      <c r="T54" s="61"/>
    </row>
    <row r="55" spans="4:20" ht="25.15" customHeight="1" x14ac:dyDescent="0.25">
      <c r="D55" s="100"/>
      <c r="E55" s="84"/>
      <c r="F55" s="85"/>
      <c r="G55" s="41"/>
      <c r="H55" s="86"/>
      <c r="I55" s="41"/>
      <c r="J55" s="100"/>
      <c r="K55" s="41"/>
      <c r="L55" s="101"/>
      <c r="M55" s="102"/>
      <c r="N55" s="91"/>
      <c r="O55" s="92"/>
      <c r="P55" s="93"/>
      <c r="Q55" s="92"/>
      <c r="S55" s="73"/>
      <c r="T55" s="61"/>
    </row>
    <row r="56" spans="4:20" ht="25.15" customHeight="1" x14ac:dyDescent="0.25">
      <c r="D56" s="100"/>
      <c r="E56" s="84"/>
      <c r="F56" s="94"/>
      <c r="G56" s="41"/>
      <c r="H56" s="86"/>
      <c r="I56" s="41"/>
      <c r="J56" s="100"/>
      <c r="K56" s="41"/>
      <c r="L56" s="101"/>
      <c r="M56" s="102"/>
      <c r="N56" s="91"/>
      <c r="O56" s="92"/>
      <c r="P56" s="93"/>
      <c r="Q56" s="92"/>
      <c r="S56" s="73"/>
      <c r="T56" s="61"/>
    </row>
    <row r="57" spans="4:20" ht="25.15" customHeight="1" x14ac:dyDescent="0.25">
      <c r="D57" s="88"/>
      <c r="E57" s="84"/>
      <c r="F57" s="94"/>
      <c r="G57" s="41"/>
      <c r="H57" s="86"/>
      <c r="I57" s="87"/>
      <c r="J57" s="88"/>
      <c r="K57" s="87"/>
      <c r="L57" s="89"/>
      <c r="M57" s="90"/>
      <c r="N57" s="91"/>
      <c r="O57" s="92"/>
      <c r="P57" s="93"/>
      <c r="Q57" s="92"/>
      <c r="S57" s="73"/>
      <c r="T57" s="61"/>
    </row>
    <row r="58" spans="4:20" ht="25.15" customHeight="1" x14ac:dyDescent="0.25">
      <c r="D58" s="88"/>
      <c r="E58" s="84"/>
      <c r="F58" s="94"/>
      <c r="G58" s="41"/>
      <c r="H58" s="86"/>
      <c r="I58" s="87"/>
      <c r="J58" s="88"/>
      <c r="K58" s="87"/>
      <c r="L58" s="89"/>
      <c r="M58" s="90"/>
      <c r="N58" s="91"/>
      <c r="O58" s="92"/>
      <c r="P58" s="93"/>
      <c r="Q58" s="92"/>
      <c r="S58" s="73"/>
      <c r="T58" s="61"/>
    </row>
    <row r="59" spans="4:20" ht="25.15" customHeight="1" x14ac:dyDescent="0.25">
      <c r="D59" s="88"/>
      <c r="E59" s="84"/>
      <c r="F59" s="94"/>
      <c r="G59" s="41"/>
      <c r="H59" s="86"/>
      <c r="I59" s="87"/>
      <c r="J59" s="88"/>
      <c r="K59" s="87"/>
      <c r="L59" s="89"/>
      <c r="M59" s="90"/>
      <c r="N59" s="91"/>
      <c r="O59" s="92"/>
      <c r="P59" s="93"/>
      <c r="Q59" s="92"/>
      <c r="S59" s="73"/>
      <c r="T59" s="61"/>
    </row>
    <row r="60" spans="4:20" ht="25.15" customHeight="1" x14ac:dyDescent="0.25">
      <c r="D60" s="88"/>
      <c r="E60" s="84"/>
      <c r="F60" s="85"/>
      <c r="G60" s="41"/>
      <c r="H60" s="86"/>
      <c r="I60" s="87"/>
      <c r="J60" s="88"/>
      <c r="K60" s="87"/>
      <c r="L60" s="89"/>
      <c r="M60" s="90"/>
      <c r="N60" s="91"/>
      <c r="O60" s="92"/>
      <c r="P60" s="93"/>
      <c r="Q60" s="92"/>
      <c r="S60" s="73"/>
      <c r="T60" s="61"/>
    </row>
    <row r="61" spans="4:20" ht="25.15" customHeight="1" x14ac:dyDescent="0.25">
      <c r="D61" s="88"/>
      <c r="E61" s="84"/>
      <c r="F61" s="85"/>
      <c r="G61" s="41"/>
      <c r="H61" s="86"/>
      <c r="I61" s="87"/>
      <c r="J61" s="88"/>
      <c r="K61" s="87"/>
      <c r="L61" s="89"/>
      <c r="M61" s="90"/>
      <c r="N61" s="91"/>
      <c r="O61" s="92"/>
      <c r="P61" s="93"/>
      <c r="Q61" s="92"/>
      <c r="S61" s="73"/>
      <c r="T61" s="61"/>
    </row>
    <row r="62" spans="4:20" ht="25.15" customHeight="1" x14ac:dyDescent="0.25">
      <c r="D62" s="88"/>
      <c r="E62" s="84"/>
      <c r="F62" s="94"/>
      <c r="G62" s="41"/>
      <c r="H62" s="86"/>
      <c r="I62" s="97"/>
      <c r="J62" s="88"/>
      <c r="K62" s="87"/>
      <c r="L62" s="89"/>
      <c r="M62" s="90"/>
      <c r="N62" s="91"/>
      <c r="O62" s="92"/>
      <c r="P62" s="93"/>
      <c r="Q62" s="92"/>
      <c r="S62" s="73"/>
    </row>
    <row r="63" spans="4:20" ht="25.15" customHeight="1" x14ac:dyDescent="0.25">
      <c r="D63" s="88"/>
      <c r="E63" s="84"/>
      <c r="F63" s="94"/>
      <c r="G63" s="41"/>
      <c r="H63" s="86"/>
      <c r="I63" s="97"/>
      <c r="J63" s="88"/>
      <c r="K63" s="87"/>
      <c r="L63" s="89"/>
      <c r="M63" s="90"/>
      <c r="N63" s="91"/>
      <c r="O63" s="92"/>
      <c r="P63" s="93"/>
      <c r="Q63" s="92"/>
      <c r="S63" s="73"/>
    </row>
    <row r="64" spans="4:20" ht="25.15" customHeight="1" x14ac:dyDescent="0.25">
      <c r="D64" s="88"/>
      <c r="E64" s="84"/>
      <c r="F64" s="94"/>
      <c r="G64" s="41"/>
      <c r="H64" s="86"/>
      <c r="I64" s="97"/>
      <c r="J64" s="88"/>
      <c r="K64" s="87"/>
      <c r="L64" s="89"/>
      <c r="M64" s="90"/>
      <c r="N64" s="91"/>
      <c r="O64" s="92"/>
      <c r="P64" s="93"/>
      <c r="Q64" s="92"/>
      <c r="S64" s="73"/>
    </row>
    <row r="65" spans="4:20" ht="25.15" customHeight="1" x14ac:dyDescent="0.25">
      <c r="D65" s="88"/>
      <c r="E65" s="84"/>
      <c r="F65" s="94"/>
      <c r="G65" s="41"/>
      <c r="H65" s="86"/>
      <c r="I65" s="97"/>
      <c r="J65" s="88"/>
      <c r="K65" s="87"/>
      <c r="L65" s="89"/>
      <c r="M65" s="90"/>
      <c r="N65" s="91"/>
      <c r="O65" s="92"/>
      <c r="P65" s="93"/>
      <c r="Q65" s="92"/>
      <c r="S65" s="73"/>
    </row>
    <row r="66" spans="4:20" x14ac:dyDescent="0.25">
      <c r="D66" s="88"/>
      <c r="E66" s="84"/>
      <c r="F66" s="94"/>
      <c r="G66" s="98"/>
      <c r="H66" s="86"/>
      <c r="I66" s="87"/>
      <c r="J66" s="88"/>
      <c r="K66" s="87"/>
      <c r="L66" s="89"/>
      <c r="M66" s="90"/>
      <c r="N66" s="99"/>
      <c r="O66" s="92"/>
      <c r="P66" s="93"/>
      <c r="Q66" s="92"/>
    </row>
    <row r="67" spans="4:20" ht="25.15" customHeight="1" x14ac:dyDescent="0.25">
      <c r="D67" s="100"/>
      <c r="E67" s="84"/>
      <c r="F67" s="94"/>
      <c r="G67" s="41"/>
      <c r="H67" s="103"/>
      <c r="I67" s="41"/>
      <c r="J67" s="100"/>
      <c r="K67" s="41"/>
      <c r="L67" s="101"/>
      <c r="M67" s="102"/>
      <c r="N67" s="91"/>
      <c r="O67" s="92"/>
      <c r="P67" s="93"/>
      <c r="Q67" s="92"/>
      <c r="S67" s="73"/>
      <c r="T67" s="61"/>
    </row>
    <row r="68" spans="4:20" ht="25.15" customHeight="1" x14ac:dyDescent="0.25">
      <c r="D68" s="88"/>
      <c r="E68" s="84"/>
      <c r="F68" s="94"/>
      <c r="G68" s="41"/>
      <c r="H68" s="103"/>
      <c r="I68" s="87"/>
      <c r="J68" s="88"/>
      <c r="K68" s="87"/>
      <c r="L68" s="89"/>
      <c r="M68" s="90"/>
      <c r="N68" s="91"/>
      <c r="O68" s="92"/>
      <c r="P68" s="93"/>
      <c r="Q68" s="92"/>
      <c r="S68" s="73"/>
      <c r="T68" s="61"/>
    </row>
    <row r="69" spans="4:20" ht="25.15" customHeight="1" x14ac:dyDescent="0.25">
      <c r="D69" s="88"/>
      <c r="E69" s="84"/>
      <c r="F69" s="94"/>
      <c r="G69" s="41"/>
      <c r="H69" s="103"/>
      <c r="I69" s="87"/>
      <c r="J69" s="88"/>
      <c r="K69" s="87"/>
      <c r="L69" s="89"/>
      <c r="M69" s="90"/>
      <c r="N69" s="91"/>
      <c r="O69" s="92"/>
      <c r="P69" s="93"/>
      <c r="Q69" s="92"/>
      <c r="S69" s="73"/>
      <c r="T69" s="61"/>
    </row>
    <row r="70" spans="4:20" ht="25.15" customHeight="1" x14ac:dyDescent="0.25">
      <c r="D70" s="88"/>
      <c r="E70" s="84"/>
      <c r="F70" s="94"/>
      <c r="G70" s="41"/>
      <c r="H70" s="103"/>
      <c r="I70" s="87"/>
      <c r="J70" s="88"/>
      <c r="K70" s="87"/>
      <c r="L70" s="89"/>
      <c r="M70" s="90"/>
      <c r="N70" s="91"/>
      <c r="O70" s="92"/>
      <c r="P70" s="93"/>
      <c r="Q70" s="92"/>
      <c r="S70" s="73"/>
      <c r="T70" s="61"/>
    </row>
    <row r="71" spans="4:20" ht="25.15" customHeight="1" x14ac:dyDescent="0.25">
      <c r="D71" s="100"/>
      <c r="E71" s="84"/>
      <c r="F71" s="94"/>
      <c r="G71" s="41"/>
      <c r="H71" s="86"/>
      <c r="I71" s="41"/>
      <c r="J71" s="100"/>
      <c r="K71" s="41"/>
      <c r="L71" s="101"/>
      <c r="M71" s="102"/>
      <c r="N71" s="91"/>
      <c r="O71" s="92"/>
      <c r="P71" s="93"/>
      <c r="Q71" s="92"/>
      <c r="S71" s="73"/>
      <c r="T71" s="61"/>
    </row>
    <row r="72" spans="4:20" ht="25.15" customHeight="1" x14ac:dyDescent="0.25">
      <c r="D72" s="88"/>
      <c r="E72" s="84"/>
      <c r="F72" s="94"/>
      <c r="G72" s="41"/>
      <c r="H72" s="86"/>
      <c r="I72" s="87"/>
      <c r="J72" s="88"/>
      <c r="K72" s="87"/>
      <c r="L72" s="89"/>
      <c r="M72" s="90"/>
      <c r="N72" s="91"/>
      <c r="O72" s="92"/>
      <c r="P72" s="93"/>
      <c r="Q72" s="92"/>
      <c r="S72" s="73"/>
      <c r="T72" s="61"/>
    </row>
    <row r="73" spans="4:20" ht="25.15" customHeight="1" x14ac:dyDescent="0.25">
      <c r="D73" s="88"/>
      <c r="E73" s="84"/>
      <c r="F73" s="94"/>
      <c r="G73" s="41"/>
      <c r="H73" s="86"/>
      <c r="I73" s="87"/>
      <c r="J73" s="88"/>
      <c r="K73" s="87"/>
      <c r="L73" s="89"/>
      <c r="M73" s="90"/>
      <c r="N73" s="91"/>
      <c r="O73" s="92"/>
      <c r="P73" s="93"/>
      <c r="Q73" s="92"/>
      <c r="S73" s="73"/>
      <c r="T73" s="61"/>
    </row>
    <row r="74" spans="4:20" ht="25.15" customHeight="1" x14ac:dyDescent="0.25">
      <c r="D74" s="88"/>
      <c r="E74" s="84"/>
      <c r="F74" s="94"/>
      <c r="G74" s="41"/>
      <c r="H74" s="86"/>
      <c r="I74" s="87"/>
      <c r="J74" s="88"/>
      <c r="K74" s="87"/>
      <c r="L74" s="89"/>
      <c r="M74" s="90"/>
      <c r="N74" s="91"/>
      <c r="O74" s="92"/>
      <c r="P74" s="93"/>
      <c r="Q74" s="92"/>
      <c r="S74" s="73"/>
    </row>
    <row r="75" spans="4:20" ht="25.15" customHeight="1" x14ac:dyDescent="0.25">
      <c r="D75" s="88"/>
      <c r="E75" s="84"/>
      <c r="F75" s="94"/>
      <c r="G75" s="41"/>
      <c r="H75" s="86"/>
      <c r="I75" s="87"/>
      <c r="J75" s="88"/>
      <c r="K75" s="87"/>
      <c r="L75" s="89"/>
      <c r="M75" s="90"/>
      <c r="N75" s="91"/>
      <c r="O75" s="92"/>
      <c r="P75" s="93"/>
      <c r="Q75" s="92"/>
      <c r="S75" s="73"/>
    </row>
    <row r="76" spans="4:20" x14ac:dyDescent="0.25">
      <c r="M76" s="109"/>
      <c r="N76" s="110"/>
      <c r="O76" s="111"/>
      <c r="Q76" s="111"/>
    </row>
    <row r="77" spans="4:20" x14ac:dyDescent="0.25">
      <c r="M77" s="109"/>
      <c r="N77" s="110"/>
      <c r="O77" s="111"/>
      <c r="Q77" s="111"/>
    </row>
    <row r="78" spans="4:20" x14ac:dyDescent="0.25">
      <c r="D78" s="115"/>
      <c r="G78" s="112"/>
      <c r="H78" s="113"/>
      <c r="I78" s="114"/>
      <c r="J78" s="115"/>
      <c r="K78" s="114"/>
      <c r="L78" s="116"/>
      <c r="M78" s="109"/>
      <c r="N78" s="117"/>
      <c r="O78" s="118"/>
      <c r="Q78" s="118"/>
    </row>
    <row r="79" spans="4:20" x14ac:dyDescent="0.25">
      <c r="N79" s="110"/>
      <c r="O79" s="111"/>
      <c r="Q79" s="111"/>
    </row>
    <row r="80" spans="4:20" x14ac:dyDescent="0.25">
      <c r="N80" s="110"/>
    </row>
    <row r="81" spans="14:14" x14ac:dyDescent="0.25">
      <c r="N81" s="110"/>
    </row>
    <row r="82" spans="14:14" x14ac:dyDescent="0.25">
      <c r="N82" s="110"/>
    </row>
    <row r="83" spans="14:14" x14ac:dyDescent="0.25">
      <c r="N83" s="110"/>
    </row>
    <row r="84" spans="14:14" x14ac:dyDescent="0.25">
      <c r="N84" s="110"/>
    </row>
    <row r="85" spans="14:14" x14ac:dyDescent="0.25">
      <c r="N85" s="110"/>
    </row>
    <row r="86" spans="14:14" x14ac:dyDescent="0.25">
      <c r="N86" s="110"/>
    </row>
    <row r="87" spans="14:14" x14ac:dyDescent="0.25">
      <c r="N87" s="110"/>
    </row>
    <row r="88" spans="14:14" x14ac:dyDescent="0.25">
      <c r="N88" s="110"/>
    </row>
    <row r="89" spans="14:14" x14ac:dyDescent="0.25">
      <c r="N89" s="110"/>
    </row>
    <row r="90" spans="14:14" x14ac:dyDescent="0.25">
      <c r="N90" s="110"/>
    </row>
    <row r="91" spans="14:14" x14ac:dyDescent="0.25">
      <c r="N91" s="110"/>
    </row>
    <row r="92" spans="14:14" x14ac:dyDescent="0.25">
      <c r="N92" s="110"/>
    </row>
    <row r="93" spans="14:14" x14ac:dyDescent="0.25">
      <c r="N93" s="110"/>
    </row>
    <row r="94" spans="14:14" x14ac:dyDescent="0.25">
      <c r="N94" s="110"/>
    </row>
    <row r="95" spans="14:14" x14ac:dyDescent="0.25">
      <c r="N95" s="110"/>
    </row>
    <row r="96" spans="14:14" x14ac:dyDescent="0.25">
      <c r="N96" s="110"/>
    </row>
    <row r="97" spans="14:14" x14ac:dyDescent="0.25">
      <c r="N97" s="110"/>
    </row>
    <row r="98" spans="14:14" x14ac:dyDescent="0.25">
      <c r="N98" s="110"/>
    </row>
    <row r="99" spans="14:14" x14ac:dyDescent="0.25">
      <c r="N99" s="110"/>
    </row>
    <row r="100" spans="14:14" x14ac:dyDescent="0.25">
      <c r="N100" s="110"/>
    </row>
    <row r="101" spans="14:14" x14ac:dyDescent="0.25">
      <c r="N101" s="110"/>
    </row>
    <row r="102" spans="14:14" x14ac:dyDescent="0.25">
      <c r="N102" s="110"/>
    </row>
    <row r="103" spans="14:14" x14ac:dyDescent="0.25">
      <c r="N103" s="110"/>
    </row>
    <row r="104" spans="14:14" x14ac:dyDescent="0.25">
      <c r="N104" s="110"/>
    </row>
    <row r="105" spans="14:14" x14ac:dyDescent="0.25">
      <c r="N105" s="110"/>
    </row>
    <row r="106" spans="14:14" x14ac:dyDescent="0.25">
      <c r="N106" s="110"/>
    </row>
    <row r="107" spans="14:14" x14ac:dyDescent="0.25">
      <c r="N107" s="110"/>
    </row>
    <row r="108" spans="14:14" x14ac:dyDescent="0.25">
      <c r="N108" s="110"/>
    </row>
    <row r="109" spans="14:14" x14ac:dyDescent="0.25">
      <c r="N109" s="110"/>
    </row>
    <row r="110" spans="14:14" x14ac:dyDescent="0.25">
      <c r="N110" s="110"/>
    </row>
    <row r="111" spans="14:14" x14ac:dyDescent="0.25">
      <c r="N111" s="110"/>
    </row>
    <row r="112" spans="14:14" x14ac:dyDescent="0.25">
      <c r="N112" s="110"/>
    </row>
    <row r="113" spans="14:14" x14ac:dyDescent="0.25">
      <c r="N113" s="110"/>
    </row>
    <row r="114" spans="14:14" x14ac:dyDescent="0.25">
      <c r="N114" s="110"/>
    </row>
    <row r="115" spans="14:14" x14ac:dyDescent="0.25">
      <c r="N115" s="110"/>
    </row>
    <row r="116" spans="14:14" x14ac:dyDescent="0.25">
      <c r="N116" s="110"/>
    </row>
    <row r="117" spans="14:14" x14ac:dyDescent="0.25">
      <c r="N117" s="110"/>
    </row>
    <row r="118" spans="14:14" x14ac:dyDescent="0.25">
      <c r="N118" s="110"/>
    </row>
    <row r="119" spans="14:14" x14ac:dyDescent="0.25">
      <c r="N119" s="110"/>
    </row>
    <row r="120" spans="14:14" x14ac:dyDescent="0.25">
      <c r="N120" s="110"/>
    </row>
    <row r="121" spans="14:14" x14ac:dyDescent="0.25">
      <c r="N121" s="110"/>
    </row>
    <row r="122" spans="14:14" x14ac:dyDescent="0.25">
      <c r="N122" s="110"/>
    </row>
    <row r="123" spans="14:14" x14ac:dyDescent="0.25">
      <c r="N123" s="110"/>
    </row>
    <row r="124" spans="14:14" x14ac:dyDescent="0.25">
      <c r="N124" s="110"/>
    </row>
    <row r="125" spans="14:14" x14ac:dyDescent="0.25">
      <c r="N125" s="110"/>
    </row>
    <row r="126" spans="14:14" x14ac:dyDescent="0.25">
      <c r="N126" s="110"/>
    </row>
    <row r="127" spans="14:14" x14ac:dyDescent="0.25">
      <c r="N127" s="110"/>
    </row>
    <row r="128" spans="14:14" x14ac:dyDescent="0.25">
      <c r="N128" s="110"/>
    </row>
    <row r="129" spans="14:14" x14ac:dyDescent="0.25">
      <c r="N129" s="110"/>
    </row>
    <row r="130" spans="14:14" x14ac:dyDescent="0.25">
      <c r="N130" s="110"/>
    </row>
    <row r="131" spans="14:14" x14ac:dyDescent="0.25">
      <c r="N131" s="110"/>
    </row>
    <row r="132" spans="14:14" x14ac:dyDescent="0.25">
      <c r="N132" s="110"/>
    </row>
    <row r="133" spans="14:14" x14ac:dyDescent="0.25">
      <c r="N133" s="110"/>
    </row>
    <row r="134" spans="14:14" x14ac:dyDescent="0.25">
      <c r="N134" s="110"/>
    </row>
    <row r="135" spans="14:14" x14ac:dyDescent="0.25">
      <c r="N135" s="110"/>
    </row>
    <row r="136" spans="14:14" x14ac:dyDescent="0.25">
      <c r="N136" s="110"/>
    </row>
    <row r="137" spans="14:14" x14ac:dyDescent="0.25">
      <c r="N137" s="110"/>
    </row>
    <row r="138" spans="14:14" x14ac:dyDescent="0.25">
      <c r="N138" s="110"/>
    </row>
    <row r="139" spans="14:14" x14ac:dyDescent="0.25">
      <c r="N139" s="110"/>
    </row>
    <row r="140" spans="14:14" x14ac:dyDescent="0.25">
      <c r="N140" s="110"/>
    </row>
    <row r="141" spans="14:14" x14ac:dyDescent="0.25">
      <c r="N141" s="110"/>
    </row>
    <row r="142" spans="14:14" x14ac:dyDescent="0.25">
      <c r="N142" s="110"/>
    </row>
    <row r="143" spans="14:14" x14ac:dyDescent="0.25">
      <c r="N143" s="110"/>
    </row>
    <row r="144" spans="14:14" x14ac:dyDescent="0.25">
      <c r="N144" s="110"/>
    </row>
    <row r="145" spans="14:14" x14ac:dyDescent="0.25">
      <c r="N145" s="110"/>
    </row>
    <row r="146" spans="14:14" x14ac:dyDescent="0.25">
      <c r="N146" s="110"/>
    </row>
    <row r="147" spans="14:14" x14ac:dyDescent="0.25">
      <c r="N147" s="110"/>
    </row>
    <row r="148" spans="14:14" x14ac:dyDescent="0.25">
      <c r="N148" s="110"/>
    </row>
    <row r="149" spans="14:14" x14ac:dyDescent="0.25">
      <c r="N149" s="110"/>
    </row>
    <row r="150" spans="14:14" x14ac:dyDescent="0.25">
      <c r="N150" s="110"/>
    </row>
    <row r="151" spans="14:14" x14ac:dyDescent="0.25">
      <c r="N151" s="110"/>
    </row>
    <row r="152" spans="14:14" x14ac:dyDescent="0.25">
      <c r="N152" s="110"/>
    </row>
  </sheetData>
  <autoFilter ref="A1:Q28" xr:uid="{D40BDED7-C813-4C6D-BEAD-AA36416ED2BD}">
    <sortState xmlns:xlrd2="http://schemas.microsoft.com/office/spreadsheetml/2017/richdata2" ref="A2:Q28">
      <sortCondition descending="1" ref="C1:C28"/>
    </sortState>
  </autoFilter>
  <conditionalFormatting sqref="C2:H2 J2 L2:N2">
    <cfRule type="expression" dxfId="0" priority="1">
      <formula>SEARCH("*Nmoins1*",$C$2)</formula>
    </cfRule>
  </conditionalFormatting>
  <dataValidations disablePrompts="1" count="2">
    <dataValidation type="list" allowBlank="1" showInputMessage="1" showErrorMessage="1" sqref="AA13" xr:uid="{8E53E9A3-ACA7-402D-82DE-4154BF291E2E}">
      <formula1>test3</formula1>
    </dataValidation>
    <dataValidation type="list" allowBlank="1" showInputMessage="1" showErrorMessage="1" sqref="AA26" xr:uid="{81C801A0-3D57-4B9C-9D40-4E30E48953D9}">
      <formula1>INDIRECT($AA$13)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27</vt:i4>
      </vt:variant>
    </vt:vector>
  </HeadingPairs>
  <TitlesOfParts>
    <vt:vector size="30" baseType="lpstr">
      <vt:lpstr>GUS_SB_Mâle</vt:lpstr>
      <vt:lpstr>Concatener</vt:lpstr>
      <vt:lpstr>Données_SB_Mâle</vt:lpstr>
      <vt:lpstr>Année</vt:lpstr>
      <vt:lpstr>N_KW_1A252</vt:lpstr>
      <vt:lpstr>N_KW_1F1736</vt:lpstr>
      <vt:lpstr>N_KW_1G7328</vt:lpstr>
      <vt:lpstr>N_KW_1G7423</vt:lpstr>
      <vt:lpstr>N_KW_1G7482_x_KW_1G7423</vt:lpstr>
      <vt:lpstr>N_KW_1G7563</vt:lpstr>
      <vt:lpstr>N_KW_1G7590</vt:lpstr>
      <vt:lpstr>N_KW_1GA3167</vt:lpstr>
      <vt:lpstr>N_KW_3B3061</vt:lpstr>
      <vt:lpstr>N_KW_6Q1515</vt:lpstr>
      <vt:lpstr>N_KW_7FP1869</vt:lpstr>
      <vt:lpstr>N_KW_7P1484</vt:lpstr>
      <vt:lpstr>N_RW_SM673</vt:lpstr>
      <vt:lpstr>Nmoins1_KW_1A252</vt:lpstr>
      <vt:lpstr>Nmoins1_KW_1F1736</vt:lpstr>
      <vt:lpstr>Nmoins1_KW_1G7328</vt:lpstr>
      <vt:lpstr>Nmoins1_KW_1G7423</vt:lpstr>
      <vt:lpstr>Nmoins1_KW_1G7482_x_KW_1G7423</vt:lpstr>
      <vt:lpstr>Nmoins1_KW_1G7563</vt:lpstr>
      <vt:lpstr>Nmoins1_KW_1G7590</vt:lpstr>
      <vt:lpstr>Nmoins1_KW_1GA3167</vt:lpstr>
      <vt:lpstr>Nmoins1_KW_3B3061</vt:lpstr>
      <vt:lpstr>Nmoins1_KW_6Q1515</vt:lpstr>
      <vt:lpstr>Nmoins1_KW_7FP1869</vt:lpstr>
      <vt:lpstr>Nmoins1_KW_7P1484</vt:lpstr>
      <vt:lpstr>Nmoins1_RW_SM673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DISS Bertrand</dc:creator>
  <cp:lastModifiedBy>DISS Bertrand</cp:lastModifiedBy>
  <dcterms:created xsi:type="dcterms:W3CDTF">2022-03-17T15:47:25Z</dcterms:created>
  <dcterms:modified xsi:type="dcterms:W3CDTF">2022-03-22T12:13:57Z</dcterms:modified>
</cp:coreProperties>
</file>