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s-mej\Desktop\"/>
    </mc:Choice>
  </mc:AlternateContent>
  <xr:revisionPtr revIDLastSave="0" documentId="13_ncr:1_{B38A8ADF-EFC3-4B52-9061-A431F2CC4B4A}" xr6:coauthVersionLast="46" xr6:coauthVersionMax="46" xr10:uidLastSave="{00000000-0000-0000-0000-000000000000}"/>
  <bookViews>
    <workbookView xWindow="-98" yWindow="-98" windowWidth="20715" windowHeight="13276" firstSheet="1" activeTab="1" xr2:uid="{00000000-000D-0000-FFFF-FFFF00000000}"/>
  </bookViews>
  <sheets>
    <sheet name="Flexibilite" sheetId="9" state="hidden" r:id="rId1"/>
    <sheet name="TARIF" sheetId="18" r:id="rId2"/>
    <sheet name="Consultation" sheetId="12" r:id="rId3"/>
    <sheet name="Menu" sheetId="5" state="hidden" r:id="rId4"/>
  </sheets>
  <definedNames>
    <definedName name="_xlnm._FilterDatabase" localSheetId="2" hidden="1">Consultation!$A$1:$AT$5</definedName>
    <definedName name="_xlnm._FilterDatabase" localSheetId="1" hidden="1">TARIF!$A$1:$M$25290</definedName>
    <definedName name="Action">Menu!$A$6</definedName>
    <definedName name="Base">Menu!$A$1:$A$5</definedName>
    <definedName name="Flexibilite">Flexibilite!$A$1:$A$4</definedName>
    <definedName name="_xlnm.Print_Titles" localSheetId="2">Consultation!$1:$4</definedName>
    <definedName name="toto">Consultation!#REF!</definedName>
    <definedName name="Type">Menu!$A3</definedName>
    <definedName name="_xlnm.Print_Area" localSheetId="2">Consultation!$A$1:$AT$5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5" i="12" l="1"/>
  <c r="AK5" i="12"/>
  <c r="AL5" i="12" s="1"/>
  <c r="AM5" i="12" l="1"/>
  <c r="AO5" i="12" s="1"/>
  <c r="AQ5" i="12" l="1" a="1"/>
  <c r="AQ5" i="12" s="1"/>
  <c r="AR5" i="12" s="1"/>
  <c r="AS5" i="12" s="1"/>
  <c r="AP5" i="12"/>
  <c r="AN5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<sst xmlns="http://schemas.openxmlformats.org/spreadsheetml/2006/main" count="331" uniqueCount="145">
  <si>
    <t>HW</t>
  </si>
  <si>
    <t>SW</t>
  </si>
  <si>
    <t>HW/SW</t>
  </si>
  <si>
    <t>Software</t>
  </si>
  <si>
    <t>Hardware</t>
  </si>
  <si>
    <t>Hardware/Software</t>
  </si>
  <si>
    <t>MEC</t>
  </si>
  <si>
    <t>Mecanique</t>
  </si>
  <si>
    <t>NORM</t>
  </si>
  <si>
    <t>Normatif</t>
  </si>
  <si>
    <t>0-Non négociable</t>
  </si>
  <si>
    <t>1-Peu négociable</t>
  </si>
  <si>
    <t>2-Négociable</t>
  </si>
  <si>
    <t>NA-Non applicable</t>
  </si>
  <si>
    <t>A0</t>
  </si>
  <si>
    <t>Fabricant</t>
  </si>
  <si>
    <t>Niveau</t>
  </si>
  <si>
    <t>Nomenclature</t>
  </si>
  <si>
    <t>CC</t>
  </si>
  <si>
    <t>Fiche</t>
  </si>
  <si>
    <t>Code Article</t>
  </si>
  <si>
    <t>Libellé 1</t>
  </si>
  <si>
    <t>Libellé 2</t>
  </si>
  <si>
    <t>Qté</t>
  </si>
  <si>
    <t>Repére</t>
  </si>
  <si>
    <t>Observations</t>
  </si>
  <si>
    <t>Réf.Fab.</t>
  </si>
  <si>
    <t>Date Four. 1</t>
  </si>
  <si>
    <t>Code Four. 1</t>
  </si>
  <si>
    <t>Nom Four. 1</t>
  </si>
  <si>
    <t>Réf. Four.1</t>
  </si>
  <si>
    <t>Date Four. 2</t>
  </si>
  <si>
    <t>Code Four. 2</t>
  </si>
  <si>
    <t>Nom Four. 2</t>
  </si>
  <si>
    <t>Réf. Four.2</t>
  </si>
  <si>
    <t>Stock</t>
  </si>
  <si>
    <t>Poids (g)</t>
  </si>
  <si>
    <t>Norme UL</t>
  </si>
  <si>
    <t>Norme CEI</t>
  </si>
  <si>
    <t>Norme AECQ</t>
  </si>
  <si>
    <t>Déclaration IMDS</t>
  </si>
  <si>
    <t>Nature</t>
  </si>
  <si>
    <t>Type</t>
  </si>
  <si>
    <t>Exp. PU</t>
  </si>
  <si>
    <t>Ufact</t>
  </si>
  <si>
    <t>Ustk</t>
  </si>
  <si>
    <t>Coeff</t>
  </si>
  <si>
    <t>P.Q.1</t>
  </si>
  <si>
    <t>P.Q.2</t>
  </si>
  <si>
    <t>M</t>
  </si>
  <si>
    <t>O</t>
  </si>
  <si>
    <t>S</t>
  </si>
  <si>
    <t>F</t>
  </si>
  <si>
    <t>G</t>
  </si>
  <si>
    <t>1</t>
  </si>
  <si>
    <t>C</t>
  </si>
  <si>
    <t>GALD28</t>
  </si>
  <si>
    <t>200167</t>
  </si>
  <si>
    <t>2</t>
  </si>
  <si>
    <t>200251</t>
  </si>
  <si>
    <t>201095</t>
  </si>
  <si>
    <t>100</t>
  </si>
  <si>
    <t>A</t>
  </si>
  <si>
    <t>B</t>
  </si>
  <si>
    <t>D</t>
  </si>
  <si>
    <t>E</t>
  </si>
  <si>
    <t>20200605</t>
  </si>
  <si>
    <t>999</t>
  </si>
  <si>
    <t>200127</t>
  </si>
  <si>
    <t xml:space="preserve">DIGIKEY CORPORATION                     </t>
  </si>
  <si>
    <t xml:space="preserve">FARNELL FRANCE                          </t>
  </si>
  <si>
    <t xml:space="preserve">MOUSER ELECTRONICS                      </t>
  </si>
  <si>
    <t>200349</t>
  </si>
  <si>
    <t>200359</t>
  </si>
  <si>
    <t xml:space="preserve">TTI FRANCE                              </t>
  </si>
  <si>
    <t>200696</t>
  </si>
  <si>
    <t>200767</t>
  </si>
  <si>
    <t>200951</t>
  </si>
  <si>
    <t xml:space="preserve">Transfer Multisort Elektronik           </t>
  </si>
  <si>
    <t>H</t>
  </si>
  <si>
    <t>Société</t>
  </si>
  <si>
    <t>Lettre Tarif</t>
  </si>
  <si>
    <t>Tranche</t>
  </si>
  <si>
    <t>PUHT</t>
  </si>
  <si>
    <t>Date MAJ</t>
  </si>
  <si>
    <t>Code Fournisseur/Client</t>
  </si>
  <si>
    <t>Nom Fournisseur/Client</t>
  </si>
  <si>
    <t>Code Article+CC</t>
  </si>
  <si>
    <t>CSC100NA50KM0805</t>
  </si>
  <si>
    <t>CSC100NA50KM0805200349</t>
  </si>
  <si>
    <t>CSC100NA50KM0805200696</t>
  </si>
  <si>
    <t>CSC100NA50KM0805200767</t>
  </si>
  <si>
    <t>CSC100NA50KM0805200951</t>
  </si>
  <si>
    <t>Code Article+CC+Tranche</t>
  </si>
  <si>
    <t>Tarif valide</t>
  </si>
  <si>
    <t>TAKTGENRE</t>
  </si>
  <si>
    <t>9</t>
  </si>
  <si>
    <t>499</t>
  </si>
  <si>
    <t>99</t>
  </si>
  <si>
    <t>2499</t>
  </si>
  <si>
    <t>Tranche 1</t>
  </si>
  <si>
    <t>MOUSER ELECTRONICS</t>
  </si>
  <si>
    <t>20160504</t>
  </si>
  <si>
    <t>TTI FRANCE</t>
  </si>
  <si>
    <t>CS0002</t>
  </si>
  <si>
    <t>Cond. céram. X7R 100nF 50V</t>
  </si>
  <si>
    <t>10% 0805</t>
  </si>
  <si>
    <t>C2012X8R1H104K125AA</t>
  </si>
  <si>
    <t>TDK</t>
  </si>
  <si>
    <t>810-C2012X8R1H104K</t>
  </si>
  <si>
    <t>Date Tarif 1</t>
  </si>
  <si>
    <t>P.Q. Tarif 1</t>
  </si>
  <si>
    <t>P.U. Tarif 1</t>
  </si>
  <si>
    <t>P.T. Tarif 1</t>
  </si>
  <si>
    <t>Qté Totale 1</t>
  </si>
  <si>
    <t>CC Art.</t>
  </si>
  <si>
    <t>PMP P.Q.</t>
  </si>
  <si>
    <t>Fournisseur Tarif 1</t>
  </si>
  <si>
    <t>Code+CC+Quantité Consultation 1</t>
  </si>
  <si>
    <t>Tranche Intermediaire 1</t>
  </si>
  <si>
    <t>Tranche Approchante du Tarif 1</t>
  </si>
  <si>
    <t>CSC100NA50KM08052003490000000009</t>
  </si>
  <si>
    <t>CSC100NA50KM08052003490000000099</t>
  </si>
  <si>
    <t>CSC100NA50KM08052003490000000499</t>
  </si>
  <si>
    <t>CSC100NA50KM08052003490000000999</t>
  </si>
  <si>
    <t>CSC100NA50KM08052003490000001999</t>
  </si>
  <si>
    <t>CSC100NA50KM08052003490000004999</t>
  </si>
  <si>
    <t>CSC100NA50KM08052003490000009999</t>
  </si>
  <si>
    <t>CSC100NA50KM08052003490000029999</t>
  </si>
  <si>
    <t>CSC100NA50KM08052006960000000009</t>
  </si>
  <si>
    <t>CSC100NA50KM08052006960000000099</t>
  </si>
  <si>
    <t>CSC100NA50KM08052006960000000499</t>
  </si>
  <si>
    <t>CSC100NA50KM08052006960000000999</t>
  </si>
  <si>
    <t>CSC100NA50KM08052006960000002499</t>
  </si>
  <si>
    <t>CSC100NA50KM08052007670000000090</t>
  </si>
  <si>
    <t>CSC100NA50KM08052007670000000490</t>
  </si>
  <si>
    <t>CSC100NA50KM08052007670000000990</t>
  </si>
  <si>
    <t>CSC100NA50KM08052007670000001990</t>
  </si>
  <si>
    <t>CSC100NA50KM08052007670000003990</t>
  </si>
  <si>
    <t>CSC100NA50KM08052007670000019990</t>
  </si>
  <si>
    <t>CSC100NA50KM08052007670000039990</t>
  </si>
  <si>
    <t>CSC100NA50KM08052007671000000000</t>
  </si>
  <si>
    <t>CSC100NA50KM08052009510000000299</t>
  </si>
  <si>
    <t>CSC100NA50KM08052009510000000999</t>
  </si>
  <si>
    <t>Quantité Consultation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</si>
</sst>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8" formatCode="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69">
    <xf numFmtId="0" fontId="0" fillId="0" borderId="0" xfId="0"/>
    <xf numFmtId="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/>
    <xf numFmtId="1" fontId="3" fillId="0" borderId="0" xfId="0" applyNumberFormat="1" applyFont="1" applyBorder="1" applyAlignment="1">
      <alignment horizontal="left"/>
    </xf>
    <xf numFmtId="1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0" fontId="3" fillId="0" borderId="0" xfId="0" applyFont="1" applyBorder="1"/>
    <xf numFmtId="1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3" fillId="0" borderId="0" xfId="0" applyFont="1" applyFill="1" applyBorder="1"/>
    <xf numFmtId="14" fontId="0" fillId="0" borderId="0" xfId="0" applyNumberFormat="1"/>
    <xf numFmtId="0" fontId="6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/>
    </xf>
    <xf numFmtId="164" fontId="5" fillId="0" borderId="0" xfId="0" applyNumberFormat="1" applyFont="1" applyFill="1" applyBorder="1" applyAlignment="1">
      <alignment horizontal="left" vertical="center"/>
    </xf>
    <xf numFmtId="1" fontId="4" fillId="0" borderId="0" xfId="3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8" fillId="0" borderId="6" xfId="0" applyFont="1" applyFill="1" applyBorder="1"/>
    <xf numFmtId="0" fontId="8" fillId="0" borderId="7" xfId="0" applyFont="1" applyFill="1" applyBorder="1"/>
    <xf numFmtId="2" fontId="0" fillId="0" borderId="0" xfId="0" applyNumberFormat="1" applyAlignment="1">
      <alignment horizontal="left"/>
    </xf>
    <xf numFmtId="0" fontId="4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" fontId="4" fillId="0" borderId="0" xfId="3" applyNumberFormat="1" applyFont="1" applyFill="1" applyBorder="1" applyAlignment="1">
      <alignment horizontal="center" vertical="center"/>
    </xf>
    <xf numFmtId="0" fontId="8" fillId="2" borderId="7" xfId="0" applyNumberFormat="1" applyFont="1" applyFill="1" applyBorder="1"/>
    <xf numFmtId="0" fontId="8" fillId="2" borderId="7" xfId="0" applyFont="1" applyFill="1" applyBorder="1"/>
    <xf numFmtId="14" fontId="8" fillId="2" borderId="7" xfId="0" applyNumberFormat="1" applyFont="1" applyFill="1" applyBorder="1"/>
    <xf numFmtId="0" fontId="0" fillId="3" borderId="0" xfId="0" applyFill="1"/>
    <xf numFmtId="0" fontId="4" fillId="0" borderId="5" xfId="3" applyNumberFormat="1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left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vertical="center" wrapText="1"/>
    </xf>
    <xf numFmtId="1" fontId="4" fillId="0" borderId="5" xfId="3" applyNumberFormat="1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center"/>
    </xf>
    <xf numFmtId="168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2" fontId="6" fillId="2" borderId="0" xfId="0" applyNumberFormat="1" applyFont="1" applyFill="1" applyBorder="1" applyAlignment="1">
      <alignment horizontal="right"/>
    </xf>
    <xf numFmtId="1" fontId="0" fillId="0" borderId="0" xfId="0" applyNumberFormat="1" applyAlignment="1">
      <alignment horizontal="left"/>
    </xf>
    <xf numFmtId="0" fontId="6" fillId="2" borderId="0" xfId="0" applyNumberFormat="1" applyFont="1" applyFill="1" applyBorder="1" applyAlignment="1">
      <alignment horizontal="left"/>
    </xf>
    <xf numFmtId="14" fontId="6" fillId="2" borderId="0" xfId="0" applyNumberFormat="1" applyFont="1" applyFill="1" applyBorder="1" applyAlignment="1">
      <alignment horizontal="left"/>
    </xf>
    <xf numFmtId="0" fontId="0" fillId="0" borderId="0" xfId="0" applyFill="1"/>
    <xf numFmtId="2" fontId="8" fillId="2" borderId="7" xfId="0" applyNumberFormat="1" applyFont="1" applyFill="1" applyBorder="1" applyAlignment="1">
      <alignment horizontal="left"/>
    </xf>
  </cellXfs>
  <cellStyles count="4">
    <cellStyle name="Normal" xfId="0" builtinId="0"/>
    <cellStyle name="Normal 2" xfId="3" xr:uid="{00000000-0005-0000-0000-000002000000}"/>
    <cellStyle name="Normal 4" xfId="2" xr:uid="{00000000-0005-0000-0000-000003000000}"/>
    <cellStyle name="Normal 5" xfId="1" xr:uid="{00000000-0005-0000-0000-000004000000}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68" formatCode="0.000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rgb="FFF7F7F7"/>
        </patternFill>
      </fill>
    </dxf>
    <dxf>
      <fill>
        <patternFill patternType="solid">
          <fgColor theme="6" tint="0.59999389629810485"/>
          <bgColor rgb="FFDDDDDD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 val="0"/>
        <i val="0"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DCD147"/>
        </patternFill>
      </fill>
      <border diagonalUp="0" diagonalDown="0">
        <left/>
        <right/>
        <top/>
        <bottom/>
        <vertical/>
        <horizontal/>
      </border>
    </dxf>
  </dxfs>
  <tableStyles count="2" defaultTableStyle="TableStyleMedium2" defaultPivotStyle="PivotStyleLight16">
    <tableStyle name="Style de segment 1" pivot="0" table="0" count="1" xr9:uid="{00000000-0011-0000-FFFF-FFFF00000000}">
      <tableStyleElement type="wholeTable" dxfId="58"/>
    </tableStyle>
    <tableStyle name="TableStyleMedium11 2" pivot="0" count="8" xr9:uid="{00000000-0011-0000-FFFF-FFFF01000000}">
      <tableStyleElement type="wholeTable" dxfId="57"/>
      <tableStyleElement type="headerRow" dxfId="56"/>
      <tableStyleElement type="totalRow" dxfId="55"/>
      <tableStyleElement type="firstColumn" dxfId="54"/>
      <tableStyleElement type="lastColumn" dxfId="53"/>
      <tableStyleElement type="firstRowStripe" dxfId="52"/>
      <tableStyleElement type="secondRowStripe" dxfId="51"/>
      <tableStyleElement type="firstColumnStripe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3BB875-98C9-46D8-96D7-3F0616432F53}" name="Tableau1" displayName="Tableau1" ref="A4:AT5" totalsRowShown="0" headerRowDxfId="8" dataDxfId="7" headerRowBorderDxfId="49" tableBorderDxfId="48">
  <sortState xmlns:xlrd2="http://schemas.microsoft.com/office/spreadsheetml/2017/richdata2" ref="A5:AT5">
    <sortCondition ref="B5"/>
    <sortCondition ref="E5"/>
    <sortCondition ref="F5"/>
  </sortState>
  <tableColumns count="46">
    <tableColumn id="1" xr3:uid="{28A4C41E-60B9-4E52-8831-5DD04E20F76F}" name="Niveau" dataDxfId="47"/>
    <tableColumn id="2" xr3:uid="{EB106EDC-A3D5-443B-9F9A-6747F59E15AB}" name="Nomenclature" dataDxfId="46"/>
    <tableColumn id="3" xr3:uid="{244C735B-EE33-47DE-98EA-5E2F63DB95A2}" name="CC" dataDxfId="45"/>
    <tableColumn id="4" xr3:uid="{DDA5453F-5673-4BFB-81CA-FA1AAD67BF80}" name="Fiche" dataDxfId="44"/>
    <tableColumn id="5" xr3:uid="{B64D6164-3F7C-4607-9258-FA8EE3E1BB30}" name="Code Article" dataDxfId="43"/>
    <tableColumn id="6" xr3:uid="{206C3838-812D-4F0C-90DB-2B01B55A1594}" name="CC Art." dataDxfId="42"/>
    <tableColumn id="8" xr3:uid="{9466C29A-D08F-481E-BEAB-D28E7315F0BB}" name="Libellé 1" dataDxfId="41"/>
    <tableColumn id="9" xr3:uid="{50DDF82B-B7B5-4055-98A1-26147C7C6D65}" name="Libellé 2" dataDxfId="40"/>
    <tableColumn id="10" xr3:uid="{851B3D09-B825-4D28-9EFF-6B585EE1F42C}" name="Qté" dataDxfId="39"/>
    <tableColumn id="11" xr3:uid="{ABF2A582-59C8-4E32-9239-C350A539C395}" name="Repére" dataDxfId="38"/>
    <tableColumn id="12" xr3:uid="{8597D539-F09F-4A79-A8CC-2A0D66DF4C0A}" name="Observations" dataDxfId="37"/>
    <tableColumn id="13" xr3:uid="{4BEC66EA-A3D3-448C-B64F-B4111A5137E3}" name="Réf.Fab." dataDxfId="36"/>
    <tableColumn id="14" xr3:uid="{E3C2D53C-122E-456F-AAED-F3A47C57E9B6}" name="Fabricant" dataDxfId="35"/>
    <tableColumn id="15" xr3:uid="{BBE70389-5865-4D23-AF4C-D52C515A3663}" name="Date Four. 1" dataDxfId="34"/>
    <tableColumn id="16" xr3:uid="{27A89ACD-C21C-42BA-8165-C2478D76EEBF}" name="Code Four. 1" dataDxfId="33"/>
    <tableColumn id="17" xr3:uid="{3C17A3B2-7539-4406-8875-8CC552A4683E}" name="Nom Four. 1" dataDxfId="32"/>
    <tableColumn id="18" xr3:uid="{EA6E3C08-3096-4A20-BF04-8CE00B2AB46E}" name="Réf. Four.1" dataDxfId="31"/>
    <tableColumn id="19" xr3:uid="{270D782A-7218-403F-AC5B-1D6DBA33B600}" name="Date Four. 2" dataDxfId="30"/>
    <tableColumn id="20" xr3:uid="{6F0AF8BF-3C3D-4D9D-BCA8-214E023B4D90}" name="Code Four. 2" dataDxfId="29"/>
    <tableColumn id="21" xr3:uid="{CE2B3AD9-187A-4B2F-B0F7-CCC4BEB56238}" name="Nom Four. 2" dataDxfId="28"/>
    <tableColumn id="22" xr3:uid="{90081864-8329-47B8-9979-893793B0555A}" name="Réf. Four.2" dataDxfId="27"/>
    <tableColumn id="23" xr3:uid="{28EC696C-0A9E-43F2-B697-CFBF71451577}" name="Stock" dataDxfId="26"/>
    <tableColumn id="24" xr3:uid="{59235BC5-2E39-458B-A303-8C6E585B7AAD}" name="Poids (g)" dataDxfId="25"/>
    <tableColumn id="25" xr3:uid="{651BA091-8D05-42A8-86E5-69727A233F71}" name="Norme UL" dataDxfId="24"/>
    <tableColumn id="26" xr3:uid="{4F39D0A9-30DB-4BF6-9865-BEABF9DECBFB}" name="Norme CEI" dataDxfId="23"/>
    <tableColumn id="27" xr3:uid="{F21433D4-33A6-4A31-90AF-FAA4E1786937}" name="Norme AECQ" dataDxfId="22"/>
    <tableColumn id="28" xr3:uid="{0FCE896D-E7D2-4654-84B1-93E39A7760F6}" name="Déclaration IMDS" dataDxfId="21"/>
    <tableColumn id="29" xr3:uid="{AFFCEF15-24E4-4EB7-B085-BBFAA0031295}" name="Nature" dataDxfId="20"/>
    <tableColumn id="30" xr3:uid="{8244A52E-F6B4-42D2-869F-130589A83DA9}" name="Type" dataDxfId="19"/>
    <tableColumn id="31" xr3:uid="{69302C0A-63A9-48AA-9DC1-AC23B6DD9D76}" name="Exp. PU" dataDxfId="18"/>
    <tableColumn id="32" xr3:uid="{BEDEE6FC-33E9-4026-B413-7F8E1B890CDA}" name="Ufact" dataDxfId="17"/>
    <tableColumn id="33" xr3:uid="{B64D4EE1-97EC-4805-9299-247F9DCA2D96}" name="Ustk" dataDxfId="16"/>
    <tableColumn id="34" xr3:uid="{E2324DD7-37B5-4D43-93E3-6051C1A7153B}" name="Coeff" dataDxfId="15"/>
    <tableColumn id="35" xr3:uid="{4D701E4C-6AB7-408E-A395-2EE9A04A1DB4}" name="PMP P.Q." dataDxfId="14"/>
    <tableColumn id="36" xr3:uid="{64B5F994-6441-4049-B624-E697F9D74E6C}" name="P.Q.1" dataDxfId="13"/>
    <tableColumn id="37" xr3:uid="{B1B4CE31-37F9-4EAB-BAB2-D98737C06DAA}" name="P.Q.2" dataDxfId="12"/>
    <tableColumn id="38" xr3:uid="{E3910501-45FE-4230-A550-E16700D1BFBC}" name="Code+CC+Quantité Consultation 1" dataDxfId="11"/>
    <tableColumn id="39" xr3:uid="{CF4DDA52-5135-49FD-991C-EE764787D726}" name="Tranche Intermediaire 1" dataDxfId="4"/>
    <tableColumn id="40" xr3:uid="{AED2B52D-7AEE-4FB4-A75A-95784742132B}" name="Tranche Approchante du Tarif 1" dataDxfId="3">
      <calculatedColumnFormula>IF($AK5="","",IF(LEFT($AL5,LEN($AL5)-10)&lt;&gt;$E5&amp;$F5,_xlfn.XLOOKUP($AK5,TARIF!$G:$G,TARIF!$G:$G,,-1),_xlfn.XLOOKUP($AK5,TARIF!$G:$G,TARIF!$G:$G,_xlfn.XLOOKUP($AK5,TARIF!$G:$G,TARIF!$G:$G,-1,1))))</calculatedColumnFormula>
    </tableColumn>
    <tableColumn id="41" xr3:uid="{2CC07E58-C231-43F6-AE1F-6E2DC8D2430C}" name="Fournisseur Tarif 1" dataDxfId="2">
      <calculatedColumnFormula>_xlfn.XLOOKUP(AM5,TARIF!$G:$G,TARIF!$C:$C,"",0)</calculatedColumnFormula>
    </tableColumn>
    <tableColumn id="42" xr3:uid="{2FA4891E-3834-4C07-B53F-B0A77C6569FB}" name="Date Tarif 1" dataDxfId="0">
      <calculatedColumnFormula>_xlfn.XLOOKUP(AM5,TARIF!$G:$G,TARIF!$M:$M,"",0)</calculatedColumnFormula>
    </tableColumn>
    <tableColumn id="43" xr3:uid="{22816F5A-4921-4B38-9FD8-F428C6E04AB9}" name="Tranche 1" dataDxfId="1">
      <calculatedColumnFormula>IF(AM5="","",RIGHT(AM5,10)*1)</calculatedColumnFormula>
    </tableColumn>
    <tableColumn id="44" xr3:uid="{29BBC504-F8A6-4099-932A-64C47D1683E7}" name="P.Q. Tarif 1" dataDxfId="5">
      <calculatedColumnFormula array="1">MIN(IF(TARIF!G:G=AM5,TARIF!J:J))</calculatedColumnFormula>
    </tableColumn>
    <tableColumn id="45" xr3:uid="{5BD54EBF-C1A6-406C-8466-C558BE39C9BF}" name="P.U. Tarif 1" dataDxfId="6">
      <calculatedColumnFormula>IF(AQ5="","",IF(OR($AG5="",$AG5=0,$AE5=$AF5),IF($AD5="",AQ5,IF($AD5="C",AQ5/100,IF($AD5="M",AQ5/1000))),IF($AD5="",AQ5/$AG5,IF($AD5="C",AQ5/($AG5*100),IF($AD5="M",AQ5/($AG5*1000))))))</calculatedColumnFormula>
    </tableColumn>
    <tableColumn id="46" xr3:uid="{D3F5CF49-BB56-4E5E-AA7C-6301B366595F}" name="P.T. Tarif 1" dataDxfId="10"/>
    <tableColumn id="47" xr3:uid="{6C56D044-B036-4E7F-9004-C5DF7D8FF888}" name="Qté Totale 1" dataDxfId="9">
      <calculatedColumnFormula>$AT$1*I5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5" sqref="A5"/>
    </sheetView>
  </sheetViews>
  <sheetFormatPr baseColWidth="10" defaultRowHeight="14.25" x14ac:dyDescent="0.45"/>
  <sheetData>
    <row r="1" spans="1:1" x14ac:dyDescent="0.45">
      <c r="A1" t="s">
        <v>10</v>
      </c>
    </row>
    <row r="2" spans="1:1" x14ac:dyDescent="0.45">
      <c r="A2" t="s">
        <v>11</v>
      </c>
    </row>
    <row r="3" spans="1:1" x14ac:dyDescent="0.45">
      <c r="A3" t="s">
        <v>12</v>
      </c>
    </row>
    <row r="4" spans="1:1" x14ac:dyDescent="0.45">
      <c r="A4" t="s">
        <v>13</v>
      </c>
    </row>
  </sheetData>
  <dataValidations count="1">
    <dataValidation type="list" allowBlank="1" showInputMessage="1" showErrorMessage="1" sqref="A5" xr:uid="{00000000-0002-0000-0100-000000000000}">
      <formula1>Flexibilite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79D0-78A1-4C5F-83CE-50347AD40232}">
  <dimension ref="A1:M3217"/>
  <sheetViews>
    <sheetView tabSelected="1" topLeftCell="D1" workbookViewId="0">
      <selection activeCell="F26" sqref="F26"/>
    </sheetView>
  </sheetViews>
  <sheetFormatPr baseColWidth="10" defaultRowHeight="14.25" x14ac:dyDescent="0.45"/>
  <cols>
    <col min="1" max="1" width="6.6640625" bestFit="1" customWidth="1"/>
    <col min="2" max="2" width="20.3984375" bestFit="1" customWidth="1"/>
    <col min="3" max="3" width="37.1328125" bestFit="1" customWidth="1"/>
    <col min="4" max="4" width="21.9296875" bestFit="1" customWidth="1"/>
    <col min="5" max="5" width="6.73046875" bestFit="1" customWidth="1"/>
    <col min="6" max="6" width="28" bestFit="1" customWidth="1"/>
    <col min="7" max="7" width="38.1328125" bestFit="1" customWidth="1"/>
    <col min="8" max="8" width="9.59765625" bestFit="1" customWidth="1"/>
    <col min="9" max="9" width="10.73046875" style="36" bestFit="1" customWidth="1"/>
    <col min="10" max="10" width="9.73046875" bestFit="1" customWidth="1"/>
    <col min="11" max="11" width="9.6640625" bestFit="1" customWidth="1"/>
    <col min="12" max="12" width="10.265625" bestFit="1" customWidth="1"/>
    <col min="13" max="13" width="10.19921875" style="16" bestFit="1" customWidth="1"/>
  </cols>
  <sheetData>
    <row r="1" spans="1:13" s="3" customFormat="1" x14ac:dyDescent="0.45">
      <c r="A1" s="34" t="s">
        <v>80</v>
      </c>
      <c r="B1" s="35" t="s">
        <v>85</v>
      </c>
      <c r="C1" s="47" t="s">
        <v>86</v>
      </c>
      <c r="D1" s="35" t="s">
        <v>20</v>
      </c>
      <c r="E1" s="35" t="s">
        <v>18</v>
      </c>
      <c r="F1" s="35" t="s">
        <v>87</v>
      </c>
      <c r="G1" s="46" t="s">
        <v>93</v>
      </c>
      <c r="H1" s="35" t="s">
        <v>81</v>
      </c>
      <c r="I1" s="68" t="s">
        <v>82</v>
      </c>
      <c r="J1" s="47" t="s">
        <v>83</v>
      </c>
      <c r="K1" s="35" t="s">
        <v>94</v>
      </c>
      <c r="L1" s="35" t="s">
        <v>95</v>
      </c>
      <c r="M1" s="48" t="s">
        <v>84</v>
      </c>
    </row>
    <row r="2" spans="1:13" x14ac:dyDescent="0.45">
      <c r="A2" s="3" t="s">
        <v>61</v>
      </c>
      <c r="B2" s="3" t="s">
        <v>59</v>
      </c>
      <c r="C2" s="3" t="s">
        <v>71</v>
      </c>
      <c r="D2" s="3" t="s">
        <v>88</v>
      </c>
      <c r="E2" s="3" t="s">
        <v>72</v>
      </c>
      <c r="F2" s="3" t="s">
        <v>89</v>
      </c>
      <c r="G2" s="67" t="s">
        <v>121</v>
      </c>
      <c r="H2" s="3" t="s">
        <v>62</v>
      </c>
      <c r="I2" s="64" t="s">
        <v>96</v>
      </c>
      <c r="J2" s="3">
        <v>18.899999999999999</v>
      </c>
      <c r="K2" s="3" t="s">
        <v>50</v>
      </c>
      <c r="L2" s="3" t="s">
        <v>58</v>
      </c>
      <c r="M2" s="16">
        <v>43794</v>
      </c>
    </row>
    <row r="3" spans="1:13" x14ac:dyDescent="0.45">
      <c r="A3" s="3" t="s">
        <v>61</v>
      </c>
      <c r="B3" s="3" t="s">
        <v>59</v>
      </c>
      <c r="C3" s="3" t="s">
        <v>71</v>
      </c>
      <c r="D3" s="3" t="s">
        <v>88</v>
      </c>
      <c r="E3" s="3" t="s">
        <v>72</v>
      </c>
      <c r="F3" s="3" t="s">
        <v>89</v>
      </c>
      <c r="G3" s="3" t="s">
        <v>122</v>
      </c>
      <c r="H3" s="3" t="s">
        <v>63</v>
      </c>
      <c r="I3" s="64" t="s">
        <v>98</v>
      </c>
      <c r="J3" s="3">
        <v>12.6</v>
      </c>
      <c r="K3" s="3" t="s">
        <v>50</v>
      </c>
      <c r="L3" s="3" t="s">
        <v>58</v>
      </c>
      <c r="M3" s="16">
        <v>43794</v>
      </c>
    </row>
    <row r="4" spans="1:13" x14ac:dyDescent="0.45">
      <c r="A4" s="3" t="s">
        <v>61</v>
      </c>
      <c r="B4" s="3" t="s">
        <v>59</v>
      </c>
      <c r="C4" s="3" t="s">
        <v>71</v>
      </c>
      <c r="D4" s="3" t="s">
        <v>88</v>
      </c>
      <c r="E4" s="3" t="s">
        <v>72</v>
      </c>
      <c r="F4" s="3" t="s">
        <v>89</v>
      </c>
      <c r="G4" s="3" t="s">
        <v>123</v>
      </c>
      <c r="H4" s="3" t="s">
        <v>55</v>
      </c>
      <c r="I4" s="64">
        <v>299</v>
      </c>
      <c r="J4" s="3">
        <v>5.8</v>
      </c>
      <c r="K4" s="3" t="s">
        <v>50</v>
      </c>
      <c r="L4" s="3" t="s">
        <v>58</v>
      </c>
      <c r="M4" s="16">
        <v>43987</v>
      </c>
    </row>
    <row r="5" spans="1:13" x14ac:dyDescent="0.45">
      <c r="A5" s="3" t="s">
        <v>61</v>
      </c>
      <c r="B5" s="3" t="s">
        <v>59</v>
      </c>
      <c r="C5" s="3" t="s">
        <v>71</v>
      </c>
      <c r="D5" s="3" t="s">
        <v>88</v>
      </c>
      <c r="E5" s="3" t="s">
        <v>72</v>
      </c>
      <c r="F5" s="3" t="s">
        <v>89</v>
      </c>
      <c r="G5" s="3" t="s">
        <v>124</v>
      </c>
      <c r="H5" s="3" t="s">
        <v>64</v>
      </c>
      <c r="I5" s="64">
        <v>599</v>
      </c>
      <c r="J5" s="3">
        <v>4.0999999999999996</v>
      </c>
      <c r="K5" s="3" t="s">
        <v>50</v>
      </c>
      <c r="L5" s="3" t="s">
        <v>58</v>
      </c>
      <c r="M5" s="16">
        <v>43794</v>
      </c>
    </row>
    <row r="6" spans="1:13" x14ac:dyDescent="0.45">
      <c r="A6" s="3" t="s">
        <v>61</v>
      </c>
      <c r="B6" s="3" t="s">
        <v>59</v>
      </c>
      <c r="C6" s="3" t="s">
        <v>71</v>
      </c>
      <c r="D6" s="3" t="s">
        <v>88</v>
      </c>
      <c r="E6" s="3" t="s">
        <v>72</v>
      </c>
      <c r="F6" s="3" t="s">
        <v>89</v>
      </c>
      <c r="G6" s="3" t="s">
        <v>125</v>
      </c>
      <c r="H6" s="3" t="s">
        <v>65</v>
      </c>
      <c r="I6" s="64">
        <v>899</v>
      </c>
      <c r="J6" s="3">
        <v>3.4</v>
      </c>
      <c r="K6" s="3" t="s">
        <v>50</v>
      </c>
      <c r="L6" s="3" t="s">
        <v>58</v>
      </c>
      <c r="M6" s="16">
        <v>43794</v>
      </c>
    </row>
    <row r="7" spans="1:13" x14ac:dyDescent="0.45">
      <c r="A7" s="3" t="s">
        <v>61</v>
      </c>
      <c r="B7" s="3" t="s">
        <v>59</v>
      </c>
      <c r="C7" s="3" t="s">
        <v>71</v>
      </c>
      <c r="D7" s="3" t="s">
        <v>88</v>
      </c>
      <c r="E7" s="3" t="s">
        <v>72</v>
      </c>
      <c r="F7" s="3" t="s">
        <v>89</v>
      </c>
      <c r="G7" s="3" t="s">
        <v>126</v>
      </c>
      <c r="H7" s="3" t="s">
        <v>53</v>
      </c>
      <c r="I7" s="64">
        <v>999</v>
      </c>
      <c r="J7" s="3">
        <v>2.4</v>
      </c>
      <c r="K7" s="3" t="s">
        <v>50</v>
      </c>
      <c r="L7" s="3" t="s">
        <v>58</v>
      </c>
      <c r="M7" s="16">
        <v>43815</v>
      </c>
    </row>
    <row r="8" spans="1:13" x14ac:dyDescent="0.45">
      <c r="A8" s="3" t="s">
        <v>61</v>
      </c>
      <c r="B8" s="3" t="s">
        <v>73</v>
      </c>
      <c r="C8" s="3" t="s">
        <v>74</v>
      </c>
      <c r="D8" s="3" t="s">
        <v>88</v>
      </c>
      <c r="E8" s="3" t="s">
        <v>72</v>
      </c>
      <c r="F8" s="3" t="s">
        <v>89</v>
      </c>
      <c r="G8" s="3" t="s">
        <v>127</v>
      </c>
      <c r="H8" s="3" t="s">
        <v>63</v>
      </c>
      <c r="I8" s="64">
        <v>1499</v>
      </c>
      <c r="J8" s="3">
        <v>11.7</v>
      </c>
      <c r="K8" s="3" t="s">
        <v>50</v>
      </c>
      <c r="L8" s="3" t="s">
        <v>58</v>
      </c>
      <c r="M8" s="16">
        <v>42494</v>
      </c>
    </row>
    <row r="9" spans="1:13" x14ac:dyDescent="0.45">
      <c r="A9" s="3" t="s">
        <v>61</v>
      </c>
      <c r="B9" s="3" t="s">
        <v>73</v>
      </c>
      <c r="C9" s="3" t="s">
        <v>74</v>
      </c>
      <c r="D9" s="3" t="s">
        <v>88</v>
      </c>
      <c r="E9" s="3" t="s">
        <v>72</v>
      </c>
      <c r="F9" s="3" t="s">
        <v>89</v>
      </c>
      <c r="G9" s="3" t="s">
        <v>128</v>
      </c>
      <c r="H9" s="3" t="s">
        <v>55</v>
      </c>
      <c r="I9" s="64">
        <v>1999</v>
      </c>
      <c r="J9" s="3">
        <v>11.3</v>
      </c>
      <c r="K9" s="3" t="s">
        <v>50</v>
      </c>
      <c r="L9" s="3" t="s">
        <v>58</v>
      </c>
      <c r="M9" s="16">
        <v>42494</v>
      </c>
    </row>
    <row r="10" spans="1:13" x14ac:dyDescent="0.45">
      <c r="A10" s="3" t="s">
        <v>61</v>
      </c>
      <c r="B10" s="3" t="s">
        <v>68</v>
      </c>
      <c r="C10" s="3" t="s">
        <v>69</v>
      </c>
      <c r="D10" s="3" t="s">
        <v>88</v>
      </c>
      <c r="E10" s="3" t="s">
        <v>75</v>
      </c>
      <c r="F10" s="3" t="s">
        <v>90</v>
      </c>
      <c r="G10" s="3" t="s">
        <v>129</v>
      </c>
      <c r="H10" s="3" t="s">
        <v>62</v>
      </c>
      <c r="I10" s="64" t="s">
        <v>96</v>
      </c>
      <c r="J10" s="3">
        <v>3.9</v>
      </c>
      <c r="K10" s="3" t="s">
        <v>50</v>
      </c>
      <c r="L10" s="3" t="s">
        <v>58</v>
      </c>
      <c r="M10" s="16">
        <v>43313</v>
      </c>
    </row>
    <row r="11" spans="1:13" x14ac:dyDescent="0.45">
      <c r="A11" s="3" t="s">
        <v>61</v>
      </c>
      <c r="B11" s="3" t="s">
        <v>68</v>
      </c>
      <c r="C11" s="3" t="s">
        <v>69</v>
      </c>
      <c r="D11" s="3" t="s">
        <v>88</v>
      </c>
      <c r="E11" s="3" t="s">
        <v>75</v>
      </c>
      <c r="F11" s="3" t="s">
        <v>90</v>
      </c>
      <c r="G11" s="3" t="s">
        <v>130</v>
      </c>
      <c r="H11" s="3" t="s">
        <v>63</v>
      </c>
      <c r="I11" s="64" t="s">
        <v>98</v>
      </c>
      <c r="J11" s="3">
        <v>2.71</v>
      </c>
      <c r="K11" s="3" t="s">
        <v>50</v>
      </c>
      <c r="L11" s="3" t="s">
        <v>58</v>
      </c>
      <c r="M11" s="16">
        <v>43313</v>
      </c>
    </row>
    <row r="12" spans="1:13" x14ac:dyDescent="0.45">
      <c r="A12" s="3" t="s">
        <v>61</v>
      </c>
      <c r="B12" s="3" t="s">
        <v>68</v>
      </c>
      <c r="C12" s="3" t="s">
        <v>69</v>
      </c>
      <c r="D12" s="3" t="s">
        <v>88</v>
      </c>
      <c r="E12" s="3" t="s">
        <v>75</v>
      </c>
      <c r="F12" s="3" t="s">
        <v>90</v>
      </c>
      <c r="G12" s="3" t="s">
        <v>131</v>
      </c>
      <c r="H12" s="3" t="s">
        <v>55</v>
      </c>
      <c r="I12" s="64" t="s">
        <v>97</v>
      </c>
      <c r="J12" s="3">
        <v>1.62</v>
      </c>
      <c r="K12" s="3" t="s">
        <v>50</v>
      </c>
      <c r="L12" s="3" t="s">
        <v>58</v>
      </c>
      <c r="M12" s="16">
        <v>43313</v>
      </c>
    </row>
    <row r="13" spans="1:13" x14ac:dyDescent="0.45">
      <c r="A13" s="3" t="s">
        <v>61</v>
      </c>
      <c r="B13" s="3" t="s">
        <v>68</v>
      </c>
      <c r="C13" s="3" t="s">
        <v>69</v>
      </c>
      <c r="D13" s="3" t="s">
        <v>88</v>
      </c>
      <c r="E13" s="3" t="s">
        <v>75</v>
      </c>
      <c r="F13" s="3" t="s">
        <v>90</v>
      </c>
      <c r="G13" s="3" t="s">
        <v>132</v>
      </c>
      <c r="H13" s="3" t="s">
        <v>64</v>
      </c>
      <c r="I13" s="64" t="s">
        <v>67</v>
      </c>
      <c r="J13" s="3">
        <v>1.21</v>
      </c>
      <c r="K13" s="3" t="s">
        <v>50</v>
      </c>
      <c r="L13" s="3" t="s">
        <v>58</v>
      </c>
      <c r="M13" s="16">
        <v>43313</v>
      </c>
    </row>
    <row r="14" spans="1:13" x14ac:dyDescent="0.45">
      <c r="A14" s="3" t="s">
        <v>61</v>
      </c>
      <c r="B14" s="3" t="s">
        <v>68</v>
      </c>
      <c r="C14" s="3" t="s">
        <v>69</v>
      </c>
      <c r="D14" s="3" t="s">
        <v>88</v>
      </c>
      <c r="E14" s="3" t="s">
        <v>75</v>
      </c>
      <c r="F14" s="3" t="s">
        <v>90</v>
      </c>
      <c r="G14" s="3" t="s">
        <v>133</v>
      </c>
      <c r="H14" s="3" t="s">
        <v>65</v>
      </c>
      <c r="I14" s="64" t="s">
        <v>99</v>
      </c>
      <c r="J14" s="3">
        <v>1.02</v>
      </c>
      <c r="K14" s="3" t="s">
        <v>50</v>
      </c>
      <c r="L14" s="3" t="s">
        <v>58</v>
      </c>
      <c r="M14" s="16">
        <v>43313</v>
      </c>
    </row>
    <row r="15" spans="1:13" x14ac:dyDescent="0.45">
      <c r="A15" s="3" t="s">
        <v>61</v>
      </c>
      <c r="B15" s="3" t="s">
        <v>57</v>
      </c>
      <c r="C15" s="3" t="s">
        <v>70</v>
      </c>
      <c r="D15" s="3" t="s">
        <v>88</v>
      </c>
      <c r="E15" s="3" t="s">
        <v>76</v>
      </c>
      <c r="F15" s="3" t="s">
        <v>91</v>
      </c>
      <c r="G15" s="3" t="s">
        <v>134</v>
      </c>
      <c r="H15" s="3" t="s">
        <v>62</v>
      </c>
      <c r="I15" s="64">
        <v>5</v>
      </c>
      <c r="J15" s="3">
        <v>47.5</v>
      </c>
      <c r="K15" s="3" t="s">
        <v>50</v>
      </c>
      <c r="L15" s="3" t="s">
        <v>58</v>
      </c>
      <c r="M15" s="16">
        <v>42744</v>
      </c>
    </row>
    <row r="16" spans="1:13" x14ac:dyDescent="0.45">
      <c r="A16" s="3" t="s">
        <v>61</v>
      </c>
      <c r="B16" s="3" t="s">
        <v>57</v>
      </c>
      <c r="C16" s="3" t="s">
        <v>70</v>
      </c>
      <c r="D16" s="3" t="s">
        <v>88</v>
      </c>
      <c r="E16" s="3" t="s">
        <v>76</v>
      </c>
      <c r="F16" s="3" t="s">
        <v>91</v>
      </c>
      <c r="G16" s="3" t="s">
        <v>135</v>
      </c>
      <c r="H16" s="3" t="s">
        <v>63</v>
      </c>
      <c r="I16" s="64">
        <v>8</v>
      </c>
      <c r="J16" s="3">
        <v>32.200000000000003</v>
      </c>
      <c r="K16" s="3" t="s">
        <v>50</v>
      </c>
      <c r="L16" s="3" t="s">
        <v>58</v>
      </c>
      <c r="M16" s="16">
        <v>42744</v>
      </c>
    </row>
    <row r="17" spans="1:13" x14ac:dyDescent="0.45">
      <c r="A17" s="3" t="s">
        <v>61</v>
      </c>
      <c r="B17" s="3" t="s">
        <v>57</v>
      </c>
      <c r="C17" s="3" t="s">
        <v>70</v>
      </c>
      <c r="D17" s="3" t="s">
        <v>88</v>
      </c>
      <c r="E17" s="3" t="s">
        <v>76</v>
      </c>
      <c r="F17" s="3" t="s">
        <v>91</v>
      </c>
      <c r="G17" s="3" t="s">
        <v>136</v>
      </c>
      <c r="H17" s="3" t="s">
        <v>55</v>
      </c>
      <c r="I17" s="64">
        <v>10</v>
      </c>
      <c r="J17" s="3">
        <v>23.7</v>
      </c>
      <c r="K17" s="3" t="s">
        <v>50</v>
      </c>
      <c r="L17" s="3" t="s">
        <v>58</v>
      </c>
      <c r="M17" s="16">
        <v>42744</v>
      </c>
    </row>
    <row r="18" spans="1:13" x14ac:dyDescent="0.45">
      <c r="A18" s="3" t="s">
        <v>61</v>
      </c>
      <c r="B18" s="3" t="s">
        <v>57</v>
      </c>
      <c r="C18" s="3" t="s">
        <v>70</v>
      </c>
      <c r="D18" s="3" t="s">
        <v>88</v>
      </c>
      <c r="E18" s="3" t="s">
        <v>76</v>
      </c>
      <c r="F18" s="3" t="s">
        <v>91</v>
      </c>
      <c r="G18" s="3" t="s">
        <v>137</v>
      </c>
      <c r="H18" s="3" t="s">
        <v>64</v>
      </c>
      <c r="I18" s="64">
        <v>15</v>
      </c>
      <c r="J18" s="3">
        <v>18.8</v>
      </c>
      <c r="K18" s="3" t="s">
        <v>50</v>
      </c>
      <c r="L18" s="3" t="s">
        <v>58</v>
      </c>
      <c r="M18" s="16">
        <v>42744</v>
      </c>
    </row>
    <row r="19" spans="1:13" x14ac:dyDescent="0.45">
      <c r="A19" s="3" t="s">
        <v>61</v>
      </c>
      <c r="B19" s="3" t="s">
        <v>57</v>
      </c>
      <c r="C19" s="3" t="s">
        <v>70</v>
      </c>
      <c r="D19" s="3" t="s">
        <v>88</v>
      </c>
      <c r="E19" s="3" t="s">
        <v>76</v>
      </c>
      <c r="F19" s="3" t="s">
        <v>91</v>
      </c>
      <c r="G19" s="3" t="s">
        <v>138</v>
      </c>
      <c r="H19" s="3" t="s">
        <v>65</v>
      </c>
      <c r="I19" s="64">
        <v>50</v>
      </c>
      <c r="J19" s="3">
        <v>15.6</v>
      </c>
      <c r="K19" s="3" t="s">
        <v>50</v>
      </c>
      <c r="L19" s="3" t="s">
        <v>58</v>
      </c>
      <c r="M19" s="16">
        <v>42744</v>
      </c>
    </row>
    <row r="20" spans="1:13" x14ac:dyDescent="0.45">
      <c r="A20" s="3" t="s">
        <v>61</v>
      </c>
      <c r="B20" s="3" t="s">
        <v>57</v>
      </c>
      <c r="C20" s="3" t="s">
        <v>70</v>
      </c>
      <c r="D20" s="3" t="s">
        <v>88</v>
      </c>
      <c r="E20" s="3" t="s">
        <v>76</v>
      </c>
      <c r="F20" s="3" t="s">
        <v>91</v>
      </c>
      <c r="G20" s="3" t="s">
        <v>139</v>
      </c>
      <c r="H20" s="3" t="s">
        <v>52</v>
      </c>
      <c r="I20" s="64">
        <v>100</v>
      </c>
      <c r="J20" s="3">
        <v>13.3</v>
      </c>
      <c r="K20" s="3" t="s">
        <v>50</v>
      </c>
      <c r="L20" s="3" t="s">
        <v>58</v>
      </c>
      <c r="M20" s="16">
        <v>42744</v>
      </c>
    </row>
    <row r="21" spans="1:13" x14ac:dyDescent="0.45">
      <c r="A21" s="3" t="s">
        <v>61</v>
      </c>
      <c r="B21" s="3" t="s">
        <v>57</v>
      </c>
      <c r="C21" s="3" t="s">
        <v>70</v>
      </c>
      <c r="D21" s="3" t="s">
        <v>88</v>
      </c>
      <c r="E21" s="3" t="s">
        <v>76</v>
      </c>
      <c r="F21" s="3" t="s">
        <v>91</v>
      </c>
      <c r="G21" s="3" t="s">
        <v>140</v>
      </c>
      <c r="H21" s="3" t="s">
        <v>53</v>
      </c>
      <c r="I21" s="64">
        <v>200</v>
      </c>
      <c r="J21" s="3">
        <v>8.8000000000000007</v>
      </c>
      <c r="K21" s="3" t="s">
        <v>50</v>
      </c>
      <c r="L21" s="3" t="s">
        <v>58</v>
      </c>
      <c r="M21" s="16">
        <v>42744</v>
      </c>
    </row>
    <row r="22" spans="1:13" x14ac:dyDescent="0.45">
      <c r="A22" s="3" t="s">
        <v>61</v>
      </c>
      <c r="B22" s="3" t="s">
        <v>57</v>
      </c>
      <c r="C22" s="3" t="s">
        <v>70</v>
      </c>
      <c r="D22" s="3" t="s">
        <v>88</v>
      </c>
      <c r="E22" s="3" t="s">
        <v>76</v>
      </c>
      <c r="F22" s="3" t="s">
        <v>91</v>
      </c>
      <c r="G22" s="3" t="s">
        <v>141</v>
      </c>
      <c r="H22" s="3" t="s">
        <v>79</v>
      </c>
      <c r="I22" s="64">
        <v>300</v>
      </c>
      <c r="J22" s="3">
        <v>7.5</v>
      </c>
      <c r="K22" s="3" t="s">
        <v>50</v>
      </c>
      <c r="L22" s="3" t="s">
        <v>58</v>
      </c>
      <c r="M22" s="16">
        <v>42744</v>
      </c>
    </row>
    <row r="23" spans="1:13" x14ac:dyDescent="0.45">
      <c r="A23" s="3" t="s">
        <v>61</v>
      </c>
      <c r="B23" s="3" t="s">
        <v>60</v>
      </c>
      <c r="C23" s="3" t="s">
        <v>78</v>
      </c>
      <c r="D23" s="3" t="s">
        <v>88</v>
      </c>
      <c r="E23" s="3" t="s">
        <v>77</v>
      </c>
      <c r="F23" s="3" t="s">
        <v>92</v>
      </c>
      <c r="G23" s="3" t="s">
        <v>142</v>
      </c>
      <c r="H23" s="3" t="s">
        <v>62</v>
      </c>
      <c r="I23" s="64">
        <v>500</v>
      </c>
      <c r="J23" s="3">
        <v>30.1</v>
      </c>
      <c r="K23" s="3" t="s">
        <v>50</v>
      </c>
      <c r="L23" s="3" t="s">
        <v>58</v>
      </c>
      <c r="M23" s="16">
        <v>43462</v>
      </c>
    </row>
    <row r="24" spans="1:13" x14ac:dyDescent="0.45">
      <c r="A24" s="3" t="s">
        <v>61</v>
      </c>
      <c r="B24" s="3" t="s">
        <v>60</v>
      </c>
      <c r="C24" s="3" t="s">
        <v>78</v>
      </c>
      <c r="D24" s="3" t="s">
        <v>88</v>
      </c>
      <c r="E24" s="3" t="s">
        <v>77</v>
      </c>
      <c r="F24" s="3" t="s">
        <v>92</v>
      </c>
      <c r="G24" s="3" t="s">
        <v>143</v>
      </c>
      <c r="H24" s="3" t="s">
        <v>63</v>
      </c>
      <c r="I24" s="64">
        <v>1000</v>
      </c>
      <c r="J24" s="3">
        <v>23.2</v>
      </c>
      <c r="K24" s="3" t="s">
        <v>50</v>
      </c>
      <c r="L24" s="3" t="s">
        <v>58</v>
      </c>
      <c r="M24" s="16">
        <v>43462</v>
      </c>
    </row>
    <row r="3194" spans="7:9" ht="39" customHeight="1" x14ac:dyDescent="0.45"/>
    <row r="3195" spans="7:9" x14ac:dyDescent="0.45">
      <c r="G3195" s="49"/>
      <c r="I3195" s="64"/>
    </row>
    <row r="3196" spans="7:9" x14ac:dyDescent="0.45">
      <c r="I3196" s="64"/>
    </row>
    <row r="3197" spans="7:9" x14ac:dyDescent="0.45">
      <c r="I3197" s="64"/>
    </row>
    <row r="3198" spans="7:9" x14ac:dyDescent="0.45">
      <c r="I3198" s="64"/>
    </row>
    <row r="3199" spans="7:9" x14ac:dyDescent="0.45">
      <c r="I3199" s="64"/>
    </row>
    <row r="3200" spans="7:9" x14ac:dyDescent="0.45">
      <c r="I3200" s="64"/>
    </row>
    <row r="3201" spans="7:9" x14ac:dyDescent="0.45">
      <c r="I3201" s="64"/>
    </row>
    <row r="3202" spans="7:9" x14ac:dyDescent="0.45">
      <c r="I3202" s="64"/>
    </row>
    <row r="3203" spans="7:9" x14ac:dyDescent="0.45">
      <c r="I3203" s="64"/>
    </row>
    <row r="3204" spans="7:9" x14ac:dyDescent="0.45">
      <c r="I3204" s="64"/>
    </row>
    <row r="3205" spans="7:9" x14ac:dyDescent="0.45">
      <c r="I3205" s="64"/>
    </row>
    <row r="3206" spans="7:9" x14ac:dyDescent="0.45">
      <c r="I3206" s="64"/>
    </row>
    <row r="3207" spans="7:9" x14ac:dyDescent="0.45">
      <c r="I3207" s="64"/>
    </row>
    <row r="3208" spans="7:9" x14ac:dyDescent="0.45">
      <c r="I3208" s="64"/>
    </row>
    <row r="3209" spans="7:9" x14ac:dyDescent="0.45">
      <c r="I3209" s="64"/>
    </row>
    <row r="3210" spans="7:9" x14ac:dyDescent="0.45">
      <c r="I3210" s="64"/>
    </row>
    <row r="3211" spans="7:9" x14ac:dyDescent="0.45">
      <c r="I3211" s="64"/>
    </row>
    <row r="3212" spans="7:9" x14ac:dyDescent="0.45">
      <c r="I3212" s="64"/>
    </row>
    <row r="3213" spans="7:9" x14ac:dyDescent="0.45">
      <c r="G3213" s="3"/>
      <c r="I3213" s="64"/>
    </row>
    <row r="3214" spans="7:9" x14ac:dyDescent="0.45">
      <c r="I3214" s="64"/>
    </row>
    <row r="3215" spans="7:9" x14ac:dyDescent="0.45">
      <c r="I3215" s="64"/>
    </row>
    <row r="3216" spans="7:9" x14ac:dyDescent="0.45">
      <c r="I3216" s="64"/>
    </row>
    <row r="3217" spans="9:9" x14ac:dyDescent="0.45">
      <c r="I3217" s="6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5"/>
  <sheetViews>
    <sheetView topLeftCell="AK1" zoomScale="115" zoomScaleNormal="115" workbookViewId="0">
      <selection activeCell="AM5" sqref="AM5"/>
    </sheetView>
  </sheetViews>
  <sheetFormatPr baseColWidth="10" defaultColWidth="11.3984375" defaultRowHeight="12.75" x14ac:dyDescent="0.35"/>
  <cols>
    <col min="1" max="1" width="8.265625" style="4" customWidth="1"/>
    <col min="2" max="2" width="13.86328125" style="5" customWidth="1"/>
    <col min="3" max="3" width="3.265625" style="5" bestFit="1" customWidth="1"/>
    <col min="4" max="4" width="7.265625" style="5" bestFit="1" customWidth="1"/>
    <col min="5" max="5" width="22.59765625" style="5" bestFit="1" customWidth="1"/>
    <col min="6" max="6" width="7" style="5" bestFit="1" customWidth="1"/>
    <col min="7" max="7" width="30" style="5" bestFit="1" customWidth="1"/>
    <col min="8" max="8" width="14.1328125" style="6" bestFit="1" customWidth="1"/>
    <col min="9" max="9" width="6.3984375" style="5" customWidth="1"/>
    <col min="10" max="10" width="9.86328125" style="5" hidden="1" customWidth="1"/>
    <col min="11" max="11" width="15.3984375" style="7" hidden="1" customWidth="1"/>
    <col min="12" max="12" width="23.86328125" style="7" customWidth="1"/>
    <col min="13" max="13" width="26.73046875" style="7" customWidth="1"/>
    <col min="14" max="14" width="12.73046875" style="5" hidden="1" customWidth="1"/>
    <col min="15" max="15" width="13" style="5" hidden="1" customWidth="1"/>
    <col min="16" max="16" width="30.59765625" style="5" hidden="1" customWidth="1"/>
    <col min="17" max="17" width="23.86328125" style="5" hidden="1" customWidth="1"/>
    <col min="18" max="18" width="14.3984375" style="5" hidden="1" customWidth="1"/>
    <col min="19" max="19" width="14.59765625" style="5" hidden="1" customWidth="1"/>
    <col min="20" max="20" width="37" style="5" hidden="1" customWidth="1"/>
    <col min="21" max="21" width="18.59765625" style="5" hidden="1" customWidth="1"/>
    <col min="22" max="23" width="9.265625" style="5" hidden="1" customWidth="1"/>
    <col min="24" max="24" width="9.59765625" style="5" hidden="1" customWidth="1"/>
    <col min="25" max="25" width="11.1328125" style="5" hidden="1" customWidth="1"/>
    <col min="26" max="26" width="13" style="5" hidden="1" customWidth="1"/>
    <col min="27" max="27" width="17.73046875" style="5" hidden="1" customWidth="1"/>
    <col min="28" max="28" width="7.265625" style="5" hidden="1" customWidth="1"/>
    <col min="29" max="29" width="5.3984375" style="5" hidden="1" customWidth="1"/>
    <col min="30" max="30" width="7.59765625" style="8" hidden="1" customWidth="1"/>
    <col min="31" max="31" width="5.86328125" style="8" hidden="1" customWidth="1"/>
    <col min="32" max="32" width="5" style="8" hidden="1" customWidth="1"/>
    <col min="33" max="33" width="6.59765625" style="4" hidden="1" customWidth="1"/>
    <col min="34" max="34" width="9" style="5" hidden="1" customWidth="1"/>
    <col min="35" max="35" width="10.3984375" style="9" hidden="1" customWidth="1"/>
    <col min="36" max="36" width="10.265625" style="10" hidden="1" customWidth="1"/>
    <col min="37" max="37" width="37.59765625" style="28" customWidth="1"/>
    <col min="38" max="39" width="33.86328125" style="28" bestFit="1" customWidth="1"/>
    <col min="40" max="40" width="19.9296875" style="17" customWidth="1"/>
    <col min="41" max="41" width="10.53125" style="29" customWidth="1"/>
    <col min="42" max="42" width="8.59765625" style="29" customWidth="1"/>
    <col min="43" max="43" width="8" style="17" customWidth="1"/>
    <col min="44" max="44" width="8.265625" style="17" customWidth="1"/>
    <col min="45" max="45" width="9" style="17" bestFit="1" customWidth="1"/>
    <col min="46" max="46" width="8.86328125" style="11" bestFit="1" customWidth="1"/>
    <col min="47" max="16384" width="11.3984375" style="11"/>
  </cols>
  <sheetData>
    <row r="1" spans="1:46" ht="20.100000000000001" customHeight="1" x14ac:dyDescent="0.35">
      <c r="A1" s="1"/>
      <c r="B1" s="1"/>
      <c r="C1" s="1"/>
      <c r="D1" s="1"/>
      <c r="E1" s="1"/>
      <c r="F1" s="1"/>
      <c r="G1" s="1"/>
      <c r="H1" s="1"/>
      <c r="I1" s="43"/>
      <c r="J1" s="43"/>
      <c r="K1" s="43"/>
      <c r="L1" s="45"/>
      <c r="M1" s="45"/>
      <c r="N1" s="43"/>
      <c r="O1" s="43"/>
      <c r="P1" s="43"/>
      <c r="Q1" s="43"/>
      <c r="R1" s="43"/>
      <c r="S1" s="43"/>
      <c r="T1" s="43"/>
      <c r="U1" s="43"/>
      <c r="V1" s="37"/>
      <c r="W1" s="37"/>
      <c r="X1" s="1"/>
      <c r="Y1" s="1"/>
      <c r="Z1" s="1"/>
      <c r="AA1" s="1"/>
      <c r="AB1" s="44"/>
      <c r="AC1" s="44"/>
      <c r="AD1" s="44"/>
      <c r="AE1" s="44"/>
      <c r="AF1" s="44"/>
      <c r="AG1" s="44"/>
      <c r="AH1" s="38"/>
      <c r="AI1" s="37"/>
      <c r="AJ1" s="37"/>
      <c r="AK1" s="38"/>
      <c r="AL1" s="38"/>
      <c r="AM1" s="38"/>
      <c r="AN1" s="38"/>
      <c r="AO1" s="38"/>
      <c r="AP1" s="38"/>
      <c r="AQ1" s="40"/>
      <c r="AR1" s="42"/>
      <c r="AS1" s="41" t="s">
        <v>144</v>
      </c>
      <c r="AT1" s="32">
        <v>1000000</v>
      </c>
    </row>
    <row r="2" spans="1:46" ht="20.100000000000001" customHeight="1" x14ac:dyDescent="0.35">
      <c r="A2" s="21"/>
      <c r="B2" s="22"/>
      <c r="C2" s="22"/>
      <c r="D2" s="15"/>
      <c r="E2" s="13"/>
      <c r="F2" s="13"/>
      <c r="G2" s="19"/>
      <c r="H2" s="23"/>
      <c r="I2" s="21"/>
      <c r="J2" s="18"/>
      <c r="K2" s="18"/>
      <c r="L2" s="24"/>
      <c r="M2" s="24"/>
      <c r="N2" s="18"/>
      <c r="O2" s="18"/>
      <c r="P2" s="18"/>
      <c r="Q2" s="18"/>
      <c r="R2" s="18"/>
      <c r="S2" s="18"/>
      <c r="T2" s="18"/>
      <c r="U2" s="18"/>
      <c r="V2" s="18"/>
      <c r="W2" s="19"/>
      <c r="X2" s="19"/>
      <c r="Y2" s="25"/>
      <c r="Z2" s="19"/>
      <c r="AA2" s="19"/>
      <c r="AB2" s="19"/>
      <c r="AC2" s="25"/>
      <c r="AD2" s="26"/>
      <c r="AE2" s="26"/>
      <c r="AF2" s="26"/>
      <c r="AG2" s="19"/>
      <c r="AH2" s="20"/>
      <c r="AI2" s="20"/>
      <c r="AJ2" s="27"/>
      <c r="AK2" s="30"/>
      <c r="AL2" s="30"/>
      <c r="AM2" s="30"/>
      <c r="AN2" s="39"/>
      <c r="AO2" s="39"/>
      <c r="AP2" s="39"/>
      <c r="AQ2" s="39"/>
      <c r="AR2" s="39"/>
      <c r="AS2" s="39"/>
      <c r="AT2" s="39"/>
    </row>
    <row r="3" spans="1:46" s="15" customFormat="1" ht="6.75" customHeight="1" x14ac:dyDescent="0.35">
      <c r="A3" s="21"/>
      <c r="B3" s="22"/>
      <c r="C3" s="22"/>
      <c r="E3" s="13"/>
      <c r="F3" s="13"/>
      <c r="G3" s="19"/>
      <c r="H3" s="23"/>
      <c r="I3" s="21"/>
      <c r="J3" s="18"/>
      <c r="K3" s="18"/>
      <c r="L3" s="24"/>
      <c r="M3" s="24"/>
      <c r="N3" s="18"/>
      <c r="O3" s="18"/>
      <c r="P3" s="18"/>
      <c r="Q3" s="18"/>
      <c r="R3" s="18"/>
      <c r="S3" s="18"/>
      <c r="T3" s="18"/>
      <c r="U3" s="18"/>
      <c r="V3" s="18"/>
      <c r="W3" s="19"/>
      <c r="X3" s="19"/>
      <c r="Y3" s="25"/>
      <c r="Z3" s="19"/>
      <c r="AA3" s="19"/>
      <c r="AB3" s="19"/>
      <c r="AC3" s="25"/>
      <c r="AD3" s="26"/>
      <c r="AE3" s="26"/>
      <c r="AF3" s="26"/>
      <c r="AG3" s="19"/>
      <c r="AH3" s="20"/>
      <c r="AI3" s="20"/>
      <c r="AJ3" s="27"/>
      <c r="AK3" s="30"/>
      <c r="AL3" s="30"/>
      <c r="AM3" s="30"/>
    </row>
    <row r="4" spans="1:46" s="31" customFormat="1" ht="32.25" customHeight="1" x14ac:dyDescent="0.45">
      <c r="A4" s="50" t="s">
        <v>16</v>
      </c>
      <c r="B4" s="51" t="s">
        <v>17</v>
      </c>
      <c r="C4" s="51" t="s">
        <v>18</v>
      </c>
      <c r="D4" s="51" t="s">
        <v>19</v>
      </c>
      <c r="E4" s="51" t="s">
        <v>20</v>
      </c>
      <c r="F4" s="52" t="s">
        <v>115</v>
      </c>
      <c r="G4" s="51" t="s">
        <v>21</v>
      </c>
      <c r="H4" s="53" t="s">
        <v>22</v>
      </c>
      <c r="I4" s="51" t="s">
        <v>23</v>
      </c>
      <c r="J4" s="51" t="s">
        <v>24</v>
      </c>
      <c r="K4" s="51" t="s">
        <v>25</v>
      </c>
      <c r="L4" s="54" t="s">
        <v>26</v>
      </c>
      <c r="M4" s="54" t="s">
        <v>15</v>
      </c>
      <c r="N4" s="55" t="s">
        <v>27</v>
      </c>
      <c r="O4" s="54" t="s">
        <v>28</v>
      </c>
      <c r="P4" s="54" t="s">
        <v>29</v>
      </c>
      <c r="Q4" s="54" t="s">
        <v>30</v>
      </c>
      <c r="R4" s="55" t="s">
        <v>31</v>
      </c>
      <c r="S4" s="54" t="s">
        <v>32</v>
      </c>
      <c r="T4" s="54" t="s">
        <v>33</v>
      </c>
      <c r="U4" s="54" t="s">
        <v>34</v>
      </c>
      <c r="V4" s="52" t="s">
        <v>35</v>
      </c>
      <c r="W4" s="52" t="s">
        <v>36</v>
      </c>
      <c r="X4" s="52" t="s">
        <v>37</v>
      </c>
      <c r="Y4" s="52" t="s">
        <v>38</v>
      </c>
      <c r="Z4" s="52" t="s">
        <v>39</v>
      </c>
      <c r="AA4" s="52" t="s">
        <v>40</v>
      </c>
      <c r="AB4" s="55" t="s">
        <v>41</v>
      </c>
      <c r="AC4" s="55" t="s">
        <v>42</v>
      </c>
      <c r="AD4" s="52" t="s">
        <v>43</v>
      </c>
      <c r="AE4" s="52" t="s">
        <v>44</v>
      </c>
      <c r="AF4" s="52" t="s">
        <v>45</v>
      </c>
      <c r="AG4" s="50" t="s">
        <v>46</v>
      </c>
      <c r="AH4" s="56" t="s">
        <v>116</v>
      </c>
      <c r="AI4" s="52" t="s">
        <v>47</v>
      </c>
      <c r="AJ4" s="50" t="s">
        <v>48</v>
      </c>
      <c r="AK4" s="57" t="s">
        <v>118</v>
      </c>
      <c r="AL4" s="57" t="s">
        <v>119</v>
      </c>
      <c r="AM4" s="57" t="s">
        <v>120</v>
      </c>
      <c r="AN4" s="57" t="s">
        <v>117</v>
      </c>
      <c r="AO4" s="57" t="s">
        <v>110</v>
      </c>
      <c r="AP4" s="57" t="s">
        <v>100</v>
      </c>
      <c r="AQ4" s="57" t="s">
        <v>111</v>
      </c>
      <c r="AR4" s="57" t="s">
        <v>112</v>
      </c>
      <c r="AS4" s="57" t="s">
        <v>113</v>
      </c>
      <c r="AT4" s="57" t="s">
        <v>114</v>
      </c>
    </row>
    <row r="5" spans="1:46" x14ac:dyDescent="0.35">
      <c r="A5" s="12">
        <v>1</v>
      </c>
      <c r="B5" s="13" t="s">
        <v>56</v>
      </c>
      <c r="C5" s="13" t="s">
        <v>14</v>
      </c>
      <c r="D5" s="13" t="s">
        <v>104</v>
      </c>
      <c r="E5" s="13" t="s">
        <v>88</v>
      </c>
      <c r="F5" s="13" t="s">
        <v>72</v>
      </c>
      <c r="G5" s="13" t="s">
        <v>105</v>
      </c>
      <c r="H5" s="14" t="s">
        <v>106</v>
      </c>
      <c r="I5" s="58">
        <v>40</v>
      </c>
      <c r="J5" s="13"/>
      <c r="K5" s="12"/>
      <c r="L5" s="12" t="s">
        <v>107</v>
      </c>
      <c r="M5" s="12" t="s">
        <v>108</v>
      </c>
      <c r="N5" s="13" t="s">
        <v>102</v>
      </c>
      <c r="O5" s="13" t="s">
        <v>73</v>
      </c>
      <c r="P5" s="13" t="s">
        <v>103</v>
      </c>
      <c r="Q5" s="12" t="s">
        <v>107</v>
      </c>
      <c r="R5" s="13" t="s">
        <v>66</v>
      </c>
      <c r="S5" s="13" t="s">
        <v>59</v>
      </c>
      <c r="T5" s="13" t="s">
        <v>101</v>
      </c>
      <c r="U5" s="12" t="s">
        <v>109</v>
      </c>
      <c r="V5" s="12">
        <v>237</v>
      </c>
      <c r="W5" s="58">
        <v>0</v>
      </c>
      <c r="X5" s="13"/>
      <c r="Y5" s="13"/>
      <c r="Z5" s="13"/>
      <c r="AA5" s="13"/>
      <c r="AB5" s="13" t="s">
        <v>54</v>
      </c>
      <c r="AC5" s="13" t="s">
        <v>51</v>
      </c>
      <c r="AD5" s="26" t="s">
        <v>49</v>
      </c>
      <c r="AE5" s="26"/>
      <c r="AF5" s="26"/>
      <c r="AG5" s="59">
        <v>0</v>
      </c>
      <c r="AH5" s="13">
        <v>30.99</v>
      </c>
      <c r="AI5" s="60">
        <v>12</v>
      </c>
      <c r="AJ5" s="61">
        <v>58</v>
      </c>
      <c r="AK5" s="28" t="str">
        <f t="shared" ref="AK5" si="0">IF(OR($AT$1="",$AT$1=0,$E5="",ISTEXT($AT$1)),"",CONCATENATE($E5,$F5,TEXT($AT$1,"0000000000")))</f>
        <v>CSC100NA50KM08052003490001000000</v>
      </c>
      <c r="AL5" s="28" t="str">
        <f>IF($AK5="","",_xlfn.XLOOKUP($AK5,TARIF!$G:$G,TARIF!$G:$G,_xlfn.XLOOKUP($AK5,TARIF!$G:$G,TARIF!$G:$G,-1,1)))</f>
        <v>CSC100NA50KM08052006960000000009</v>
      </c>
      <c r="AM5" s="65" t="str">
        <f>IF($AK5="","",IF(LEFT($AL5,LEN($AL5)-10)&lt;&gt;$E5&amp;$F5,_xlfn.XLOOKUP($AK5,TARIF!$G:$G,TARIF!$G:$G,,-1),_xlfn.XLOOKUP($AK5,TARIF!$G:$G,TARIF!$G:$G,_xlfn.XLOOKUP($AK5,TARIF!$G:$G,TARIF!$G:$G,-1,1))))</f>
        <v>CSC100NA50KM08052003490000029999</v>
      </c>
      <c r="AN5" s="65" t="str">
        <f>_xlfn.XLOOKUP(AM5,TARIF!$G:$G,TARIF!$C:$C,"",0)</f>
        <v xml:space="preserve">TTI FRANCE                              </v>
      </c>
      <c r="AO5" s="66">
        <f>_xlfn.XLOOKUP(AM5,TARIF!$G:$G,TARIF!$M:$M,"",0)</f>
        <v>42494</v>
      </c>
      <c r="AP5" s="28">
        <f t="shared" ref="AP5" si="1">IF(AM5="","",RIGHT(AM5,10)*1)</f>
        <v>29999</v>
      </c>
      <c r="AQ5" s="63" cm="1">
        <f t="array" ref="AQ5">MIN(IF(TARIF!G:G=AM5,TARIF!J:J))</f>
        <v>11.3</v>
      </c>
      <c r="AR5" s="62">
        <f t="shared" ref="AR5" si="2">IF(AQ5="","",IF(OR($AG5="",$AG5=0,$AE5=$AF5),IF($AD5="",AQ5,IF($AD5="C",AQ5/100,IF($AD5="M",AQ5/1000))),IF($AD5="",AQ5/$AG5,IF($AD5="C",AQ5/($AG5*100),IF($AD5="M",AQ5/($AG5*1000))))))</f>
        <v>1.1300000000000001E-2</v>
      </c>
      <c r="AS5" s="62">
        <f t="shared" ref="AS5" si="3">IF(AR5="","",IF($I5="","",AR5*$I5))</f>
        <v>0.45200000000000007</v>
      </c>
      <c r="AT5" s="33">
        <f t="shared" ref="AT5" si="4">$AT$1*I5</f>
        <v>40000000</v>
      </c>
    </row>
  </sheetData>
  <mergeCells count="8">
    <mergeCell ref="A1:C1"/>
    <mergeCell ref="I1:K1"/>
    <mergeCell ref="D1:H1"/>
    <mergeCell ref="X1:AA1"/>
    <mergeCell ref="AB1:AG1"/>
    <mergeCell ref="L1:M1"/>
    <mergeCell ref="N1:Q1"/>
    <mergeCell ref="R1:U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fitToWidth="0" orientation="landscape" r:id="rId1"/>
  <headerFooter>
    <oddHeader>&amp;C&amp;9&amp;A&amp;R&amp;14&amp;P/&amp;N</oddHeader>
    <oddFooter>&amp;C&amp;9Ce document est la propriété de la société Alphée. Il ne doit pas être reproduit, divulgué ou copié sans son autorisation écrite.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8"/>
  <sheetViews>
    <sheetView workbookViewId="0">
      <selection activeCell="A6" sqref="A6"/>
    </sheetView>
  </sheetViews>
  <sheetFormatPr baseColWidth="10" defaultRowHeight="14.25" x14ac:dyDescent="0.45"/>
  <sheetData>
    <row r="1" spans="1:2" x14ac:dyDescent="0.45">
      <c r="A1" s="2" t="s">
        <v>1</v>
      </c>
      <c r="B1" t="s">
        <v>3</v>
      </c>
    </row>
    <row r="2" spans="1:2" x14ac:dyDescent="0.45">
      <c r="A2" s="2" t="s">
        <v>0</v>
      </c>
      <c r="B2" t="s">
        <v>4</v>
      </c>
    </row>
    <row r="3" spans="1:2" x14ac:dyDescent="0.45">
      <c r="A3" s="2" t="s">
        <v>2</v>
      </c>
      <c r="B3" t="s">
        <v>5</v>
      </c>
    </row>
    <row r="4" spans="1:2" x14ac:dyDescent="0.45">
      <c r="A4" s="2" t="s">
        <v>6</v>
      </c>
      <c r="B4" t="s">
        <v>7</v>
      </c>
    </row>
    <row r="5" spans="1:2" x14ac:dyDescent="0.45">
      <c r="A5" s="2" t="s">
        <v>8</v>
      </c>
      <c r="B5" t="s">
        <v>9</v>
      </c>
    </row>
    <row r="6" spans="1:2" x14ac:dyDescent="0.45">
      <c r="B6" s="2"/>
    </row>
    <row r="7" spans="1:2" x14ac:dyDescent="0.45">
      <c r="B7" s="2"/>
    </row>
    <row r="8" spans="1:2" x14ac:dyDescent="0.45">
      <c r="B8" s="2"/>
    </row>
  </sheetData>
  <dataValidations count="1">
    <dataValidation type="list" showInputMessage="1" showErrorMessage="1" sqref="A6" xr:uid="{00000000-0002-0000-0400-000000000000}">
      <formula1>Base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68AE86-A6B4-4FEC-A7CD-4CA7831BC7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Flexibilite</vt:lpstr>
      <vt:lpstr>TARIF</vt:lpstr>
      <vt:lpstr>Consultation</vt:lpstr>
      <vt:lpstr>Menu</vt:lpstr>
      <vt:lpstr>Action</vt:lpstr>
      <vt:lpstr>Base</vt:lpstr>
      <vt:lpstr>Flexibilite</vt:lpstr>
      <vt:lpstr>Consultation!Impression_des_titres</vt:lpstr>
      <vt:lpstr>Type</vt:lpstr>
      <vt:lpstr>Consultation!Zone_d_impression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CHAPUS</dc:creator>
  <cp:lastModifiedBy>Serge MEJEAN</cp:lastModifiedBy>
  <cp:lastPrinted>2020-09-03T13:53:31Z</cp:lastPrinted>
  <dcterms:created xsi:type="dcterms:W3CDTF">2017-05-30T12:41:39Z</dcterms:created>
  <dcterms:modified xsi:type="dcterms:W3CDTF">2021-03-21T10:43:44Z</dcterms:modified>
</cp:coreProperties>
</file>