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Catline\Desktop\"/>
    </mc:Choice>
  </mc:AlternateContent>
  <xr:revisionPtr revIDLastSave="0" documentId="13_ncr:1_{9CB9A74E-2843-48F6-839A-D6BD9B2BCE90}" xr6:coauthVersionLast="47" xr6:coauthVersionMax="47" xr10:uidLastSave="{00000000-0000-0000-0000-000000000000}"/>
  <bookViews>
    <workbookView xWindow="-108" yWindow="-108" windowWidth="23256" windowHeight="12576" xr2:uid="{7C14C08B-6D13-434B-B224-D9414DCE39E8}"/>
  </bookViews>
  <sheets>
    <sheet name="Ventes" sheetId="1" r:id="rId1"/>
    <sheet name="Agent" sheetId="3" r:id="rId2"/>
    <sheet name="Agent general" sheetId="6" r:id="rId3"/>
    <sheet name="Annulation" sheetId="5" r:id="rId4"/>
    <sheet name="Agence " sheetId="7" r:id="rId5"/>
    <sheet name="Compromis" sheetId="8" r:id="rId6"/>
    <sheet name="Déroulant" sheetId="2" r:id="rId7"/>
  </sheets>
  <calcPr calcId="191029"/>
  <pivotCaches>
    <pivotCache cacheId="8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5" l="1" a="1"/>
  <c r="D4" i="5" s="1"/>
  <c r="D18" i="5" a="1"/>
  <c r="D18" i="5" s="1"/>
  <c r="D5" i="5" a="1"/>
  <c r="D5" i="5" s="1"/>
  <c r="D6" i="5" a="1"/>
  <c r="D6" i="5"/>
  <c r="D7" i="5" a="1"/>
  <c r="D7" i="5" s="1"/>
  <c r="D8" i="5" a="1"/>
  <c r="D8" i="5"/>
  <c r="D9" i="5" a="1"/>
  <c r="D9" i="5" s="1"/>
  <c r="D10" i="5" a="1"/>
  <c r="D10" i="5"/>
  <c r="D11" i="5" a="1"/>
  <c r="D11" i="5" s="1"/>
  <c r="D12" i="5" a="1"/>
  <c r="D12" i="5"/>
  <c r="D13" i="5" a="1"/>
  <c r="D13" i="5" s="1"/>
  <c r="D14" i="5" a="1"/>
  <c r="D14" i="5"/>
  <c r="D15" i="5" a="1"/>
  <c r="D15" i="5" s="1"/>
  <c r="D16" i="5" a="1"/>
  <c r="D16" i="5"/>
  <c r="D17" i="5" a="1"/>
  <c r="D17" i="5" s="1"/>
  <c r="D19" i="5" a="1"/>
  <c r="D19" i="5" s="1"/>
  <c r="D20" i="5" a="1"/>
  <c r="D20" i="5"/>
  <c r="D21" i="5" a="1"/>
  <c r="D21" i="5" s="1"/>
  <c r="D22" i="5" a="1"/>
  <c r="D22" i="5"/>
  <c r="D23" i="5" a="1"/>
  <c r="D23" i="5" s="1"/>
  <c r="D24" i="5" a="1"/>
  <c r="D24" i="5"/>
  <c r="D25" i="5" a="1"/>
  <c r="D25" i="5" s="1"/>
  <c r="D26" i="5" a="1"/>
  <c r="D26" i="5"/>
  <c r="D27" i="5" a="1"/>
  <c r="D27" i="5" s="1"/>
  <c r="D28" i="5" a="1"/>
  <c r="D28" i="5"/>
  <c r="D29" i="5" a="1"/>
  <c r="D29" i="5" s="1"/>
  <c r="D30" i="5" a="1"/>
  <c r="D30" i="5" s="1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J5" i="7"/>
  <c r="J4" i="7"/>
  <c r="H27" i="7"/>
  <c r="H26" i="7"/>
  <c r="H25" i="7"/>
  <c r="H24" i="7"/>
  <c r="H23" i="7"/>
  <c r="H22" i="7"/>
  <c r="H21" i="7"/>
  <c r="H20" i="7"/>
  <c r="H19" i="7"/>
  <c r="H18" i="7"/>
  <c r="H17" i="7"/>
  <c r="H16" i="7"/>
  <c r="H15" i="7"/>
  <c r="H14" i="7"/>
  <c r="H13" i="7"/>
  <c r="H12" i="7"/>
  <c r="H11" i="7"/>
  <c r="H10" i="7"/>
  <c r="H9" i="7"/>
  <c r="H8" i="7"/>
  <c r="H7" i="7"/>
  <c r="H6" i="7"/>
  <c r="H5" i="7"/>
  <c r="H4" i="7"/>
  <c r="D55" i="8"/>
  <c r="D62" i="8"/>
  <c r="D67" i="8"/>
  <c r="D74" i="8"/>
  <c r="D79" i="8"/>
  <c r="D86" i="8"/>
  <c r="D54" i="8"/>
  <c r="D56" i="8"/>
  <c r="D57" i="8"/>
  <c r="D58" i="8"/>
  <c r="D59" i="8"/>
  <c r="D60" i="8"/>
  <c r="D61" i="8"/>
  <c r="D65" i="8"/>
  <c r="D66" i="8"/>
  <c r="D68" i="8"/>
  <c r="D69" i="8"/>
  <c r="D70" i="8"/>
  <c r="D71" i="8"/>
  <c r="D72" i="8"/>
  <c r="D73" i="8"/>
  <c r="D77" i="8"/>
  <c r="D78" i="8"/>
  <c r="D80" i="8"/>
  <c r="D81" i="8"/>
  <c r="D82" i="8"/>
  <c r="D83" i="8"/>
  <c r="D84" i="8"/>
  <c r="D85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A4" i="8"/>
  <c r="D4" i="8" s="1"/>
  <c r="A5" i="8"/>
  <c r="D5" i="8" s="1"/>
  <c r="A6" i="8"/>
  <c r="A7" i="8"/>
  <c r="D7" i="8" s="1"/>
  <c r="A8" i="8"/>
  <c r="D8" i="8" s="1"/>
  <c r="A9" i="8"/>
  <c r="D9" i="8" s="1"/>
  <c r="A10" i="8"/>
  <c r="D10" i="8" s="1"/>
  <c r="A11" i="8"/>
  <c r="D11" i="8" s="1"/>
  <c r="A12" i="8"/>
  <c r="D12" i="8" s="1"/>
  <c r="A13" i="8"/>
  <c r="D13" i="8" s="1"/>
  <c r="A14" i="8"/>
  <c r="D14" i="8" s="1"/>
  <c r="A15" i="8"/>
  <c r="D15" i="8" s="1"/>
  <c r="A16" i="8"/>
  <c r="D16" i="8" s="1"/>
  <c r="A17" i="8"/>
  <c r="D17" i="8" s="1"/>
  <c r="A18" i="8"/>
  <c r="D18" i="8" s="1"/>
  <c r="A19" i="8"/>
  <c r="D19" i="8" s="1"/>
  <c r="A20" i="8"/>
  <c r="D20" i="8" s="1"/>
  <c r="A21" i="8"/>
  <c r="D21" i="8" s="1"/>
  <c r="A22" i="8"/>
  <c r="D22" i="8" s="1"/>
  <c r="A23" i="8"/>
  <c r="D23" i="8" s="1"/>
  <c r="A24" i="8"/>
  <c r="D24" i="8" s="1"/>
  <c r="A25" i="8"/>
  <c r="D25" i="8" s="1"/>
  <c r="A26" i="8"/>
  <c r="D26" i="8" s="1"/>
  <c r="A27" i="8"/>
  <c r="D27" i="8" s="1"/>
  <c r="A28" i="8"/>
  <c r="D28" i="8" s="1"/>
  <c r="A29" i="8"/>
  <c r="D29" i="8" s="1"/>
  <c r="A30" i="8"/>
  <c r="K30" i="8" s="1"/>
  <c r="A31" i="8"/>
  <c r="D31" i="8" s="1"/>
  <c r="A32" i="8"/>
  <c r="D32" i="8" s="1"/>
  <c r="A33" i="8"/>
  <c r="A34" i="8"/>
  <c r="A35" i="8"/>
  <c r="D35" i="8" s="1"/>
  <c r="A36" i="8"/>
  <c r="D36" i="8" s="1"/>
  <c r="A37" i="8"/>
  <c r="D37" i="8" s="1"/>
  <c r="A38" i="8"/>
  <c r="D38" i="8" s="1"/>
  <c r="A39" i="8"/>
  <c r="D39" i="8" s="1"/>
  <c r="A40" i="8"/>
  <c r="D40" i="8" s="1"/>
  <c r="A41" i="8"/>
  <c r="D41" i="8" s="1"/>
  <c r="A42" i="8"/>
  <c r="D42" i="8" s="1"/>
  <c r="A43" i="8"/>
  <c r="D43" i="8" s="1"/>
  <c r="A44" i="8"/>
  <c r="D44" i="8" s="1"/>
  <c r="A45" i="8"/>
  <c r="D45" i="8" s="1"/>
  <c r="A46" i="8"/>
  <c r="D46" i="8" s="1"/>
  <c r="A47" i="8"/>
  <c r="D47" i="8" s="1"/>
  <c r="A48" i="8"/>
  <c r="D48" i="8" s="1"/>
  <c r="A49" i="8"/>
  <c r="D49" i="8" s="1"/>
  <c r="A50" i="8"/>
  <c r="D50" i="8" s="1"/>
  <c r="A51" i="8"/>
  <c r="D51" i="8" s="1"/>
  <c r="A52" i="8"/>
  <c r="A53" i="8"/>
  <c r="D53" i="8" s="1"/>
  <c r="A3" i="8"/>
  <c r="D3" i="8" s="1"/>
  <c r="D7" i="6"/>
  <c r="F7" i="6"/>
  <c r="H7" i="6"/>
  <c r="J7" i="6"/>
  <c r="L7" i="6"/>
  <c r="N7" i="6"/>
  <c r="P7" i="6"/>
  <c r="R7" i="6"/>
  <c r="T7" i="6"/>
  <c r="V7" i="6"/>
  <c r="X7" i="6"/>
  <c r="Z7" i="6"/>
  <c r="AB7" i="6"/>
  <c r="AD7" i="6"/>
  <c r="AF7" i="6"/>
  <c r="AH7" i="6"/>
  <c r="AJ7" i="6"/>
  <c r="AL7" i="6"/>
  <c r="AN7" i="6"/>
  <c r="AP7" i="6"/>
  <c r="AR7" i="6"/>
  <c r="AT7" i="6"/>
  <c r="AV7" i="6"/>
  <c r="AX7" i="6"/>
  <c r="K6" i="8" l="1"/>
  <c r="K68" i="8"/>
  <c r="K63" i="8"/>
  <c r="K42" i="8"/>
  <c r="K392" i="8"/>
  <c r="K344" i="8"/>
  <c r="K296" i="8"/>
  <c r="K248" i="8"/>
  <c r="K200" i="8"/>
  <c r="K152" i="8"/>
  <c r="K104" i="8"/>
  <c r="K56" i="8"/>
  <c r="D30" i="8"/>
  <c r="D6" i="8"/>
  <c r="K165" i="8"/>
  <c r="K386" i="8"/>
  <c r="K338" i="8"/>
  <c r="K290" i="8"/>
  <c r="K242" i="8"/>
  <c r="K194" i="8"/>
  <c r="K146" i="8"/>
  <c r="K98" i="8"/>
  <c r="K57" i="8"/>
  <c r="K18" i="8"/>
  <c r="K380" i="8"/>
  <c r="K332" i="8"/>
  <c r="K284" i="8"/>
  <c r="K236" i="8"/>
  <c r="K188" i="8"/>
  <c r="K140" i="8"/>
  <c r="K92" i="8"/>
  <c r="D52" i="8"/>
  <c r="K374" i="8"/>
  <c r="K326" i="8"/>
  <c r="K278" i="8"/>
  <c r="K230" i="8"/>
  <c r="K182" i="8"/>
  <c r="K134" i="8"/>
  <c r="K86" i="8"/>
  <c r="K416" i="8"/>
  <c r="K368" i="8"/>
  <c r="K320" i="8"/>
  <c r="K272" i="8"/>
  <c r="K224" i="8"/>
  <c r="K176" i="8"/>
  <c r="K128" i="8"/>
  <c r="K80" i="8"/>
  <c r="D34" i="8"/>
  <c r="J64" i="8"/>
  <c r="K410" i="8"/>
  <c r="K362" i="8"/>
  <c r="K314" i="8"/>
  <c r="K266" i="8"/>
  <c r="K218" i="8"/>
  <c r="K170" i="8"/>
  <c r="K122" i="8"/>
  <c r="K74" i="8"/>
  <c r="D33" i="8"/>
  <c r="K87" i="8"/>
  <c r="K404" i="8"/>
  <c r="K356" i="8"/>
  <c r="K308" i="8"/>
  <c r="K260" i="8"/>
  <c r="K212" i="8"/>
  <c r="K164" i="8"/>
  <c r="K116" i="8"/>
  <c r="K398" i="8"/>
  <c r="K350" i="8"/>
  <c r="K302" i="8"/>
  <c r="K254" i="8"/>
  <c r="K206" i="8"/>
  <c r="K158" i="8"/>
  <c r="K110" i="8"/>
  <c r="K62" i="8"/>
  <c r="K43" i="8"/>
  <c r="K31" i="8"/>
  <c r="K19" i="8"/>
  <c r="K7" i="8"/>
  <c r="J417" i="8"/>
  <c r="J411" i="8"/>
  <c r="J405" i="8"/>
  <c r="J399" i="8"/>
  <c r="J393" i="8"/>
  <c r="J387" i="8"/>
  <c r="J381" i="8"/>
  <c r="J375" i="8"/>
  <c r="J369" i="8"/>
  <c r="J363" i="8"/>
  <c r="J357" i="8"/>
  <c r="J351" i="8"/>
  <c r="J345" i="8"/>
  <c r="J339" i="8"/>
  <c r="J333" i="8"/>
  <c r="J327" i="8"/>
  <c r="J321" i="8"/>
  <c r="J315" i="8"/>
  <c r="J309" i="8"/>
  <c r="J303" i="8"/>
  <c r="J297" i="8"/>
  <c r="J291" i="8"/>
  <c r="J285" i="8"/>
  <c r="J279" i="8"/>
  <c r="J273" i="8"/>
  <c r="J267" i="8"/>
  <c r="J261" i="8"/>
  <c r="J255" i="8"/>
  <c r="J249" i="8"/>
  <c r="J243" i="8"/>
  <c r="J237" i="8"/>
  <c r="J231" i="8"/>
  <c r="J225" i="8"/>
  <c r="J219" i="8"/>
  <c r="J213" i="8"/>
  <c r="J207" i="8"/>
  <c r="J201" i="8"/>
  <c r="J195" i="8"/>
  <c r="J189" i="8"/>
  <c r="J183" i="8"/>
  <c r="J177" i="8"/>
  <c r="J171" i="8"/>
  <c r="J165" i="8"/>
  <c r="J159" i="8"/>
  <c r="J153" i="8"/>
  <c r="J147" i="8"/>
  <c r="J141" i="8"/>
  <c r="J135" i="8"/>
  <c r="J129" i="8"/>
  <c r="J123" i="8"/>
  <c r="J117" i="8"/>
  <c r="J111" i="8"/>
  <c r="J105" i="8"/>
  <c r="J99" i="8"/>
  <c r="J93" i="8"/>
  <c r="J87" i="8"/>
  <c r="J81" i="8"/>
  <c r="J75" i="8"/>
  <c r="J69" i="8"/>
  <c r="J63" i="8"/>
  <c r="J57" i="8"/>
  <c r="K17" i="8"/>
  <c r="J404" i="8"/>
  <c r="J398" i="8"/>
  <c r="J392" i="8"/>
  <c r="J386" i="8"/>
  <c r="J380" i="8"/>
  <c r="J374" i="8"/>
  <c r="J368" i="8"/>
  <c r="J362" i="8"/>
  <c r="J356" i="8"/>
  <c r="J350" i="8"/>
  <c r="J344" i="8"/>
  <c r="J338" i="8"/>
  <c r="J332" i="8"/>
  <c r="J326" i="8"/>
  <c r="J320" i="8"/>
  <c r="J314" i="8"/>
  <c r="J308" i="8"/>
  <c r="J302" i="8"/>
  <c r="J296" i="8"/>
  <c r="J290" i="8"/>
  <c r="J284" i="8"/>
  <c r="J278" i="8"/>
  <c r="J272" i="8"/>
  <c r="J266" i="8"/>
  <c r="J260" i="8"/>
  <c r="J254" i="8"/>
  <c r="J248" i="8"/>
  <c r="J242" i="8"/>
  <c r="J236" i="8"/>
  <c r="J230" i="8"/>
  <c r="J224" i="8"/>
  <c r="J218" i="8"/>
  <c r="J212" i="8"/>
  <c r="J206" i="8"/>
  <c r="J200" i="8"/>
  <c r="J194" i="8"/>
  <c r="J188" i="8"/>
  <c r="J182" i="8"/>
  <c r="J176" i="8"/>
  <c r="J170" i="8"/>
  <c r="J164" i="8"/>
  <c r="J158" i="8"/>
  <c r="J152" i="8"/>
  <c r="J146" i="8"/>
  <c r="J140" i="8"/>
  <c r="J134" i="8"/>
  <c r="J128" i="8"/>
  <c r="J122" i="8"/>
  <c r="J116" i="8"/>
  <c r="J110" i="8"/>
  <c r="J104" i="8"/>
  <c r="J98" i="8"/>
  <c r="J92" i="8"/>
  <c r="J86" i="8"/>
  <c r="J80" i="8"/>
  <c r="J74" i="8"/>
  <c r="J68" i="8"/>
  <c r="J62" i="8"/>
  <c r="J56" i="8"/>
  <c r="D76" i="8"/>
  <c r="D64" i="8"/>
  <c r="K53" i="8"/>
  <c r="K5" i="8"/>
  <c r="K52" i="8"/>
  <c r="K28" i="8"/>
  <c r="K16" i="8"/>
  <c r="K4" i="8"/>
  <c r="K415" i="8"/>
  <c r="K409" i="8"/>
  <c r="K403" i="8"/>
  <c r="K397" i="8"/>
  <c r="K391" i="8"/>
  <c r="K385" i="8"/>
  <c r="K379" i="8"/>
  <c r="K373" i="8"/>
  <c r="K367" i="8"/>
  <c r="K361" i="8"/>
  <c r="K355" i="8"/>
  <c r="K349" i="8"/>
  <c r="K343" i="8"/>
  <c r="K337" i="8"/>
  <c r="K331" i="8"/>
  <c r="K325" i="8"/>
  <c r="K319" i="8"/>
  <c r="K313" i="8"/>
  <c r="K307" i="8"/>
  <c r="K301" i="8"/>
  <c r="K295" i="8"/>
  <c r="K289" i="8"/>
  <c r="K283" i="8"/>
  <c r="K277" i="8"/>
  <c r="K271" i="8"/>
  <c r="K265" i="8"/>
  <c r="K259" i="8"/>
  <c r="K253" i="8"/>
  <c r="K247" i="8"/>
  <c r="K241" i="8"/>
  <c r="K235" i="8"/>
  <c r="K229" i="8"/>
  <c r="K223" i="8"/>
  <c r="K217" i="8"/>
  <c r="K211" i="8"/>
  <c r="K205" i="8"/>
  <c r="K199" i="8"/>
  <c r="K193" i="8"/>
  <c r="K187" i="8"/>
  <c r="K181" i="8"/>
  <c r="K175" i="8"/>
  <c r="K169" i="8"/>
  <c r="K163" i="8"/>
  <c r="K157" i="8"/>
  <c r="K151" i="8"/>
  <c r="K145" i="8"/>
  <c r="K139" i="8"/>
  <c r="K133" i="8"/>
  <c r="K127" i="8"/>
  <c r="K121" i="8"/>
  <c r="K115" i="8"/>
  <c r="K109" i="8"/>
  <c r="K103" i="8"/>
  <c r="K97" i="8"/>
  <c r="K91" i="8"/>
  <c r="K85" i="8"/>
  <c r="K79" i="8"/>
  <c r="K73" i="8"/>
  <c r="K67" i="8"/>
  <c r="K61" i="8"/>
  <c r="K55" i="8"/>
  <c r="D87" i="8"/>
  <c r="D75" i="8"/>
  <c r="D63" i="8"/>
  <c r="K29" i="8"/>
  <c r="J410" i="8"/>
  <c r="K40" i="8"/>
  <c r="K51" i="8"/>
  <c r="K39" i="8"/>
  <c r="K27" i="8"/>
  <c r="K15" i="8"/>
  <c r="K3" i="8"/>
  <c r="J415" i="8"/>
  <c r="J409" i="8"/>
  <c r="J403" i="8"/>
  <c r="J397" i="8"/>
  <c r="J391" i="8"/>
  <c r="J385" i="8"/>
  <c r="J379" i="8"/>
  <c r="J373" i="8"/>
  <c r="J367" i="8"/>
  <c r="J361" i="8"/>
  <c r="J355" i="8"/>
  <c r="J349" i="8"/>
  <c r="J343" i="8"/>
  <c r="J337" i="8"/>
  <c r="J331" i="8"/>
  <c r="J325" i="8"/>
  <c r="J319" i="8"/>
  <c r="J313" i="8"/>
  <c r="J307" i="8"/>
  <c r="J301" i="8"/>
  <c r="J295" i="8"/>
  <c r="J289" i="8"/>
  <c r="J283" i="8"/>
  <c r="J277" i="8"/>
  <c r="J271" i="8"/>
  <c r="J265" i="8"/>
  <c r="J259" i="8"/>
  <c r="J253" i="8"/>
  <c r="J247" i="8"/>
  <c r="J241" i="8"/>
  <c r="J235" i="8"/>
  <c r="J229" i="8"/>
  <c r="J223" i="8"/>
  <c r="J217" i="8"/>
  <c r="J211" i="8"/>
  <c r="J205" i="8"/>
  <c r="J199" i="8"/>
  <c r="J193" i="8"/>
  <c r="J187" i="8"/>
  <c r="J181" i="8"/>
  <c r="J175" i="8"/>
  <c r="J169" i="8"/>
  <c r="J163" i="8"/>
  <c r="J157" i="8"/>
  <c r="J151" i="8"/>
  <c r="J145" i="8"/>
  <c r="J139" i="8"/>
  <c r="J133" i="8"/>
  <c r="J127" i="8"/>
  <c r="J121" i="8"/>
  <c r="J115" i="8"/>
  <c r="J109" i="8"/>
  <c r="J103" i="8"/>
  <c r="J97" i="8"/>
  <c r="J91" i="8"/>
  <c r="J85" i="8"/>
  <c r="J79" i="8"/>
  <c r="J73" i="8"/>
  <c r="J67" i="8"/>
  <c r="J61" i="8"/>
  <c r="J55" i="8"/>
  <c r="K41" i="8"/>
  <c r="J416" i="8"/>
  <c r="K50" i="8"/>
  <c r="K38" i="8"/>
  <c r="K26" i="8"/>
  <c r="K14" i="8"/>
  <c r="K420" i="8"/>
  <c r="K414" i="8"/>
  <c r="K408" i="8"/>
  <c r="K402" i="8"/>
  <c r="K396" i="8"/>
  <c r="K390" i="8"/>
  <c r="K384" i="8"/>
  <c r="K378" i="8"/>
  <c r="K372" i="8"/>
  <c r="K366" i="8"/>
  <c r="K360" i="8"/>
  <c r="K354" i="8"/>
  <c r="K348" i="8"/>
  <c r="K342" i="8"/>
  <c r="K336" i="8"/>
  <c r="K330" i="8"/>
  <c r="K324" i="8"/>
  <c r="K318" i="8"/>
  <c r="K312" i="8"/>
  <c r="K306" i="8"/>
  <c r="K300" i="8"/>
  <c r="K294" i="8"/>
  <c r="K288" i="8"/>
  <c r="K282" i="8"/>
  <c r="K276" i="8"/>
  <c r="K270" i="8"/>
  <c r="K264" i="8"/>
  <c r="K258" i="8"/>
  <c r="K252" i="8"/>
  <c r="K246" i="8"/>
  <c r="K240" i="8"/>
  <c r="K234" i="8"/>
  <c r="K228" i="8"/>
  <c r="K222" i="8"/>
  <c r="K216" i="8"/>
  <c r="K210" i="8"/>
  <c r="K204" i="8"/>
  <c r="K198" i="8"/>
  <c r="K192" i="8"/>
  <c r="K186" i="8"/>
  <c r="K180" i="8"/>
  <c r="K174" i="8"/>
  <c r="K168" i="8"/>
  <c r="K162" i="8"/>
  <c r="K156" i="8"/>
  <c r="K150" i="8"/>
  <c r="K144" i="8"/>
  <c r="K138" i="8"/>
  <c r="K132" i="8"/>
  <c r="K126" i="8"/>
  <c r="K120" i="8"/>
  <c r="K114" i="8"/>
  <c r="K108" i="8"/>
  <c r="K102" i="8"/>
  <c r="K96" i="8"/>
  <c r="K90" i="8"/>
  <c r="K84" i="8"/>
  <c r="K78" i="8"/>
  <c r="K72" i="8"/>
  <c r="K66" i="8"/>
  <c r="K60" i="8"/>
  <c r="K54" i="8"/>
  <c r="K49" i="8"/>
  <c r="K37" i="8"/>
  <c r="K25" i="8"/>
  <c r="K13" i="8"/>
  <c r="J420" i="8"/>
  <c r="J414" i="8"/>
  <c r="J408" i="8"/>
  <c r="J402" i="8"/>
  <c r="J396" i="8"/>
  <c r="J390" i="8"/>
  <c r="J384" i="8"/>
  <c r="J378" i="8"/>
  <c r="J372" i="8"/>
  <c r="J366" i="8"/>
  <c r="J360" i="8"/>
  <c r="J354" i="8"/>
  <c r="J348" i="8"/>
  <c r="J342" i="8"/>
  <c r="J336" i="8"/>
  <c r="J330" i="8"/>
  <c r="J324" i="8"/>
  <c r="J318" i="8"/>
  <c r="J312" i="8"/>
  <c r="J306" i="8"/>
  <c r="J300" i="8"/>
  <c r="J294" i="8"/>
  <c r="J288" i="8"/>
  <c r="J282" i="8"/>
  <c r="J276" i="8"/>
  <c r="J270" i="8"/>
  <c r="J264" i="8"/>
  <c r="J258" i="8"/>
  <c r="J252" i="8"/>
  <c r="J246" i="8"/>
  <c r="J240" i="8"/>
  <c r="J234" i="8"/>
  <c r="J228" i="8"/>
  <c r="J222" i="8"/>
  <c r="J216" i="8"/>
  <c r="J210" i="8"/>
  <c r="J204" i="8"/>
  <c r="J198" i="8"/>
  <c r="J192" i="8"/>
  <c r="J186" i="8"/>
  <c r="J180" i="8"/>
  <c r="J174" i="8"/>
  <c r="J168" i="8"/>
  <c r="J162" i="8"/>
  <c r="J156" i="8"/>
  <c r="J150" i="8"/>
  <c r="J144" i="8"/>
  <c r="J138" i="8"/>
  <c r="J132" i="8"/>
  <c r="J126" i="8"/>
  <c r="J120" i="8"/>
  <c r="J114" i="8"/>
  <c r="J108" i="8"/>
  <c r="J102" i="8"/>
  <c r="J96" i="8"/>
  <c r="J90" i="8"/>
  <c r="J84" i="8"/>
  <c r="J78" i="8"/>
  <c r="J72" i="8"/>
  <c r="J66" i="8"/>
  <c r="J60" i="8"/>
  <c r="J54" i="8"/>
  <c r="K48" i="8"/>
  <c r="K36" i="8"/>
  <c r="K24" i="8"/>
  <c r="K12" i="8"/>
  <c r="K419" i="8"/>
  <c r="K413" i="8"/>
  <c r="K407" i="8"/>
  <c r="K401" i="8"/>
  <c r="K395" i="8"/>
  <c r="K389" i="8"/>
  <c r="K383" i="8"/>
  <c r="K377" i="8"/>
  <c r="K371" i="8"/>
  <c r="K365" i="8"/>
  <c r="K359" i="8"/>
  <c r="K353" i="8"/>
  <c r="K347" i="8"/>
  <c r="K341" i="8"/>
  <c r="K335" i="8"/>
  <c r="K329" i="8"/>
  <c r="K323" i="8"/>
  <c r="K317" i="8"/>
  <c r="K311" i="8"/>
  <c r="K305" i="8"/>
  <c r="K299" i="8"/>
  <c r="K293" i="8"/>
  <c r="K287" i="8"/>
  <c r="K281" i="8"/>
  <c r="K275" i="8"/>
  <c r="K269" i="8"/>
  <c r="K263" i="8"/>
  <c r="K257" i="8"/>
  <c r="K251" i="8"/>
  <c r="K245" i="8"/>
  <c r="K239" i="8"/>
  <c r="K233" i="8"/>
  <c r="K227" i="8"/>
  <c r="K221" i="8"/>
  <c r="K215" i="8"/>
  <c r="K209" i="8"/>
  <c r="K203" i="8"/>
  <c r="K197" i="8"/>
  <c r="K191" i="8"/>
  <c r="K185" i="8"/>
  <c r="K179" i="8"/>
  <c r="K173" i="8"/>
  <c r="K167" i="8"/>
  <c r="K161" i="8"/>
  <c r="K155" i="8"/>
  <c r="K149" i="8"/>
  <c r="K143" i="8"/>
  <c r="K137" i="8"/>
  <c r="K131" i="8"/>
  <c r="K125" i="8"/>
  <c r="K119" i="8"/>
  <c r="K113" i="8"/>
  <c r="K107" i="8"/>
  <c r="K101" i="8"/>
  <c r="K95" i="8"/>
  <c r="K89" i="8"/>
  <c r="K83" i="8"/>
  <c r="K77" i="8"/>
  <c r="K71" i="8"/>
  <c r="K65" i="8"/>
  <c r="K59" i="8"/>
  <c r="K47" i="8"/>
  <c r="K35" i="8"/>
  <c r="K23" i="8"/>
  <c r="K11" i="8"/>
  <c r="J419" i="8"/>
  <c r="J413" i="8"/>
  <c r="J407" i="8"/>
  <c r="J401" i="8"/>
  <c r="J395" i="8"/>
  <c r="J389" i="8"/>
  <c r="J383" i="8"/>
  <c r="J377" i="8"/>
  <c r="J371" i="8"/>
  <c r="J365" i="8"/>
  <c r="J359" i="8"/>
  <c r="J353" i="8"/>
  <c r="J347" i="8"/>
  <c r="J341" i="8"/>
  <c r="J335" i="8"/>
  <c r="J329" i="8"/>
  <c r="J323" i="8"/>
  <c r="J317" i="8"/>
  <c r="J311" i="8"/>
  <c r="J305" i="8"/>
  <c r="J299" i="8"/>
  <c r="J293" i="8"/>
  <c r="J287" i="8"/>
  <c r="J281" i="8"/>
  <c r="J275" i="8"/>
  <c r="J269" i="8"/>
  <c r="J263" i="8"/>
  <c r="J257" i="8"/>
  <c r="J251" i="8"/>
  <c r="J245" i="8"/>
  <c r="J239" i="8"/>
  <c r="J233" i="8"/>
  <c r="J227" i="8"/>
  <c r="J221" i="8"/>
  <c r="J215" i="8"/>
  <c r="J209" i="8"/>
  <c r="J203" i="8"/>
  <c r="J197" i="8"/>
  <c r="J191" i="8"/>
  <c r="J185" i="8"/>
  <c r="J179" i="8"/>
  <c r="J173" i="8"/>
  <c r="J167" i="8"/>
  <c r="J161" i="8"/>
  <c r="J155" i="8"/>
  <c r="J149" i="8"/>
  <c r="J143" i="8"/>
  <c r="J137" i="8"/>
  <c r="J131" i="8"/>
  <c r="J125" i="8"/>
  <c r="J119" i="8"/>
  <c r="J113" i="8"/>
  <c r="J107" i="8"/>
  <c r="J101" i="8"/>
  <c r="J95" i="8"/>
  <c r="J89" i="8"/>
  <c r="J83" i="8"/>
  <c r="J77" i="8"/>
  <c r="J71" i="8"/>
  <c r="J65" i="8"/>
  <c r="J59" i="8"/>
  <c r="K46" i="8"/>
  <c r="K34" i="8"/>
  <c r="K22" i="8"/>
  <c r="K10" i="8"/>
  <c r="K418" i="8"/>
  <c r="K412" i="8"/>
  <c r="K406" i="8"/>
  <c r="K400" i="8"/>
  <c r="K394" i="8"/>
  <c r="K388" i="8"/>
  <c r="K382" i="8"/>
  <c r="K376" i="8"/>
  <c r="K370" i="8"/>
  <c r="K364" i="8"/>
  <c r="K358" i="8"/>
  <c r="K352" i="8"/>
  <c r="K346" i="8"/>
  <c r="K340" i="8"/>
  <c r="K334" i="8"/>
  <c r="K328" i="8"/>
  <c r="K322" i="8"/>
  <c r="K316" i="8"/>
  <c r="K310" i="8"/>
  <c r="K304" i="8"/>
  <c r="K298" i="8"/>
  <c r="K292" i="8"/>
  <c r="K286" i="8"/>
  <c r="K280" i="8"/>
  <c r="K274" i="8"/>
  <c r="K268" i="8"/>
  <c r="K262" i="8"/>
  <c r="K256" i="8"/>
  <c r="K250" i="8"/>
  <c r="K244" i="8"/>
  <c r="K238" i="8"/>
  <c r="K232" i="8"/>
  <c r="K226" i="8"/>
  <c r="K220" i="8"/>
  <c r="K214" i="8"/>
  <c r="K208" i="8"/>
  <c r="K202" i="8"/>
  <c r="K196" i="8"/>
  <c r="K190" i="8"/>
  <c r="K184" i="8"/>
  <c r="K178" i="8"/>
  <c r="K172" i="8"/>
  <c r="K166" i="8"/>
  <c r="K160" i="8"/>
  <c r="K154" i="8"/>
  <c r="K148" i="8"/>
  <c r="K142" i="8"/>
  <c r="K136" i="8"/>
  <c r="K130" i="8"/>
  <c r="K124" i="8"/>
  <c r="K118" i="8"/>
  <c r="K112" i="8"/>
  <c r="K106" i="8"/>
  <c r="K100" i="8"/>
  <c r="K94" i="8"/>
  <c r="K88" i="8"/>
  <c r="K82" i="8"/>
  <c r="K76" i="8"/>
  <c r="K70" i="8"/>
  <c r="K64" i="8"/>
  <c r="K58" i="8"/>
  <c r="K33" i="8"/>
  <c r="K21" i="8"/>
  <c r="K9" i="8"/>
  <c r="J418" i="8"/>
  <c r="J412" i="8"/>
  <c r="J406" i="8"/>
  <c r="J400" i="8"/>
  <c r="J394" i="8"/>
  <c r="J388" i="8"/>
  <c r="J382" i="8"/>
  <c r="J376" i="8"/>
  <c r="J370" i="8"/>
  <c r="J364" i="8"/>
  <c r="J358" i="8"/>
  <c r="J352" i="8"/>
  <c r="J346" i="8"/>
  <c r="J340" i="8"/>
  <c r="J334" i="8"/>
  <c r="J328" i="8"/>
  <c r="J322" i="8"/>
  <c r="J316" i="8"/>
  <c r="J310" i="8"/>
  <c r="J304" i="8"/>
  <c r="J298" i="8"/>
  <c r="J292" i="8"/>
  <c r="J286" i="8"/>
  <c r="J280" i="8"/>
  <c r="J274" i="8"/>
  <c r="J268" i="8"/>
  <c r="J262" i="8"/>
  <c r="J256" i="8"/>
  <c r="J250" i="8"/>
  <c r="J244" i="8"/>
  <c r="J238" i="8"/>
  <c r="J232" i="8"/>
  <c r="J226" i="8"/>
  <c r="J220" i="8"/>
  <c r="J214" i="8"/>
  <c r="J208" i="8"/>
  <c r="J202" i="8"/>
  <c r="J196" i="8"/>
  <c r="J190" i="8"/>
  <c r="J184" i="8"/>
  <c r="J178" i="8"/>
  <c r="J172" i="8"/>
  <c r="J166" i="8"/>
  <c r="J160" i="8"/>
  <c r="J154" i="8"/>
  <c r="J148" i="8"/>
  <c r="J142" i="8"/>
  <c r="J136" i="8"/>
  <c r="J130" i="8"/>
  <c r="J124" i="8"/>
  <c r="J118" i="8"/>
  <c r="J112" i="8"/>
  <c r="J106" i="8"/>
  <c r="J100" i="8"/>
  <c r="J94" i="8"/>
  <c r="J88" i="8"/>
  <c r="J82" i="8"/>
  <c r="J76" i="8"/>
  <c r="J70" i="8"/>
  <c r="J58" i="8"/>
  <c r="K45" i="8"/>
  <c r="K44" i="8"/>
  <c r="K32" i="8"/>
  <c r="K20" i="8"/>
  <c r="K8" i="8"/>
  <c r="K417" i="8"/>
  <c r="K411" i="8"/>
  <c r="K405" i="8"/>
  <c r="K399" i="8"/>
  <c r="K393" i="8"/>
  <c r="K387" i="8"/>
  <c r="K381" i="8"/>
  <c r="K375" i="8"/>
  <c r="K369" i="8"/>
  <c r="K363" i="8"/>
  <c r="K357" i="8"/>
  <c r="K351" i="8"/>
  <c r="K345" i="8"/>
  <c r="K339" i="8"/>
  <c r="K333" i="8"/>
  <c r="K327" i="8"/>
  <c r="K321" i="8"/>
  <c r="K315" i="8"/>
  <c r="K309" i="8"/>
  <c r="K303" i="8"/>
  <c r="K297" i="8"/>
  <c r="K291" i="8"/>
  <c r="K285" i="8"/>
  <c r="K279" i="8"/>
  <c r="K273" i="8"/>
  <c r="K267" i="8"/>
  <c r="K261" i="8"/>
  <c r="K255" i="8"/>
  <c r="K249" i="8"/>
  <c r="K243" i="8"/>
  <c r="K237" i="8"/>
  <c r="K231" i="8"/>
  <c r="K225" i="8"/>
  <c r="K219" i="8"/>
  <c r="K213" i="8"/>
  <c r="K207" i="8"/>
  <c r="K201" i="8"/>
  <c r="K195" i="8"/>
  <c r="K189" i="8"/>
  <c r="K183" i="8"/>
  <c r="K177" i="8"/>
  <c r="K171" i="8"/>
  <c r="K159" i="8"/>
  <c r="K153" i="8"/>
  <c r="K147" i="8"/>
  <c r="K141" i="8"/>
  <c r="K135" i="8"/>
  <c r="K129" i="8"/>
  <c r="K123" i="8"/>
  <c r="K117" i="8"/>
  <c r="K111" i="8"/>
  <c r="K105" i="8"/>
  <c r="K99" i="8"/>
  <c r="K93" i="8"/>
  <c r="K81" i="8"/>
  <c r="K75" i="8"/>
  <c r="K69" i="8"/>
  <c r="K6" i="7" l="1"/>
  <c r="K4" i="7"/>
  <c r="K5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4" i="7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D27" i="7"/>
  <c r="C27" i="7"/>
  <c r="D26" i="7"/>
  <c r="C26" i="7"/>
  <c r="D25" i="7"/>
  <c r="C25" i="7"/>
  <c r="D24" i="7"/>
  <c r="C24" i="7"/>
  <c r="D23" i="7"/>
  <c r="C23" i="7"/>
  <c r="D22" i="7"/>
  <c r="C22" i="7"/>
  <c r="D21" i="7"/>
  <c r="C21" i="7"/>
  <c r="D20" i="7"/>
  <c r="C20" i="7"/>
  <c r="D19" i="7"/>
  <c r="C19" i="7"/>
  <c r="D18" i="7"/>
  <c r="C18" i="7"/>
  <c r="D17" i="7"/>
  <c r="C17" i="7"/>
  <c r="D16" i="7"/>
  <c r="C16" i="7"/>
  <c r="D15" i="7"/>
  <c r="C15" i="7"/>
  <c r="D14" i="7"/>
  <c r="C14" i="7"/>
  <c r="D13" i="7"/>
  <c r="C13" i="7"/>
  <c r="D12" i="7"/>
  <c r="C12" i="7"/>
  <c r="D11" i="7"/>
  <c r="C11" i="7"/>
  <c r="D10" i="7"/>
  <c r="C10" i="7"/>
  <c r="D9" i="7"/>
  <c r="C9" i="7"/>
  <c r="D8" i="7"/>
  <c r="C8" i="7"/>
  <c r="D7" i="7"/>
  <c r="C7" i="7"/>
  <c r="D6" i="7"/>
  <c r="C6" i="7"/>
  <c r="D5" i="7"/>
  <c r="C5" i="7"/>
  <c r="D4" i="7"/>
  <c r="C4" i="7"/>
  <c r="A1" i="7"/>
  <c r="F3" i="3"/>
  <c r="P3" i="3" s="1"/>
  <c r="A1" i="1"/>
  <c r="L4" i="1"/>
  <c r="G37" i="1"/>
  <c r="AD12" i="6"/>
  <c r="E8" i="3"/>
  <c r="F8" i="3"/>
  <c r="D8" i="3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F3" i="2"/>
  <c r="F10" i="5"/>
  <c r="E11" i="5"/>
  <c r="E12" i="5"/>
  <c r="F13" i="5"/>
  <c r="E14" i="5"/>
  <c r="E15" i="5"/>
  <c r="E16" i="5"/>
  <c r="E17" i="5"/>
  <c r="E18" i="5"/>
  <c r="F19" i="5"/>
  <c r="E20" i="5"/>
  <c r="E21" i="5"/>
  <c r="F22" i="5"/>
  <c r="E23" i="5"/>
  <c r="E24" i="5"/>
  <c r="F25" i="5"/>
  <c r="E26" i="5"/>
  <c r="E27" i="5"/>
  <c r="E28" i="5"/>
  <c r="E29" i="5"/>
  <c r="E30" i="5"/>
  <c r="E5" i="5"/>
  <c r="E6" i="5"/>
  <c r="F7" i="5"/>
  <c r="E8" i="5"/>
  <c r="E9" i="5"/>
  <c r="H4" i="5"/>
  <c r="G30" i="7" l="1"/>
  <c r="K29" i="7"/>
  <c r="I29" i="7"/>
  <c r="G29" i="7"/>
  <c r="G32" i="7" s="1"/>
  <c r="E25" i="5"/>
  <c r="H27" i="5"/>
  <c r="H24" i="5"/>
  <c r="E22" i="5"/>
  <c r="H21" i="5"/>
  <c r="E19" i="5"/>
  <c r="H18" i="5"/>
  <c r="H15" i="5"/>
  <c r="E13" i="5"/>
  <c r="H12" i="5"/>
  <c r="E10" i="5"/>
  <c r="H30" i="5"/>
  <c r="E7" i="5"/>
  <c r="E4" i="5"/>
  <c r="H28" i="5"/>
  <c r="H25" i="5"/>
  <c r="H22" i="5"/>
  <c r="H19" i="5"/>
  <c r="H16" i="5"/>
  <c r="H13" i="5"/>
  <c r="H10" i="5"/>
  <c r="H7" i="5"/>
  <c r="F4" i="5"/>
  <c r="G28" i="5"/>
  <c r="G25" i="5"/>
  <c r="G22" i="5"/>
  <c r="G19" i="5"/>
  <c r="G16" i="5"/>
  <c r="G13" i="5"/>
  <c r="G10" i="5"/>
  <c r="F28" i="5"/>
  <c r="F16" i="5"/>
  <c r="H9" i="5"/>
  <c r="H6" i="5"/>
  <c r="G30" i="5"/>
  <c r="G27" i="5"/>
  <c r="G24" i="5"/>
  <c r="G21" i="5"/>
  <c r="G18" i="5"/>
  <c r="G15" i="5"/>
  <c r="G12" i="5"/>
  <c r="G9" i="5"/>
  <c r="F30" i="5"/>
  <c r="F27" i="5"/>
  <c r="F24" i="5"/>
  <c r="F21" i="5"/>
  <c r="F18" i="5"/>
  <c r="F15" i="5"/>
  <c r="F12" i="5"/>
  <c r="F9" i="5"/>
  <c r="F6" i="5"/>
  <c r="H29" i="5"/>
  <c r="H26" i="5"/>
  <c r="H23" i="5"/>
  <c r="H20" i="5"/>
  <c r="H17" i="5"/>
  <c r="H14" i="5"/>
  <c r="H11" i="5"/>
  <c r="H8" i="5"/>
  <c r="H5" i="5"/>
  <c r="G29" i="5"/>
  <c r="G26" i="5"/>
  <c r="G23" i="5"/>
  <c r="G20" i="5"/>
  <c r="G17" i="5"/>
  <c r="G14" i="5"/>
  <c r="G11" i="5"/>
  <c r="G8" i="5"/>
  <c r="F29" i="5"/>
  <c r="F26" i="5"/>
  <c r="F23" i="5"/>
  <c r="F20" i="5"/>
  <c r="F17" i="5"/>
  <c r="F14" i="5"/>
  <c r="F11" i="5"/>
  <c r="F8" i="5"/>
  <c r="F5" i="5"/>
  <c r="K4" i="5" l="1"/>
  <c r="B2" i="5"/>
  <c r="C4" i="5" s="1"/>
  <c r="C5" i="5" s="1"/>
  <c r="C6" i="5" s="1"/>
  <c r="C7" i="5" s="1"/>
  <c r="C8" i="5" s="1"/>
  <c r="C9" i="5" s="1"/>
  <c r="C10" i="5" s="1"/>
  <c r="C11" i="5" s="1"/>
  <c r="C12" i="5" s="1"/>
  <c r="C13" i="5" s="1"/>
  <c r="C14" i="5" s="1"/>
  <c r="C15" i="5" s="1"/>
  <c r="C16" i="5" s="1"/>
  <c r="C17" i="5" s="1"/>
  <c r="C18" i="5" s="1"/>
  <c r="C19" i="5" s="1"/>
  <c r="C20" i="5" s="1"/>
  <c r="C21" i="5" s="1"/>
  <c r="C22" i="5" s="1"/>
  <c r="C23" i="5" s="1"/>
  <c r="C24" i="5" s="1"/>
  <c r="C25" i="5" s="1"/>
  <c r="C26" i="5" s="1"/>
  <c r="C27" i="5" s="1"/>
  <c r="C28" i="5" s="1"/>
  <c r="C29" i="5" s="1"/>
  <c r="C30" i="5" s="1"/>
  <c r="I5" i="2"/>
  <c r="I6" i="2" s="1"/>
  <c r="D12" i="6"/>
  <c r="F12" i="6"/>
  <c r="H12" i="6"/>
  <c r="L8" i="3" s="1"/>
  <c r="J12" i="6"/>
  <c r="L12" i="6"/>
  <c r="N12" i="6"/>
  <c r="P12" i="6"/>
  <c r="R12" i="6"/>
  <c r="T12" i="6"/>
  <c r="V12" i="6"/>
  <c r="X12" i="6"/>
  <c r="Z12" i="6"/>
  <c r="AB12" i="6"/>
  <c r="AF12" i="6"/>
  <c r="AH12" i="6"/>
  <c r="AJ12" i="6"/>
  <c r="AL12" i="6"/>
  <c r="AN12" i="6"/>
  <c r="AP12" i="6"/>
  <c r="AR12" i="6"/>
  <c r="AT12" i="6"/>
  <c r="AV12" i="6"/>
  <c r="AX12" i="6"/>
  <c r="B12" i="6"/>
  <c r="B11" i="6"/>
  <c r="D11" i="6"/>
  <c r="F11" i="6"/>
  <c r="H11" i="6"/>
  <c r="J11" i="6"/>
  <c r="L11" i="6"/>
  <c r="N11" i="6"/>
  <c r="P11" i="6"/>
  <c r="R11" i="6"/>
  <c r="T11" i="6"/>
  <c r="V11" i="6"/>
  <c r="X11" i="6"/>
  <c r="Z11" i="6"/>
  <c r="AB11" i="6"/>
  <c r="AD11" i="6"/>
  <c r="AF11" i="6"/>
  <c r="AH11" i="6"/>
  <c r="AJ11" i="6"/>
  <c r="AL11" i="6"/>
  <c r="AN11" i="6"/>
  <c r="AP11" i="6"/>
  <c r="AR11" i="6"/>
  <c r="AT11" i="6"/>
  <c r="AV11" i="6"/>
  <c r="AX11" i="6"/>
  <c r="B10" i="6"/>
  <c r="D10" i="6"/>
  <c r="F10" i="6"/>
  <c r="H10" i="6"/>
  <c r="J10" i="6"/>
  <c r="L10" i="6"/>
  <c r="N10" i="6"/>
  <c r="P10" i="6"/>
  <c r="R10" i="6"/>
  <c r="T10" i="6"/>
  <c r="V10" i="6"/>
  <c r="X10" i="6"/>
  <c r="Z10" i="6"/>
  <c r="AB10" i="6"/>
  <c r="AD10" i="6"/>
  <c r="AF10" i="6"/>
  <c r="AH10" i="6"/>
  <c r="AJ10" i="6"/>
  <c r="AL10" i="6"/>
  <c r="AN10" i="6"/>
  <c r="AP10" i="6"/>
  <c r="AR10" i="6"/>
  <c r="AT10" i="6"/>
  <c r="AV10" i="6"/>
  <c r="AX10" i="6"/>
  <c r="D8" i="6"/>
  <c r="F8" i="6"/>
  <c r="H8" i="6"/>
  <c r="J8" i="6"/>
  <c r="L8" i="6"/>
  <c r="N8" i="6"/>
  <c r="P8" i="6"/>
  <c r="R8" i="6"/>
  <c r="R9" i="6" s="1"/>
  <c r="T8" i="6"/>
  <c r="V8" i="6"/>
  <c r="X8" i="6"/>
  <c r="Z8" i="6"/>
  <c r="AB8" i="6"/>
  <c r="AD8" i="6"/>
  <c r="AF8" i="6"/>
  <c r="AF9" i="6" s="1"/>
  <c r="AH8" i="6"/>
  <c r="AJ8" i="6"/>
  <c r="AL8" i="6"/>
  <c r="AN8" i="6"/>
  <c r="AP8" i="6"/>
  <c r="AR8" i="6"/>
  <c r="AT8" i="6"/>
  <c r="AV8" i="6"/>
  <c r="AX8" i="6"/>
  <c r="B8" i="6"/>
  <c r="B7" i="6"/>
  <c r="AP6" i="6"/>
  <c r="AR6" i="6"/>
  <c r="G39" i="1"/>
  <c r="L41" i="1"/>
  <c r="L11" i="1"/>
  <c r="L54" i="1"/>
  <c r="G54" i="1"/>
  <c r="D54" i="1"/>
  <c r="L53" i="1"/>
  <c r="G53" i="1"/>
  <c r="D53" i="1"/>
  <c r="J52" i="8" s="1"/>
  <c r="L52" i="1"/>
  <c r="G52" i="1"/>
  <c r="D52" i="1"/>
  <c r="L51" i="1"/>
  <c r="G51" i="1"/>
  <c r="D51" i="1"/>
  <c r="J50" i="8" s="1"/>
  <c r="L50" i="1"/>
  <c r="G50" i="1"/>
  <c r="D50" i="1"/>
  <c r="J49" i="8" s="1"/>
  <c r="L49" i="1"/>
  <c r="G49" i="1"/>
  <c r="D49" i="1"/>
  <c r="J48" i="8" s="1"/>
  <c r="L48" i="1"/>
  <c r="G48" i="1"/>
  <c r="D48" i="1"/>
  <c r="J47" i="8" s="1"/>
  <c r="L47" i="1"/>
  <c r="G47" i="1"/>
  <c r="D47" i="1"/>
  <c r="J46" i="8" s="1"/>
  <c r="L46" i="1"/>
  <c r="G46" i="1"/>
  <c r="D46" i="1"/>
  <c r="J45" i="8" s="1"/>
  <c r="L45" i="1"/>
  <c r="G45" i="1"/>
  <c r="D45" i="1"/>
  <c r="J44" i="8" s="1"/>
  <c r="L44" i="1"/>
  <c r="G44" i="1"/>
  <c r="D44" i="1"/>
  <c r="J43" i="8" s="1"/>
  <c r="L43" i="1"/>
  <c r="G43" i="1"/>
  <c r="D43" i="1"/>
  <c r="J42" i="8" s="1"/>
  <c r="L42" i="1"/>
  <c r="G42" i="1"/>
  <c r="D42" i="1"/>
  <c r="G41" i="1"/>
  <c r="D41" i="1"/>
  <c r="J40" i="8" s="1"/>
  <c r="L40" i="1"/>
  <c r="G40" i="1"/>
  <c r="D40" i="1"/>
  <c r="J39" i="8" s="1"/>
  <c r="L39" i="1"/>
  <c r="D39" i="1"/>
  <c r="J38" i="8" s="1"/>
  <c r="L38" i="1"/>
  <c r="G38" i="1"/>
  <c r="D38" i="1"/>
  <c r="J37" i="8" s="1"/>
  <c r="L37" i="1"/>
  <c r="D37" i="1"/>
  <c r="J36" i="8" s="1"/>
  <c r="L36" i="1"/>
  <c r="G36" i="1"/>
  <c r="D36" i="1"/>
  <c r="J35" i="8" s="1"/>
  <c r="L35" i="1"/>
  <c r="G35" i="1"/>
  <c r="D35" i="1"/>
  <c r="J34" i="8" s="1"/>
  <c r="L34" i="1"/>
  <c r="G34" i="1"/>
  <c r="D34" i="1"/>
  <c r="J33" i="8" s="1"/>
  <c r="L33" i="1"/>
  <c r="G33" i="1"/>
  <c r="D33" i="1"/>
  <c r="J32" i="8" s="1"/>
  <c r="L32" i="1"/>
  <c r="G32" i="1"/>
  <c r="D32" i="1"/>
  <c r="L31" i="1"/>
  <c r="G31" i="1"/>
  <c r="D31" i="1"/>
  <c r="J30" i="8" s="1"/>
  <c r="L30" i="1"/>
  <c r="G30" i="1"/>
  <c r="D30" i="1"/>
  <c r="J29" i="8" s="1"/>
  <c r="L29" i="1"/>
  <c r="G29" i="1"/>
  <c r="D29" i="1"/>
  <c r="J28" i="8" s="1"/>
  <c r="L28" i="1"/>
  <c r="G28" i="1"/>
  <c r="D28" i="1"/>
  <c r="J27" i="8" s="1"/>
  <c r="L27" i="1"/>
  <c r="G27" i="1"/>
  <c r="D27" i="1"/>
  <c r="J26" i="8" s="1"/>
  <c r="L26" i="1"/>
  <c r="G26" i="1"/>
  <c r="D26" i="1"/>
  <c r="J25" i="8" s="1"/>
  <c r="L25" i="1"/>
  <c r="G25" i="1"/>
  <c r="D25" i="1"/>
  <c r="J24" i="8" s="1"/>
  <c r="L24" i="1"/>
  <c r="G24" i="1"/>
  <c r="D24" i="1"/>
  <c r="J23" i="8" s="1"/>
  <c r="L23" i="1"/>
  <c r="G23" i="1"/>
  <c r="D23" i="1"/>
  <c r="J22" i="8" s="1"/>
  <c r="L22" i="1"/>
  <c r="G22" i="1"/>
  <c r="D22" i="1"/>
  <c r="L21" i="1"/>
  <c r="G21" i="1"/>
  <c r="D21" i="1"/>
  <c r="J20" i="8" s="1"/>
  <c r="L20" i="1"/>
  <c r="G20" i="1"/>
  <c r="D20" i="1"/>
  <c r="J19" i="8" s="1"/>
  <c r="L19" i="1"/>
  <c r="G19" i="1"/>
  <c r="D19" i="1"/>
  <c r="J18" i="8" s="1"/>
  <c r="L18" i="1"/>
  <c r="G18" i="1"/>
  <c r="D18" i="1"/>
  <c r="J17" i="8" s="1"/>
  <c r="L17" i="1"/>
  <c r="G17" i="1"/>
  <c r="D17" i="1"/>
  <c r="L16" i="1"/>
  <c r="G16" i="1"/>
  <c r="D16" i="1"/>
  <c r="L15" i="1"/>
  <c r="G15" i="1"/>
  <c r="D15" i="1"/>
  <c r="L14" i="1"/>
  <c r="G14" i="1"/>
  <c r="G7" i="5" s="1"/>
  <c r="D14" i="1"/>
  <c r="L13" i="1"/>
  <c r="G13" i="1"/>
  <c r="D13" i="1"/>
  <c r="L12" i="1"/>
  <c r="G12" i="1"/>
  <c r="D12" i="1"/>
  <c r="G11" i="1"/>
  <c r="G6" i="5" s="1"/>
  <c r="D11" i="1"/>
  <c r="L10" i="1"/>
  <c r="G10" i="1"/>
  <c r="D10" i="1"/>
  <c r="L9" i="1"/>
  <c r="G9" i="1"/>
  <c r="D9" i="1"/>
  <c r="L8" i="1"/>
  <c r="G8" i="1"/>
  <c r="D8" i="1"/>
  <c r="L7" i="1"/>
  <c r="G7" i="1"/>
  <c r="D7" i="1"/>
  <c r="L6" i="1"/>
  <c r="G6" i="1"/>
  <c r="G4" i="5" s="1"/>
  <c r="D6" i="1"/>
  <c r="L5" i="1"/>
  <c r="G5" i="1"/>
  <c r="D5" i="1"/>
  <c r="G4" i="1"/>
  <c r="D4" i="1"/>
  <c r="M8" i="3" l="1"/>
  <c r="K8" i="3"/>
  <c r="J51" i="8"/>
  <c r="J7" i="8"/>
  <c r="J3" i="8"/>
  <c r="J12" i="8"/>
  <c r="J14" i="8"/>
  <c r="J16" i="8"/>
  <c r="J15" i="8"/>
  <c r="J13" i="8"/>
  <c r="D6" i="6"/>
  <c r="B6" i="6"/>
  <c r="F6" i="7"/>
  <c r="F14" i="7"/>
  <c r="F22" i="7"/>
  <c r="F7" i="7"/>
  <c r="F15" i="7"/>
  <c r="F23" i="7"/>
  <c r="F8" i="7"/>
  <c r="F16" i="7"/>
  <c r="F24" i="7"/>
  <c r="F9" i="7"/>
  <c r="F17" i="7"/>
  <c r="F25" i="7"/>
  <c r="F10" i="7"/>
  <c r="F18" i="7"/>
  <c r="F26" i="7"/>
  <c r="F11" i="7"/>
  <c r="F19" i="7"/>
  <c r="F27" i="7"/>
  <c r="F12" i="7"/>
  <c r="F20" i="7"/>
  <c r="F4" i="7"/>
  <c r="F5" i="7"/>
  <c r="F13" i="7"/>
  <c r="F21" i="7"/>
  <c r="J10" i="8"/>
  <c r="J9" i="8"/>
  <c r="J8" i="8"/>
  <c r="J53" i="8"/>
  <c r="J11" i="8"/>
  <c r="J5" i="8"/>
  <c r="J31" i="8"/>
  <c r="J4" i="8"/>
  <c r="J21" i="8"/>
  <c r="J6" i="8"/>
  <c r="J41" i="8"/>
  <c r="G5" i="5"/>
  <c r="J4" i="5" s="1"/>
  <c r="I8" i="3"/>
  <c r="B9" i="6"/>
  <c r="H9" i="6"/>
  <c r="H8" i="3"/>
  <c r="N9" i="6"/>
  <c r="AL9" i="6"/>
  <c r="Z9" i="6"/>
  <c r="AX9" i="6"/>
  <c r="AB6" i="6"/>
  <c r="F6" i="6"/>
  <c r="AX6" i="6"/>
  <c r="Z6" i="6"/>
  <c r="AV6" i="6"/>
  <c r="X6" i="6"/>
  <c r="D9" i="6"/>
  <c r="AT6" i="6"/>
  <c r="V6" i="6"/>
  <c r="T6" i="6"/>
  <c r="R6" i="6"/>
  <c r="AN6" i="6"/>
  <c r="P6" i="6"/>
  <c r="AL6" i="6"/>
  <c r="N6" i="6"/>
  <c r="I4" i="2"/>
  <c r="AJ6" i="6"/>
  <c r="L6" i="6"/>
  <c r="AH6" i="6"/>
  <c r="J6" i="6"/>
  <c r="AF6" i="6"/>
  <c r="H6" i="6"/>
  <c r="G8" i="3" s="1"/>
  <c r="AD6" i="6"/>
  <c r="J9" i="6"/>
  <c r="AP9" i="6"/>
  <c r="AH9" i="6"/>
  <c r="X9" i="6"/>
  <c r="AV9" i="6"/>
  <c r="V9" i="6"/>
  <c r="AT9" i="6"/>
  <c r="AB9" i="6"/>
  <c r="T9" i="6"/>
  <c r="AR9" i="6"/>
  <c r="F9" i="6"/>
  <c r="AD9" i="6"/>
  <c r="L9" i="6"/>
  <c r="J8" i="3" s="1"/>
  <c r="AJ9" i="6"/>
  <c r="P9" i="6"/>
  <c r="AN9" i="6"/>
  <c r="H29" i="7" l="1"/>
  <c r="J29" i="7"/>
  <c r="F30" i="7"/>
  <c r="F29" i="7"/>
  <c r="G31" i="7" s="1"/>
  <c r="N8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<sst xmlns="http://schemas.openxmlformats.org/spreadsheetml/2006/main" count="417" uniqueCount="167">
  <si>
    <t>Référence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</si>
  <si>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</si>
  <si>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</si>
  <si>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</si>
  <si>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</si>
  <si>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</si>
  <si>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</si>
  <si>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</si>
  <si>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</si>
  <si>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</si>
  <si>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</si>
  <si>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</si>
  <si>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</si>
  <si>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</si>
  <si>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</si>
  <si>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</si>
  <si>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</si>
  <si>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</si>
  <si>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</si>
  <si>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</si>
  <si>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</si>
  <si>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</si>
  <si>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</si>
  <si>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</si>
  <si>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</si>
  <si>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</si>
  <si>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</si>
  <si>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</si>
  <si>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</si>
  <si>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</si>
  <si>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</si>
  <si>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</si>
  <si>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</si>
  <si>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</si>
  <si>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</si>
  <si>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</si>
  <si>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</si>
  <si>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</si>
  <si>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</si>
  <si>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</si>
  <si>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</si>
  <si>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</si>
  <si>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</si>
  <si>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</si>
  <si>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</si>
  <si>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</si>
  <si>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</si>
  <si>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</si>
  <si>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</si>
  <si>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</si>
  <si>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</si>
  <si>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Date avant contrat</t>
  </si>
  <si>
    <t>Annulation</t>
  </si>
  <si>
    <t>Oui</t>
  </si>
  <si>
    <t>Non</t>
  </si>
  <si>
    <t>Agent 1</t>
  </si>
  <si>
    <t>Entrée</t>
  </si>
  <si>
    <t>Sortie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</si>
  <si>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</si>
  <si>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</si>
  <si>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</si>
  <si>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</si>
  <si>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</si>
  <si>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</si>
  <si>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</si>
  <si>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</si>
  <si>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</si>
  <si>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</si>
  <si>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</si>
  <si>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</si>
  <si>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</si>
  <si>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</si>
  <si>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</si>
  <si>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</si>
  <si>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</si>
  <si>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</si>
  <si>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</si>
  <si>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</si>
  <si>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</si>
  <si>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</si>
  <si>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</si>
  <si>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</si>
  <si>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Rétractation</t>
  </si>
  <si>
    <t>Financement</t>
  </si>
  <si>
    <t>Autre</t>
  </si>
  <si>
    <t>Rem</t>
  </si>
  <si>
    <t>Tranches CA</t>
  </si>
  <si>
    <t>TVA</t>
  </si>
  <si>
    <t>Numéro</t>
  </si>
  <si>
    <t>Date contrat</t>
  </si>
  <si>
    <t>Objectif</t>
  </si>
  <si>
    <t>Total</t>
  </si>
  <si>
    <t>Exclus</t>
  </si>
  <si>
    <t>Nb Entrée</t>
  </si>
  <si>
    <t>Nb Sortie</t>
  </si>
  <si>
    <t xml:space="preserve">Agent : </t>
  </si>
  <si>
    <t>TVA :</t>
  </si>
  <si>
    <t>Début d'année</t>
  </si>
  <si>
    <t>Mois précédent</t>
  </si>
  <si>
    <t>Aujourd'hui</t>
  </si>
  <si>
    <t>Mois prochain</t>
  </si>
  <si>
    <t xml:space="preserve">Nom </t>
  </si>
  <si>
    <t>Motif</t>
  </si>
  <si>
    <t>Date Avant-contrat</t>
  </si>
  <si>
    <t>Montant TTC</t>
  </si>
  <si>
    <t>Com TTC agence</t>
  </si>
  <si>
    <t>Nb d'annulations</t>
  </si>
  <si>
    <t>Montant total</t>
  </si>
  <si>
    <t>Montant Com</t>
  </si>
  <si>
    <t>Nb entrée</t>
  </si>
  <si>
    <t>Nb sortie</t>
  </si>
  <si>
    <t>Nb Exlu</t>
  </si>
  <si>
    <t>CA TTC vente / Agent</t>
  </si>
  <si>
    <t>Entrée TTC</t>
  </si>
  <si>
    <t>Sortie TTC</t>
  </si>
  <si>
    <t>Total TTC</t>
  </si>
  <si>
    <t>% Objectif</t>
  </si>
  <si>
    <t>Part intercab TTC</t>
  </si>
  <si>
    <t>Commission Agence TTC</t>
  </si>
  <si>
    <t>Commission Totale</t>
  </si>
  <si>
    <t>CA HT</t>
  </si>
  <si>
    <t>Entrée HT</t>
  </si>
  <si>
    <t>Sortie HT</t>
  </si>
  <si>
    <t>Total HT</t>
  </si>
  <si>
    <t>Objectif HT</t>
  </si>
  <si>
    <t xml:space="preserve"> Objectif</t>
  </si>
  <si>
    <t xml:space="preserve"> Total HT</t>
  </si>
  <si>
    <t xml:space="preserve"> Entrée HT</t>
  </si>
  <si>
    <t xml:space="preserve"> Sortie HT</t>
  </si>
  <si>
    <t xml:space="preserve"> Nb entrée</t>
  </si>
  <si>
    <t xml:space="preserve"> Nb sortie</t>
  </si>
  <si>
    <t>dont Exlu</t>
  </si>
  <si>
    <t>CA (HT)</t>
  </si>
  <si>
    <t>Ventes</t>
  </si>
  <si>
    <t>Nb</t>
  </si>
  <si>
    <t>Total 2022</t>
  </si>
  <si>
    <t>Total 2023</t>
  </si>
  <si>
    <t>% Obj CA 2022</t>
  </si>
  <si>
    <t>% Obj Ventes 2022</t>
  </si>
  <si>
    <t>Com Encaissée HT</t>
  </si>
  <si>
    <t>Com à venir HT</t>
  </si>
  <si>
    <t>CA à date d'anniversaire</t>
  </si>
  <si>
    <t>Nom 1</t>
  </si>
  <si>
    <t>Entreur</t>
  </si>
  <si>
    <t>Sorteur</t>
  </si>
  <si>
    <t>Hubspot</t>
  </si>
  <si>
    <t>X</t>
  </si>
  <si>
    <t>Envoi notaire</t>
  </si>
  <si>
    <t>Date limite de prêt</t>
  </si>
  <si>
    <t>Date de prêt accordé</t>
  </si>
  <si>
    <t>Date d'édition offres de prêt</t>
  </si>
  <si>
    <t>Date signature prévue</t>
  </si>
  <si>
    <t>Date signature réelle</t>
  </si>
  <si>
    <t>Notaire Vendeur</t>
  </si>
  <si>
    <t>Notaire Acheteur</t>
  </si>
  <si>
    <t>Note</t>
  </si>
  <si>
    <t>Note d'honoraires</t>
  </si>
  <si>
    <t>?</t>
  </si>
  <si>
    <t>fixer les lignes 1/2/3</t>
  </si>
  <si>
    <t>Aller jusqu'à 250</t>
  </si>
  <si>
    <t>ajouter le nombre d'annulation par agent</t>
  </si>
  <si>
    <t>Ventes (HT)</t>
  </si>
  <si>
    <t>Signature réelle</t>
  </si>
  <si>
    <t>Signature estimée</t>
  </si>
  <si>
    <t>Vente TTC</t>
  </si>
  <si>
    <t>Exclu</t>
  </si>
  <si>
    <t>Vérif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</si>
</sst>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[$-40C]d\-mmm;@"/>
    <numFmt numFmtId="165" formatCode="_-* #,##0\ &quot;€&quot;_-;\-* #,##0\ &quot;€&quot;_-;_-* &quot;-&quot;??\ &quot;€&quot;_-;_-@_-"/>
    <numFmt numFmtId="166" formatCode="_-* #,##0.0\ &quot;€&quot;_-;\-* #,##0.0\ &quot;€&quot;_-;_-* &quot;-&quot;??\ &quot;€&quot;_-;_-@_-"/>
    <numFmt numFmtId="167" formatCode="0#&quot; &quot;##&quot; &quot;##&quot; &quot;##&quot; &quot;##"/>
    <numFmt numFmtId="168" formatCode="[$-40C]d\-mmm\-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5">
    <xf numFmtId="0" fontId="0" fillId="0" borderId="0" xfId="0"/>
    <xf numFmtId="14" fontId="0" fillId="2" borderId="0" xfId="0" applyNumberFormat="1" applyFill="1" applyAlignment="1">
      <alignment horizontal="center"/>
    </xf>
    <xf numFmtId="164" fontId="0" fillId="0" borderId="0" xfId="1" applyNumberFormat="1" applyFont="1" applyBorder="1" applyAlignment="1">
      <alignment horizontal="center" vertical="center"/>
    </xf>
    <xf numFmtId="165" fontId="3" fillId="0" borderId="9" xfId="1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5" fontId="0" fillId="0" borderId="9" xfId="1" applyNumberFormat="1" applyFont="1" applyBorder="1" applyAlignment="1">
      <alignment horizontal="center" vertical="center"/>
    </xf>
    <xf numFmtId="165" fontId="1" fillId="0" borderId="9" xfId="1" applyNumberFormat="1" applyFont="1" applyBorder="1" applyAlignment="1">
      <alignment horizontal="center" vertical="center"/>
    </xf>
    <xf numFmtId="164" fontId="0" fillId="0" borderId="9" xfId="1" applyNumberFormat="1" applyFont="1" applyBorder="1" applyAlignment="1">
      <alignment horizontal="center" vertical="center"/>
    </xf>
    <xf numFmtId="44" fontId="0" fillId="0" borderId="9" xfId="1" applyFont="1" applyBorder="1" applyAlignment="1">
      <alignment horizontal="center" vertical="center"/>
    </xf>
    <xf numFmtId="44" fontId="0" fillId="0" borderId="11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1" applyNumberFormat="1" applyFont="1" applyAlignment="1">
      <alignment horizontal="center"/>
    </xf>
    <xf numFmtId="165" fontId="0" fillId="0" borderId="0" xfId="0" applyNumberFormat="1"/>
    <xf numFmtId="14" fontId="0" fillId="0" borderId="0" xfId="0" applyNumberFormat="1"/>
    <xf numFmtId="0" fontId="4" fillId="0" borderId="0" xfId="0" applyFont="1" applyAlignment="1">
      <alignment horizontal="center"/>
    </xf>
    <xf numFmtId="165" fontId="4" fillId="0" borderId="0" xfId="1" applyNumberFormat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167" fontId="4" fillId="0" borderId="7" xfId="0" applyNumberFormat="1" applyFont="1" applyBorder="1" applyAlignment="1">
      <alignment horizontal="center"/>
    </xf>
    <xf numFmtId="14" fontId="4" fillId="0" borderId="7" xfId="0" applyNumberFormat="1" applyFont="1" applyBorder="1" applyAlignment="1">
      <alignment horizontal="center"/>
    </xf>
    <xf numFmtId="14" fontId="4" fillId="3" borderId="7" xfId="0" applyNumberFormat="1" applyFont="1" applyFill="1" applyBorder="1" applyAlignment="1">
      <alignment horizontal="center"/>
    </xf>
    <xf numFmtId="165" fontId="4" fillId="3" borderId="7" xfId="1" applyNumberFormat="1" applyFont="1" applyFill="1" applyBorder="1" applyAlignment="1">
      <alignment horizontal="center"/>
    </xf>
    <xf numFmtId="165" fontId="4" fillId="0" borderId="7" xfId="1" applyNumberFormat="1" applyFont="1" applyFill="1" applyBorder="1" applyAlignment="1">
      <alignment horizontal="center"/>
    </xf>
    <xf numFmtId="165" fontId="4" fillId="0" borderId="0" xfId="1" applyNumberFormat="1" applyFont="1" applyFill="1" applyBorder="1" applyAlignment="1">
      <alignment horizontal="center"/>
    </xf>
    <xf numFmtId="164" fontId="0" fillId="0" borderId="2" xfId="1" applyNumberFormat="1" applyFont="1" applyBorder="1" applyAlignment="1">
      <alignment horizontal="center" vertical="center"/>
    </xf>
    <xf numFmtId="0" fontId="0" fillId="0" borderId="0" xfId="0" applyBorder="1"/>
    <xf numFmtId="164" fontId="0" fillId="0" borderId="6" xfId="1" applyNumberFormat="1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167" fontId="4" fillId="0" borderId="0" xfId="0" applyNumberFormat="1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165" fontId="0" fillId="0" borderId="0" xfId="1" applyNumberFormat="1" applyFont="1" applyBorder="1"/>
    <xf numFmtId="0" fontId="0" fillId="0" borderId="3" xfId="0" applyBorder="1"/>
    <xf numFmtId="0" fontId="0" fillId="0" borderId="12" xfId="0" applyBorder="1"/>
    <xf numFmtId="0" fontId="0" fillId="0" borderId="13" xfId="0" applyBorder="1"/>
    <xf numFmtId="9" fontId="0" fillId="0" borderId="14" xfId="0" applyNumberFormat="1" applyBorder="1"/>
    <xf numFmtId="165" fontId="0" fillId="0" borderId="15" xfId="1" applyNumberFormat="1" applyFont="1" applyBorder="1"/>
    <xf numFmtId="9" fontId="0" fillId="0" borderId="4" xfId="0" applyNumberFormat="1" applyBorder="1"/>
    <xf numFmtId="165" fontId="0" fillId="0" borderId="5" xfId="1" applyNumberFormat="1" applyFont="1" applyBorder="1"/>
    <xf numFmtId="165" fontId="0" fillId="0" borderId="16" xfId="1" applyNumberFormat="1" applyFont="1" applyBorder="1"/>
    <xf numFmtId="14" fontId="0" fillId="0" borderId="9" xfId="1" applyNumberFormat="1" applyFont="1" applyBorder="1" applyAlignment="1">
      <alignment horizontal="center" vertical="center"/>
    </xf>
    <xf numFmtId="14" fontId="0" fillId="0" borderId="10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6" fontId="0" fillId="0" borderId="1" xfId="1" applyNumberFormat="1" applyFont="1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0" fontId="0" fillId="0" borderId="0" xfId="0" applyFill="1" applyAlignment="1">
      <alignment horizontal="center"/>
    </xf>
    <xf numFmtId="166" fontId="0" fillId="0" borderId="0" xfId="1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NumberFormat="1"/>
    <xf numFmtId="0" fontId="0" fillId="0" borderId="9" xfId="0" applyBorder="1" applyAlignment="1">
      <alignment horizontal="center"/>
    </xf>
    <xf numFmtId="17" fontId="0" fillId="0" borderId="0" xfId="0" applyNumberFormat="1" applyAlignment="1">
      <alignment horizontal="center"/>
    </xf>
    <xf numFmtId="165" fontId="0" fillId="0" borderId="9" xfId="1" applyNumberFormat="1" applyFont="1" applyBorder="1" applyAlignment="1">
      <alignment horizontal="center"/>
    </xf>
    <xf numFmtId="0" fontId="0" fillId="0" borderId="9" xfId="1" applyNumberFormat="1" applyFont="1" applyBorder="1" applyAlignment="1">
      <alignment horizontal="center"/>
    </xf>
    <xf numFmtId="165" fontId="0" fillId="2" borderId="9" xfId="1" applyNumberFormat="1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44" fontId="0" fillId="0" borderId="9" xfId="1" applyFont="1" applyBorder="1" applyAlignment="1">
      <alignment horizontal="center"/>
    </xf>
    <xf numFmtId="9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9" xfId="0" applyBorder="1" applyAlignment="1">
      <alignment horizontal="center"/>
    </xf>
    <xf numFmtId="166" fontId="0" fillId="0" borderId="28" xfId="1" applyNumberFormat="1" applyFont="1" applyBorder="1" applyAlignment="1">
      <alignment horizontal="center"/>
    </xf>
    <xf numFmtId="166" fontId="0" fillId="0" borderId="28" xfId="1" applyNumberFormat="1" applyFont="1" applyBorder="1"/>
    <xf numFmtId="166" fontId="0" fillId="0" borderId="29" xfId="1" applyNumberFormat="1" applyFont="1" applyBorder="1"/>
    <xf numFmtId="0" fontId="3" fillId="0" borderId="32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33" xfId="0" applyFont="1" applyFill="1" applyBorder="1" applyAlignment="1">
      <alignment horizontal="center"/>
    </xf>
    <xf numFmtId="0" fontId="3" fillId="0" borderId="25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0" fontId="3" fillId="0" borderId="27" xfId="0" applyFont="1" applyFill="1" applyBorder="1" applyAlignment="1">
      <alignment horizontal="center"/>
    </xf>
    <xf numFmtId="0" fontId="0" fillId="2" borderId="0" xfId="0" applyFill="1"/>
    <xf numFmtId="0" fontId="2" fillId="0" borderId="0" xfId="0" applyFont="1" applyFill="1"/>
    <xf numFmtId="44" fontId="0" fillId="0" borderId="0" xfId="1" applyFont="1"/>
    <xf numFmtId="0" fontId="0" fillId="2" borderId="0" xfId="0" applyFill="1" applyAlignment="1">
      <alignment horizontal="center"/>
    </xf>
    <xf numFmtId="0" fontId="3" fillId="0" borderId="0" xfId="0" applyFont="1"/>
    <xf numFmtId="168" fontId="0" fillId="0" borderId="0" xfId="0" applyNumberFormat="1" applyAlignment="1">
      <alignment horizontal="center"/>
    </xf>
    <xf numFmtId="14" fontId="0" fillId="0" borderId="0" xfId="0" applyNumberFormat="1" applyFont="1"/>
    <xf numFmtId="0" fontId="3" fillId="0" borderId="9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3" fillId="0" borderId="9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0" fillId="0" borderId="10" xfId="1" applyNumberFormat="1" applyFont="1" applyBorder="1" applyAlignment="1">
      <alignment horizontal="center"/>
    </xf>
    <xf numFmtId="0" fontId="3" fillId="0" borderId="0" xfId="0" applyFont="1" applyBorder="1" applyAlignment="1"/>
    <xf numFmtId="0" fontId="3" fillId="0" borderId="0" xfId="0" applyFont="1" applyFill="1" applyBorder="1" applyAlignment="1">
      <alignment horizontal="center"/>
    </xf>
    <xf numFmtId="166" fontId="0" fillId="0" borderId="0" xfId="1" applyNumberFormat="1" applyFont="1" applyBorder="1"/>
    <xf numFmtId="165" fontId="0" fillId="0" borderId="0" xfId="1" applyNumberFormat="1" applyFont="1" applyBorder="1" applyAlignment="1">
      <alignment horizontal="center"/>
    </xf>
    <xf numFmtId="0" fontId="3" fillId="0" borderId="34" xfId="0" applyFont="1" applyBorder="1" applyAlignment="1"/>
    <xf numFmtId="0" fontId="3" fillId="0" borderId="34" xfId="0" applyFont="1" applyFill="1" applyBorder="1" applyAlignment="1">
      <alignment horizontal="center"/>
    </xf>
    <xf numFmtId="166" fontId="0" fillId="0" borderId="34" xfId="1" applyNumberFormat="1" applyFont="1" applyBorder="1"/>
    <xf numFmtId="0" fontId="0" fillId="0" borderId="34" xfId="0" applyBorder="1"/>
    <xf numFmtId="165" fontId="0" fillId="0" borderId="34" xfId="1" applyNumberFormat="1" applyFont="1" applyBorder="1" applyAlignment="1">
      <alignment horizontal="center"/>
    </xf>
    <xf numFmtId="1" fontId="0" fillId="0" borderId="9" xfId="1" applyNumberFormat="1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165" fontId="3" fillId="0" borderId="9" xfId="1" applyNumberFormat="1" applyFont="1" applyBorder="1" applyAlignment="1">
      <alignment horizontal="center" vertical="center" wrapText="1"/>
    </xf>
    <xf numFmtId="165" fontId="3" fillId="0" borderId="9" xfId="1" applyNumberFormat="1" applyFont="1" applyBorder="1" applyAlignment="1">
      <alignment horizontal="center" vertical="center" wrapText="1"/>
    </xf>
    <xf numFmtId="165" fontId="0" fillId="0" borderId="9" xfId="1" applyNumberFormat="1" applyFont="1" applyBorder="1" applyAlignment="1">
      <alignment horizontal="center" vertical="center" wrapText="1"/>
    </xf>
    <xf numFmtId="14" fontId="0" fillId="2" borderId="25" xfId="0" applyNumberFormat="1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58">
    <dxf>
      <numFmt numFmtId="165" formatCode="_-* #,##0\ &quot;€&quot;_-;\-* #,##0\ &quot;€&quot;_-;_-* &quot;-&quot;??\ &quot;€&quot;_-;_-@_-"/>
    </dxf>
    <dxf>
      <numFmt numFmtId="165" formatCode="_-* #,##0\ &quot;€&quot;_-;\-* #,##0\ &quot;€&quot;_-;_-* &quot;-&quot;??\ &quot;€&quot;_-;_-@_-"/>
    </dxf>
    <dxf>
      <numFmt numFmtId="165" formatCode="_-* #,##0\ &quot;€&quot;_-;\-* #,##0\ &quot;€&quot;_-;_-* &quot;-&quot;??\ &quot;€&quot;_-;_-@_-"/>
    </dxf>
    <dxf>
      <numFmt numFmtId="165" formatCode="_-* #,##0\ &quot;€&quot;_-;\-* #,##0\ &quot;€&quot;_-;_-* &quot;-&quot;??\ &quot;€&quot;_-;_-@_-"/>
    </dxf>
    <dxf>
      <fill>
        <patternFill patternType="none">
          <bgColor auto="1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>
          <bgColor rgb="FFC6EFCE"/>
        </patternFill>
      </fill>
    </dxf>
    <dxf>
      <font>
        <color auto="1"/>
      </font>
      <fill>
        <patternFill>
          <bgColor rgb="FFC6EFCE"/>
        </patternFill>
      </fill>
    </dxf>
    <dxf>
      <font>
        <color auto="1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>
          <bgColor rgb="FFC6EFCE"/>
        </patternFill>
      </fill>
    </dxf>
    <dxf>
      <font>
        <color auto="1"/>
      </font>
      <fill>
        <patternFill>
          <bgColor rgb="FFC6EFCE"/>
        </patternFill>
      </fill>
    </dxf>
    <dxf>
      <font>
        <color auto="1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>
          <bgColor rgb="FFC6EFCE"/>
        </patternFill>
      </fill>
    </dxf>
    <dxf>
      <fill>
        <patternFill patternType="none">
          <bgColor auto="1"/>
        </patternFill>
      </fill>
    </dxf>
    <dxf>
      <font>
        <color auto="1"/>
      </font>
      <fill>
        <patternFill>
          <bgColor rgb="FFC6EFCE"/>
        </patternFill>
      </fill>
    </dxf>
    <dxf>
      <font>
        <color auto="1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>
          <bgColor rgb="FFC6EFCE"/>
        </patternFill>
      </fill>
    </dxf>
    <dxf>
      <fill>
        <patternFill patternType="solid">
          <bgColor theme="0"/>
        </patternFill>
      </fill>
    </dxf>
    <dxf>
      <font>
        <color auto="1"/>
      </font>
      <fill>
        <patternFill>
          <bgColor rgb="FFC6EFCE"/>
        </patternFill>
      </fill>
    </dxf>
    <dxf>
      <font>
        <color auto="1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ill>
        <patternFill patternType="solid">
          <bgColor theme="0"/>
        </patternFill>
      </fill>
    </dxf>
    <dxf>
      <font>
        <color auto="1"/>
      </font>
      <fill>
        <patternFill>
          <bgColor rgb="FFC6EFCE"/>
        </patternFill>
      </fill>
    </dxf>
    <dxf>
      <font>
        <color auto="1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auto="1"/>
      </font>
      <fill>
        <patternFill>
          <bgColor rgb="FFC6EFCE"/>
        </patternFill>
      </fill>
    </dxf>
    <dxf>
      <font>
        <color auto="1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auto="1"/>
      </font>
      <fill>
        <patternFill>
          <bgColor rgb="FFC6EFCE"/>
        </patternFill>
      </fill>
    </dxf>
    <dxf>
      <font>
        <color auto="1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auto="1"/>
      </font>
      <fill>
        <patternFill>
          <bgColor rgb="FFC6EFCE"/>
        </patternFill>
      </fill>
    </dxf>
    <dxf>
      <font>
        <color auto="1"/>
      </font>
      <fill>
        <patternFill>
          <bgColor rgb="FFFFC7CE"/>
        </patternFill>
      </fill>
    </dxf>
    <dxf>
      <fill>
        <patternFill patternType="solid">
          <bgColor theme="0"/>
        </patternFill>
      </fill>
    </dxf>
    <dxf>
      <font>
        <color rgb="FF0061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numFmt numFmtId="165" formatCode="_-* #,##0\ &quot;€&quot;_-;\-* #,##0\ &quot;€&quot;_-;_-* &quot;-&quot;??\ &quot;€&quot;_-;_-@_-"/>
    </dxf>
    <dxf>
      <numFmt numFmtId="165" formatCode="_-* #,##0\ &quot;€&quot;_-;\-* #,##0\ &quot;€&quot;_-;_-* &quot;-&quot;??\ &quot;€&quot;_-;_-@_-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 patternType="solid"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 patternType="gray0625"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[Josselin-V2.xlsx]Agent!Tableau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showDataLabelsRange val="1"/>
            </c:ext>
          </c:extLst>
        </c:dLbl>
      </c:pivotFmt>
      <c:pivotFmt>
        <c:idx val="2"/>
        <c:spPr>
          <a:solidFill>
            <a:schemeClr val="accent2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fld id="{C50183EE-68F6-4CB7-B305-BE8227BE4B9F}" type="CELLRANGE">
                  <a:rPr lang="en-US"/>
                  <a:pPr>
                    <a:defRPr cap="none" spc="0">
                      <a:ln w="0"/>
                      <a:solidFill>
                        <a:schemeClr val="tx1"/>
                      </a:solidFill>
                      <a:effectLst>
                        <a:outerShdw blurRad="38100" dist="19050" dir="2700000" algn="tl" rotWithShape="0">
                          <a:schemeClr val="dk1">
                            <a:alpha val="40000"/>
                          </a:schemeClr>
                        </a:outerShdw>
                      </a:effectLst>
                    </a:defRPr>
                  </a:pPr>
                  <a:t>[PLAGECELL]</a:t>
                </a:fld>
                <a:endParaRPr lang="en-US" baseline="0"/>
              </a:p>
              <a:p>
                <a:pPr>
                  <a:defRPr cap="none" spc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</a:defRPr>
                </a:pPr>
                <a:fld id="{7CBF69C2-9E28-47F1-98AF-BE08C5115303}" type="VALUE">
                  <a:rPr lang="en-US"/>
                  <a:pPr>
                    <a:defRPr cap="none" spc="0">
                      <a:ln w="0"/>
                      <a:solidFill>
                        <a:schemeClr val="tx1"/>
                      </a:solidFill>
                      <a:effectLst>
                        <a:outerShdw blurRad="38100" dist="19050" dir="2700000" algn="tl" rotWithShape="0">
                          <a:schemeClr val="dk1">
                            <a:alpha val="40000"/>
                          </a:schemeClr>
                        </a:outerShdw>
                      </a:effectLst>
                    </a:defRPr>
                  </a:pPr>
                  <a:t>[VALEUR]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separator>
</c:separator>
          <c:extLst>
            <c:ext xmlns:c15="http://schemas.microsoft.com/office/drawing/2012/chart" uri="{CE6537A1-D6FC-4f65-9D91-7224C49458BB}">
              <c15:dlblFieldTable/>
              <c15:showDataLabelsRange val="1"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Agent!$N$8</c:f>
              <c:strCache>
                <c:ptCount val="1"/>
                <c:pt idx="0">
                  <c:v> Objectif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Agent!$N$8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Agent!$N$8</c:f>
              <c:numCache>
                <c:formatCode>_-* #\ ##0\ "€"_-;\-* #\ ##0\ "€"_-;_-* "-"??\ "€"_-;_-@_-</c:formatCode>
                <c:ptCount val="1"/>
                <c:pt idx="0">
                  <c:v>100000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84A-4E4C-BD35-00EB0C3F8298}"/>
            </c:ext>
          </c:extLst>
        </c:ser>
        <c:ser>
          <c:idx val="1"/>
          <c:order val="1"/>
          <c:tx>
            <c:strRef>
              <c:f>Agent!$N$8</c:f>
              <c:strCache>
                <c:ptCount val="1"/>
                <c:pt idx="0">
                  <c:v> Total HT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384A-4E4C-BD35-00EB0C3F8298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C50183EE-68F6-4CB7-B305-BE8227BE4B9F}" type="CELLRANGE">
                      <a:rPr lang="en-US"/>
                      <a:pPr/>
                      <a:t>[PLAGECELL]</a:t>
                    </a:fld>
                    <a:endParaRPr lang="en-US" baseline="0"/>
                  </a:p>
                  <a:p>
                    <a:fld id="{7CBF69C2-9E28-47F1-98AF-BE08C5115303}" type="VALUE">
                      <a:rPr lang="en-US"/>
                      <a:pPr/>
                      <a:t>[VALEUR]</a:t>
                    </a:fld>
                    <a:endParaRPr lang="fr-FR"/>
                  </a:p>
                </c:rich>
              </c:tx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separator>
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384A-4E4C-BD35-00EB0C3F829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Agent!$N$8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Agent!$N$8</c:f>
              <c:numCache>
                <c:formatCode>_-* #\ ##0\ "€"_-;\-* #\ ##0\ "€"_-;_-* "-"??\ "€"_-;_-@_-</c:formatCode>
                <c:ptCount val="1"/>
                <c:pt idx="0">
                  <c:v>21750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Agent!$N$8</c15:f>
                <c15:dlblRangeCache>
                  <c:ptCount val="1"/>
                  <c:pt idx="0">
                    <c:v>22%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384A-4E4C-BD35-00EB0C3F8298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700856824"/>
        <c:axId val="700850920"/>
      </c:barChart>
      <c:catAx>
        <c:axId val="70085682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700850920"/>
        <c:crosses val="autoZero"/>
        <c:auto val="1"/>
        <c:lblAlgn val="ctr"/>
        <c:lblOffset val="100"/>
        <c:noMultiLvlLbl val="0"/>
      </c:catAx>
      <c:valAx>
        <c:axId val="700850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0856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[Josselin-V2.xlsx]Agent!Tableau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Agent!$W$12</c:f>
              <c:strCache>
                <c:ptCount val="1"/>
                <c:pt idx="0">
                  <c:v> Entrée HT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Agent!$W$13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Agent!$W$13</c:f>
              <c:numCache>
                <c:formatCode>_-* #\ ##0\ "€"_-;\-* #\ ##0\ "€"_-;_-* "-"??\ "€"_-;_-@_-</c:formatCode>
                <c:ptCount val="1"/>
                <c:pt idx="0">
                  <c:v>11500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76D-4B31-AED8-E543396186DD}"/>
            </c:ext>
          </c:extLst>
        </c:ser>
        <c:ser>
          <c:idx val="1"/>
          <c:order val="1"/>
          <c:tx>
            <c:strRef>
              <c:f>Agent!$X$12</c:f>
              <c:strCache>
                <c:ptCount val="1"/>
                <c:pt idx="0">
                  <c:v> Sortie HT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none" spc="0" baseline="0">
                    <a:ln w="0"/>
                    <a:solidFill>
                      <a:schemeClr val="tx1"/>
                    </a:solidFill>
                    <a:effectLst>
                      <a:outerShdw blurRad="38100" dist="19050" dir="2700000" algn="tl" rotWithShape="0">
                        <a:schemeClr val="dk1">
                          <a:alpha val="40000"/>
                        </a:schemeClr>
                      </a:outerShdw>
                    </a:effectLst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Agent!$W$13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Agent!$X$13</c:f>
              <c:numCache>
                <c:formatCode>_-* #\ ##0\ "€"_-;\-* #\ ##0\ "€"_-;_-* "-"??\ "€"_-;_-@_-</c:formatCode>
                <c:ptCount val="1"/>
                <c:pt idx="0">
                  <c:v>10250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76D-4B31-AED8-E543396186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69002496"/>
        <c:axId val="669000856"/>
      </c:barChart>
      <c:catAx>
        <c:axId val="66900249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69000856"/>
        <c:crosses val="autoZero"/>
        <c:auto val="1"/>
        <c:lblAlgn val="ctr"/>
        <c:lblOffset val="100"/>
        <c:noMultiLvlLbl val="0"/>
      </c:catAx>
      <c:valAx>
        <c:axId val="669000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9002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 b="0" cap="none" spc="0">
          <a:ln w="0"/>
          <a:solidFill>
            <a:schemeClr val="tx1"/>
          </a:solidFill>
          <a:effectLst>
            <a:outerShdw blurRad="38100" dist="19050" dir="2700000" algn="tl" rotWithShape="0">
              <a:schemeClr val="dk1">
                <a:alpha val="40000"/>
              </a:schemeClr>
            </a:outerShdw>
          </a:effectLst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[Josselin-V2.xlsx]Agent!Tableau croisé dynamique3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Agent!$W$15</c:f>
              <c:strCache>
                <c:ptCount val="1"/>
                <c:pt idx="0">
                  <c:v> Nb sortie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Agent!$W$16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Agent!$W$16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FFB-4741-A20B-E2ACADB030E6}"/>
            </c:ext>
          </c:extLst>
        </c:ser>
        <c:ser>
          <c:idx val="1"/>
          <c:order val="1"/>
          <c:tx>
            <c:strRef>
              <c:f>Agent!$X$15</c:f>
              <c:strCache>
                <c:ptCount val="1"/>
                <c:pt idx="0">
                  <c:v>dont Exlu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Agent!$W$16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Agent!$X$16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FFB-4741-A20B-E2ACADB030E6}"/>
            </c:ext>
          </c:extLst>
        </c:ser>
        <c:ser>
          <c:idx val="2"/>
          <c:order val="2"/>
          <c:tx>
            <c:strRef>
              <c:f>Agent!$Y$15</c:f>
              <c:strCache>
                <c:ptCount val="1"/>
                <c:pt idx="0">
                  <c:v> Nb entrée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Agent!$W$16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Agent!$Y$16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FFB-4741-A20B-E2ACADB030E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82"/>
        <c:axId val="745129368"/>
        <c:axId val="745127400"/>
      </c:barChart>
      <c:catAx>
        <c:axId val="745129368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745127400"/>
        <c:crosses val="autoZero"/>
        <c:auto val="1"/>
        <c:lblAlgn val="ctr"/>
        <c:lblOffset val="100"/>
        <c:noMultiLvlLbl val="0"/>
      </c:catAx>
      <c:valAx>
        <c:axId val="745127400"/>
        <c:scaling>
          <c:orientation val="minMax"/>
          <c:max val="4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baseline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5129368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Com</a:t>
            </a:r>
            <a:r>
              <a:rPr lang="fr-FR" baseline="0"/>
              <a:t> encaissée et à venir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'Agence '!$A$4:$A$15</c:f>
              <c:numCache>
                <c:formatCode>mmm\-yy</c:formatCode>
                <c:ptCount val="12"/>
                <c:pt idx="0">
                  <c:v>44562</c:v>
                </c:pt>
                <c:pt idx="1">
                  <c:v>44593</c:v>
                </c:pt>
                <c:pt idx="2">
                  <c:v>44621</c:v>
                </c:pt>
                <c:pt idx="3">
                  <c:v>44652</c:v>
                </c:pt>
                <c:pt idx="4">
                  <c:v>44682</c:v>
                </c:pt>
                <c:pt idx="5">
                  <c:v>44713</c:v>
                </c:pt>
                <c:pt idx="6">
                  <c:v>44743</c:v>
                </c:pt>
                <c:pt idx="7">
                  <c:v>44774</c:v>
                </c:pt>
                <c:pt idx="8">
                  <c:v>44805</c:v>
                </c:pt>
                <c:pt idx="9">
                  <c:v>44835</c:v>
                </c:pt>
                <c:pt idx="10">
                  <c:v>44866</c:v>
                </c:pt>
                <c:pt idx="11">
                  <c:v>44896</c:v>
                </c:pt>
              </c:numCache>
            </c:numRef>
          </c:cat>
          <c:val>
            <c:numRef>
              <c:f>'Agence '!$H$4:$H$15</c:f>
              <c:numCache>
                <c:formatCode>_-* #\ ##0.0\ "€"_-;\-* #\ ##0.0\ "€"_-;_-* "-"??\ "€"_-;_-@_-</c:formatCode>
                <c:ptCount val="12"/>
                <c:pt idx="0">
                  <c:v>0</c:v>
                </c:pt>
                <c:pt idx="1">
                  <c:v>17166.666666666668</c:v>
                </c:pt>
                <c:pt idx="2">
                  <c:v>14666.666666666668</c:v>
                </c:pt>
                <c:pt idx="3">
                  <c:v>5500</c:v>
                </c:pt>
                <c:pt idx="4">
                  <c:v>51333.333333333336</c:v>
                </c:pt>
                <c:pt idx="5">
                  <c:v>29500</c:v>
                </c:pt>
                <c:pt idx="6">
                  <c:v>40833.333333333336</c:v>
                </c:pt>
                <c:pt idx="7">
                  <c:v>26500</c:v>
                </c:pt>
                <c:pt idx="8">
                  <c:v>28166.666666666668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52-41A3-95FC-D8CE48B6E224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'Agence '!$A$4:$A$15</c:f>
              <c:numCache>
                <c:formatCode>mmm\-yy</c:formatCode>
                <c:ptCount val="12"/>
                <c:pt idx="0">
                  <c:v>44562</c:v>
                </c:pt>
                <c:pt idx="1">
                  <c:v>44593</c:v>
                </c:pt>
                <c:pt idx="2">
                  <c:v>44621</c:v>
                </c:pt>
                <c:pt idx="3">
                  <c:v>44652</c:v>
                </c:pt>
                <c:pt idx="4">
                  <c:v>44682</c:v>
                </c:pt>
                <c:pt idx="5">
                  <c:v>44713</c:v>
                </c:pt>
                <c:pt idx="6">
                  <c:v>44743</c:v>
                </c:pt>
                <c:pt idx="7">
                  <c:v>44774</c:v>
                </c:pt>
                <c:pt idx="8">
                  <c:v>44805</c:v>
                </c:pt>
                <c:pt idx="9">
                  <c:v>44835</c:v>
                </c:pt>
                <c:pt idx="10">
                  <c:v>44866</c:v>
                </c:pt>
                <c:pt idx="11">
                  <c:v>44896</c:v>
                </c:pt>
              </c:numCache>
            </c:numRef>
          </c:cat>
          <c:val>
            <c:numRef>
              <c:f>'Agence '!$J$4:$J$15</c:f>
              <c:numCache>
                <c:formatCode>_-* #\ ##0.0\ "€"_-;\-* #\ ##0.0\ "€"_-;_-* "-"??\ "€"_-;_-@_-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29666.666666666668</c:v>
                </c:pt>
                <c:pt idx="9">
                  <c:v>9833.3333333333339</c:v>
                </c:pt>
                <c:pt idx="10">
                  <c:v>31500</c:v>
                </c:pt>
                <c:pt idx="11">
                  <c:v>67500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352-41A3-95FC-D8CE48B6E2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489126639"/>
        <c:axId val="1489131215"/>
      </c:barChart>
      <c:dateAx>
        <c:axId val="1489126639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9131215"/>
        <c:crosses val="autoZero"/>
        <c:auto val="1"/>
        <c:lblOffset val="100"/>
        <c:baseTimeUnit val="months"/>
      </c:dateAx>
      <c:valAx>
        <c:axId val="14891312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\ &quot;€&quot;_-;\-* #\ ##0.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91266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9</xdr:row>
      <xdr:rowOff>0</xdr:rowOff>
    </xdr:from>
    <xdr:to>
      <xdr:col>6</xdr:col>
      <xdr:colOff>438149</xdr:colOff>
      <xdr:row>23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361949</xdr:colOff>
      <xdr:row>9</xdr:row>
      <xdr:rowOff>9524</xdr:rowOff>
    </xdr:from>
    <xdr:to>
      <xdr:col>14</xdr:col>
      <xdr:colOff>19049</xdr:colOff>
      <xdr:row>23</xdr:row>
      <xdr:rowOff>190499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695324</xdr:colOff>
      <xdr:row>23</xdr:row>
      <xdr:rowOff>161925</xdr:rowOff>
    </xdr:from>
    <xdr:to>
      <xdr:col>14</xdr:col>
      <xdr:colOff>66675</xdr:colOff>
      <xdr:row>32</xdr:row>
      <xdr:rowOff>180975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480060</xdr:colOff>
          <xdr:row>0</xdr:row>
          <xdr:rowOff>190500</xdr:rowOff>
        </xdr:from>
        <xdr:to>
          <xdr:col>9</xdr:col>
          <xdr:colOff>0</xdr:colOff>
          <xdr:row>3</xdr:row>
          <xdr:rowOff>114300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1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257059</xdr:colOff>
      <xdr:row>0</xdr:row>
      <xdr:rowOff>146891</xdr:rowOff>
    </xdr:from>
    <xdr:to>
      <xdr:col>17</xdr:col>
      <xdr:colOff>339686</xdr:colOff>
      <xdr:row>29</xdr:row>
      <xdr:rowOff>27542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E49413C-520E-4212-8AC8-C07C25FC21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tline" refreshedDate="44565.512968634263" createdVersion="7" refreshedVersion="7" minRefreshableVersion="3" recordCount="1" xr:uid="{183D5F03-C4F1-4738-B07E-B29F19205528}">
  <cacheSource type="worksheet">
    <worksheetSource ref="D7:N8" sheet="Agent"/>
  </cacheSource>
  <cacheFields count="11">
    <cacheField name="Numéro" numFmtId="167">
      <sharedItems containsSemiMixedTypes="0" containsString="0" containsNumber="1" containsInteger="1" minValue="645998702" maxValue="645998702"/>
    </cacheField>
    <cacheField name="Date contrat" numFmtId="14">
      <sharedItems containsSemiMixedTypes="0" containsNonDate="0" containsDate="1" containsString="0" minDate="2020-11-30T00:00:00" maxDate="2020-12-01T00:00:00"/>
    </cacheField>
    <cacheField name="Objectif" numFmtId="165">
      <sharedItems containsSemiMixedTypes="0" containsString="0" containsNumber="1" containsInteger="1" minValue="100000" maxValue="100000"/>
    </cacheField>
    <cacheField name="CA HT" numFmtId="165">
      <sharedItems containsSemiMixedTypes="0" containsString="0" containsNumber="1" containsInteger="1" minValue="256250" maxValue="256250"/>
    </cacheField>
    <cacheField name="Entrée HT" numFmtId="165">
      <sharedItems containsSemiMixedTypes="0" containsString="0" containsNumber="1" containsInteger="1" minValue="11500" maxValue="11500"/>
    </cacheField>
    <cacheField name="Sortie HT" numFmtId="165">
      <sharedItems containsSemiMixedTypes="0" containsString="0" containsNumber="1" containsInteger="1" minValue="10250" maxValue="10250"/>
    </cacheField>
    <cacheField name="Total HT" numFmtId="165">
      <sharedItems containsSemiMixedTypes="0" containsString="0" containsNumber="1" containsInteger="1" minValue="21750" maxValue="21750"/>
    </cacheField>
    <cacheField name="Nb entrée" numFmtId="0">
      <sharedItems containsSemiMixedTypes="0" containsString="0" containsNumber="1" containsInteger="1" minValue="3" maxValue="3"/>
    </cacheField>
    <cacheField name="Nb sortie" numFmtId="0">
      <sharedItems containsSemiMixedTypes="0" containsString="0" containsNumber="1" containsInteger="1" minValue="2" maxValue="2"/>
    </cacheField>
    <cacheField name="Nb Exlu" numFmtId="0">
      <sharedItems containsSemiMixedTypes="0" containsString="0" containsNumber="1" containsInteger="1" minValue="0" maxValue="0"/>
    </cacheField>
    <cacheField name="% Objectif" numFmtId="9">
      <sharedItems containsSemiMixedTypes="0" containsString="0" containsNumber="1" minValue="0.2175" maxValue="0.21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n v="645998702"/>
    <d v="2020-11-30T00:00:00"/>
    <n v="100000"/>
    <n v="256250"/>
    <n v="11500"/>
    <n v="10250"/>
    <n v="21750"/>
    <n v="3"/>
    <n v="2"/>
    <n v="0"/>
    <n v="0.21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77C638-CC43-4A73-8EC9-F7B2A90BC5C5}" name="Tableau croisé dynamique2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W12:X13" firstHeaderRow="0" firstDataRow="1" firstDataCol="0"/>
  <pivotFields count="11">
    <pivotField numFmtId="167" showAll="0"/>
    <pivotField numFmtId="14" showAll="0"/>
    <pivotField numFmtId="165" showAll="0"/>
    <pivotField numFmtId="165" showAll="0"/>
    <pivotField dataField="1" numFmtId="165" showAll="0"/>
    <pivotField dataField="1" numFmtId="165" showAll="0"/>
    <pivotField numFmtId="165" showAll="0"/>
    <pivotField showAll="0"/>
    <pivotField showAll="0"/>
    <pivotField showAll="0"/>
    <pivotField numFmtId="9" showAl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 Entrée HT" fld="4" baseField="0" baseItem="1"/>
    <dataField name=" Sortie HT" fld="5" baseField="0" baseItem="1"/>
  </dataFields>
  <formats count="1">
    <format dxfId="47">
      <pivotArea outline="0" collapsedLevelsAreSubtotals="1" fieldPosition="0"/>
    </format>
  </format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F2DB18D-62E9-4E53-BE44-8118B1B5AA9E}" name="Tableau croisé dynamique1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W9:X10" firstHeaderRow="0" firstDataRow="1" firstDataCol="0"/>
  <pivotFields count="11">
    <pivotField numFmtId="167" showAll="0"/>
    <pivotField numFmtId="14" showAll="0"/>
    <pivotField dataField="1" numFmtId="165" showAll="0"/>
    <pivotField numFmtId="165" showAll="0"/>
    <pivotField numFmtId="165" showAll="0"/>
    <pivotField numFmtId="165" showAll="0"/>
    <pivotField dataField="1" numFmtId="165" showAll="0"/>
    <pivotField showAll="0"/>
    <pivotField showAll="0"/>
    <pivotField showAll="0"/>
    <pivotField numFmtId="9" showAl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 Objectif" fld="2" baseField="0" baseItem="1"/>
    <dataField name=" Total HT" fld="6" baseField="0" baseItem="1"/>
  </dataFields>
  <formats count="1">
    <format dxfId="48">
      <pivotArea outline="0" collapsedLevelsAreSubtotals="1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0FD383F-41C2-4D0E-93B8-3A444B065BD2}" name="Tableau croisé dynamique3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W15:Y16" firstHeaderRow="0" firstDataRow="1" firstDataCol="0"/>
  <pivotFields count="11">
    <pivotField numFmtId="167" showAll="0"/>
    <pivotField numFmtId="14" showAll="0"/>
    <pivotField numFmtId="165" showAll="0"/>
    <pivotField numFmtId="165" showAll="0"/>
    <pivotField numFmtId="165" showAll="0"/>
    <pivotField numFmtId="165" showAll="0"/>
    <pivotField numFmtId="165" showAll="0"/>
    <pivotField dataField="1" showAll="0"/>
    <pivotField dataField="1" showAll="0"/>
    <pivotField dataField="1" showAll="0"/>
    <pivotField numFmtId="9"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dataFields count="3">
    <dataField name=" Nb sortie" fld="8" baseField="0" baseItem="2"/>
    <dataField name="dont Exlu" fld="9" baseField="0" baseItem="1"/>
    <dataField name=" Nb entrée" fld="7" baseField="0" baseItem="1"/>
  </dataFields>
  <chartFormats count="3">
    <chartFormat chart="0" format="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ctrlProp" Target="../ctrlProps/ctrlProp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8FAEEB-5342-4A86-9130-9D7D02106C98}">
  <sheetPr codeName="Feuil1"/>
  <dimension ref="A1:BJ363"/>
  <sheetViews>
    <sheetView tabSelected="1" zoomScaleNormal="100" workbookViewId="0">
      <pane ySplit="3" topLeftCell="A4" activePane="bottomLeft" state="frozen"/>
      <selection pane="bottomLeft" activeCell="I1" sqref="I1"/>
    </sheetView>
  </sheetViews>
  <sheetFormatPr baseColWidth="10" defaultRowHeight="14.4" x14ac:dyDescent="0.3"/>
  <cols>
    <col min="1" max="1" width="4.109375" customWidth="1"/>
    <col min="2" max="2" width="22.6640625" customWidth="1"/>
    <col min="3" max="3" width="10.88671875" style="15" customWidth="1"/>
    <col min="4" max="4" width="11.21875" customWidth="1"/>
    <col min="5" max="5" width="11.5546875" customWidth="1"/>
    <col min="6" max="6" width="10.6640625" style="26" customWidth="1"/>
    <col min="7" max="7" width="15" customWidth="1"/>
    <col min="8" max="8" width="12.88671875" customWidth="1"/>
    <col min="9" max="9" width="10.6640625" customWidth="1"/>
    <col min="10" max="10" width="14.44140625" customWidth="1"/>
    <col min="11" max="11" width="5.33203125" bestFit="1" customWidth="1"/>
    <col min="12" max="12" width="5.44140625" bestFit="1" customWidth="1"/>
    <col min="13" max="13" width="9.109375" bestFit="1" customWidth="1"/>
    <col min="14" max="14" width="8.33203125" bestFit="1" customWidth="1"/>
    <col min="15" max="15" width="9.109375" bestFit="1" customWidth="1"/>
    <col min="16" max="16" width="8.33203125" bestFit="1" customWidth="1"/>
    <col min="17" max="17" width="9.109375" bestFit="1" customWidth="1"/>
    <col min="18" max="18" width="8.33203125" bestFit="1" customWidth="1"/>
    <col min="19" max="19" width="9.109375" bestFit="1" customWidth="1"/>
    <col min="20" max="20" width="8.33203125" bestFit="1" customWidth="1"/>
    <col min="21" max="21" width="9.109375" bestFit="1" customWidth="1"/>
    <col min="22" max="22" width="8.33203125" bestFit="1" customWidth="1"/>
    <col min="23" max="23" width="9.109375" bestFit="1" customWidth="1"/>
    <col min="24" max="24" width="8.33203125" bestFit="1" customWidth="1"/>
    <col min="25" max="25" width="9.109375" bestFit="1" customWidth="1"/>
    <col min="26" max="26" width="8.33203125" bestFit="1" customWidth="1"/>
    <col min="27" max="27" width="9.109375" bestFit="1" customWidth="1"/>
    <col min="28" max="28" width="8.33203125" bestFit="1" customWidth="1"/>
    <col min="29" max="29" width="9.109375" bestFit="1" customWidth="1"/>
    <col min="30" max="30" width="8.33203125" bestFit="1" customWidth="1"/>
    <col min="31" max="31" width="10.109375" bestFit="1" customWidth="1"/>
    <col min="32" max="32" width="7.6640625" bestFit="1" customWidth="1"/>
    <col min="33" max="33" width="10.109375" bestFit="1" customWidth="1"/>
    <col min="34" max="34" width="8.33203125" bestFit="1" customWidth="1"/>
    <col min="35" max="35" width="10.109375" bestFit="1" customWidth="1"/>
    <col min="36" max="36" width="7.6640625" bestFit="1" customWidth="1"/>
    <col min="37" max="37" width="10.109375" bestFit="1" customWidth="1"/>
    <col min="38" max="38" width="7.6640625" bestFit="1" customWidth="1"/>
    <col min="39" max="39" width="10.109375" bestFit="1" customWidth="1"/>
    <col min="40" max="40" width="8.33203125" bestFit="1" customWidth="1"/>
    <col min="41" max="41" width="10.109375" bestFit="1" customWidth="1"/>
    <col min="42" max="42" width="8.33203125" bestFit="1" customWidth="1"/>
    <col min="43" max="43" width="10.109375" bestFit="1" customWidth="1"/>
    <col min="44" max="44" width="8.33203125" bestFit="1" customWidth="1"/>
    <col min="45" max="45" width="10.109375" bestFit="1" customWidth="1"/>
    <col min="46" max="46" width="7.6640625" bestFit="1" customWidth="1"/>
    <col min="47" max="47" width="10.109375" bestFit="1" customWidth="1"/>
    <col min="48" max="48" width="8.33203125" bestFit="1" customWidth="1"/>
    <col min="49" max="49" width="10.109375" bestFit="1" customWidth="1"/>
  </cols>
  <sheetData>
    <row r="1" spans="1:62" x14ac:dyDescent="0.3">
      <c r="A1" s="113">
        <f>DATE(2022,9,20)</f>
        <v>44824</v>
      </c>
      <c r="B1" s="114"/>
      <c r="C1"/>
      <c r="F1"/>
    </row>
    <row r="2" spans="1:62" x14ac:dyDescent="0.3">
      <c r="A2" s="82" t="s">
        <v>134</v>
      </c>
      <c r="B2" s="85" t="s">
        <v>0</v>
      </c>
      <c r="C2" s="85" t="s">
        <v>51</v>
      </c>
      <c r="D2" s="85" t="s">
        <v>163</v>
      </c>
      <c r="E2" s="85" t="s">
        <v>162</v>
      </c>
      <c r="F2" s="85" t="s">
        <v>52</v>
      </c>
      <c r="G2" s="85" t="s">
        <v>164</v>
      </c>
      <c r="H2" s="83" t="s">
        <v>119</v>
      </c>
      <c r="I2" s="83" t="s">
        <v>117</v>
      </c>
      <c r="J2" s="85" t="s">
        <v>118</v>
      </c>
      <c r="K2" s="85" t="s">
        <v>165</v>
      </c>
      <c r="L2" s="110" t="s">
        <v>166</v>
      </c>
      <c r="M2" s="111" t="s">
        <v>55</v>
      </c>
      <c r="N2" s="3"/>
      <c r="O2" s="3" t="s">
        <v>58</v>
      </c>
      <c r="P2" s="3"/>
      <c r="Q2" s="3" t="s">
        <v>59</v>
      </c>
      <c r="R2" s="3"/>
      <c r="S2" s="3" t="s">
        <v>60</v>
      </c>
      <c r="T2" s="3"/>
      <c r="U2" s="3" t="s">
        <v>61</v>
      </c>
      <c r="V2" s="3"/>
      <c r="W2" s="3" t="s">
        <v>62</v>
      </c>
      <c r="X2" s="3"/>
      <c r="Y2" s="3" t="s">
        <v>63</v>
      </c>
      <c r="Z2" s="3"/>
      <c r="AA2" s="3" t="s">
        <v>64</v>
      </c>
      <c r="AB2" s="3"/>
      <c r="AC2" s="3" t="s">
        <v>65</v>
      </c>
      <c r="AD2" s="3"/>
      <c r="AE2" s="3" t="s">
        <v>66</v>
      </c>
      <c r="AF2" s="3"/>
      <c r="AG2" s="3" t="s">
        <v>67</v>
      </c>
      <c r="AH2" s="3"/>
      <c r="AI2" s="3" t="s">
        <v>68</v>
      </c>
      <c r="AJ2" s="3"/>
      <c r="AK2" s="3" t="s">
        <v>69</v>
      </c>
      <c r="AL2" s="3"/>
      <c r="AM2" s="3" t="s">
        <v>70</v>
      </c>
      <c r="AN2" s="3"/>
      <c r="AO2" s="3" t="s">
        <v>71</v>
      </c>
      <c r="AP2" s="3"/>
      <c r="AQ2" s="3" t="s">
        <v>72</v>
      </c>
      <c r="AR2" s="3"/>
      <c r="AS2" s="3" t="s">
        <v>73</v>
      </c>
      <c r="AT2" s="3"/>
      <c r="AU2" s="3" t="s">
        <v>74</v>
      </c>
      <c r="AV2" s="3"/>
      <c r="AW2" s="3" t="s">
        <v>75</v>
      </c>
      <c r="AX2" s="3"/>
      <c r="AY2" s="3" t="s">
        <v>76</v>
      </c>
      <c r="AZ2" s="3"/>
      <c r="BA2" s="3" t="s">
        <v>77</v>
      </c>
      <c r="BB2" s="3"/>
      <c r="BC2" s="3" t="s">
        <v>78</v>
      </c>
      <c r="BD2" s="3"/>
      <c r="BE2" s="3" t="s">
        <v>79</v>
      </c>
      <c r="BF2" s="3"/>
      <c r="BG2" s="3" t="s">
        <v>80</v>
      </c>
      <c r="BH2" s="3"/>
      <c r="BI2" s="3" t="s">
        <v>81</v>
      </c>
      <c r="BJ2" s="3"/>
    </row>
    <row r="3" spans="1:62" x14ac:dyDescent="0.3">
      <c r="A3" s="82"/>
      <c r="B3" s="85"/>
      <c r="C3" s="85"/>
      <c r="D3" s="85"/>
      <c r="E3" s="85"/>
      <c r="F3" s="83"/>
      <c r="G3" s="85"/>
      <c r="H3" s="84"/>
      <c r="I3" s="84"/>
      <c r="J3" s="85"/>
      <c r="K3" s="85"/>
      <c r="L3" s="110"/>
      <c r="M3" s="112" t="s">
        <v>56</v>
      </c>
      <c r="N3" s="5" t="s">
        <v>57</v>
      </c>
      <c r="O3" s="5" t="s">
        <v>56</v>
      </c>
      <c r="P3" s="5" t="s">
        <v>57</v>
      </c>
      <c r="Q3" s="5" t="s">
        <v>56</v>
      </c>
      <c r="R3" s="5" t="s">
        <v>57</v>
      </c>
      <c r="S3" s="5" t="s">
        <v>56</v>
      </c>
      <c r="T3" s="5" t="s">
        <v>57</v>
      </c>
      <c r="U3" s="6" t="s">
        <v>56</v>
      </c>
      <c r="V3" s="6" t="s">
        <v>57</v>
      </c>
      <c r="W3" s="5" t="s">
        <v>56</v>
      </c>
      <c r="X3" s="5" t="s">
        <v>57</v>
      </c>
      <c r="Y3" s="5" t="s">
        <v>56</v>
      </c>
      <c r="Z3" s="5" t="s">
        <v>57</v>
      </c>
      <c r="AA3" s="5" t="s">
        <v>56</v>
      </c>
      <c r="AB3" s="5" t="s">
        <v>57</v>
      </c>
      <c r="AC3" s="5" t="s">
        <v>56</v>
      </c>
      <c r="AD3" s="5" t="s">
        <v>57</v>
      </c>
      <c r="AE3" s="5" t="s">
        <v>56</v>
      </c>
      <c r="AF3" s="5" t="s">
        <v>57</v>
      </c>
      <c r="AG3" s="5" t="s">
        <v>56</v>
      </c>
      <c r="AH3" s="5" t="s">
        <v>57</v>
      </c>
      <c r="AI3" s="5" t="s">
        <v>56</v>
      </c>
      <c r="AJ3" s="5" t="s">
        <v>57</v>
      </c>
      <c r="AK3" s="5" t="s">
        <v>56</v>
      </c>
      <c r="AL3" s="5" t="s">
        <v>57</v>
      </c>
      <c r="AM3" s="5" t="s">
        <v>56</v>
      </c>
      <c r="AN3" s="5" t="s">
        <v>57</v>
      </c>
      <c r="AO3" s="5" t="s">
        <v>56</v>
      </c>
      <c r="AP3" s="5" t="s">
        <v>57</v>
      </c>
      <c r="AQ3" s="5" t="s">
        <v>56</v>
      </c>
      <c r="AR3" s="5" t="s">
        <v>57</v>
      </c>
      <c r="AS3" s="5" t="s">
        <v>56</v>
      </c>
      <c r="AT3" s="5" t="s">
        <v>57</v>
      </c>
      <c r="AU3" s="5" t="s">
        <v>56</v>
      </c>
      <c r="AV3" s="5" t="s">
        <v>57</v>
      </c>
      <c r="AW3" s="5" t="s">
        <v>56</v>
      </c>
      <c r="AX3" s="5" t="s">
        <v>57</v>
      </c>
      <c r="AY3" s="5" t="s">
        <v>56</v>
      </c>
      <c r="AZ3" s="5" t="s">
        <v>57</v>
      </c>
      <c r="BA3" s="5" t="s">
        <v>56</v>
      </c>
      <c r="BB3" s="5" t="s">
        <v>57</v>
      </c>
      <c r="BC3" s="5" t="s">
        <v>56</v>
      </c>
      <c r="BD3" s="5" t="s">
        <v>57</v>
      </c>
      <c r="BE3" s="5" t="s">
        <v>56</v>
      </c>
      <c r="BF3" s="5" t="s">
        <v>57</v>
      </c>
      <c r="BG3" s="5" t="s">
        <v>56</v>
      </c>
      <c r="BH3" s="5" t="s">
        <v>57</v>
      </c>
      <c r="BI3" s="5" t="s">
        <v>56</v>
      </c>
      <c r="BJ3" s="5" t="s">
        <v>57</v>
      </c>
    </row>
    <row r="4" spans="1:62" x14ac:dyDescent="0.3">
      <c r="A4" s="4">
        <v>1</v>
      </c>
      <c r="B4" s="4" t="s">
        <v>142</v>
      </c>
      <c r="C4" s="41">
        <v>44567</v>
      </c>
      <c r="D4" s="41">
        <f t="shared" ref="D4:D35" si="0">C4+(DAY(30))</f>
        <v>44597</v>
      </c>
      <c r="E4" s="42">
        <v>44600</v>
      </c>
      <c r="F4" s="7"/>
      <c r="G4" s="9">
        <f t="shared" ref="G4:G35" si="1">J4/8%</f>
        <v>125000</v>
      </c>
      <c r="H4" s="9">
        <v>15000</v>
      </c>
      <c r="I4" s="9">
        <v>5000</v>
      </c>
      <c r="J4" s="8">
        <v>10000</v>
      </c>
      <c r="K4" s="4" t="s">
        <v>53</v>
      </c>
      <c r="L4" s="5" t="str">
        <f t="shared" ref="L4:L35" si="2">IF(SUM($M4:$BJ4)=$J4,"Ok","Erreur")</f>
        <v>Ok</v>
      </c>
      <c r="M4" s="5">
        <v>5000</v>
      </c>
      <c r="N4" s="5"/>
      <c r="O4" s="5"/>
      <c r="P4" s="5">
        <v>5000</v>
      </c>
      <c r="Q4" s="5"/>
      <c r="R4" s="5"/>
      <c r="S4" s="5"/>
      <c r="T4" s="5"/>
      <c r="U4" s="6"/>
      <c r="V4" s="6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</row>
    <row r="5" spans="1:62" x14ac:dyDescent="0.3">
      <c r="A5" s="4">
        <v>2</v>
      </c>
      <c r="B5" s="4" t="s">
        <v>1</v>
      </c>
      <c r="C5" s="41">
        <v>44568</v>
      </c>
      <c r="D5" s="41">
        <f t="shared" si="0"/>
        <v>44598</v>
      </c>
      <c r="E5" s="42">
        <v>44598</v>
      </c>
      <c r="F5" s="7"/>
      <c r="G5" s="9">
        <f t="shared" si="1"/>
        <v>65000</v>
      </c>
      <c r="H5" s="9">
        <v>5200</v>
      </c>
      <c r="I5" s="9">
        <v>0</v>
      </c>
      <c r="J5" s="8">
        <v>5200</v>
      </c>
      <c r="K5" s="4" t="s">
        <v>54</v>
      </c>
      <c r="L5" s="5" t="str">
        <f t="shared" si="2"/>
        <v>Ok</v>
      </c>
      <c r="M5" s="5"/>
      <c r="N5" s="5">
        <v>2600</v>
      </c>
      <c r="O5" s="5"/>
      <c r="P5" s="5"/>
      <c r="Q5" s="5">
        <v>2600</v>
      </c>
      <c r="R5" s="5"/>
      <c r="S5" s="5"/>
      <c r="T5" s="5"/>
      <c r="U5" s="6"/>
      <c r="V5" s="6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</row>
    <row r="6" spans="1:62" x14ac:dyDescent="0.3">
      <c r="A6" s="4">
        <v>3</v>
      </c>
      <c r="B6" s="4" t="s">
        <v>2</v>
      </c>
      <c r="C6" s="41">
        <v>44571</v>
      </c>
      <c r="D6" s="41">
        <f t="shared" si="0"/>
        <v>44601</v>
      </c>
      <c r="E6" s="42">
        <v>44601</v>
      </c>
      <c r="F6" s="7"/>
      <c r="G6" s="9">
        <f t="shared" si="1"/>
        <v>67500</v>
      </c>
      <c r="H6" s="9">
        <v>5400</v>
      </c>
      <c r="I6" s="9">
        <v>0</v>
      </c>
      <c r="J6" s="8">
        <v>5400</v>
      </c>
      <c r="K6" s="4" t="s">
        <v>54</v>
      </c>
      <c r="L6" s="5" t="str">
        <f t="shared" si="2"/>
        <v>Ok</v>
      </c>
      <c r="M6" s="5"/>
      <c r="N6" s="5"/>
      <c r="O6" s="5">
        <v>2700</v>
      </c>
      <c r="P6" s="5"/>
      <c r="Q6" s="5"/>
      <c r="R6" s="5">
        <v>2700</v>
      </c>
      <c r="S6" s="5"/>
      <c r="T6" s="5"/>
      <c r="U6" s="6"/>
      <c r="V6" s="6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</row>
    <row r="7" spans="1:62" x14ac:dyDescent="0.3">
      <c r="A7" s="4">
        <v>4</v>
      </c>
      <c r="B7" s="4" t="s">
        <v>3</v>
      </c>
      <c r="C7" s="41">
        <v>44602</v>
      </c>
      <c r="D7" s="41">
        <f t="shared" si="0"/>
        <v>44632</v>
      </c>
      <c r="E7" s="42">
        <v>44631</v>
      </c>
      <c r="F7" s="7"/>
      <c r="G7" s="9">
        <f t="shared" si="1"/>
        <v>70000</v>
      </c>
      <c r="H7" s="9">
        <v>5600</v>
      </c>
      <c r="I7" s="9">
        <v>0</v>
      </c>
      <c r="J7" s="8">
        <v>5600</v>
      </c>
      <c r="K7" s="4" t="s">
        <v>54</v>
      </c>
      <c r="L7" s="5" t="str">
        <f t="shared" si="2"/>
        <v>Ok</v>
      </c>
      <c r="M7" s="5"/>
      <c r="N7" s="5"/>
      <c r="O7" s="5"/>
      <c r="P7" s="5"/>
      <c r="Q7" s="5"/>
      <c r="R7" s="5"/>
      <c r="S7" s="5"/>
      <c r="T7" s="5"/>
      <c r="U7" s="6"/>
      <c r="V7" s="6"/>
      <c r="W7" s="5"/>
      <c r="X7" s="5">
        <v>2800</v>
      </c>
      <c r="Y7" s="5"/>
      <c r="Z7" s="5"/>
      <c r="AA7" s="5">
        <v>2800</v>
      </c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</row>
    <row r="8" spans="1:62" x14ac:dyDescent="0.3">
      <c r="A8" s="4">
        <v>5</v>
      </c>
      <c r="B8" s="4" t="s">
        <v>4</v>
      </c>
      <c r="C8" s="41">
        <v>44620</v>
      </c>
      <c r="D8" s="41">
        <f t="shared" si="0"/>
        <v>44650</v>
      </c>
      <c r="E8" s="42">
        <v>44640</v>
      </c>
      <c r="F8" s="7"/>
      <c r="G8" s="9">
        <f t="shared" si="1"/>
        <v>72500</v>
      </c>
      <c r="H8" s="9">
        <v>5800</v>
      </c>
      <c r="I8" s="9">
        <v>0</v>
      </c>
      <c r="J8" s="8">
        <v>5800</v>
      </c>
      <c r="K8" s="4" t="s">
        <v>54</v>
      </c>
      <c r="L8" s="5" t="str">
        <f t="shared" si="2"/>
        <v>Ok</v>
      </c>
      <c r="M8" s="5"/>
      <c r="N8" s="5"/>
      <c r="O8" s="5"/>
      <c r="P8" s="5"/>
      <c r="Q8" s="5"/>
      <c r="R8" s="5"/>
      <c r="S8" s="5"/>
      <c r="T8" s="5"/>
      <c r="U8" s="6">
        <v>2900</v>
      </c>
      <c r="V8" s="6"/>
      <c r="W8" s="5"/>
      <c r="X8" s="5">
        <v>2900</v>
      </c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</row>
    <row r="9" spans="1:62" x14ac:dyDescent="0.3">
      <c r="A9" s="4">
        <v>6</v>
      </c>
      <c r="B9" s="4" t="s">
        <v>5</v>
      </c>
      <c r="C9" s="41">
        <v>44623</v>
      </c>
      <c r="D9" s="41">
        <f t="shared" si="0"/>
        <v>44653</v>
      </c>
      <c r="E9" s="42">
        <v>44659</v>
      </c>
      <c r="F9" s="7" t="s">
        <v>84</v>
      </c>
      <c r="G9" s="9">
        <f t="shared" si="1"/>
        <v>75000</v>
      </c>
      <c r="H9" s="9">
        <v>6000</v>
      </c>
      <c r="I9" s="9">
        <v>0</v>
      </c>
      <c r="J9" s="8">
        <v>6000</v>
      </c>
      <c r="K9" s="4" t="s">
        <v>54</v>
      </c>
      <c r="L9" s="5" t="str">
        <f t="shared" si="2"/>
        <v>Ok</v>
      </c>
      <c r="M9" s="5"/>
      <c r="N9" s="5"/>
      <c r="O9" s="5"/>
      <c r="P9" s="5"/>
      <c r="Q9" s="5"/>
      <c r="R9" s="5"/>
      <c r="S9" s="5">
        <v>3000</v>
      </c>
      <c r="T9" s="5"/>
      <c r="U9" s="6"/>
      <c r="V9" s="6">
        <v>3000</v>
      </c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</row>
    <row r="10" spans="1:62" x14ac:dyDescent="0.3">
      <c r="A10" s="4">
        <v>7</v>
      </c>
      <c r="B10" s="4" t="s">
        <v>6</v>
      </c>
      <c r="C10" s="41">
        <v>44624</v>
      </c>
      <c r="D10" s="41">
        <f t="shared" si="0"/>
        <v>44654</v>
      </c>
      <c r="E10" s="42">
        <v>44647</v>
      </c>
      <c r="F10" s="7"/>
      <c r="G10" s="9">
        <f t="shared" si="1"/>
        <v>77500</v>
      </c>
      <c r="H10" s="9">
        <v>9200</v>
      </c>
      <c r="I10" s="9">
        <v>3000</v>
      </c>
      <c r="J10" s="8">
        <v>6200</v>
      </c>
      <c r="K10" s="4" t="s">
        <v>53</v>
      </c>
      <c r="L10" s="5" t="str">
        <f t="shared" si="2"/>
        <v>Ok</v>
      </c>
      <c r="M10" s="5"/>
      <c r="N10" s="5"/>
      <c r="O10" s="5"/>
      <c r="P10" s="5"/>
      <c r="Q10" s="5"/>
      <c r="R10" s="5"/>
      <c r="S10" s="5"/>
      <c r="T10" s="5"/>
      <c r="U10" s="6"/>
      <c r="V10" s="6"/>
      <c r="W10" s="5"/>
      <c r="X10" s="5"/>
      <c r="Y10" s="5"/>
      <c r="Z10" s="5"/>
      <c r="AA10" s="5"/>
      <c r="AB10" s="5">
        <v>3100</v>
      </c>
      <c r="AC10" s="5"/>
      <c r="AD10" s="5"/>
      <c r="AE10" s="5">
        <v>3100</v>
      </c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</row>
    <row r="11" spans="1:62" x14ac:dyDescent="0.3">
      <c r="A11" s="4">
        <v>8</v>
      </c>
      <c r="B11" s="4" t="s">
        <v>7</v>
      </c>
      <c r="C11" s="41">
        <v>44625</v>
      </c>
      <c r="D11" s="41">
        <f t="shared" si="0"/>
        <v>44655</v>
      </c>
      <c r="E11" s="42">
        <v>44652</v>
      </c>
      <c r="F11" s="7" t="s">
        <v>84</v>
      </c>
      <c r="G11" s="9">
        <f t="shared" si="1"/>
        <v>80000</v>
      </c>
      <c r="H11" s="9">
        <v>6400</v>
      </c>
      <c r="I11" s="9">
        <v>0</v>
      </c>
      <c r="J11" s="8">
        <v>6400</v>
      </c>
      <c r="K11" s="4" t="s">
        <v>54</v>
      </c>
      <c r="L11" s="5" t="str">
        <f t="shared" si="2"/>
        <v>Ok</v>
      </c>
      <c r="M11" s="5"/>
      <c r="N11" s="5"/>
      <c r="O11" s="5"/>
      <c r="P11" s="5">
        <v>3200</v>
      </c>
      <c r="Q11" s="5"/>
      <c r="R11" s="5"/>
      <c r="S11" s="5">
        <v>3200</v>
      </c>
      <c r="T11" s="5"/>
      <c r="U11" s="6"/>
      <c r="V11" s="6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</row>
    <row r="12" spans="1:62" x14ac:dyDescent="0.3">
      <c r="A12" s="4">
        <v>9</v>
      </c>
      <c r="B12" s="4" t="s">
        <v>8</v>
      </c>
      <c r="C12" s="41">
        <v>44640</v>
      </c>
      <c r="D12" s="41">
        <f t="shared" si="0"/>
        <v>44670</v>
      </c>
      <c r="E12" s="42">
        <v>44673</v>
      </c>
      <c r="F12" s="7"/>
      <c r="G12" s="9">
        <f t="shared" si="1"/>
        <v>82500</v>
      </c>
      <c r="H12" s="9">
        <v>6600</v>
      </c>
      <c r="I12" s="9">
        <v>0</v>
      </c>
      <c r="J12" s="8">
        <v>6600</v>
      </c>
      <c r="K12" s="4" t="s">
        <v>53</v>
      </c>
      <c r="L12" s="5" t="str">
        <f t="shared" si="2"/>
        <v>Ok</v>
      </c>
      <c r="M12" s="5"/>
      <c r="N12" s="5"/>
      <c r="O12" s="5">
        <v>3300</v>
      </c>
      <c r="P12" s="5"/>
      <c r="Q12" s="5"/>
      <c r="R12" s="5">
        <v>3300</v>
      </c>
      <c r="S12" s="5"/>
      <c r="T12" s="5"/>
      <c r="U12" s="6"/>
      <c r="V12" s="6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</row>
    <row r="13" spans="1:62" x14ac:dyDescent="0.3">
      <c r="A13" s="4">
        <v>10</v>
      </c>
      <c r="B13" s="4" t="s">
        <v>9</v>
      </c>
      <c r="C13" s="41">
        <v>44653</v>
      </c>
      <c r="D13" s="41">
        <f t="shared" si="0"/>
        <v>44683</v>
      </c>
      <c r="E13" s="42">
        <v>44688</v>
      </c>
      <c r="F13" s="7"/>
      <c r="G13" s="9">
        <f t="shared" si="1"/>
        <v>85000</v>
      </c>
      <c r="H13" s="9">
        <v>6800</v>
      </c>
      <c r="I13" s="9">
        <v>0</v>
      </c>
      <c r="J13" s="8">
        <v>6800</v>
      </c>
      <c r="K13" s="4" t="s">
        <v>54</v>
      </c>
      <c r="L13" s="5" t="str">
        <f t="shared" si="2"/>
        <v>Ok</v>
      </c>
      <c r="M13" s="5"/>
      <c r="N13" s="5"/>
      <c r="O13" s="5"/>
      <c r="P13" s="5"/>
      <c r="Q13" s="5"/>
      <c r="R13" s="5"/>
      <c r="S13" s="5"/>
      <c r="T13" s="5"/>
      <c r="U13" s="6"/>
      <c r="V13" s="6"/>
      <c r="W13" s="5"/>
      <c r="X13" s="5"/>
      <c r="Y13" s="5"/>
      <c r="Z13" s="5"/>
      <c r="AA13" s="5"/>
      <c r="AB13" s="5"/>
      <c r="AC13" s="5"/>
      <c r="AD13" s="5">
        <v>3400</v>
      </c>
      <c r="AE13" s="5"/>
      <c r="AF13" s="5"/>
      <c r="AG13" s="5">
        <v>3400</v>
      </c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</row>
    <row r="14" spans="1:62" x14ac:dyDescent="0.3">
      <c r="A14" s="4">
        <v>11</v>
      </c>
      <c r="B14" s="4" t="s">
        <v>10</v>
      </c>
      <c r="C14" s="41">
        <v>44663</v>
      </c>
      <c r="D14" s="41">
        <f t="shared" si="0"/>
        <v>44693</v>
      </c>
      <c r="E14" s="42">
        <v>44686</v>
      </c>
      <c r="F14" s="7" t="s">
        <v>82</v>
      </c>
      <c r="G14" s="9">
        <f t="shared" si="1"/>
        <v>87500</v>
      </c>
      <c r="H14" s="9">
        <v>7000</v>
      </c>
      <c r="I14" s="9">
        <v>0</v>
      </c>
      <c r="J14" s="8">
        <v>7000</v>
      </c>
      <c r="K14" s="4" t="s">
        <v>54</v>
      </c>
      <c r="L14" s="5" t="str">
        <f t="shared" si="2"/>
        <v>Ok</v>
      </c>
      <c r="M14" s="5"/>
      <c r="N14" s="5"/>
      <c r="O14" s="5"/>
      <c r="P14" s="5"/>
      <c r="Q14" s="5"/>
      <c r="R14" s="5"/>
      <c r="S14" s="5"/>
      <c r="T14" s="5"/>
      <c r="U14" s="6"/>
      <c r="V14" s="6"/>
      <c r="W14" s="5"/>
      <c r="X14" s="5"/>
      <c r="Y14" s="5"/>
      <c r="Z14" s="5"/>
      <c r="AA14" s="5"/>
      <c r="AB14" s="5"/>
      <c r="AC14" s="5"/>
      <c r="AD14" s="5">
        <v>3500</v>
      </c>
      <c r="AE14" s="5"/>
      <c r="AF14" s="5"/>
      <c r="AG14" s="5">
        <v>3500</v>
      </c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</row>
    <row r="15" spans="1:62" x14ac:dyDescent="0.3">
      <c r="A15" s="4">
        <v>12</v>
      </c>
      <c r="B15" s="4" t="s">
        <v>11</v>
      </c>
      <c r="C15" s="41">
        <v>44665</v>
      </c>
      <c r="D15" s="41">
        <f t="shared" si="0"/>
        <v>44695</v>
      </c>
      <c r="E15" s="42">
        <v>44688</v>
      </c>
      <c r="F15" s="7"/>
      <c r="G15" s="9">
        <f t="shared" si="1"/>
        <v>90000</v>
      </c>
      <c r="H15" s="9">
        <v>7200</v>
      </c>
      <c r="I15" s="9">
        <v>0</v>
      </c>
      <c r="J15" s="8">
        <v>7200</v>
      </c>
      <c r="K15" s="4" t="s">
        <v>54</v>
      </c>
      <c r="L15" s="5" t="str">
        <f t="shared" si="2"/>
        <v>Ok</v>
      </c>
      <c r="M15" s="5"/>
      <c r="N15" s="5"/>
      <c r="O15" s="5"/>
      <c r="P15" s="5"/>
      <c r="Q15" s="5"/>
      <c r="R15" s="5"/>
      <c r="S15" s="5"/>
      <c r="T15" s="5"/>
      <c r="U15" s="6"/>
      <c r="V15" s="6"/>
      <c r="W15" s="5"/>
      <c r="X15" s="5"/>
      <c r="Y15" s="5"/>
      <c r="Z15" s="5"/>
      <c r="AA15" s="5"/>
      <c r="AB15" s="5"/>
      <c r="AC15" s="5"/>
      <c r="AD15" s="5">
        <v>3600</v>
      </c>
      <c r="AE15" s="5"/>
      <c r="AF15" s="5"/>
      <c r="AG15" s="5">
        <v>3600</v>
      </c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</row>
    <row r="16" spans="1:62" x14ac:dyDescent="0.3">
      <c r="A16" s="4">
        <v>13</v>
      </c>
      <c r="B16" s="4" t="s">
        <v>12</v>
      </c>
      <c r="C16" s="41">
        <v>44667</v>
      </c>
      <c r="D16" s="41">
        <f t="shared" si="0"/>
        <v>44697</v>
      </c>
      <c r="E16" s="42">
        <v>44693</v>
      </c>
      <c r="F16" s="7"/>
      <c r="G16" s="9">
        <f t="shared" si="1"/>
        <v>92500</v>
      </c>
      <c r="H16" s="9">
        <v>7400</v>
      </c>
      <c r="I16" s="9">
        <v>0</v>
      </c>
      <c r="J16" s="8">
        <v>7400</v>
      </c>
      <c r="K16" s="4" t="s">
        <v>54</v>
      </c>
      <c r="L16" s="5" t="str">
        <f t="shared" si="2"/>
        <v>Ok</v>
      </c>
      <c r="M16" s="5"/>
      <c r="N16" s="5"/>
      <c r="O16" s="5"/>
      <c r="P16" s="5"/>
      <c r="Q16" s="5"/>
      <c r="R16" s="5"/>
      <c r="S16" s="5"/>
      <c r="T16" s="5"/>
      <c r="U16" s="6"/>
      <c r="V16" s="6"/>
      <c r="W16" s="5">
        <v>3700</v>
      </c>
      <c r="X16" s="5"/>
      <c r="Y16" s="5"/>
      <c r="Z16" s="5">
        <v>3700</v>
      </c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</row>
    <row r="17" spans="1:62" x14ac:dyDescent="0.3">
      <c r="A17" s="4">
        <v>14</v>
      </c>
      <c r="B17" s="4" t="s">
        <v>13</v>
      </c>
      <c r="C17" s="41">
        <v>44667</v>
      </c>
      <c r="D17" s="41">
        <f t="shared" si="0"/>
        <v>44697</v>
      </c>
      <c r="E17" s="42">
        <v>44702</v>
      </c>
      <c r="F17" s="7"/>
      <c r="G17" s="9">
        <f t="shared" si="1"/>
        <v>95000</v>
      </c>
      <c r="H17" s="9">
        <v>7600</v>
      </c>
      <c r="I17" s="9">
        <v>0</v>
      </c>
      <c r="J17" s="8">
        <v>7600</v>
      </c>
      <c r="K17" s="4" t="s">
        <v>53</v>
      </c>
      <c r="L17" s="5" t="str">
        <f t="shared" si="2"/>
        <v>Ok</v>
      </c>
      <c r="M17" s="5"/>
      <c r="N17" s="5"/>
      <c r="O17" s="5"/>
      <c r="P17" s="5"/>
      <c r="Q17" s="5"/>
      <c r="R17" s="5"/>
      <c r="S17" s="5"/>
      <c r="T17" s="5"/>
      <c r="U17" s="6"/>
      <c r="V17" s="6"/>
      <c r="W17" s="5"/>
      <c r="X17" s="5"/>
      <c r="Y17" s="5"/>
      <c r="Z17" s="5"/>
      <c r="AA17" s="5">
        <v>3800</v>
      </c>
      <c r="AB17" s="5"/>
      <c r="AC17" s="5"/>
      <c r="AD17" s="5">
        <v>3800</v>
      </c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</row>
    <row r="18" spans="1:62" x14ac:dyDescent="0.3">
      <c r="A18" s="4">
        <v>15</v>
      </c>
      <c r="B18" s="4" t="s">
        <v>14</v>
      </c>
      <c r="C18" s="41">
        <v>44668</v>
      </c>
      <c r="D18" s="41">
        <f t="shared" si="0"/>
        <v>44698</v>
      </c>
      <c r="E18" s="42">
        <v>44691</v>
      </c>
      <c r="F18" s="7"/>
      <c r="G18" s="9">
        <f t="shared" si="1"/>
        <v>97500</v>
      </c>
      <c r="H18" s="9">
        <v>7800</v>
      </c>
      <c r="I18" s="9">
        <v>0</v>
      </c>
      <c r="J18" s="8">
        <v>7800</v>
      </c>
      <c r="K18" s="4" t="s">
        <v>54</v>
      </c>
      <c r="L18" s="5" t="str">
        <f t="shared" si="2"/>
        <v>Ok</v>
      </c>
      <c r="M18" s="5"/>
      <c r="N18" s="5"/>
      <c r="O18" s="5"/>
      <c r="P18" s="5"/>
      <c r="Q18" s="5"/>
      <c r="R18" s="5"/>
      <c r="S18" s="5"/>
      <c r="T18" s="5"/>
      <c r="U18" s="6"/>
      <c r="V18" s="6"/>
      <c r="W18" s="5"/>
      <c r="X18" s="5"/>
      <c r="Y18" s="5"/>
      <c r="Z18" s="5"/>
      <c r="AA18" s="5">
        <v>3900</v>
      </c>
      <c r="AB18" s="5"/>
      <c r="AC18" s="5"/>
      <c r="AD18" s="5">
        <v>3900</v>
      </c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</row>
    <row r="19" spans="1:62" x14ac:dyDescent="0.3">
      <c r="A19" s="4">
        <v>16</v>
      </c>
      <c r="B19" s="4" t="s">
        <v>15</v>
      </c>
      <c r="C19" s="41">
        <v>44673</v>
      </c>
      <c r="D19" s="41">
        <f t="shared" si="0"/>
        <v>44703</v>
      </c>
      <c r="E19" s="42">
        <v>44702</v>
      </c>
      <c r="F19" s="7"/>
      <c r="G19" s="9">
        <f t="shared" si="1"/>
        <v>100000</v>
      </c>
      <c r="H19" s="9">
        <v>8000</v>
      </c>
      <c r="I19" s="9">
        <v>0</v>
      </c>
      <c r="J19" s="8">
        <v>8000</v>
      </c>
      <c r="K19" s="4" t="s">
        <v>54</v>
      </c>
      <c r="L19" s="5" t="str">
        <f t="shared" si="2"/>
        <v>Ok</v>
      </c>
      <c r="M19" s="5"/>
      <c r="N19" s="5"/>
      <c r="O19" s="5"/>
      <c r="P19" s="5"/>
      <c r="Q19" s="5"/>
      <c r="R19" s="5"/>
      <c r="S19" s="5"/>
      <c r="T19" s="5"/>
      <c r="U19" s="6"/>
      <c r="V19" s="6"/>
      <c r="W19" s="5"/>
      <c r="X19" s="5"/>
      <c r="Y19" s="5"/>
      <c r="Z19" s="5"/>
      <c r="AA19" s="5">
        <v>4000</v>
      </c>
      <c r="AB19" s="5"/>
      <c r="AC19" s="5"/>
      <c r="AD19" s="5">
        <v>4000</v>
      </c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</row>
    <row r="20" spans="1:62" x14ac:dyDescent="0.3">
      <c r="A20" s="4">
        <v>17</v>
      </c>
      <c r="B20" s="4" t="s">
        <v>16</v>
      </c>
      <c r="C20" s="41">
        <v>44677</v>
      </c>
      <c r="D20" s="41">
        <f t="shared" si="0"/>
        <v>44707</v>
      </c>
      <c r="E20" s="42">
        <v>44705</v>
      </c>
      <c r="F20" s="7"/>
      <c r="G20" s="9">
        <f t="shared" si="1"/>
        <v>102500</v>
      </c>
      <c r="H20" s="9">
        <v>8200</v>
      </c>
      <c r="I20" s="9">
        <v>0</v>
      </c>
      <c r="J20" s="8">
        <v>8200</v>
      </c>
      <c r="K20" s="4" t="s">
        <v>54</v>
      </c>
      <c r="L20" s="5" t="str">
        <f t="shared" si="2"/>
        <v>Ok</v>
      </c>
      <c r="M20" s="5"/>
      <c r="N20" s="5"/>
      <c r="O20" s="5"/>
      <c r="P20" s="5"/>
      <c r="Q20" s="5"/>
      <c r="R20" s="5"/>
      <c r="S20" s="5"/>
      <c r="T20" s="5"/>
      <c r="U20" s="6"/>
      <c r="V20" s="6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>
        <v>4100</v>
      </c>
      <c r="BE20" s="5"/>
      <c r="BF20" s="5"/>
      <c r="BG20" s="5">
        <v>4100</v>
      </c>
      <c r="BH20" s="5"/>
      <c r="BI20" s="5"/>
      <c r="BJ20" s="5"/>
    </row>
    <row r="21" spans="1:62" x14ac:dyDescent="0.3">
      <c r="A21" s="4">
        <v>18</v>
      </c>
      <c r="B21" s="4" t="s">
        <v>17</v>
      </c>
      <c r="C21" s="41">
        <v>44679</v>
      </c>
      <c r="D21" s="41">
        <f t="shared" si="0"/>
        <v>44709</v>
      </c>
      <c r="E21" s="42">
        <v>44718</v>
      </c>
      <c r="F21" s="7"/>
      <c r="G21" s="9">
        <f t="shared" si="1"/>
        <v>105000</v>
      </c>
      <c r="H21" s="9">
        <v>8400</v>
      </c>
      <c r="I21" s="9">
        <v>0</v>
      </c>
      <c r="J21" s="8">
        <v>8400</v>
      </c>
      <c r="K21" s="4" t="s">
        <v>54</v>
      </c>
      <c r="L21" s="5" t="str">
        <f t="shared" si="2"/>
        <v>Ok</v>
      </c>
      <c r="M21" s="5"/>
      <c r="N21" s="5"/>
      <c r="O21" s="5"/>
      <c r="P21" s="5"/>
      <c r="Q21" s="5"/>
      <c r="R21" s="5"/>
      <c r="S21" s="5"/>
      <c r="T21" s="5"/>
      <c r="U21" s="6"/>
      <c r="V21" s="6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>
        <v>4200</v>
      </c>
      <c r="BA21" s="5"/>
      <c r="BB21" s="5"/>
      <c r="BC21" s="5">
        <v>4200</v>
      </c>
      <c r="BD21" s="5"/>
      <c r="BE21" s="5"/>
      <c r="BF21" s="5"/>
      <c r="BG21" s="5"/>
      <c r="BH21" s="5"/>
      <c r="BI21" s="5"/>
      <c r="BJ21" s="5"/>
    </row>
    <row r="22" spans="1:62" x14ac:dyDescent="0.3">
      <c r="A22" s="4">
        <v>19</v>
      </c>
      <c r="B22" s="4" t="s">
        <v>18</v>
      </c>
      <c r="C22" s="41">
        <v>44681</v>
      </c>
      <c r="D22" s="41">
        <f t="shared" si="0"/>
        <v>44711</v>
      </c>
      <c r="E22" s="42">
        <v>44708</v>
      </c>
      <c r="F22" s="7"/>
      <c r="G22" s="9">
        <f t="shared" si="1"/>
        <v>107500</v>
      </c>
      <c r="H22" s="9">
        <v>8600</v>
      </c>
      <c r="I22" s="9">
        <v>0</v>
      </c>
      <c r="J22" s="8">
        <v>8600</v>
      </c>
      <c r="K22" s="4" t="s">
        <v>54</v>
      </c>
      <c r="L22" s="5" t="str">
        <f t="shared" si="2"/>
        <v>Ok</v>
      </c>
      <c r="M22" s="5"/>
      <c r="N22" s="5"/>
      <c r="O22" s="5">
        <v>4300</v>
      </c>
      <c r="P22" s="5"/>
      <c r="Q22" s="5"/>
      <c r="R22" s="5">
        <v>4300</v>
      </c>
      <c r="S22" s="5"/>
      <c r="T22" s="5"/>
      <c r="U22" s="6"/>
      <c r="V22" s="6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</row>
    <row r="23" spans="1:62" x14ac:dyDescent="0.3">
      <c r="A23" s="4">
        <v>20</v>
      </c>
      <c r="B23" s="4" t="s">
        <v>19</v>
      </c>
      <c r="C23" s="41">
        <v>44687</v>
      </c>
      <c r="D23" s="41">
        <f t="shared" si="0"/>
        <v>44717</v>
      </c>
      <c r="E23" s="42">
        <v>44716</v>
      </c>
      <c r="F23" s="7"/>
      <c r="G23" s="9">
        <f t="shared" si="1"/>
        <v>110000</v>
      </c>
      <c r="H23" s="9">
        <v>8800</v>
      </c>
      <c r="I23" s="9">
        <v>0</v>
      </c>
      <c r="J23" s="8">
        <v>8800</v>
      </c>
      <c r="K23" s="4" t="s">
        <v>53</v>
      </c>
      <c r="L23" s="5" t="str">
        <f t="shared" si="2"/>
        <v>Ok</v>
      </c>
      <c r="M23" s="5"/>
      <c r="N23" s="5"/>
      <c r="O23" s="5">
        <v>4400</v>
      </c>
      <c r="P23" s="5"/>
      <c r="Q23" s="5"/>
      <c r="R23" s="5">
        <v>4400</v>
      </c>
      <c r="S23" s="5"/>
      <c r="T23" s="5"/>
      <c r="U23" s="6"/>
      <c r="V23" s="6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</row>
    <row r="24" spans="1:62" x14ac:dyDescent="0.3">
      <c r="A24" s="4">
        <v>21</v>
      </c>
      <c r="B24" s="4" t="s">
        <v>20</v>
      </c>
      <c r="C24" s="41">
        <v>44699</v>
      </c>
      <c r="D24" s="41">
        <f t="shared" si="0"/>
        <v>44729</v>
      </c>
      <c r="E24" s="42">
        <v>44720</v>
      </c>
      <c r="F24" s="7"/>
      <c r="G24" s="9">
        <f t="shared" si="1"/>
        <v>112500</v>
      </c>
      <c r="H24" s="9">
        <v>9000</v>
      </c>
      <c r="I24" s="9">
        <v>0</v>
      </c>
      <c r="J24" s="8">
        <v>9000</v>
      </c>
      <c r="K24" s="4" t="s">
        <v>53</v>
      </c>
      <c r="L24" s="5" t="str">
        <f t="shared" si="2"/>
        <v>Ok</v>
      </c>
      <c r="M24" s="5"/>
      <c r="N24" s="5"/>
      <c r="O24" s="5"/>
      <c r="P24" s="5"/>
      <c r="Q24" s="5"/>
      <c r="R24" s="5"/>
      <c r="S24" s="5"/>
      <c r="T24" s="5"/>
      <c r="U24" s="6"/>
      <c r="V24" s="6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>
        <v>4500</v>
      </c>
      <c r="AS24" s="5"/>
      <c r="AT24" s="5"/>
      <c r="AU24" s="5">
        <v>4500</v>
      </c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</row>
    <row r="25" spans="1:62" x14ac:dyDescent="0.3">
      <c r="A25" s="4">
        <v>22</v>
      </c>
      <c r="B25" s="4" t="s">
        <v>21</v>
      </c>
      <c r="C25" s="41">
        <v>44700</v>
      </c>
      <c r="D25" s="41">
        <f t="shared" si="0"/>
        <v>44730</v>
      </c>
      <c r="E25" s="42">
        <v>44732</v>
      </c>
      <c r="F25" s="7"/>
      <c r="G25" s="9">
        <f t="shared" si="1"/>
        <v>115000</v>
      </c>
      <c r="H25" s="9">
        <v>9200</v>
      </c>
      <c r="I25" s="9">
        <v>0</v>
      </c>
      <c r="J25" s="8">
        <v>9200</v>
      </c>
      <c r="K25" s="4" t="s">
        <v>53</v>
      </c>
      <c r="L25" s="5" t="str">
        <f t="shared" si="2"/>
        <v>Ok</v>
      </c>
      <c r="M25" s="5"/>
      <c r="N25" s="5"/>
      <c r="O25" s="5"/>
      <c r="P25" s="5"/>
      <c r="Q25" s="5"/>
      <c r="R25" s="5"/>
      <c r="S25" s="5"/>
      <c r="T25" s="5"/>
      <c r="U25" s="6"/>
      <c r="V25" s="6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>
        <v>4600</v>
      </c>
      <c r="AX25" s="5"/>
      <c r="AY25" s="5"/>
      <c r="AZ25" s="5">
        <v>4600</v>
      </c>
      <c r="BA25" s="5"/>
      <c r="BB25" s="5"/>
      <c r="BC25" s="5"/>
      <c r="BD25" s="5"/>
      <c r="BE25" s="5"/>
      <c r="BF25" s="5"/>
      <c r="BG25" s="5"/>
      <c r="BH25" s="5"/>
      <c r="BI25" s="5"/>
      <c r="BJ25" s="5"/>
    </row>
    <row r="26" spans="1:62" x14ac:dyDescent="0.3">
      <c r="A26" s="4">
        <v>23</v>
      </c>
      <c r="B26" s="4" t="s">
        <v>22</v>
      </c>
      <c r="C26" s="41">
        <v>44704</v>
      </c>
      <c r="D26" s="41">
        <f t="shared" si="0"/>
        <v>44734</v>
      </c>
      <c r="E26" s="42">
        <v>44743</v>
      </c>
      <c r="F26" s="7"/>
      <c r="G26" s="9">
        <f t="shared" si="1"/>
        <v>117500</v>
      </c>
      <c r="H26" s="9">
        <v>9400</v>
      </c>
      <c r="I26" s="9">
        <v>0</v>
      </c>
      <c r="J26" s="8">
        <v>9400</v>
      </c>
      <c r="K26" s="4" t="s">
        <v>53</v>
      </c>
      <c r="L26" s="5" t="str">
        <f t="shared" si="2"/>
        <v>Ok</v>
      </c>
      <c r="M26" s="5"/>
      <c r="N26" s="5"/>
      <c r="O26" s="5"/>
      <c r="P26" s="5"/>
      <c r="Q26" s="5"/>
      <c r="R26" s="5"/>
      <c r="S26" s="5"/>
      <c r="T26" s="5"/>
      <c r="U26" s="6"/>
      <c r="V26" s="6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>
        <v>4700</v>
      </c>
      <c r="BE26" s="5"/>
      <c r="BF26" s="5"/>
      <c r="BG26" s="5">
        <v>4700</v>
      </c>
      <c r="BH26" s="5"/>
      <c r="BI26" s="5"/>
      <c r="BJ26" s="5"/>
    </row>
    <row r="27" spans="1:62" x14ac:dyDescent="0.3">
      <c r="A27" s="4">
        <v>24</v>
      </c>
      <c r="B27" s="4" t="s">
        <v>23</v>
      </c>
      <c r="C27" s="41">
        <v>44705</v>
      </c>
      <c r="D27" s="41">
        <f t="shared" si="0"/>
        <v>44735</v>
      </c>
      <c r="E27" s="42">
        <v>44743</v>
      </c>
      <c r="F27" s="7"/>
      <c r="G27" s="9">
        <f t="shared" si="1"/>
        <v>120000</v>
      </c>
      <c r="H27" s="9">
        <v>9600</v>
      </c>
      <c r="I27" s="9">
        <v>0</v>
      </c>
      <c r="J27" s="8">
        <v>9600</v>
      </c>
      <c r="K27" s="4" t="s">
        <v>53</v>
      </c>
      <c r="L27" s="5" t="str">
        <f t="shared" si="2"/>
        <v>Ok</v>
      </c>
      <c r="M27" s="5"/>
      <c r="N27" s="5">
        <v>4800</v>
      </c>
      <c r="O27" s="5"/>
      <c r="P27" s="5"/>
      <c r="Q27" s="5">
        <v>4800</v>
      </c>
      <c r="R27" s="5"/>
      <c r="S27" s="5"/>
      <c r="T27" s="5"/>
      <c r="U27" s="6"/>
      <c r="V27" s="6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</row>
    <row r="28" spans="1:62" x14ac:dyDescent="0.3">
      <c r="A28" s="4">
        <v>25</v>
      </c>
      <c r="B28" s="4" t="s">
        <v>24</v>
      </c>
      <c r="C28" s="41">
        <v>44712</v>
      </c>
      <c r="D28" s="41">
        <f t="shared" si="0"/>
        <v>44742</v>
      </c>
      <c r="E28" s="42">
        <v>44752</v>
      </c>
      <c r="F28" s="7"/>
      <c r="G28" s="9">
        <f t="shared" si="1"/>
        <v>122500</v>
      </c>
      <c r="H28" s="9">
        <v>9800</v>
      </c>
      <c r="I28" s="9">
        <v>0</v>
      </c>
      <c r="J28" s="8">
        <v>9800</v>
      </c>
      <c r="K28" s="4" t="s">
        <v>54</v>
      </c>
      <c r="L28" s="5" t="str">
        <f t="shared" si="2"/>
        <v>Ok</v>
      </c>
      <c r="M28" s="5"/>
      <c r="N28" s="5"/>
      <c r="O28" s="5"/>
      <c r="P28" s="5"/>
      <c r="Q28" s="5"/>
      <c r="R28" s="5"/>
      <c r="S28" s="5"/>
      <c r="T28" s="5"/>
      <c r="U28" s="6"/>
      <c r="V28" s="6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>
        <v>4900</v>
      </c>
      <c r="BB28" s="5"/>
      <c r="BC28" s="5"/>
      <c r="BD28" s="5">
        <v>4900</v>
      </c>
      <c r="BE28" s="5"/>
      <c r="BF28" s="5"/>
      <c r="BG28" s="5"/>
      <c r="BH28" s="5"/>
      <c r="BI28" s="5"/>
      <c r="BJ28" s="5"/>
    </row>
    <row r="29" spans="1:62" x14ac:dyDescent="0.3">
      <c r="A29" s="4">
        <v>26</v>
      </c>
      <c r="B29" s="4" t="s">
        <v>25</v>
      </c>
      <c r="C29" s="41">
        <v>44721</v>
      </c>
      <c r="D29" s="41">
        <f t="shared" si="0"/>
        <v>44751</v>
      </c>
      <c r="E29" s="42">
        <v>44754</v>
      </c>
      <c r="F29" s="7"/>
      <c r="G29" s="9">
        <f t="shared" si="1"/>
        <v>125000</v>
      </c>
      <c r="H29" s="9">
        <v>10000</v>
      </c>
      <c r="I29" s="9">
        <v>0</v>
      </c>
      <c r="J29" s="8">
        <v>10000</v>
      </c>
      <c r="K29" s="4" t="s">
        <v>54</v>
      </c>
      <c r="L29" s="5" t="str">
        <f t="shared" si="2"/>
        <v>Ok</v>
      </c>
      <c r="M29" s="5"/>
      <c r="N29" s="5"/>
      <c r="O29" s="5"/>
      <c r="P29" s="5"/>
      <c r="Q29" s="5"/>
      <c r="R29" s="5"/>
      <c r="S29" s="5"/>
      <c r="T29" s="5"/>
      <c r="U29" s="6"/>
      <c r="V29" s="6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>
        <v>5000</v>
      </c>
      <c r="BB29" s="5"/>
      <c r="BC29" s="5"/>
      <c r="BD29" s="5">
        <v>5000</v>
      </c>
      <c r="BE29" s="5"/>
      <c r="BF29" s="5"/>
      <c r="BG29" s="5"/>
      <c r="BH29" s="5"/>
      <c r="BI29" s="5"/>
      <c r="BJ29" s="5"/>
    </row>
    <row r="30" spans="1:62" x14ac:dyDescent="0.3">
      <c r="A30" s="4">
        <v>27</v>
      </c>
      <c r="B30" s="4" t="s">
        <v>26</v>
      </c>
      <c r="C30" s="41">
        <v>44727</v>
      </c>
      <c r="D30" s="41">
        <f t="shared" si="0"/>
        <v>44757</v>
      </c>
      <c r="E30" s="42">
        <v>44764</v>
      </c>
      <c r="F30" s="7"/>
      <c r="G30" s="9">
        <f t="shared" si="1"/>
        <v>127500</v>
      </c>
      <c r="H30" s="9">
        <v>10200</v>
      </c>
      <c r="I30" s="9">
        <v>0</v>
      </c>
      <c r="J30" s="8">
        <v>10200</v>
      </c>
      <c r="K30" s="4" t="s">
        <v>54</v>
      </c>
      <c r="L30" s="5" t="str">
        <f t="shared" si="2"/>
        <v>Ok</v>
      </c>
      <c r="M30" s="5"/>
      <c r="N30" s="5"/>
      <c r="O30" s="5"/>
      <c r="P30" s="5"/>
      <c r="Q30" s="5"/>
      <c r="R30" s="5"/>
      <c r="S30" s="5"/>
      <c r="T30" s="5"/>
      <c r="U30" s="6"/>
      <c r="V30" s="6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>
        <v>5100</v>
      </c>
      <c r="AZ30" s="5"/>
      <c r="BA30" s="5"/>
      <c r="BB30" s="5">
        <v>5100</v>
      </c>
      <c r="BC30" s="5"/>
      <c r="BD30" s="5"/>
      <c r="BE30" s="5"/>
      <c r="BF30" s="5"/>
      <c r="BG30" s="5"/>
      <c r="BH30" s="5"/>
      <c r="BI30" s="5"/>
      <c r="BJ30" s="5"/>
    </row>
    <row r="31" spans="1:62" x14ac:dyDescent="0.3">
      <c r="A31" s="4">
        <v>28</v>
      </c>
      <c r="B31" s="4" t="s">
        <v>27</v>
      </c>
      <c r="C31" s="41">
        <v>44757</v>
      </c>
      <c r="D31" s="41">
        <f t="shared" si="0"/>
        <v>44787</v>
      </c>
      <c r="E31" s="42">
        <v>44796</v>
      </c>
      <c r="F31" s="7"/>
      <c r="G31" s="9">
        <f t="shared" si="1"/>
        <v>130000</v>
      </c>
      <c r="H31" s="9">
        <v>10400</v>
      </c>
      <c r="I31" s="9">
        <v>0</v>
      </c>
      <c r="J31" s="8">
        <v>10400</v>
      </c>
      <c r="K31" s="4" t="s">
        <v>54</v>
      </c>
      <c r="L31" s="5" t="str">
        <f t="shared" si="2"/>
        <v>Ok</v>
      </c>
      <c r="M31" s="5"/>
      <c r="N31" s="5"/>
      <c r="O31" s="5"/>
      <c r="P31" s="5"/>
      <c r="Q31" s="5"/>
      <c r="R31" s="5"/>
      <c r="S31" s="5"/>
      <c r="T31" s="5"/>
      <c r="U31" s="6"/>
      <c r="V31" s="6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>
        <v>5200</v>
      </c>
      <c r="BA31" s="5"/>
      <c r="BB31" s="5"/>
      <c r="BC31" s="5">
        <v>5200</v>
      </c>
      <c r="BD31" s="5"/>
      <c r="BE31" s="5"/>
      <c r="BF31" s="5"/>
      <c r="BG31" s="5"/>
      <c r="BH31" s="5"/>
      <c r="BI31" s="5"/>
      <c r="BJ31" s="5"/>
    </row>
    <row r="32" spans="1:62" x14ac:dyDescent="0.3">
      <c r="A32" s="4">
        <v>29</v>
      </c>
      <c r="B32" s="4" t="s">
        <v>28</v>
      </c>
      <c r="C32" s="41">
        <v>44765</v>
      </c>
      <c r="D32" s="41">
        <f t="shared" si="0"/>
        <v>44795</v>
      </c>
      <c r="E32" s="42">
        <v>44789</v>
      </c>
      <c r="F32" s="7"/>
      <c r="G32" s="9">
        <f t="shared" si="1"/>
        <v>132500</v>
      </c>
      <c r="H32" s="9">
        <v>10600</v>
      </c>
      <c r="I32" s="9">
        <v>0</v>
      </c>
      <c r="J32" s="8">
        <v>10600</v>
      </c>
      <c r="K32" s="4" t="s">
        <v>54</v>
      </c>
      <c r="L32" s="5" t="str">
        <f t="shared" si="2"/>
        <v>Ok</v>
      </c>
      <c r="M32" s="5"/>
      <c r="N32" s="5"/>
      <c r="O32" s="5"/>
      <c r="P32" s="5"/>
      <c r="Q32" s="5"/>
      <c r="R32" s="5"/>
      <c r="S32" s="5"/>
      <c r="T32" s="5"/>
      <c r="U32" s="6"/>
      <c r="V32" s="6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>
        <v>5300</v>
      </c>
      <c r="BH32" s="5"/>
      <c r="BI32" s="5"/>
      <c r="BJ32" s="5">
        <v>5300</v>
      </c>
    </row>
    <row r="33" spans="1:62" x14ac:dyDescent="0.3">
      <c r="A33" s="4">
        <v>30</v>
      </c>
      <c r="B33" s="4" t="s">
        <v>29</v>
      </c>
      <c r="C33" s="41">
        <v>44778</v>
      </c>
      <c r="D33" s="41">
        <f t="shared" si="0"/>
        <v>44808</v>
      </c>
      <c r="E33" s="42">
        <v>44799</v>
      </c>
      <c r="F33" s="7"/>
      <c r="G33" s="9">
        <f t="shared" si="1"/>
        <v>135000</v>
      </c>
      <c r="H33" s="9">
        <v>10800</v>
      </c>
      <c r="I33" s="9">
        <v>0</v>
      </c>
      <c r="J33" s="8">
        <v>10800</v>
      </c>
      <c r="K33" s="4" t="s">
        <v>54</v>
      </c>
      <c r="L33" s="5" t="str">
        <f t="shared" si="2"/>
        <v>Ok</v>
      </c>
      <c r="M33" s="5"/>
      <c r="N33" s="5"/>
      <c r="O33" s="5"/>
      <c r="P33" s="5"/>
      <c r="Q33" s="5"/>
      <c r="R33" s="5"/>
      <c r="S33" s="5"/>
      <c r="T33" s="5"/>
      <c r="U33" s="6"/>
      <c r="V33" s="6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>
        <v>5400</v>
      </c>
      <c r="BD33" s="5"/>
      <c r="BE33" s="5"/>
      <c r="BF33" s="5">
        <v>5400</v>
      </c>
      <c r="BG33" s="5"/>
      <c r="BH33" s="5"/>
      <c r="BI33" s="5"/>
      <c r="BJ33" s="5"/>
    </row>
    <row r="34" spans="1:62" x14ac:dyDescent="0.3">
      <c r="A34" s="4">
        <v>31</v>
      </c>
      <c r="B34" s="4" t="s">
        <v>30</v>
      </c>
      <c r="C34" s="41">
        <v>44784</v>
      </c>
      <c r="D34" s="41">
        <f t="shared" si="0"/>
        <v>44814</v>
      </c>
      <c r="E34" s="42">
        <v>44808</v>
      </c>
      <c r="F34" s="7"/>
      <c r="G34" s="9">
        <f t="shared" si="1"/>
        <v>137500</v>
      </c>
      <c r="H34" s="9">
        <v>11000</v>
      </c>
      <c r="I34" s="9">
        <v>0</v>
      </c>
      <c r="J34" s="8">
        <v>11000</v>
      </c>
      <c r="K34" s="4" t="s">
        <v>53</v>
      </c>
      <c r="L34" s="5" t="str">
        <f t="shared" si="2"/>
        <v>Ok</v>
      </c>
      <c r="M34" s="5"/>
      <c r="N34" s="5"/>
      <c r="O34" s="5"/>
      <c r="P34" s="5"/>
      <c r="Q34" s="5"/>
      <c r="R34" s="5"/>
      <c r="S34" s="5"/>
      <c r="T34" s="5"/>
      <c r="U34" s="6"/>
      <c r="V34" s="6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>
        <v>5500</v>
      </c>
      <c r="BG34" s="5"/>
      <c r="BH34" s="5"/>
      <c r="BI34" s="5">
        <v>5500</v>
      </c>
      <c r="BJ34" s="5"/>
    </row>
    <row r="35" spans="1:62" x14ac:dyDescent="0.3">
      <c r="A35" s="4">
        <v>32</v>
      </c>
      <c r="B35" s="4" t="s">
        <v>31</v>
      </c>
      <c r="C35" s="41">
        <v>44786</v>
      </c>
      <c r="D35" s="41">
        <f t="shared" si="0"/>
        <v>44816</v>
      </c>
      <c r="E35" s="42">
        <v>44824</v>
      </c>
      <c r="F35" s="7"/>
      <c r="G35" s="9">
        <f t="shared" si="1"/>
        <v>140000</v>
      </c>
      <c r="H35" s="9">
        <v>11200</v>
      </c>
      <c r="I35" s="9">
        <v>0</v>
      </c>
      <c r="J35" s="8">
        <v>11200</v>
      </c>
      <c r="K35" s="4" t="s">
        <v>54</v>
      </c>
      <c r="L35" s="5" t="str">
        <f t="shared" si="2"/>
        <v>Ok</v>
      </c>
      <c r="M35" s="5"/>
      <c r="N35" s="5"/>
      <c r="O35" s="5"/>
      <c r="P35" s="5"/>
      <c r="Q35" s="5"/>
      <c r="R35" s="5"/>
      <c r="S35" s="5"/>
      <c r="T35" s="5"/>
      <c r="U35" s="6"/>
      <c r="V35" s="6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>
        <v>5600</v>
      </c>
      <c r="AI35" s="5"/>
      <c r="AJ35" s="5"/>
      <c r="AK35" s="5">
        <v>5600</v>
      </c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</row>
    <row r="36" spans="1:62" x14ac:dyDescent="0.3">
      <c r="A36" s="4">
        <v>33</v>
      </c>
      <c r="B36" s="4" t="s">
        <v>32</v>
      </c>
      <c r="C36" s="41">
        <v>44796</v>
      </c>
      <c r="D36" s="41">
        <f t="shared" ref="D36:D54" si="3">C36+(DAY(30))</f>
        <v>44826</v>
      </c>
      <c r="E36" s="42">
        <v>44827</v>
      </c>
      <c r="F36" s="7"/>
      <c r="G36" s="9">
        <f t="shared" ref="G36:G54" si="4">J36/8%</f>
        <v>142500</v>
      </c>
      <c r="H36" s="9">
        <v>11400</v>
      </c>
      <c r="I36" s="9">
        <v>0</v>
      </c>
      <c r="J36" s="8">
        <v>11400</v>
      </c>
      <c r="K36" s="4" t="s">
        <v>53</v>
      </c>
      <c r="L36" s="5" t="str">
        <f t="shared" ref="L36:L54" si="5">IF(SUM($M36:$BJ36)=$J36,"Ok","Erreur")</f>
        <v>Ok</v>
      </c>
      <c r="M36" s="5"/>
      <c r="N36" s="5"/>
      <c r="O36" s="5"/>
      <c r="P36" s="5"/>
      <c r="Q36" s="5"/>
      <c r="R36" s="5"/>
      <c r="S36" s="5"/>
      <c r="T36" s="5"/>
      <c r="U36" s="6"/>
      <c r="V36" s="6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>
        <v>5700</v>
      </c>
      <c r="AL36" s="5"/>
      <c r="AM36" s="5"/>
      <c r="AN36" s="5">
        <v>5700</v>
      </c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</row>
    <row r="37" spans="1:62" x14ac:dyDescent="0.3">
      <c r="A37" s="4">
        <v>34</v>
      </c>
      <c r="B37" s="4" t="s">
        <v>33</v>
      </c>
      <c r="C37" s="41">
        <v>44800</v>
      </c>
      <c r="D37" s="41">
        <f t="shared" si="3"/>
        <v>44830</v>
      </c>
      <c r="E37" s="42">
        <v>44822</v>
      </c>
      <c r="F37" s="7"/>
      <c r="G37" s="9">
        <f t="shared" si="4"/>
        <v>145000</v>
      </c>
      <c r="H37" s="9">
        <v>11600</v>
      </c>
      <c r="I37" s="9">
        <v>0</v>
      </c>
      <c r="J37" s="8">
        <v>11600</v>
      </c>
      <c r="K37" s="4" t="s">
        <v>53</v>
      </c>
      <c r="L37" s="5" t="str">
        <f t="shared" si="5"/>
        <v>Ok</v>
      </c>
      <c r="M37" s="5"/>
      <c r="N37" s="5"/>
      <c r="O37" s="5"/>
      <c r="P37" s="5"/>
      <c r="Q37" s="5"/>
      <c r="R37" s="5"/>
      <c r="S37" s="5"/>
      <c r="T37" s="5"/>
      <c r="U37" s="6"/>
      <c r="V37" s="6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>
        <v>5800</v>
      </c>
      <c r="AW37" s="5"/>
      <c r="AX37" s="5"/>
      <c r="AY37" s="5">
        <v>5800</v>
      </c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</row>
    <row r="38" spans="1:62" x14ac:dyDescent="0.3">
      <c r="A38" s="4">
        <v>35</v>
      </c>
      <c r="B38" s="4" t="s">
        <v>34</v>
      </c>
      <c r="C38" s="41">
        <v>44801</v>
      </c>
      <c r="D38" s="41">
        <f t="shared" si="3"/>
        <v>44831</v>
      </c>
      <c r="E38" s="42">
        <v>44837</v>
      </c>
      <c r="F38" s="7"/>
      <c r="G38" s="9">
        <f t="shared" si="4"/>
        <v>147500</v>
      </c>
      <c r="H38" s="9">
        <v>11800</v>
      </c>
      <c r="I38" s="9">
        <v>0</v>
      </c>
      <c r="J38" s="8">
        <v>11800</v>
      </c>
      <c r="K38" s="4" t="s">
        <v>53</v>
      </c>
      <c r="L38" s="5" t="str">
        <f t="shared" si="5"/>
        <v>Ok</v>
      </c>
      <c r="M38" s="5"/>
      <c r="N38" s="5"/>
      <c r="O38" s="5"/>
      <c r="P38" s="5"/>
      <c r="Q38" s="5"/>
      <c r="R38" s="5"/>
      <c r="S38" s="5"/>
      <c r="T38" s="5"/>
      <c r="U38" s="6"/>
      <c r="V38" s="6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>
        <v>5900</v>
      </c>
      <c r="AQ38" s="5"/>
      <c r="AR38" s="5"/>
      <c r="AS38" s="5">
        <v>5900</v>
      </c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</row>
    <row r="39" spans="1:62" x14ac:dyDescent="0.3">
      <c r="A39" s="4">
        <v>36</v>
      </c>
      <c r="B39" s="4" t="s">
        <v>35</v>
      </c>
      <c r="C39" s="41">
        <v>44802</v>
      </c>
      <c r="D39" s="41">
        <f t="shared" si="3"/>
        <v>44832</v>
      </c>
      <c r="E39" s="42">
        <v>44833</v>
      </c>
      <c r="F39" s="7"/>
      <c r="G39" s="9">
        <f t="shared" si="4"/>
        <v>150000</v>
      </c>
      <c r="H39" s="9">
        <v>12000</v>
      </c>
      <c r="I39" s="9">
        <v>0</v>
      </c>
      <c r="J39" s="8">
        <v>12000</v>
      </c>
      <c r="K39" s="4" t="s">
        <v>54</v>
      </c>
      <c r="L39" s="5" t="str">
        <f t="shared" si="5"/>
        <v>Ok</v>
      </c>
      <c r="M39" s="5">
        <v>6000</v>
      </c>
      <c r="N39" s="5"/>
      <c r="O39" s="5"/>
      <c r="P39" s="5">
        <v>6000</v>
      </c>
      <c r="Q39" s="5"/>
      <c r="R39" s="5"/>
      <c r="S39" s="5"/>
      <c r="T39" s="5"/>
      <c r="U39" s="6"/>
      <c r="V39" s="6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</row>
    <row r="40" spans="1:62" x14ac:dyDescent="0.3">
      <c r="A40" s="4">
        <v>37</v>
      </c>
      <c r="B40" s="4" t="s">
        <v>36</v>
      </c>
      <c r="C40" s="41">
        <v>44810</v>
      </c>
      <c r="D40" s="41">
        <f t="shared" si="3"/>
        <v>44840</v>
      </c>
      <c r="E40" s="42">
        <v>44832</v>
      </c>
      <c r="F40" s="7"/>
      <c r="G40" s="9">
        <f t="shared" si="4"/>
        <v>152500</v>
      </c>
      <c r="H40" s="9">
        <v>12200</v>
      </c>
      <c r="I40" s="9">
        <v>0</v>
      </c>
      <c r="J40" s="8">
        <v>12200</v>
      </c>
      <c r="K40" s="4" t="s">
        <v>53</v>
      </c>
      <c r="L40" s="5" t="str">
        <f t="shared" si="5"/>
        <v>Ok</v>
      </c>
      <c r="M40" s="5">
        <v>6100</v>
      </c>
      <c r="N40" s="5"/>
      <c r="O40" s="5"/>
      <c r="P40" s="5">
        <v>6100</v>
      </c>
      <c r="Q40" s="5"/>
      <c r="R40" s="5"/>
      <c r="S40" s="5"/>
      <c r="T40" s="5"/>
      <c r="U40" s="6"/>
      <c r="V40" s="6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</row>
    <row r="41" spans="1:62" x14ac:dyDescent="0.3">
      <c r="A41" s="4">
        <v>38</v>
      </c>
      <c r="B41" s="4" t="s">
        <v>37</v>
      </c>
      <c r="C41" s="41">
        <v>44845</v>
      </c>
      <c r="D41" s="41">
        <f t="shared" si="3"/>
        <v>44875</v>
      </c>
      <c r="E41" s="42">
        <v>44878</v>
      </c>
      <c r="F41" s="7"/>
      <c r="G41" s="9">
        <f t="shared" si="4"/>
        <v>155000</v>
      </c>
      <c r="H41" s="9">
        <v>12400</v>
      </c>
      <c r="I41" s="9">
        <v>0</v>
      </c>
      <c r="J41" s="8">
        <v>12400</v>
      </c>
      <c r="K41" s="4" t="s">
        <v>53</v>
      </c>
      <c r="L41" s="5" t="str">
        <f t="shared" si="5"/>
        <v>Ok</v>
      </c>
      <c r="M41" s="5"/>
      <c r="N41" s="5"/>
      <c r="O41" s="5"/>
      <c r="P41" s="5"/>
      <c r="Q41" s="5"/>
      <c r="R41" s="5"/>
      <c r="S41" s="5"/>
      <c r="T41" s="5"/>
      <c r="U41" s="6"/>
      <c r="V41" s="6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>
        <v>6200</v>
      </c>
      <c r="AQ41" s="5"/>
      <c r="AR41" s="5"/>
      <c r="AS41" s="5">
        <v>6200</v>
      </c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</row>
    <row r="42" spans="1:62" x14ac:dyDescent="0.3">
      <c r="A42" s="4">
        <v>39</v>
      </c>
      <c r="B42" s="4" t="s">
        <v>38</v>
      </c>
      <c r="C42" s="41">
        <v>44846</v>
      </c>
      <c r="D42" s="41">
        <f t="shared" si="3"/>
        <v>44876</v>
      </c>
      <c r="E42" s="42">
        <v>44874</v>
      </c>
      <c r="F42" s="7"/>
      <c r="G42" s="9">
        <f t="shared" si="4"/>
        <v>157500</v>
      </c>
      <c r="H42" s="9">
        <v>12600</v>
      </c>
      <c r="I42" s="9">
        <v>0</v>
      </c>
      <c r="J42" s="8">
        <v>12600</v>
      </c>
      <c r="K42" s="4" t="s">
        <v>54</v>
      </c>
      <c r="L42" s="5" t="str">
        <f t="shared" si="5"/>
        <v>Ok</v>
      </c>
      <c r="M42" s="5"/>
      <c r="N42" s="5"/>
      <c r="O42" s="5"/>
      <c r="P42" s="5"/>
      <c r="Q42" s="5"/>
      <c r="R42" s="5"/>
      <c r="S42" s="5"/>
      <c r="T42" s="5">
        <v>6300</v>
      </c>
      <c r="U42" s="6"/>
      <c r="V42" s="6"/>
      <c r="W42" s="5">
        <v>6300</v>
      </c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</row>
    <row r="43" spans="1:62" x14ac:dyDescent="0.3">
      <c r="A43" s="4">
        <v>40</v>
      </c>
      <c r="B43" s="4" t="s">
        <v>39</v>
      </c>
      <c r="C43" s="41">
        <v>44853</v>
      </c>
      <c r="D43" s="41">
        <f t="shared" si="3"/>
        <v>44883</v>
      </c>
      <c r="E43" s="42">
        <v>44892</v>
      </c>
      <c r="F43" s="7"/>
      <c r="G43" s="9">
        <f t="shared" si="4"/>
        <v>160000</v>
      </c>
      <c r="H43" s="9">
        <v>12800</v>
      </c>
      <c r="I43" s="9">
        <v>0</v>
      </c>
      <c r="J43" s="8">
        <v>12800</v>
      </c>
      <c r="K43" s="4" t="s">
        <v>54</v>
      </c>
      <c r="L43" s="5" t="str">
        <f t="shared" si="5"/>
        <v>Ok</v>
      </c>
      <c r="M43" s="5"/>
      <c r="N43" s="5"/>
      <c r="O43" s="5"/>
      <c r="P43" s="5"/>
      <c r="Q43" s="5"/>
      <c r="R43" s="5"/>
      <c r="S43" s="5"/>
      <c r="T43" s="5">
        <v>6400</v>
      </c>
      <c r="U43" s="6"/>
      <c r="V43" s="6"/>
      <c r="W43" s="5">
        <v>6400</v>
      </c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</row>
    <row r="44" spans="1:62" x14ac:dyDescent="0.3">
      <c r="A44" s="4">
        <v>41</v>
      </c>
      <c r="B44" s="4" t="s">
        <v>40</v>
      </c>
      <c r="C44" s="41">
        <v>44881</v>
      </c>
      <c r="D44" s="41">
        <f t="shared" si="3"/>
        <v>44911</v>
      </c>
      <c r="E44" s="42">
        <v>44914</v>
      </c>
      <c r="F44" s="7"/>
      <c r="G44" s="9">
        <f t="shared" si="4"/>
        <v>162500</v>
      </c>
      <c r="H44" s="9">
        <v>13000</v>
      </c>
      <c r="I44" s="9">
        <v>0</v>
      </c>
      <c r="J44" s="8">
        <v>13000</v>
      </c>
      <c r="K44" s="4" t="s">
        <v>54</v>
      </c>
      <c r="L44" s="5" t="str">
        <f t="shared" si="5"/>
        <v>Ok</v>
      </c>
      <c r="M44" s="5"/>
      <c r="N44" s="5"/>
      <c r="O44" s="5"/>
      <c r="P44" s="5"/>
      <c r="Q44" s="5"/>
      <c r="R44" s="5"/>
      <c r="S44" s="5"/>
      <c r="T44" s="5">
        <v>6500</v>
      </c>
      <c r="U44" s="6"/>
      <c r="V44" s="6"/>
      <c r="W44" s="5">
        <v>6500</v>
      </c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</row>
    <row r="45" spans="1:62" x14ac:dyDescent="0.3">
      <c r="A45" s="4">
        <v>42</v>
      </c>
      <c r="B45" s="4" t="s">
        <v>41</v>
      </c>
      <c r="C45" s="41">
        <v>44882</v>
      </c>
      <c r="D45" s="41">
        <f t="shared" si="3"/>
        <v>44912</v>
      </c>
      <c r="E45" s="42">
        <v>44915</v>
      </c>
      <c r="F45" s="7"/>
      <c r="G45" s="9">
        <f t="shared" si="4"/>
        <v>165000</v>
      </c>
      <c r="H45" s="9">
        <v>13200</v>
      </c>
      <c r="I45" s="9">
        <v>0</v>
      </c>
      <c r="J45" s="8">
        <v>13200</v>
      </c>
      <c r="K45" s="4" t="s">
        <v>53</v>
      </c>
      <c r="L45" s="5" t="str">
        <f t="shared" si="5"/>
        <v>Ok</v>
      </c>
      <c r="M45" s="5"/>
      <c r="N45" s="5"/>
      <c r="O45" s="5"/>
      <c r="P45" s="5"/>
      <c r="Q45" s="5"/>
      <c r="R45" s="5">
        <v>6600</v>
      </c>
      <c r="S45" s="5"/>
      <c r="T45" s="5"/>
      <c r="U45" s="6">
        <v>6600</v>
      </c>
      <c r="V45" s="6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</row>
    <row r="46" spans="1:62" x14ac:dyDescent="0.3">
      <c r="A46" s="4">
        <v>43</v>
      </c>
      <c r="B46" s="4" t="s">
        <v>42</v>
      </c>
      <c r="C46" s="41">
        <v>44886</v>
      </c>
      <c r="D46" s="41">
        <f t="shared" si="3"/>
        <v>44916</v>
      </c>
      <c r="E46" s="42">
        <v>44919</v>
      </c>
      <c r="F46" s="7"/>
      <c r="G46" s="9">
        <f t="shared" si="4"/>
        <v>167500</v>
      </c>
      <c r="H46" s="9">
        <v>13400</v>
      </c>
      <c r="I46" s="9">
        <v>0</v>
      </c>
      <c r="J46" s="8">
        <v>13400</v>
      </c>
      <c r="K46" s="4" t="s">
        <v>54</v>
      </c>
      <c r="L46" s="5" t="str">
        <f t="shared" si="5"/>
        <v>Ok</v>
      </c>
      <c r="M46" s="5"/>
      <c r="N46" s="5"/>
      <c r="O46" s="5"/>
      <c r="P46" s="5"/>
      <c r="Q46" s="5"/>
      <c r="R46" s="5"/>
      <c r="S46" s="5"/>
      <c r="T46" s="5"/>
      <c r="U46" s="6"/>
      <c r="V46" s="6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>
        <v>6700</v>
      </c>
      <c r="AI46" s="5"/>
      <c r="AJ46" s="5"/>
      <c r="AK46" s="5">
        <v>6700</v>
      </c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</row>
    <row r="47" spans="1:62" x14ac:dyDescent="0.3">
      <c r="A47" s="4">
        <v>44</v>
      </c>
      <c r="B47" s="4" t="s">
        <v>43</v>
      </c>
      <c r="C47" s="41">
        <v>44887</v>
      </c>
      <c r="D47" s="41">
        <f t="shared" si="3"/>
        <v>44917</v>
      </c>
      <c r="E47" s="42">
        <v>44925</v>
      </c>
      <c r="F47" s="7"/>
      <c r="G47" s="9">
        <f t="shared" si="4"/>
        <v>170000</v>
      </c>
      <c r="H47" s="9">
        <v>13600</v>
      </c>
      <c r="I47" s="9">
        <v>0</v>
      </c>
      <c r="J47" s="8">
        <v>13600</v>
      </c>
      <c r="K47" s="4" t="s">
        <v>54</v>
      </c>
      <c r="L47" s="5" t="str">
        <f t="shared" si="5"/>
        <v>Ok</v>
      </c>
      <c r="M47" s="5"/>
      <c r="N47" s="5"/>
      <c r="O47" s="5"/>
      <c r="P47" s="5"/>
      <c r="Q47" s="5"/>
      <c r="R47" s="5"/>
      <c r="S47" s="5"/>
      <c r="T47" s="5"/>
      <c r="U47" s="6"/>
      <c r="V47" s="6"/>
      <c r="W47" s="5"/>
      <c r="X47" s="5"/>
      <c r="Y47" s="5"/>
      <c r="Z47" s="5"/>
      <c r="AA47" s="5"/>
      <c r="AB47" s="5"/>
      <c r="AC47" s="5"/>
      <c r="AD47" s="5">
        <v>6800</v>
      </c>
      <c r="AE47" s="5"/>
      <c r="AF47" s="5"/>
      <c r="AG47" s="5">
        <v>6800</v>
      </c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</row>
    <row r="48" spans="1:62" x14ac:dyDescent="0.3">
      <c r="A48" s="4">
        <v>45</v>
      </c>
      <c r="B48" s="4" t="s">
        <v>44</v>
      </c>
      <c r="C48" s="41">
        <v>44888</v>
      </c>
      <c r="D48" s="41">
        <f t="shared" si="3"/>
        <v>44918</v>
      </c>
      <c r="E48" s="42">
        <v>44921</v>
      </c>
      <c r="F48" s="7"/>
      <c r="G48" s="9">
        <f t="shared" si="4"/>
        <v>172500</v>
      </c>
      <c r="H48" s="9">
        <v>13800</v>
      </c>
      <c r="I48" s="9">
        <v>0</v>
      </c>
      <c r="J48" s="8">
        <v>13800</v>
      </c>
      <c r="K48" s="4" t="s">
        <v>54</v>
      </c>
      <c r="L48" s="5" t="str">
        <f t="shared" si="5"/>
        <v>Ok</v>
      </c>
      <c r="M48" s="5"/>
      <c r="N48" s="5"/>
      <c r="O48" s="5"/>
      <c r="P48" s="5"/>
      <c r="Q48" s="5"/>
      <c r="R48" s="5"/>
      <c r="S48" s="5"/>
      <c r="T48" s="5"/>
      <c r="U48" s="6"/>
      <c r="V48" s="6"/>
      <c r="W48" s="5"/>
      <c r="X48" s="5"/>
      <c r="Y48" s="5"/>
      <c r="Z48" s="5"/>
      <c r="AA48" s="5">
        <v>6900</v>
      </c>
      <c r="AB48" s="5"/>
      <c r="AC48" s="5"/>
      <c r="AD48" s="5">
        <v>6900</v>
      </c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</row>
    <row r="49" spans="1:62" x14ac:dyDescent="0.3">
      <c r="A49" s="4">
        <v>46</v>
      </c>
      <c r="B49" s="4" t="s">
        <v>45</v>
      </c>
      <c r="C49" s="41">
        <v>44900</v>
      </c>
      <c r="D49" s="41">
        <f t="shared" si="3"/>
        <v>44930</v>
      </c>
      <c r="E49" s="42">
        <v>44920</v>
      </c>
      <c r="F49" s="7"/>
      <c r="G49" s="9">
        <f t="shared" si="4"/>
        <v>175000</v>
      </c>
      <c r="H49" s="9">
        <v>14000</v>
      </c>
      <c r="I49" s="9">
        <v>0</v>
      </c>
      <c r="J49" s="8">
        <v>14000</v>
      </c>
      <c r="K49" s="4" t="s">
        <v>53</v>
      </c>
      <c r="L49" s="5" t="str">
        <f t="shared" si="5"/>
        <v>Ok</v>
      </c>
      <c r="M49" s="5"/>
      <c r="N49" s="5"/>
      <c r="O49" s="5"/>
      <c r="P49" s="5"/>
      <c r="Q49" s="5"/>
      <c r="R49" s="5"/>
      <c r="S49" s="5"/>
      <c r="T49" s="5"/>
      <c r="U49" s="6"/>
      <c r="V49" s="6"/>
      <c r="W49" s="5"/>
      <c r="X49" s="5"/>
      <c r="Y49" s="5"/>
      <c r="Z49" s="5">
        <v>7000</v>
      </c>
      <c r="AA49" s="5"/>
      <c r="AB49" s="5"/>
      <c r="AC49" s="5">
        <v>7000</v>
      </c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</row>
    <row r="50" spans="1:62" x14ac:dyDescent="0.3">
      <c r="A50" s="4">
        <v>47</v>
      </c>
      <c r="B50" s="4" t="s">
        <v>46</v>
      </c>
      <c r="C50" s="41">
        <v>44902</v>
      </c>
      <c r="D50" s="41">
        <f t="shared" si="3"/>
        <v>44932</v>
      </c>
      <c r="E50" s="42">
        <v>44941</v>
      </c>
      <c r="F50" s="7"/>
      <c r="G50" s="9">
        <f t="shared" si="4"/>
        <v>177500</v>
      </c>
      <c r="H50" s="9">
        <v>14200</v>
      </c>
      <c r="I50" s="9">
        <v>0</v>
      </c>
      <c r="J50" s="8">
        <v>14200</v>
      </c>
      <c r="K50" s="4" t="s">
        <v>53</v>
      </c>
      <c r="L50" s="5" t="str">
        <f t="shared" si="5"/>
        <v>Ok</v>
      </c>
      <c r="M50" s="5"/>
      <c r="N50" s="5"/>
      <c r="O50" s="5"/>
      <c r="P50" s="5"/>
      <c r="Q50" s="5"/>
      <c r="R50" s="5"/>
      <c r="S50" s="5"/>
      <c r="T50" s="5"/>
      <c r="U50" s="6"/>
      <c r="V50" s="6"/>
      <c r="W50" s="5">
        <v>7100</v>
      </c>
      <c r="X50" s="5"/>
      <c r="Y50" s="5"/>
      <c r="Z50" s="5">
        <v>7100</v>
      </c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</row>
    <row r="51" spans="1:62" x14ac:dyDescent="0.3">
      <c r="A51" s="4">
        <v>48</v>
      </c>
      <c r="B51" s="4" t="s">
        <v>47</v>
      </c>
      <c r="C51" s="41">
        <v>44902</v>
      </c>
      <c r="D51" s="41">
        <f t="shared" si="3"/>
        <v>44932</v>
      </c>
      <c r="E51" s="42">
        <v>44928</v>
      </c>
      <c r="F51" s="7"/>
      <c r="G51" s="9">
        <f t="shared" si="4"/>
        <v>180000</v>
      </c>
      <c r="H51" s="9">
        <v>14400</v>
      </c>
      <c r="I51" s="9">
        <v>0</v>
      </c>
      <c r="J51" s="8">
        <v>14400</v>
      </c>
      <c r="K51" s="4" t="s">
        <v>53</v>
      </c>
      <c r="L51" s="5" t="str">
        <f t="shared" si="5"/>
        <v>Ok</v>
      </c>
      <c r="M51" s="5"/>
      <c r="N51" s="5"/>
      <c r="O51" s="5"/>
      <c r="P51" s="5"/>
      <c r="Q51" s="5"/>
      <c r="R51" s="5"/>
      <c r="S51" s="5"/>
      <c r="T51" s="5"/>
      <c r="U51" s="6"/>
      <c r="V51" s="6">
        <v>7200</v>
      </c>
      <c r="W51" s="5"/>
      <c r="X51" s="5"/>
      <c r="Y51" s="5">
        <v>7200</v>
      </c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</row>
    <row r="52" spans="1:62" x14ac:dyDescent="0.3">
      <c r="A52" s="4">
        <v>49</v>
      </c>
      <c r="B52" s="4" t="s">
        <v>48</v>
      </c>
      <c r="C52" s="41">
        <v>44906</v>
      </c>
      <c r="D52" s="41">
        <f t="shared" si="3"/>
        <v>44936</v>
      </c>
      <c r="E52" s="42">
        <v>44937</v>
      </c>
      <c r="F52" s="7"/>
      <c r="G52" s="9">
        <f t="shared" si="4"/>
        <v>182500</v>
      </c>
      <c r="H52" s="9">
        <v>14600</v>
      </c>
      <c r="I52" s="9">
        <v>0</v>
      </c>
      <c r="J52" s="8">
        <v>14600</v>
      </c>
      <c r="K52" s="4" t="s">
        <v>53</v>
      </c>
      <c r="L52" s="5" t="str">
        <f t="shared" si="5"/>
        <v>Ok</v>
      </c>
      <c r="M52" s="5"/>
      <c r="N52" s="5"/>
      <c r="O52" s="5"/>
      <c r="P52" s="5"/>
      <c r="Q52" s="5"/>
      <c r="R52" s="5"/>
      <c r="S52" s="5"/>
      <c r="T52" s="5"/>
      <c r="U52" s="6"/>
      <c r="V52" s="6">
        <v>7300</v>
      </c>
      <c r="W52" s="5"/>
      <c r="X52" s="5"/>
      <c r="Y52" s="5">
        <v>7300</v>
      </c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</row>
    <row r="53" spans="1:62" x14ac:dyDescent="0.3">
      <c r="A53" s="4">
        <v>50</v>
      </c>
      <c r="B53" s="4" t="s">
        <v>49</v>
      </c>
      <c r="C53" s="41">
        <v>44906</v>
      </c>
      <c r="D53" s="41">
        <f t="shared" si="3"/>
        <v>44936</v>
      </c>
      <c r="E53" s="42">
        <v>44933</v>
      </c>
      <c r="F53" s="7"/>
      <c r="G53" s="9">
        <f t="shared" si="4"/>
        <v>185000</v>
      </c>
      <c r="H53" s="9">
        <v>14800</v>
      </c>
      <c r="I53" s="9">
        <v>0</v>
      </c>
      <c r="J53" s="8">
        <v>14800</v>
      </c>
      <c r="K53" s="4" t="s">
        <v>53</v>
      </c>
      <c r="L53" s="5" t="str">
        <f t="shared" si="5"/>
        <v>Ok</v>
      </c>
      <c r="M53" s="5"/>
      <c r="N53" s="5"/>
      <c r="O53" s="5"/>
      <c r="P53" s="5"/>
      <c r="Q53" s="5"/>
      <c r="R53" s="5"/>
      <c r="S53" s="5"/>
      <c r="T53" s="5"/>
      <c r="U53" s="6"/>
      <c r="V53" s="6">
        <v>7400</v>
      </c>
      <c r="W53" s="5"/>
      <c r="X53" s="5"/>
      <c r="Y53" s="5">
        <v>7400</v>
      </c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</row>
    <row r="54" spans="1:62" x14ac:dyDescent="0.3">
      <c r="A54" s="4">
        <v>51</v>
      </c>
      <c r="B54" s="4" t="s">
        <v>50</v>
      </c>
      <c r="C54" s="41">
        <v>44915</v>
      </c>
      <c r="D54" s="41">
        <f t="shared" si="3"/>
        <v>44945</v>
      </c>
      <c r="E54" s="42">
        <v>44943</v>
      </c>
      <c r="F54" s="25"/>
      <c r="G54" s="9">
        <f t="shared" si="4"/>
        <v>187500</v>
      </c>
      <c r="H54" s="9">
        <v>15000</v>
      </c>
      <c r="I54" s="9">
        <v>0</v>
      </c>
      <c r="J54" s="8">
        <v>15000</v>
      </c>
      <c r="K54" s="4" t="s">
        <v>53</v>
      </c>
      <c r="L54" s="5" t="str">
        <f t="shared" si="5"/>
        <v>Ok</v>
      </c>
      <c r="M54" s="5"/>
      <c r="N54" s="5"/>
      <c r="O54" s="5"/>
      <c r="P54" s="5">
        <v>7500</v>
      </c>
      <c r="Q54" s="5"/>
      <c r="R54" s="5"/>
      <c r="S54" s="5">
        <v>7500</v>
      </c>
      <c r="T54" s="5"/>
      <c r="U54" s="6"/>
      <c r="V54" s="6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</row>
    <row r="55" spans="1:62" x14ac:dyDescent="0.3">
      <c r="D55" s="15"/>
      <c r="E55" s="15"/>
      <c r="F55" s="27"/>
    </row>
    <row r="56" spans="1:62" x14ac:dyDescent="0.3">
      <c r="D56" s="15"/>
      <c r="E56" s="15"/>
      <c r="F56" s="2"/>
    </row>
    <row r="57" spans="1:62" x14ac:dyDescent="0.3">
      <c r="D57" s="15"/>
      <c r="E57" s="15"/>
      <c r="F57" s="2"/>
    </row>
    <row r="58" spans="1:62" x14ac:dyDescent="0.3">
      <c r="D58" s="15"/>
      <c r="E58" s="15"/>
      <c r="F58" s="2"/>
    </row>
    <row r="59" spans="1:62" x14ac:dyDescent="0.3">
      <c r="C59" s="81" t="s">
        <v>159</v>
      </c>
      <c r="D59" s="15"/>
      <c r="E59" s="15"/>
      <c r="F59" s="2"/>
    </row>
    <row r="60" spans="1:62" x14ac:dyDescent="0.3">
      <c r="C60" s="15" t="s">
        <v>158</v>
      </c>
      <c r="D60" s="15"/>
      <c r="E60" s="15"/>
      <c r="F60" s="2"/>
    </row>
    <row r="61" spans="1:62" x14ac:dyDescent="0.3">
      <c r="D61" s="15"/>
      <c r="E61" s="15"/>
      <c r="F61" s="2"/>
    </row>
    <row r="62" spans="1:62" x14ac:dyDescent="0.3">
      <c r="D62" s="15"/>
      <c r="E62" s="15"/>
      <c r="F62" s="2"/>
    </row>
    <row r="63" spans="1:62" x14ac:dyDescent="0.3">
      <c r="D63" s="15"/>
      <c r="E63" s="15"/>
      <c r="F63" s="2"/>
    </row>
    <row r="64" spans="1:62" x14ac:dyDescent="0.3">
      <c r="D64" s="15"/>
      <c r="E64" s="15"/>
      <c r="F64" s="2"/>
    </row>
    <row r="65" spans="4:6" x14ac:dyDescent="0.3">
      <c r="D65" s="15"/>
      <c r="E65" s="15"/>
      <c r="F65" s="2"/>
    </row>
    <row r="66" spans="4:6" x14ac:dyDescent="0.3">
      <c r="D66" s="15"/>
      <c r="E66" s="15"/>
      <c r="F66" s="2"/>
    </row>
    <row r="67" spans="4:6" x14ac:dyDescent="0.3">
      <c r="D67" s="15"/>
      <c r="E67" s="15"/>
      <c r="F67" s="2"/>
    </row>
    <row r="68" spans="4:6" x14ac:dyDescent="0.3">
      <c r="D68" s="15"/>
      <c r="E68" s="15"/>
      <c r="F68" s="2"/>
    </row>
    <row r="69" spans="4:6" x14ac:dyDescent="0.3">
      <c r="D69" s="15"/>
      <c r="E69" s="15"/>
      <c r="F69" s="2"/>
    </row>
    <row r="70" spans="4:6" x14ac:dyDescent="0.3">
      <c r="D70" s="15"/>
      <c r="E70" s="15"/>
      <c r="F70" s="2"/>
    </row>
    <row r="71" spans="4:6" x14ac:dyDescent="0.3">
      <c r="D71" s="15"/>
      <c r="E71" s="15"/>
      <c r="F71" s="2"/>
    </row>
    <row r="72" spans="4:6" x14ac:dyDescent="0.3">
      <c r="D72" s="15"/>
      <c r="E72" s="15"/>
      <c r="F72" s="2"/>
    </row>
    <row r="73" spans="4:6" x14ac:dyDescent="0.3">
      <c r="D73" s="15"/>
      <c r="E73" s="15"/>
      <c r="F73" s="2"/>
    </row>
    <row r="74" spans="4:6" x14ac:dyDescent="0.3">
      <c r="D74" s="15"/>
      <c r="E74" s="15"/>
      <c r="F74" s="2"/>
    </row>
    <row r="75" spans="4:6" x14ac:dyDescent="0.3">
      <c r="D75" s="15"/>
      <c r="E75" s="15"/>
      <c r="F75" s="2"/>
    </row>
    <row r="76" spans="4:6" x14ac:dyDescent="0.3">
      <c r="D76" s="15"/>
      <c r="E76" s="15"/>
      <c r="F76" s="2"/>
    </row>
    <row r="77" spans="4:6" x14ac:dyDescent="0.3">
      <c r="D77" s="15"/>
      <c r="E77" s="15"/>
      <c r="F77" s="2"/>
    </row>
    <row r="78" spans="4:6" x14ac:dyDescent="0.3">
      <c r="D78" s="15"/>
      <c r="E78" s="15"/>
      <c r="F78" s="2"/>
    </row>
    <row r="79" spans="4:6" x14ac:dyDescent="0.3">
      <c r="D79" s="15"/>
      <c r="E79" s="15"/>
      <c r="F79" s="2"/>
    </row>
    <row r="80" spans="4:6" x14ac:dyDescent="0.3">
      <c r="D80" s="15"/>
      <c r="E80" s="15"/>
      <c r="F80" s="2"/>
    </row>
    <row r="81" spans="4:6" x14ac:dyDescent="0.3">
      <c r="D81" s="15"/>
      <c r="E81" s="15"/>
      <c r="F81" s="2"/>
    </row>
    <row r="82" spans="4:6" x14ac:dyDescent="0.3">
      <c r="D82" s="15"/>
      <c r="E82" s="15"/>
      <c r="F82" s="2"/>
    </row>
    <row r="83" spans="4:6" x14ac:dyDescent="0.3">
      <c r="D83" s="15"/>
      <c r="E83" s="15"/>
      <c r="F83" s="2"/>
    </row>
    <row r="84" spans="4:6" x14ac:dyDescent="0.3">
      <c r="D84" s="15"/>
      <c r="E84" s="15"/>
      <c r="F84" s="2"/>
    </row>
    <row r="85" spans="4:6" x14ac:dyDescent="0.3">
      <c r="D85" s="15"/>
      <c r="E85" s="15"/>
      <c r="F85" s="2"/>
    </row>
    <row r="86" spans="4:6" x14ac:dyDescent="0.3">
      <c r="D86" s="15"/>
      <c r="E86" s="15"/>
      <c r="F86" s="2"/>
    </row>
    <row r="87" spans="4:6" x14ac:dyDescent="0.3">
      <c r="D87" s="15"/>
      <c r="E87" s="15"/>
      <c r="F87" s="2"/>
    </row>
    <row r="88" spans="4:6" x14ac:dyDescent="0.3">
      <c r="D88" s="15"/>
      <c r="E88" s="15"/>
      <c r="F88" s="2"/>
    </row>
    <row r="89" spans="4:6" x14ac:dyDescent="0.3">
      <c r="D89" s="15"/>
      <c r="E89" s="15"/>
      <c r="F89" s="2"/>
    </row>
    <row r="90" spans="4:6" x14ac:dyDescent="0.3">
      <c r="D90" s="15"/>
      <c r="E90" s="15"/>
      <c r="F90" s="2"/>
    </row>
    <row r="91" spans="4:6" x14ac:dyDescent="0.3">
      <c r="D91" s="15"/>
      <c r="E91" s="15"/>
      <c r="F91" s="2"/>
    </row>
    <row r="92" spans="4:6" x14ac:dyDescent="0.3">
      <c r="D92" s="15"/>
      <c r="E92" s="15"/>
      <c r="F92" s="2"/>
    </row>
    <row r="93" spans="4:6" x14ac:dyDescent="0.3">
      <c r="D93" s="15"/>
      <c r="E93" s="15"/>
      <c r="F93" s="2"/>
    </row>
    <row r="94" spans="4:6" x14ac:dyDescent="0.3">
      <c r="D94" s="15"/>
      <c r="E94" s="15"/>
      <c r="F94" s="2"/>
    </row>
    <row r="95" spans="4:6" x14ac:dyDescent="0.3">
      <c r="D95" s="15"/>
      <c r="E95" s="15"/>
      <c r="F95" s="2"/>
    </row>
    <row r="96" spans="4:6" x14ac:dyDescent="0.3">
      <c r="D96" s="15"/>
      <c r="E96" s="15"/>
      <c r="F96" s="2"/>
    </row>
    <row r="97" spans="4:6" x14ac:dyDescent="0.3">
      <c r="D97" s="15"/>
      <c r="E97" s="15"/>
      <c r="F97" s="2"/>
    </row>
    <row r="98" spans="4:6" x14ac:dyDescent="0.3">
      <c r="D98" s="15"/>
      <c r="E98" s="15"/>
      <c r="F98" s="2"/>
    </row>
    <row r="99" spans="4:6" x14ac:dyDescent="0.3">
      <c r="D99" s="15"/>
      <c r="E99" s="15"/>
      <c r="F99" s="2"/>
    </row>
    <row r="100" spans="4:6" x14ac:dyDescent="0.3">
      <c r="D100" s="15"/>
      <c r="E100" s="15"/>
      <c r="F100" s="2"/>
    </row>
    <row r="101" spans="4:6" x14ac:dyDescent="0.3">
      <c r="D101" s="15"/>
      <c r="E101" s="15"/>
      <c r="F101" s="2"/>
    </row>
    <row r="102" spans="4:6" x14ac:dyDescent="0.3">
      <c r="D102" s="15"/>
      <c r="E102" s="15"/>
      <c r="F102" s="2"/>
    </row>
    <row r="103" spans="4:6" x14ac:dyDescent="0.3">
      <c r="D103" s="15"/>
      <c r="E103" s="15"/>
      <c r="F103" s="2"/>
    </row>
    <row r="104" spans="4:6" x14ac:dyDescent="0.3">
      <c r="D104" s="15"/>
      <c r="E104" s="15"/>
      <c r="F104" s="2"/>
    </row>
    <row r="105" spans="4:6" x14ac:dyDescent="0.3">
      <c r="D105" s="15"/>
      <c r="E105" s="15"/>
      <c r="F105" s="2"/>
    </row>
    <row r="106" spans="4:6" x14ac:dyDescent="0.3">
      <c r="D106" s="15"/>
      <c r="E106" s="15"/>
      <c r="F106" s="2"/>
    </row>
    <row r="107" spans="4:6" x14ac:dyDescent="0.3">
      <c r="D107" s="15"/>
      <c r="E107" s="15"/>
      <c r="F107" s="2"/>
    </row>
    <row r="108" spans="4:6" x14ac:dyDescent="0.3">
      <c r="D108" s="15"/>
      <c r="E108" s="15"/>
      <c r="F108" s="2"/>
    </row>
    <row r="109" spans="4:6" x14ac:dyDescent="0.3">
      <c r="D109" s="15"/>
      <c r="E109" s="15"/>
      <c r="F109" s="2"/>
    </row>
    <row r="110" spans="4:6" x14ac:dyDescent="0.3">
      <c r="D110" s="15"/>
      <c r="E110" s="15"/>
      <c r="F110" s="2"/>
    </row>
    <row r="111" spans="4:6" x14ac:dyDescent="0.3">
      <c r="D111" s="15"/>
      <c r="E111" s="15"/>
      <c r="F111" s="2"/>
    </row>
    <row r="112" spans="4:6" x14ac:dyDescent="0.3">
      <c r="D112" s="15"/>
      <c r="E112" s="15"/>
      <c r="F112" s="2"/>
    </row>
    <row r="113" spans="4:6" x14ac:dyDescent="0.3">
      <c r="D113" s="15"/>
      <c r="E113" s="15"/>
      <c r="F113" s="2"/>
    </row>
    <row r="114" spans="4:6" x14ac:dyDescent="0.3">
      <c r="D114" s="15"/>
      <c r="E114" s="15"/>
      <c r="F114" s="2"/>
    </row>
    <row r="115" spans="4:6" x14ac:dyDescent="0.3">
      <c r="D115" s="15"/>
      <c r="E115" s="15"/>
      <c r="F115" s="2"/>
    </row>
    <row r="116" spans="4:6" x14ac:dyDescent="0.3">
      <c r="D116" s="15"/>
      <c r="E116" s="15"/>
      <c r="F116" s="2"/>
    </row>
    <row r="117" spans="4:6" x14ac:dyDescent="0.3">
      <c r="D117" s="15"/>
      <c r="E117" s="15"/>
      <c r="F117" s="2"/>
    </row>
    <row r="118" spans="4:6" x14ac:dyDescent="0.3">
      <c r="D118" s="15"/>
      <c r="E118" s="15"/>
      <c r="F118" s="2"/>
    </row>
    <row r="119" spans="4:6" x14ac:dyDescent="0.3">
      <c r="D119" s="15"/>
      <c r="E119" s="15"/>
      <c r="F119" s="2"/>
    </row>
    <row r="120" spans="4:6" x14ac:dyDescent="0.3">
      <c r="D120" s="15"/>
      <c r="E120" s="15"/>
      <c r="F120" s="2"/>
    </row>
    <row r="121" spans="4:6" x14ac:dyDescent="0.3">
      <c r="D121" s="15"/>
      <c r="E121" s="15"/>
      <c r="F121" s="2"/>
    </row>
    <row r="122" spans="4:6" x14ac:dyDescent="0.3">
      <c r="D122" s="15"/>
      <c r="E122" s="15"/>
      <c r="F122" s="2"/>
    </row>
    <row r="123" spans="4:6" x14ac:dyDescent="0.3">
      <c r="D123" s="15"/>
      <c r="E123" s="15"/>
      <c r="F123" s="2"/>
    </row>
    <row r="124" spans="4:6" x14ac:dyDescent="0.3">
      <c r="D124" s="15"/>
      <c r="E124" s="15"/>
      <c r="F124" s="2"/>
    </row>
    <row r="125" spans="4:6" x14ac:dyDescent="0.3">
      <c r="D125" s="15"/>
      <c r="E125" s="15"/>
      <c r="F125" s="2"/>
    </row>
    <row r="126" spans="4:6" x14ac:dyDescent="0.3">
      <c r="D126" s="15"/>
      <c r="E126" s="15"/>
      <c r="F126" s="2"/>
    </row>
    <row r="127" spans="4:6" x14ac:dyDescent="0.3">
      <c r="D127" s="15"/>
      <c r="E127" s="15"/>
      <c r="F127" s="2"/>
    </row>
    <row r="128" spans="4:6" x14ac:dyDescent="0.3">
      <c r="D128" s="15"/>
      <c r="E128" s="15"/>
      <c r="F128" s="2"/>
    </row>
    <row r="129" spans="4:6" x14ac:dyDescent="0.3">
      <c r="D129" s="15"/>
      <c r="E129" s="15"/>
      <c r="F129" s="2"/>
    </row>
    <row r="130" spans="4:6" x14ac:dyDescent="0.3">
      <c r="D130" s="15"/>
      <c r="E130" s="15"/>
      <c r="F130" s="2"/>
    </row>
    <row r="131" spans="4:6" x14ac:dyDescent="0.3">
      <c r="D131" s="15"/>
      <c r="E131" s="15"/>
      <c r="F131" s="2"/>
    </row>
    <row r="132" spans="4:6" x14ac:dyDescent="0.3">
      <c r="D132" s="15"/>
      <c r="E132" s="15"/>
      <c r="F132" s="2"/>
    </row>
    <row r="133" spans="4:6" x14ac:dyDescent="0.3">
      <c r="D133" s="15"/>
      <c r="E133" s="15"/>
      <c r="F133" s="2"/>
    </row>
    <row r="134" spans="4:6" x14ac:dyDescent="0.3">
      <c r="D134" s="15"/>
      <c r="E134" s="15"/>
      <c r="F134" s="2"/>
    </row>
    <row r="135" spans="4:6" x14ac:dyDescent="0.3">
      <c r="D135" s="15"/>
      <c r="E135" s="15"/>
      <c r="F135" s="2"/>
    </row>
    <row r="136" spans="4:6" x14ac:dyDescent="0.3">
      <c r="D136" s="15"/>
      <c r="E136" s="15"/>
      <c r="F136" s="2"/>
    </row>
    <row r="137" spans="4:6" x14ac:dyDescent="0.3">
      <c r="D137" s="15"/>
      <c r="E137" s="15"/>
      <c r="F137" s="2"/>
    </row>
    <row r="138" spans="4:6" x14ac:dyDescent="0.3">
      <c r="D138" s="15"/>
      <c r="E138" s="15"/>
      <c r="F138" s="2"/>
    </row>
    <row r="139" spans="4:6" x14ac:dyDescent="0.3">
      <c r="D139" s="15"/>
      <c r="E139" s="15"/>
      <c r="F139" s="2"/>
    </row>
    <row r="140" spans="4:6" x14ac:dyDescent="0.3">
      <c r="D140" s="15"/>
      <c r="E140" s="15"/>
      <c r="F140" s="2"/>
    </row>
    <row r="141" spans="4:6" x14ac:dyDescent="0.3">
      <c r="D141" s="15"/>
      <c r="E141" s="15"/>
      <c r="F141" s="2"/>
    </row>
    <row r="142" spans="4:6" x14ac:dyDescent="0.3">
      <c r="D142" s="15"/>
      <c r="E142" s="15"/>
      <c r="F142" s="2"/>
    </row>
    <row r="143" spans="4:6" x14ac:dyDescent="0.3">
      <c r="D143" s="15"/>
      <c r="E143" s="15"/>
      <c r="F143" s="2"/>
    </row>
    <row r="144" spans="4:6" x14ac:dyDescent="0.3">
      <c r="D144" s="15"/>
      <c r="E144" s="15"/>
      <c r="F144" s="2"/>
    </row>
    <row r="145" spans="4:6" x14ac:dyDescent="0.3">
      <c r="D145" s="15"/>
      <c r="E145" s="15"/>
      <c r="F145" s="2"/>
    </row>
    <row r="146" spans="4:6" x14ac:dyDescent="0.3">
      <c r="D146" s="15"/>
      <c r="E146" s="15"/>
      <c r="F146" s="2"/>
    </row>
    <row r="147" spans="4:6" x14ac:dyDescent="0.3">
      <c r="D147" s="15"/>
      <c r="E147" s="15"/>
      <c r="F147" s="2"/>
    </row>
    <row r="148" spans="4:6" x14ac:dyDescent="0.3">
      <c r="D148" s="15"/>
      <c r="E148" s="15"/>
      <c r="F148" s="2"/>
    </row>
    <row r="149" spans="4:6" x14ac:dyDescent="0.3">
      <c r="D149" s="15"/>
      <c r="E149" s="15"/>
      <c r="F149" s="2"/>
    </row>
    <row r="150" spans="4:6" x14ac:dyDescent="0.3">
      <c r="D150" s="15"/>
      <c r="E150" s="15"/>
      <c r="F150" s="2"/>
    </row>
    <row r="151" spans="4:6" x14ac:dyDescent="0.3">
      <c r="D151" s="15"/>
      <c r="E151" s="15"/>
      <c r="F151" s="2"/>
    </row>
    <row r="152" spans="4:6" x14ac:dyDescent="0.3">
      <c r="D152" s="15"/>
      <c r="E152" s="15"/>
      <c r="F152" s="2"/>
    </row>
    <row r="153" spans="4:6" x14ac:dyDescent="0.3">
      <c r="D153" s="15"/>
      <c r="E153" s="15"/>
      <c r="F153" s="2"/>
    </row>
    <row r="154" spans="4:6" x14ac:dyDescent="0.3">
      <c r="D154" s="15"/>
      <c r="E154" s="15"/>
      <c r="F154" s="2"/>
    </row>
    <row r="155" spans="4:6" x14ac:dyDescent="0.3">
      <c r="D155" s="15"/>
      <c r="E155" s="15"/>
      <c r="F155" s="2"/>
    </row>
    <row r="156" spans="4:6" x14ac:dyDescent="0.3">
      <c r="D156" s="15"/>
      <c r="E156" s="15"/>
      <c r="F156" s="2"/>
    </row>
    <row r="157" spans="4:6" x14ac:dyDescent="0.3">
      <c r="D157" s="15"/>
      <c r="E157" s="15"/>
      <c r="F157" s="2"/>
    </row>
    <row r="158" spans="4:6" x14ac:dyDescent="0.3">
      <c r="D158" s="15"/>
      <c r="E158" s="15"/>
      <c r="F158" s="2"/>
    </row>
    <row r="159" spans="4:6" x14ac:dyDescent="0.3">
      <c r="D159" s="15"/>
      <c r="E159" s="15"/>
      <c r="F159" s="2"/>
    </row>
    <row r="160" spans="4:6" x14ac:dyDescent="0.3">
      <c r="D160" s="15"/>
      <c r="E160" s="15"/>
      <c r="F160" s="2"/>
    </row>
    <row r="161" spans="4:6" x14ac:dyDescent="0.3">
      <c r="D161" s="15"/>
      <c r="E161" s="15"/>
      <c r="F161" s="2"/>
    </row>
    <row r="162" spans="4:6" x14ac:dyDescent="0.3">
      <c r="D162" s="15"/>
      <c r="E162" s="15"/>
      <c r="F162" s="2"/>
    </row>
    <row r="163" spans="4:6" x14ac:dyDescent="0.3">
      <c r="D163" s="15"/>
      <c r="E163" s="15"/>
      <c r="F163" s="2"/>
    </row>
    <row r="164" spans="4:6" x14ac:dyDescent="0.3">
      <c r="D164" s="15"/>
      <c r="E164" s="15"/>
      <c r="F164" s="2"/>
    </row>
    <row r="165" spans="4:6" x14ac:dyDescent="0.3">
      <c r="D165" s="15"/>
      <c r="E165" s="15"/>
      <c r="F165" s="2"/>
    </row>
    <row r="166" spans="4:6" x14ac:dyDescent="0.3">
      <c r="D166" s="15"/>
      <c r="E166" s="15"/>
      <c r="F166" s="2"/>
    </row>
    <row r="167" spans="4:6" x14ac:dyDescent="0.3">
      <c r="D167" s="15"/>
      <c r="E167" s="15"/>
      <c r="F167" s="2"/>
    </row>
    <row r="168" spans="4:6" x14ac:dyDescent="0.3">
      <c r="D168" s="15"/>
      <c r="E168" s="15"/>
      <c r="F168" s="2"/>
    </row>
    <row r="169" spans="4:6" x14ac:dyDescent="0.3">
      <c r="D169" s="15"/>
      <c r="E169" s="15"/>
      <c r="F169" s="2"/>
    </row>
    <row r="170" spans="4:6" x14ac:dyDescent="0.3">
      <c r="D170" s="15"/>
      <c r="E170" s="15"/>
      <c r="F170" s="2"/>
    </row>
    <row r="171" spans="4:6" x14ac:dyDescent="0.3">
      <c r="D171" s="15"/>
      <c r="E171" s="15"/>
      <c r="F171" s="2"/>
    </row>
    <row r="172" spans="4:6" x14ac:dyDescent="0.3">
      <c r="D172" s="15"/>
      <c r="E172" s="15"/>
      <c r="F172" s="2"/>
    </row>
    <row r="173" spans="4:6" x14ac:dyDescent="0.3">
      <c r="D173" s="15"/>
      <c r="E173" s="15"/>
      <c r="F173" s="2"/>
    </row>
    <row r="174" spans="4:6" x14ac:dyDescent="0.3">
      <c r="D174" s="15"/>
      <c r="E174" s="15"/>
      <c r="F174" s="2"/>
    </row>
    <row r="175" spans="4:6" x14ac:dyDescent="0.3">
      <c r="D175" s="15"/>
      <c r="E175" s="15"/>
      <c r="F175" s="2"/>
    </row>
    <row r="176" spans="4:6" x14ac:dyDescent="0.3">
      <c r="D176" s="15"/>
      <c r="E176" s="15"/>
      <c r="F176" s="2"/>
    </row>
    <row r="177" spans="4:6" x14ac:dyDescent="0.3">
      <c r="D177" s="15"/>
      <c r="E177" s="15"/>
      <c r="F177" s="2"/>
    </row>
    <row r="178" spans="4:6" x14ac:dyDescent="0.3">
      <c r="D178" s="15"/>
      <c r="E178" s="15"/>
      <c r="F178" s="2"/>
    </row>
    <row r="179" spans="4:6" x14ac:dyDescent="0.3">
      <c r="D179" s="15"/>
      <c r="E179" s="15"/>
      <c r="F179" s="2"/>
    </row>
    <row r="180" spans="4:6" x14ac:dyDescent="0.3">
      <c r="D180" s="15"/>
      <c r="E180" s="15"/>
      <c r="F180" s="2"/>
    </row>
    <row r="181" spans="4:6" x14ac:dyDescent="0.3">
      <c r="D181" s="15"/>
      <c r="E181" s="15"/>
      <c r="F181" s="2"/>
    </row>
    <row r="182" spans="4:6" x14ac:dyDescent="0.3">
      <c r="D182" s="15"/>
      <c r="E182" s="15"/>
      <c r="F182" s="2"/>
    </row>
    <row r="183" spans="4:6" x14ac:dyDescent="0.3">
      <c r="D183" s="15"/>
      <c r="E183" s="15"/>
      <c r="F183" s="2"/>
    </row>
    <row r="184" spans="4:6" x14ac:dyDescent="0.3">
      <c r="D184" s="15"/>
      <c r="E184" s="15"/>
      <c r="F184" s="2"/>
    </row>
    <row r="185" spans="4:6" x14ac:dyDescent="0.3">
      <c r="D185" s="15"/>
      <c r="E185" s="15"/>
      <c r="F185" s="2"/>
    </row>
    <row r="186" spans="4:6" x14ac:dyDescent="0.3">
      <c r="D186" s="15"/>
      <c r="E186" s="15"/>
      <c r="F186" s="2"/>
    </row>
    <row r="187" spans="4:6" x14ac:dyDescent="0.3">
      <c r="D187" s="15"/>
      <c r="E187" s="15"/>
      <c r="F187" s="2"/>
    </row>
    <row r="188" spans="4:6" x14ac:dyDescent="0.3">
      <c r="D188" s="15"/>
      <c r="E188" s="15"/>
      <c r="F188" s="2"/>
    </row>
    <row r="189" spans="4:6" x14ac:dyDescent="0.3">
      <c r="D189" s="15"/>
      <c r="E189" s="15"/>
      <c r="F189" s="2"/>
    </row>
    <row r="190" spans="4:6" x14ac:dyDescent="0.3">
      <c r="D190" s="15"/>
      <c r="E190" s="15"/>
      <c r="F190" s="2"/>
    </row>
    <row r="191" spans="4:6" x14ac:dyDescent="0.3">
      <c r="D191" s="15"/>
      <c r="E191" s="15"/>
      <c r="F191" s="2"/>
    </row>
    <row r="192" spans="4:6" x14ac:dyDescent="0.3">
      <c r="D192" s="15"/>
      <c r="E192" s="15"/>
      <c r="F192" s="2"/>
    </row>
    <row r="193" spans="4:6" x14ac:dyDescent="0.3">
      <c r="D193" s="15"/>
      <c r="E193" s="15"/>
      <c r="F193" s="2"/>
    </row>
    <row r="194" spans="4:6" x14ac:dyDescent="0.3">
      <c r="D194" s="15"/>
      <c r="E194" s="15"/>
      <c r="F194" s="2"/>
    </row>
    <row r="195" spans="4:6" x14ac:dyDescent="0.3">
      <c r="D195" s="15"/>
      <c r="E195" s="15"/>
      <c r="F195" s="2"/>
    </row>
    <row r="196" spans="4:6" x14ac:dyDescent="0.3">
      <c r="D196" s="15"/>
      <c r="E196" s="15"/>
      <c r="F196" s="2"/>
    </row>
    <row r="197" spans="4:6" x14ac:dyDescent="0.3">
      <c r="D197" s="15"/>
      <c r="E197" s="15"/>
      <c r="F197" s="2"/>
    </row>
    <row r="198" spans="4:6" x14ac:dyDescent="0.3">
      <c r="D198" s="15"/>
      <c r="E198" s="15"/>
      <c r="F198" s="2"/>
    </row>
    <row r="199" spans="4:6" x14ac:dyDescent="0.3">
      <c r="D199" s="15"/>
      <c r="E199" s="15"/>
      <c r="F199" s="2"/>
    </row>
    <row r="200" spans="4:6" x14ac:dyDescent="0.3">
      <c r="D200" s="15"/>
      <c r="E200" s="15"/>
      <c r="F200" s="2"/>
    </row>
    <row r="201" spans="4:6" x14ac:dyDescent="0.3">
      <c r="D201" s="15"/>
      <c r="E201" s="15"/>
      <c r="F201" s="2"/>
    </row>
    <row r="202" spans="4:6" x14ac:dyDescent="0.3">
      <c r="D202" s="15"/>
      <c r="E202" s="15"/>
      <c r="F202" s="2"/>
    </row>
    <row r="203" spans="4:6" x14ac:dyDescent="0.3">
      <c r="D203" s="15"/>
      <c r="E203" s="15"/>
      <c r="F203" s="2"/>
    </row>
    <row r="204" spans="4:6" x14ac:dyDescent="0.3">
      <c r="D204" s="15"/>
      <c r="E204" s="15"/>
      <c r="F204" s="2"/>
    </row>
    <row r="205" spans="4:6" x14ac:dyDescent="0.3">
      <c r="D205" s="15"/>
      <c r="E205" s="15"/>
      <c r="F205" s="2"/>
    </row>
    <row r="206" spans="4:6" x14ac:dyDescent="0.3">
      <c r="D206" s="15"/>
      <c r="E206" s="15"/>
      <c r="F206" s="2"/>
    </row>
    <row r="207" spans="4:6" x14ac:dyDescent="0.3">
      <c r="D207" s="15"/>
      <c r="E207" s="15"/>
      <c r="F207" s="2"/>
    </row>
    <row r="208" spans="4:6" x14ac:dyDescent="0.3">
      <c r="D208" s="15"/>
      <c r="E208" s="15"/>
      <c r="F208" s="2"/>
    </row>
    <row r="209" spans="4:6" x14ac:dyDescent="0.3">
      <c r="D209" s="15"/>
      <c r="E209" s="15"/>
      <c r="F209" s="2"/>
    </row>
    <row r="210" spans="4:6" x14ac:dyDescent="0.3">
      <c r="D210" s="15"/>
      <c r="E210" s="15"/>
      <c r="F210" s="2"/>
    </row>
    <row r="211" spans="4:6" x14ac:dyDescent="0.3">
      <c r="D211" s="15"/>
      <c r="E211" s="15"/>
      <c r="F211" s="2"/>
    </row>
    <row r="212" spans="4:6" x14ac:dyDescent="0.3">
      <c r="D212" s="15"/>
      <c r="E212" s="15"/>
      <c r="F212" s="2"/>
    </row>
    <row r="213" spans="4:6" x14ac:dyDescent="0.3">
      <c r="D213" s="15"/>
      <c r="E213" s="15"/>
      <c r="F213" s="2"/>
    </row>
    <row r="214" spans="4:6" x14ac:dyDescent="0.3">
      <c r="D214" s="15"/>
      <c r="E214" s="15"/>
      <c r="F214" s="2"/>
    </row>
    <row r="215" spans="4:6" x14ac:dyDescent="0.3">
      <c r="D215" s="15"/>
      <c r="E215" s="15"/>
      <c r="F215" s="2"/>
    </row>
    <row r="216" spans="4:6" x14ac:dyDescent="0.3">
      <c r="D216" s="15"/>
      <c r="E216" s="15"/>
      <c r="F216" s="2"/>
    </row>
    <row r="217" spans="4:6" x14ac:dyDescent="0.3">
      <c r="D217" s="15"/>
      <c r="E217" s="15"/>
      <c r="F217" s="2"/>
    </row>
    <row r="218" spans="4:6" x14ac:dyDescent="0.3">
      <c r="D218" s="15"/>
      <c r="E218" s="15"/>
      <c r="F218" s="2"/>
    </row>
    <row r="219" spans="4:6" x14ac:dyDescent="0.3">
      <c r="D219" s="15"/>
      <c r="E219" s="15"/>
      <c r="F219" s="2"/>
    </row>
    <row r="220" spans="4:6" x14ac:dyDescent="0.3">
      <c r="D220" s="15"/>
      <c r="E220" s="15"/>
      <c r="F220" s="2"/>
    </row>
    <row r="221" spans="4:6" x14ac:dyDescent="0.3">
      <c r="D221" s="15"/>
      <c r="E221" s="15"/>
      <c r="F221" s="2"/>
    </row>
    <row r="222" spans="4:6" x14ac:dyDescent="0.3">
      <c r="D222" s="15"/>
      <c r="E222" s="15"/>
      <c r="F222" s="2"/>
    </row>
    <row r="223" spans="4:6" x14ac:dyDescent="0.3">
      <c r="D223" s="15"/>
      <c r="E223" s="15"/>
      <c r="F223" s="2"/>
    </row>
    <row r="224" spans="4:6" x14ac:dyDescent="0.3">
      <c r="D224" s="15"/>
      <c r="E224" s="15"/>
      <c r="F224" s="2"/>
    </row>
    <row r="225" spans="4:6" x14ac:dyDescent="0.3">
      <c r="D225" s="15"/>
      <c r="E225" s="15"/>
      <c r="F225" s="2"/>
    </row>
    <row r="226" spans="4:6" x14ac:dyDescent="0.3">
      <c r="D226" s="15"/>
      <c r="E226" s="15"/>
      <c r="F226" s="2"/>
    </row>
    <row r="227" spans="4:6" x14ac:dyDescent="0.3">
      <c r="D227" s="15"/>
      <c r="E227" s="15"/>
      <c r="F227" s="2"/>
    </row>
    <row r="228" spans="4:6" x14ac:dyDescent="0.3">
      <c r="D228" s="15"/>
      <c r="E228" s="15"/>
      <c r="F228" s="2"/>
    </row>
    <row r="229" spans="4:6" x14ac:dyDescent="0.3">
      <c r="D229" s="15"/>
      <c r="E229" s="15"/>
      <c r="F229" s="2"/>
    </row>
    <row r="230" spans="4:6" x14ac:dyDescent="0.3">
      <c r="D230" s="15"/>
      <c r="E230" s="15"/>
      <c r="F230" s="2"/>
    </row>
    <row r="231" spans="4:6" x14ac:dyDescent="0.3">
      <c r="D231" s="15"/>
      <c r="E231" s="15"/>
      <c r="F231" s="2"/>
    </row>
    <row r="232" spans="4:6" x14ac:dyDescent="0.3">
      <c r="D232" s="15"/>
      <c r="E232" s="15"/>
      <c r="F232" s="2"/>
    </row>
    <row r="233" spans="4:6" x14ac:dyDescent="0.3">
      <c r="D233" s="15"/>
      <c r="E233" s="15"/>
      <c r="F233" s="2"/>
    </row>
    <row r="234" spans="4:6" x14ac:dyDescent="0.3">
      <c r="D234" s="15"/>
      <c r="E234" s="15"/>
      <c r="F234" s="2"/>
    </row>
    <row r="235" spans="4:6" x14ac:dyDescent="0.3">
      <c r="D235" s="15"/>
      <c r="E235" s="15"/>
      <c r="F235" s="2"/>
    </row>
    <row r="236" spans="4:6" x14ac:dyDescent="0.3">
      <c r="D236" s="15"/>
      <c r="E236" s="15"/>
      <c r="F236" s="2"/>
    </row>
    <row r="237" spans="4:6" x14ac:dyDescent="0.3">
      <c r="D237" s="15"/>
      <c r="E237" s="15"/>
      <c r="F237" s="2"/>
    </row>
    <row r="238" spans="4:6" x14ac:dyDescent="0.3">
      <c r="D238" s="15"/>
      <c r="E238" s="15"/>
      <c r="F238" s="2"/>
    </row>
    <row r="239" spans="4:6" x14ac:dyDescent="0.3">
      <c r="D239" s="15"/>
      <c r="E239" s="15"/>
      <c r="F239" s="2"/>
    </row>
    <row r="240" spans="4:6" x14ac:dyDescent="0.3">
      <c r="D240" s="15"/>
      <c r="E240" s="15"/>
      <c r="F240" s="2"/>
    </row>
    <row r="241" spans="6:6" x14ac:dyDescent="0.3">
      <c r="F241" s="2"/>
    </row>
    <row r="242" spans="6:6" x14ac:dyDescent="0.3">
      <c r="F242" s="2"/>
    </row>
    <row r="243" spans="6:6" x14ac:dyDescent="0.3">
      <c r="F243" s="2"/>
    </row>
    <row r="244" spans="6:6" x14ac:dyDescent="0.3">
      <c r="F244" s="2"/>
    </row>
    <row r="245" spans="6:6" x14ac:dyDescent="0.3">
      <c r="F245" s="2"/>
    </row>
    <row r="246" spans="6:6" x14ac:dyDescent="0.3">
      <c r="F246" s="2"/>
    </row>
    <row r="247" spans="6:6" x14ac:dyDescent="0.3">
      <c r="F247" s="2"/>
    </row>
    <row r="248" spans="6:6" x14ac:dyDescent="0.3">
      <c r="F248" s="2"/>
    </row>
    <row r="249" spans="6:6" x14ac:dyDescent="0.3">
      <c r="F249" s="2"/>
    </row>
    <row r="250" spans="6:6" x14ac:dyDescent="0.3">
      <c r="F250" s="2"/>
    </row>
    <row r="251" spans="6:6" x14ac:dyDescent="0.3">
      <c r="F251" s="2"/>
    </row>
    <row r="252" spans="6:6" x14ac:dyDescent="0.3">
      <c r="F252" s="2"/>
    </row>
    <row r="253" spans="6:6" x14ac:dyDescent="0.3">
      <c r="F253" s="2"/>
    </row>
    <row r="254" spans="6:6" x14ac:dyDescent="0.3">
      <c r="F254" s="2"/>
    </row>
    <row r="255" spans="6:6" x14ac:dyDescent="0.3">
      <c r="F255" s="2"/>
    </row>
    <row r="256" spans="6:6" x14ac:dyDescent="0.3">
      <c r="F256" s="2"/>
    </row>
    <row r="257" spans="6:6" x14ac:dyDescent="0.3">
      <c r="F257" s="2"/>
    </row>
    <row r="258" spans="6:6" x14ac:dyDescent="0.3">
      <c r="F258" s="2"/>
    </row>
    <row r="259" spans="6:6" x14ac:dyDescent="0.3">
      <c r="F259" s="2"/>
    </row>
    <row r="260" spans="6:6" x14ac:dyDescent="0.3">
      <c r="F260" s="2"/>
    </row>
    <row r="261" spans="6:6" x14ac:dyDescent="0.3">
      <c r="F261" s="2"/>
    </row>
    <row r="262" spans="6:6" x14ac:dyDescent="0.3">
      <c r="F262" s="2"/>
    </row>
    <row r="263" spans="6:6" x14ac:dyDescent="0.3">
      <c r="F263" s="2"/>
    </row>
    <row r="264" spans="6:6" x14ac:dyDescent="0.3">
      <c r="F264" s="2"/>
    </row>
    <row r="265" spans="6:6" x14ac:dyDescent="0.3">
      <c r="F265" s="2"/>
    </row>
    <row r="266" spans="6:6" x14ac:dyDescent="0.3">
      <c r="F266" s="2"/>
    </row>
    <row r="267" spans="6:6" x14ac:dyDescent="0.3">
      <c r="F267" s="2"/>
    </row>
    <row r="268" spans="6:6" x14ac:dyDescent="0.3">
      <c r="F268" s="2"/>
    </row>
    <row r="269" spans="6:6" x14ac:dyDescent="0.3">
      <c r="F269" s="2"/>
    </row>
    <row r="270" spans="6:6" x14ac:dyDescent="0.3">
      <c r="F270" s="2"/>
    </row>
    <row r="271" spans="6:6" x14ac:dyDescent="0.3">
      <c r="F271" s="2"/>
    </row>
    <row r="272" spans="6:6" x14ac:dyDescent="0.3">
      <c r="F272" s="2"/>
    </row>
    <row r="273" spans="6:6" x14ac:dyDescent="0.3">
      <c r="F273" s="2"/>
    </row>
    <row r="274" spans="6:6" x14ac:dyDescent="0.3">
      <c r="F274" s="2"/>
    </row>
    <row r="275" spans="6:6" x14ac:dyDescent="0.3">
      <c r="F275" s="2"/>
    </row>
    <row r="276" spans="6:6" x14ac:dyDescent="0.3">
      <c r="F276" s="2"/>
    </row>
    <row r="277" spans="6:6" x14ac:dyDescent="0.3">
      <c r="F277" s="2"/>
    </row>
    <row r="278" spans="6:6" x14ac:dyDescent="0.3">
      <c r="F278" s="2"/>
    </row>
    <row r="279" spans="6:6" x14ac:dyDescent="0.3">
      <c r="F279" s="2"/>
    </row>
    <row r="280" spans="6:6" x14ac:dyDescent="0.3">
      <c r="F280" s="2"/>
    </row>
    <row r="281" spans="6:6" x14ac:dyDescent="0.3">
      <c r="F281" s="2"/>
    </row>
    <row r="282" spans="6:6" x14ac:dyDescent="0.3">
      <c r="F282" s="2"/>
    </row>
    <row r="283" spans="6:6" x14ac:dyDescent="0.3">
      <c r="F283" s="2"/>
    </row>
    <row r="284" spans="6:6" x14ac:dyDescent="0.3">
      <c r="F284" s="2"/>
    </row>
    <row r="285" spans="6:6" x14ac:dyDescent="0.3">
      <c r="F285" s="2"/>
    </row>
    <row r="286" spans="6:6" x14ac:dyDescent="0.3">
      <c r="F286" s="2"/>
    </row>
    <row r="287" spans="6:6" x14ac:dyDescent="0.3">
      <c r="F287" s="2"/>
    </row>
    <row r="288" spans="6:6" x14ac:dyDescent="0.3">
      <c r="F288" s="2"/>
    </row>
    <row r="289" spans="6:6" x14ac:dyDescent="0.3">
      <c r="F289" s="2"/>
    </row>
    <row r="290" spans="6:6" x14ac:dyDescent="0.3">
      <c r="F290" s="2"/>
    </row>
    <row r="291" spans="6:6" x14ac:dyDescent="0.3">
      <c r="F291" s="2"/>
    </row>
    <row r="292" spans="6:6" x14ac:dyDescent="0.3">
      <c r="F292" s="2"/>
    </row>
    <row r="293" spans="6:6" x14ac:dyDescent="0.3">
      <c r="F293" s="2"/>
    </row>
    <row r="294" spans="6:6" x14ac:dyDescent="0.3">
      <c r="F294" s="2"/>
    </row>
    <row r="295" spans="6:6" x14ac:dyDescent="0.3">
      <c r="F295" s="2"/>
    </row>
    <row r="296" spans="6:6" x14ac:dyDescent="0.3">
      <c r="F296" s="2"/>
    </row>
    <row r="297" spans="6:6" x14ac:dyDescent="0.3">
      <c r="F297" s="2"/>
    </row>
    <row r="298" spans="6:6" x14ac:dyDescent="0.3">
      <c r="F298" s="2"/>
    </row>
    <row r="299" spans="6:6" x14ac:dyDescent="0.3">
      <c r="F299" s="2"/>
    </row>
    <row r="300" spans="6:6" x14ac:dyDescent="0.3">
      <c r="F300" s="2"/>
    </row>
    <row r="301" spans="6:6" x14ac:dyDescent="0.3">
      <c r="F301" s="2"/>
    </row>
    <row r="302" spans="6:6" x14ac:dyDescent="0.3">
      <c r="F302" s="2"/>
    </row>
    <row r="303" spans="6:6" x14ac:dyDescent="0.3">
      <c r="F303" s="2"/>
    </row>
    <row r="304" spans="6:6" x14ac:dyDescent="0.3">
      <c r="F304" s="2"/>
    </row>
    <row r="305" spans="6:6" x14ac:dyDescent="0.3">
      <c r="F305" s="2"/>
    </row>
    <row r="306" spans="6:6" x14ac:dyDescent="0.3">
      <c r="F306" s="2"/>
    </row>
    <row r="307" spans="6:6" x14ac:dyDescent="0.3">
      <c r="F307" s="2"/>
    </row>
    <row r="308" spans="6:6" x14ac:dyDescent="0.3">
      <c r="F308" s="2"/>
    </row>
    <row r="309" spans="6:6" x14ac:dyDescent="0.3">
      <c r="F309" s="2"/>
    </row>
    <row r="310" spans="6:6" x14ac:dyDescent="0.3">
      <c r="F310" s="2"/>
    </row>
    <row r="311" spans="6:6" x14ac:dyDescent="0.3">
      <c r="F311" s="2"/>
    </row>
    <row r="312" spans="6:6" x14ac:dyDescent="0.3">
      <c r="F312" s="2"/>
    </row>
    <row r="313" spans="6:6" x14ac:dyDescent="0.3">
      <c r="F313" s="2"/>
    </row>
    <row r="314" spans="6:6" x14ac:dyDescent="0.3">
      <c r="F314" s="2"/>
    </row>
    <row r="315" spans="6:6" x14ac:dyDescent="0.3">
      <c r="F315" s="2"/>
    </row>
    <row r="316" spans="6:6" x14ac:dyDescent="0.3">
      <c r="F316" s="2"/>
    </row>
    <row r="317" spans="6:6" x14ac:dyDescent="0.3">
      <c r="F317" s="2"/>
    </row>
    <row r="318" spans="6:6" x14ac:dyDescent="0.3">
      <c r="F318" s="2"/>
    </row>
    <row r="319" spans="6:6" x14ac:dyDescent="0.3">
      <c r="F319" s="2"/>
    </row>
    <row r="320" spans="6:6" x14ac:dyDescent="0.3">
      <c r="F320" s="2"/>
    </row>
    <row r="321" spans="6:6" x14ac:dyDescent="0.3">
      <c r="F321" s="2"/>
    </row>
    <row r="322" spans="6:6" x14ac:dyDescent="0.3">
      <c r="F322" s="2"/>
    </row>
    <row r="323" spans="6:6" x14ac:dyDescent="0.3">
      <c r="F323" s="2"/>
    </row>
    <row r="324" spans="6:6" x14ac:dyDescent="0.3">
      <c r="F324" s="2"/>
    </row>
    <row r="325" spans="6:6" x14ac:dyDescent="0.3">
      <c r="F325" s="2"/>
    </row>
    <row r="326" spans="6:6" x14ac:dyDescent="0.3">
      <c r="F326" s="2"/>
    </row>
    <row r="327" spans="6:6" x14ac:dyDescent="0.3">
      <c r="F327" s="2"/>
    </row>
    <row r="328" spans="6:6" x14ac:dyDescent="0.3">
      <c r="F328" s="2"/>
    </row>
    <row r="329" spans="6:6" x14ac:dyDescent="0.3">
      <c r="F329" s="2"/>
    </row>
    <row r="330" spans="6:6" x14ac:dyDescent="0.3">
      <c r="F330" s="2"/>
    </row>
    <row r="331" spans="6:6" x14ac:dyDescent="0.3">
      <c r="F331" s="2"/>
    </row>
    <row r="332" spans="6:6" x14ac:dyDescent="0.3">
      <c r="F332" s="2"/>
    </row>
    <row r="333" spans="6:6" x14ac:dyDescent="0.3">
      <c r="F333" s="2"/>
    </row>
    <row r="334" spans="6:6" x14ac:dyDescent="0.3">
      <c r="F334" s="2"/>
    </row>
    <row r="335" spans="6:6" x14ac:dyDescent="0.3">
      <c r="F335" s="2"/>
    </row>
    <row r="336" spans="6:6" x14ac:dyDescent="0.3">
      <c r="F336" s="2"/>
    </row>
    <row r="337" spans="6:6" x14ac:dyDescent="0.3">
      <c r="F337" s="2"/>
    </row>
    <row r="338" spans="6:6" x14ac:dyDescent="0.3">
      <c r="F338" s="2"/>
    </row>
    <row r="339" spans="6:6" x14ac:dyDescent="0.3">
      <c r="F339" s="2"/>
    </row>
    <row r="340" spans="6:6" x14ac:dyDescent="0.3">
      <c r="F340" s="2"/>
    </row>
    <row r="341" spans="6:6" x14ac:dyDescent="0.3">
      <c r="F341" s="2"/>
    </row>
    <row r="342" spans="6:6" x14ac:dyDescent="0.3">
      <c r="F342" s="2"/>
    </row>
    <row r="343" spans="6:6" x14ac:dyDescent="0.3">
      <c r="F343" s="2"/>
    </row>
    <row r="344" spans="6:6" x14ac:dyDescent="0.3">
      <c r="F344" s="2"/>
    </row>
    <row r="345" spans="6:6" x14ac:dyDescent="0.3">
      <c r="F345" s="2"/>
    </row>
    <row r="346" spans="6:6" x14ac:dyDescent="0.3">
      <c r="F346" s="2"/>
    </row>
    <row r="347" spans="6:6" x14ac:dyDescent="0.3">
      <c r="F347" s="2"/>
    </row>
    <row r="348" spans="6:6" x14ac:dyDescent="0.3">
      <c r="F348" s="2"/>
    </row>
    <row r="349" spans="6:6" x14ac:dyDescent="0.3">
      <c r="F349" s="2"/>
    </row>
    <row r="350" spans="6:6" x14ac:dyDescent="0.3">
      <c r="F350" s="2"/>
    </row>
    <row r="351" spans="6:6" x14ac:dyDescent="0.3">
      <c r="F351" s="2"/>
    </row>
    <row r="352" spans="6:6" x14ac:dyDescent="0.3">
      <c r="F352" s="2"/>
    </row>
    <row r="353" spans="6:6" x14ac:dyDescent="0.3">
      <c r="F353" s="2"/>
    </row>
    <row r="354" spans="6:6" x14ac:dyDescent="0.3">
      <c r="F354" s="2"/>
    </row>
    <row r="355" spans="6:6" x14ac:dyDescent="0.3">
      <c r="F355" s="2"/>
    </row>
    <row r="356" spans="6:6" x14ac:dyDescent="0.3">
      <c r="F356" s="2"/>
    </row>
    <row r="357" spans="6:6" x14ac:dyDescent="0.3">
      <c r="F357" s="2"/>
    </row>
    <row r="358" spans="6:6" x14ac:dyDescent="0.3">
      <c r="F358" s="2"/>
    </row>
    <row r="359" spans="6:6" x14ac:dyDescent="0.3">
      <c r="F359" s="2"/>
    </row>
    <row r="360" spans="6:6" x14ac:dyDescent="0.3">
      <c r="F360" s="2"/>
    </row>
    <row r="361" spans="6:6" x14ac:dyDescent="0.3">
      <c r="F361" s="2"/>
    </row>
    <row r="362" spans="6:6" x14ac:dyDescent="0.3">
      <c r="F362" s="2"/>
    </row>
    <row r="363" spans="6:6" x14ac:dyDescent="0.3">
      <c r="F363" s="2"/>
    </row>
  </sheetData>
  <mergeCells count="13">
    <mergeCell ref="A1:B1"/>
    <mergeCell ref="A2:A3"/>
    <mergeCell ref="B2:B3"/>
    <mergeCell ref="K2:K3"/>
    <mergeCell ref="L2:L3"/>
    <mergeCell ref="I2:I3"/>
    <mergeCell ref="H2:H3"/>
    <mergeCell ref="C2:C3"/>
    <mergeCell ref="D2:D3"/>
    <mergeCell ref="E2:E3"/>
    <mergeCell ref="F2:F3"/>
    <mergeCell ref="G2:G3"/>
    <mergeCell ref="J2:J3"/>
  </mergeCells>
  <conditionalFormatting sqref="A4:C163 F4:L163">
    <cfRule type="expression" dxfId="57" priority="18">
      <formula>$F4&lt;&gt;""</formula>
    </cfRule>
  </conditionalFormatting>
  <conditionalFormatting sqref="D4:E153">
    <cfRule type="cellIs" dxfId="56" priority="5" operator="equal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greaterThan" id="{25DF76FB-2538-462A-9BF4-0E06D6BC5013}">
            <xm:f>Déroulant!$I$6</xm:f>
            <x14:dxf>
              <fill>
                <patternFill>
                  <bgColor rgb="FFFFC000"/>
                </patternFill>
              </fill>
            </x14:dxf>
          </x14:cfRule>
          <x14:cfRule type="cellIs" priority="2" operator="between" id="{9795838D-8D60-418E-B714-390AC8CFA6C9}">
            <xm:f>Déroulant!$I$5+1</xm:f>
            <xm:f>Déroulant!$I$6</xm:f>
            <x14:dxf>
              <fill>
                <patternFill>
                  <bgColor rgb="FFFFFF00"/>
                </patternFill>
              </fill>
            </x14:dxf>
          </x14:cfRule>
          <x14:cfRule type="cellIs" priority="3" operator="between" id="{625129C8-91B6-4BE0-9DD7-67534F5EB84F}">
            <xm:f>Déroulant!$I$4</xm:f>
            <xm:f>Déroulant!$I$5</xm:f>
            <x14:dxf>
              <fill>
                <patternFill>
                  <bgColor rgb="FF92D050"/>
                </patternFill>
              </fill>
            </x14:dxf>
          </x14:cfRule>
          <x14:cfRule type="cellIs" priority="6" operator="lessThanOrEqual" id="{29B7D7CD-38E4-456E-9405-C4F20BD4F8DB}">
            <xm:f>Déroulant!$I$4</xm:f>
            <x14:dxf>
              <fill>
                <patternFill patternType="solid">
                  <bgColor rgb="FF00B0F0"/>
                </patternFill>
              </fill>
            </x14:dxf>
          </x14:cfRule>
          <xm:sqref>D4:E153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5F7A1F9-7A82-45BA-9021-2EFF529B450D}">
          <x14:formula1>
            <xm:f>Déroulant!$D$2:$D$5</xm:f>
          </x14:formula1>
          <xm:sqref>F4:F1048576</xm:sqref>
        </x14:dataValidation>
        <x14:dataValidation type="list" allowBlank="1" showInputMessage="1" showErrorMessage="1" xr:uid="{B1698F69-1D6B-4AA8-9EE8-1F5B772743BF}">
          <x14:formula1>
            <xm:f>Déroulant!$B$2:$B$3</xm:f>
          </x14:formula1>
          <xm:sqref>K4:K54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7F1C4-73E7-4A63-8906-5186D6C7C940}">
  <sheetPr codeName="Feuil2"/>
  <dimension ref="A1:Y39"/>
  <sheetViews>
    <sheetView showGridLines="0" workbookViewId="0">
      <selection activeCell="Q11" sqref="Q11"/>
    </sheetView>
  </sheetViews>
  <sheetFormatPr baseColWidth="10" defaultRowHeight="14.4" x14ac:dyDescent="0.3"/>
  <cols>
    <col min="2" max="3" width="12.77734375" bestFit="1" customWidth="1"/>
    <col min="4" max="4" width="12.6640625" bestFit="1" customWidth="1"/>
    <col min="5" max="6" width="11.77734375" bestFit="1" customWidth="1"/>
    <col min="7" max="7" width="12.77734375" bestFit="1" customWidth="1"/>
    <col min="8" max="8" width="11.77734375" bestFit="1" customWidth="1"/>
    <col min="9" max="9" width="11.44140625" bestFit="1" customWidth="1"/>
    <col min="10" max="10" width="11.77734375" bestFit="1" customWidth="1"/>
    <col min="17" max="18" width="18.109375" bestFit="1" customWidth="1"/>
    <col min="23" max="23" width="9" bestFit="1" customWidth="1"/>
    <col min="24" max="24" width="8.88671875" bestFit="1" customWidth="1"/>
    <col min="25" max="25" width="9.77734375" bestFit="1" customWidth="1"/>
  </cols>
  <sheetData>
    <row r="1" spans="1:25" ht="15" thickBot="1" x14ac:dyDescent="0.35"/>
    <row r="2" spans="1:25" x14ac:dyDescent="0.3">
      <c r="A2" s="33" t="s">
        <v>85</v>
      </c>
      <c r="B2" s="34" t="s">
        <v>86</v>
      </c>
      <c r="C2" s="35"/>
      <c r="E2" s="10" t="s">
        <v>95</v>
      </c>
      <c r="F2" s="75" t="s">
        <v>67</v>
      </c>
    </row>
    <row r="3" spans="1:25" x14ac:dyDescent="0.3">
      <c r="A3" s="36">
        <v>0.5</v>
      </c>
      <c r="B3" s="32">
        <v>0</v>
      </c>
      <c r="C3" s="37">
        <v>100000</v>
      </c>
      <c r="E3" s="10" t="s">
        <v>96</v>
      </c>
      <c r="F3" s="10" t="str">
        <f>INDEX('Agent general'!$B4:$AX4,MATCH(Agent!$F$2,'Agent general'!$B$1:$AX$1,0))</f>
        <v>Oui</v>
      </c>
      <c r="P3" s="86" t="str">
        <f>IF($F$3="Non",UPPER("Non assujetti à la tva !"),UPPER("Assujetti à la tva !"))</f>
        <v>ASSUJETTI À LA TVA !</v>
      </c>
      <c r="Q3" s="87"/>
      <c r="R3" s="87"/>
      <c r="S3" s="87"/>
      <c r="T3" s="87"/>
      <c r="U3" s="88"/>
    </row>
    <row r="4" spans="1:25" x14ac:dyDescent="0.3">
      <c r="A4" s="36">
        <v>0.7</v>
      </c>
      <c r="B4" s="32">
        <v>100000</v>
      </c>
      <c r="C4" s="37">
        <v>150000</v>
      </c>
      <c r="P4" s="89"/>
      <c r="Q4" s="90"/>
      <c r="R4" s="90"/>
      <c r="S4" s="90"/>
      <c r="T4" s="90"/>
      <c r="U4" s="91"/>
    </row>
    <row r="5" spans="1:25" ht="15" thickBot="1" x14ac:dyDescent="0.35">
      <c r="A5" s="38">
        <v>0.9</v>
      </c>
      <c r="B5" s="39">
        <v>150000</v>
      </c>
      <c r="C5" s="40"/>
      <c r="P5" s="89"/>
      <c r="Q5" s="90"/>
      <c r="R5" s="90"/>
      <c r="S5" s="90"/>
      <c r="T5" s="90"/>
      <c r="U5" s="91"/>
    </row>
    <row r="6" spans="1:25" x14ac:dyDescent="0.3">
      <c r="P6" s="92"/>
      <c r="Q6" s="93"/>
      <c r="R6" s="93"/>
      <c r="S6" s="93"/>
      <c r="T6" s="93"/>
      <c r="U6" s="94"/>
    </row>
    <row r="7" spans="1:25" x14ac:dyDescent="0.3">
      <c r="D7" s="49" t="s">
        <v>88</v>
      </c>
      <c r="E7" s="49" t="s">
        <v>89</v>
      </c>
      <c r="F7" s="49" t="s">
        <v>90</v>
      </c>
      <c r="G7" s="49" t="s">
        <v>120</v>
      </c>
      <c r="H7" s="49" t="s">
        <v>121</v>
      </c>
      <c r="I7" s="49" t="s">
        <v>122</v>
      </c>
      <c r="J7" s="49" t="s">
        <v>123</v>
      </c>
      <c r="K7" s="49" t="s">
        <v>109</v>
      </c>
      <c r="L7" s="49" t="s">
        <v>110</v>
      </c>
      <c r="M7" s="49" t="s">
        <v>111</v>
      </c>
      <c r="N7" s="49" t="s">
        <v>116</v>
      </c>
    </row>
    <row r="8" spans="1:25" x14ac:dyDescent="0.3">
      <c r="D8" s="11">
        <f>INDEX('Agent general'!$B2:$AX2,MATCH(Agent!$F$2,'Agent general'!$B$1:$AX$1,0))</f>
        <v>645998702</v>
      </c>
      <c r="E8" s="12">
        <f>INDEX('Agent general'!$B3:$AX3,MATCH(Agent!$F$2,'Agent general'!$B$1:$AX$1,0))</f>
        <v>44165</v>
      </c>
      <c r="F8" s="13">
        <f>INDEX('Agent general'!$B5:$AX5,MATCH(Agent!$F$2,'Agent general'!$B$1:$AX$1,0))</f>
        <v>100000</v>
      </c>
      <c r="G8" s="13">
        <f>INDEX('Agent general'!$B6:$AX6,MATCH(Agent!$F$2,'Agent general'!$B$1:$AX$1,0))/1.2</f>
        <v>256250</v>
      </c>
      <c r="H8" s="13">
        <f>INDEX('Agent general'!$B7:$AX7,MATCH(Agent!$F$2,'Agent general'!$B$1:$AX$1,0))/1.2</f>
        <v>11500</v>
      </c>
      <c r="I8" s="13">
        <f>INDEX('Agent general'!$B8:$AX8,MATCH(Agent!$F$2,'Agent general'!$B$1:$AX$1,0))/1.2</f>
        <v>10250</v>
      </c>
      <c r="J8" s="13">
        <f>INDEX('Agent general'!$B9:$AX9,MATCH(Agent!$F$2,'Agent general'!$B$1:$AX$1,0))/1.2</f>
        <v>21750</v>
      </c>
      <c r="K8" s="10">
        <f>INDEX('Agent general'!$B11:$AX11,MATCH(Agent!$F$2,'Agent general'!$B$1:$AX$1,0))</f>
        <v>3</v>
      </c>
      <c r="L8" s="10">
        <f>INDEX('Agent general'!$B12:$AX12,MATCH(Agent!$F$2,'Agent general'!$B$1:$AX$1,0))</f>
        <v>2</v>
      </c>
      <c r="M8" s="10">
        <f>INDEX('Agent general'!$B10:$AX10,MATCH(Agent!$F$2,'Agent general'!$B$1:$AX$1,0))</f>
        <v>0</v>
      </c>
      <c r="N8" s="53">
        <f>$J$8/$F$8</f>
        <v>0.2175</v>
      </c>
    </row>
    <row r="9" spans="1:25" x14ac:dyDescent="0.3">
      <c r="W9" t="s">
        <v>125</v>
      </c>
      <c r="X9" t="s">
        <v>126</v>
      </c>
    </row>
    <row r="10" spans="1:25" x14ac:dyDescent="0.3">
      <c r="Q10" s="79" t="s">
        <v>141</v>
      </c>
      <c r="W10" s="14">
        <v>100000</v>
      </c>
      <c r="X10" s="14">
        <v>21750</v>
      </c>
    </row>
    <row r="11" spans="1:25" x14ac:dyDescent="0.3">
      <c r="Q11" s="10" t="s">
        <v>157</v>
      </c>
    </row>
    <row r="12" spans="1:25" x14ac:dyDescent="0.3">
      <c r="W12" t="s">
        <v>127</v>
      </c>
      <c r="X12" t="s">
        <v>128</v>
      </c>
    </row>
    <row r="13" spans="1:25" x14ac:dyDescent="0.3">
      <c r="W13" s="14">
        <v>11500</v>
      </c>
      <c r="X13" s="14">
        <v>10250</v>
      </c>
    </row>
    <row r="15" spans="1:25" x14ac:dyDescent="0.3">
      <c r="W15" t="s">
        <v>130</v>
      </c>
      <c r="X15" t="s">
        <v>131</v>
      </c>
      <c r="Y15" t="s">
        <v>129</v>
      </c>
    </row>
    <row r="16" spans="1:25" x14ac:dyDescent="0.3">
      <c r="W16" s="54">
        <v>2</v>
      </c>
      <c r="X16" s="54">
        <v>0</v>
      </c>
      <c r="Y16" s="54">
        <v>3</v>
      </c>
    </row>
    <row r="39" spans="7:7" x14ac:dyDescent="0.3">
      <c r="G39" t="s">
        <v>160</v>
      </c>
    </row>
  </sheetData>
  <mergeCells count="1">
    <mergeCell ref="P3:U6"/>
  </mergeCells>
  <conditionalFormatting sqref="N8">
    <cfRule type="cellIs" dxfId="51" priority="1" operator="between">
      <formula>50%</formula>
      <formula>100%</formula>
    </cfRule>
    <cfRule type="cellIs" dxfId="50" priority="2" operator="lessThan">
      <formula>0.5</formula>
    </cfRule>
    <cfRule type="cellIs" dxfId="49" priority="3" operator="greaterThan">
      <formula>1</formula>
    </cfRule>
  </conditionalFormatting>
  <pageMargins left="0.7" right="0.7" top="0.75" bottom="0.75" header="0.3" footer="0.3"/>
  <pageSetup paperSize="9" orientation="portrait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7" name="Button 7">
              <controlPr defaultSize="0" print="0" autoFill="0" autoPict="0" macro="[0]!Refresh">
                <anchor moveWithCells="1" sizeWithCells="1">
                  <from>
                    <xdr:col>6</xdr:col>
                    <xdr:colOff>480060</xdr:colOff>
                    <xdr:row>0</xdr:row>
                    <xdr:rowOff>190500</xdr:rowOff>
                  </from>
                  <to>
                    <xdr:col>9</xdr:col>
                    <xdr:colOff>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D8A3B89-2C13-479E-A71B-EC37EA201FAB}">
          <x14:formula1>
            <xm:f>Déroulant!$F$3:$F$27</xm:f>
          </x14:formula1>
          <xm:sqref>F2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B40009-FB42-4047-AA01-A884E6ADFFB8}">
  <sheetPr codeName="Feuil3"/>
  <dimension ref="A1:AX14"/>
  <sheetViews>
    <sheetView zoomScaleNormal="100" workbookViewId="0">
      <selection activeCell="B14" sqref="B14"/>
    </sheetView>
  </sheetViews>
  <sheetFormatPr baseColWidth="10" defaultRowHeight="14.4" x14ac:dyDescent="0.3"/>
  <cols>
    <col min="1" max="1" width="19.6640625" bestFit="1" customWidth="1"/>
    <col min="2" max="2" width="17.77734375" bestFit="1" customWidth="1"/>
    <col min="3" max="3" width="11.44140625" style="31"/>
    <col min="4" max="4" width="12.6640625" bestFit="1" customWidth="1"/>
    <col min="5" max="5" width="11.44140625" style="31"/>
    <col min="6" max="6" width="12.6640625" bestFit="1" customWidth="1"/>
    <col min="7" max="7" width="11.44140625" style="31"/>
    <col min="8" max="8" width="12.6640625" bestFit="1" customWidth="1"/>
    <col min="9" max="9" width="11.44140625" style="31"/>
    <col min="10" max="10" width="12.6640625" bestFit="1" customWidth="1"/>
    <col min="11" max="11" width="11.44140625" style="31"/>
    <col min="12" max="12" width="12.6640625" bestFit="1" customWidth="1"/>
    <col min="13" max="13" width="11.44140625" style="31"/>
    <col min="14" max="14" width="12.6640625" bestFit="1" customWidth="1"/>
    <col min="15" max="15" width="11.44140625" style="31"/>
    <col min="16" max="16" width="12.6640625" bestFit="1" customWidth="1"/>
    <col min="17" max="17" width="11.44140625" style="31"/>
    <col min="18" max="18" width="12.6640625" bestFit="1" customWidth="1"/>
    <col min="19" max="19" width="11.44140625" style="31"/>
    <col min="20" max="20" width="12.6640625" bestFit="1" customWidth="1"/>
    <col min="21" max="21" width="11.44140625" style="31"/>
    <col min="22" max="22" width="12.6640625" bestFit="1" customWidth="1"/>
    <col min="23" max="23" width="11.44140625" style="31"/>
    <col min="24" max="24" width="12.6640625" bestFit="1" customWidth="1"/>
    <col min="25" max="25" width="11.44140625" style="31"/>
    <col min="26" max="26" width="12.6640625" bestFit="1" customWidth="1"/>
    <col min="27" max="27" width="11.44140625" style="31"/>
    <col min="28" max="28" width="12.6640625" bestFit="1" customWidth="1"/>
    <col min="29" max="29" width="11.44140625" style="31"/>
    <col min="30" max="30" width="12.6640625" bestFit="1" customWidth="1"/>
    <col min="31" max="31" width="11.44140625" style="31"/>
    <col min="32" max="32" width="12.6640625" bestFit="1" customWidth="1"/>
    <col min="33" max="33" width="11.44140625" style="31"/>
    <col min="34" max="34" width="12.6640625" bestFit="1" customWidth="1"/>
    <col min="35" max="35" width="11.44140625" style="31"/>
    <col min="36" max="36" width="12.6640625" bestFit="1" customWidth="1"/>
    <col min="37" max="37" width="11.44140625" style="31"/>
    <col min="38" max="38" width="12.6640625" bestFit="1" customWidth="1"/>
    <col min="39" max="39" width="11.44140625" style="31"/>
    <col min="40" max="40" width="12.6640625" bestFit="1" customWidth="1"/>
    <col min="41" max="41" width="11.44140625" style="31"/>
    <col min="42" max="42" width="12.6640625" bestFit="1" customWidth="1"/>
    <col min="43" max="43" width="11.44140625" style="31"/>
    <col min="44" max="44" width="12.6640625" bestFit="1" customWidth="1"/>
    <col min="45" max="45" width="11.44140625" style="31"/>
    <col min="46" max="46" width="12.6640625" bestFit="1" customWidth="1"/>
    <col min="47" max="47" width="11.44140625" style="31"/>
    <col min="48" max="48" width="12.6640625" bestFit="1" customWidth="1"/>
    <col min="49" max="49" width="11.44140625" style="31"/>
    <col min="50" max="50" width="12.6640625" bestFit="1" customWidth="1"/>
  </cols>
  <sheetData>
    <row r="1" spans="1:50" x14ac:dyDescent="0.3">
      <c r="A1" s="16"/>
      <c r="B1" s="18" t="s">
        <v>55</v>
      </c>
      <c r="C1" s="28"/>
      <c r="D1" s="18" t="s">
        <v>58</v>
      </c>
      <c r="E1" s="28"/>
      <c r="F1" s="18" t="s">
        <v>59</v>
      </c>
      <c r="G1" s="28"/>
      <c r="H1" s="18" t="s">
        <v>60</v>
      </c>
      <c r="I1" s="28"/>
      <c r="J1" s="18" t="s">
        <v>61</v>
      </c>
      <c r="K1" s="28"/>
      <c r="L1" s="18" t="s">
        <v>62</v>
      </c>
      <c r="M1" s="28"/>
      <c r="N1" s="18" t="s">
        <v>63</v>
      </c>
      <c r="O1" s="28"/>
      <c r="P1" s="18" t="s">
        <v>64</v>
      </c>
      <c r="Q1" s="28"/>
      <c r="R1" s="18" t="s">
        <v>65</v>
      </c>
      <c r="S1" s="28"/>
      <c r="T1" s="18" t="s">
        <v>66</v>
      </c>
      <c r="U1" s="28"/>
      <c r="V1" s="18" t="s">
        <v>67</v>
      </c>
      <c r="W1" s="28"/>
      <c r="X1" s="18" t="s">
        <v>68</v>
      </c>
      <c r="Y1" s="28"/>
      <c r="Z1" s="18" t="s">
        <v>69</v>
      </c>
      <c r="AA1" s="28"/>
      <c r="AB1" s="18" t="s">
        <v>70</v>
      </c>
      <c r="AC1" s="28"/>
      <c r="AD1" s="18" t="s">
        <v>71</v>
      </c>
      <c r="AE1" s="28"/>
      <c r="AF1" s="18" t="s">
        <v>72</v>
      </c>
      <c r="AG1" s="28"/>
      <c r="AH1" s="18" t="s">
        <v>73</v>
      </c>
      <c r="AI1" s="28"/>
      <c r="AJ1" s="18" t="s">
        <v>74</v>
      </c>
      <c r="AK1" s="28"/>
      <c r="AL1" s="18" t="s">
        <v>75</v>
      </c>
      <c r="AM1" s="28"/>
      <c r="AN1" s="18" t="s">
        <v>76</v>
      </c>
      <c r="AO1" s="28"/>
      <c r="AP1" s="18" t="s">
        <v>77</v>
      </c>
      <c r="AQ1" s="28"/>
      <c r="AR1" s="18" t="s">
        <v>78</v>
      </c>
      <c r="AS1" s="28"/>
      <c r="AT1" s="18" t="s">
        <v>79</v>
      </c>
      <c r="AU1" s="28"/>
      <c r="AV1" s="18" t="s">
        <v>80</v>
      </c>
      <c r="AW1" s="28"/>
      <c r="AX1" s="18" t="s">
        <v>81</v>
      </c>
    </row>
    <row r="2" spans="1:50" x14ac:dyDescent="0.3">
      <c r="A2" s="16" t="s">
        <v>88</v>
      </c>
      <c r="B2" s="19">
        <v>650075985</v>
      </c>
      <c r="C2" s="29"/>
      <c r="D2" s="19">
        <v>626121573</v>
      </c>
      <c r="E2" s="29"/>
      <c r="F2" s="19">
        <v>614990442</v>
      </c>
      <c r="G2" s="29"/>
      <c r="H2" s="19">
        <v>628175616</v>
      </c>
      <c r="I2" s="29"/>
      <c r="J2" s="19">
        <v>617410045</v>
      </c>
      <c r="K2" s="29"/>
      <c r="L2" s="19">
        <v>613787196</v>
      </c>
      <c r="M2" s="29"/>
      <c r="N2" s="19">
        <v>626528664</v>
      </c>
      <c r="O2" s="29"/>
      <c r="P2" s="19">
        <v>624354366</v>
      </c>
      <c r="Q2" s="29"/>
      <c r="R2" s="19">
        <v>627647190</v>
      </c>
      <c r="S2" s="29"/>
      <c r="T2" s="19">
        <v>646103217</v>
      </c>
      <c r="U2" s="29"/>
      <c r="V2" s="19">
        <v>645998702</v>
      </c>
      <c r="W2" s="29"/>
      <c r="X2" s="19">
        <v>657930175</v>
      </c>
      <c r="Y2" s="29"/>
      <c r="Z2" s="19">
        <v>666557865</v>
      </c>
      <c r="AA2" s="29"/>
      <c r="AB2" s="19">
        <v>665888311</v>
      </c>
      <c r="AC2" s="29"/>
      <c r="AD2" s="19">
        <v>679902574</v>
      </c>
      <c r="AE2" s="29"/>
      <c r="AF2" s="19">
        <v>676128089</v>
      </c>
      <c r="AG2" s="29"/>
      <c r="AH2" s="19">
        <v>610555030</v>
      </c>
      <c r="AI2" s="29"/>
      <c r="AJ2" s="19">
        <v>634805737</v>
      </c>
      <c r="AK2" s="29"/>
      <c r="AL2" s="19">
        <v>615461517</v>
      </c>
      <c r="AM2" s="29"/>
      <c r="AN2" s="19">
        <v>628695238</v>
      </c>
      <c r="AO2" s="29"/>
      <c r="AP2" s="19">
        <v>631698340</v>
      </c>
      <c r="AQ2" s="29"/>
      <c r="AR2" s="19">
        <v>636940137</v>
      </c>
      <c r="AS2" s="29"/>
      <c r="AT2" s="19">
        <v>621444798</v>
      </c>
      <c r="AU2" s="29"/>
      <c r="AV2" s="19">
        <v>679585804</v>
      </c>
      <c r="AW2" s="29"/>
      <c r="AX2" s="19">
        <v>695221064</v>
      </c>
    </row>
    <row r="3" spans="1:50" x14ac:dyDescent="0.3">
      <c r="A3" s="16" t="s">
        <v>89</v>
      </c>
      <c r="B3" s="20">
        <v>43782</v>
      </c>
      <c r="C3" s="30"/>
      <c r="D3" s="20">
        <v>43535</v>
      </c>
      <c r="E3" s="30"/>
      <c r="F3" s="20">
        <v>44534</v>
      </c>
      <c r="G3" s="30"/>
      <c r="H3" s="20">
        <v>44108</v>
      </c>
      <c r="I3" s="30"/>
      <c r="J3" s="20">
        <v>44446</v>
      </c>
      <c r="K3" s="30"/>
      <c r="L3" s="20">
        <v>44009</v>
      </c>
      <c r="M3" s="30"/>
      <c r="N3" s="20">
        <v>44490</v>
      </c>
      <c r="O3" s="30"/>
      <c r="P3" s="20">
        <v>44201</v>
      </c>
      <c r="Q3" s="30"/>
      <c r="R3" s="20">
        <v>43709</v>
      </c>
      <c r="S3" s="30"/>
      <c r="T3" s="20">
        <v>44360</v>
      </c>
      <c r="U3" s="30"/>
      <c r="V3" s="20">
        <v>44165</v>
      </c>
      <c r="W3" s="30"/>
      <c r="X3" s="20">
        <v>44234</v>
      </c>
      <c r="Y3" s="30"/>
      <c r="Z3" s="20">
        <v>43813</v>
      </c>
      <c r="AA3" s="30"/>
      <c r="AB3" s="20">
        <v>44387</v>
      </c>
      <c r="AC3" s="30"/>
      <c r="AD3" s="20">
        <v>43795</v>
      </c>
      <c r="AE3" s="30"/>
      <c r="AF3" s="20">
        <v>44268</v>
      </c>
      <c r="AG3" s="30"/>
      <c r="AH3" s="20">
        <v>43745</v>
      </c>
      <c r="AI3" s="30"/>
      <c r="AJ3" s="20">
        <v>43844</v>
      </c>
      <c r="AK3" s="30"/>
      <c r="AL3" s="20">
        <v>44160</v>
      </c>
      <c r="AM3" s="30"/>
      <c r="AN3" s="20">
        <v>44538</v>
      </c>
      <c r="AO3" s="30"/>
      <c r="AP3" s="20">
        <v>43473</v>
      </c>
      <c r="AQ3" s="30"/>
      <c r="AR3" s="20">
        <v>43870</v>
      </c>
      <c r="AS3" s="30"/>
      <c r="AT3" s="20">
        <v>44427</v>
      </c>
      <c r="AU3" s="30"/>
      <c r="AV3" s="20">
        <v>43628</v>
      </c>
      <c r="AW3" s="30"/>
      <c r="AX3" s="20">
        <v>43479</v>
      </c>
    </row>
    <row r="4" spans="1:50" x14ac:dyDescent="0.3">
      <c r="A4" s="16" t="s">
        <v>87</v>
      </c>
      <c r="B4" s="21" t="s">
        <v>53</v>
      </c>
      <c r="C4" s="30"/>
      <c r="D4" s="21" t="s">
        <v>53</v>
      </c>
      <c r="E4" s="30"/>
      <c r="F4" s="21" t="s">
        <v>53</v>
      </c>
      <c r="G4" s="30"/>
      <c r="H4" s="21" t="s">
        <v>54</v>
      </c>
      <c r="I4" s="30"/>
      <c r="J4" s="21" t="s">
        <v>53</v>
      </c>
      <c r="K4" s="30"/>
      <c r="L4" s="21" t="s">
        <v>53</v>
      </c>
      <c r="M4" s="30"/>
      <c r="N4" s="21" t="s">
        <v>53</v>
      </c>
      <c r="O4" s="30"/>
      <c r="P4" s="21" t="s">
        <v>53</v>
      </c>
      <c r="Q4" s="30"/>
      <c r="R4" s="21" t="s">
        <v>53</v>
      </c>
      <c r="S4" s="30"/>
      <c r="T4" s="21" t="s">
        <v>53</v>
      </c>
      <c r="U4" s="30"/>
      <c r="V4" s="21" t="s">
        <v>53</v>
      </c>
      <c r="W4" s="30"/>
      <c r="X4" s="21" t="s">
        <v>53</v>
      </c>
      <c r="Y4" s="30"/>
      <c r="Z4" s="21" t="s">
        <v>53</v>
      </c>
      <c r="AA4" s="30"/>
      <c r="AB4" s="21" t="s">
        <v>53</v>
      </c>
      <c r="AC4" s="30"/>
      <c r="AD4" s="21" t="s">
        <v>53</v>
      </c>
      <c r="AE4" s="30"/>
      <c r="AF4" s="21" t="s">
        <v>53</v>
      </c>
      <c r="AG4" s="30"/>
      <c r="AH4" s="21" t="s">
        <v>53</v>
      </c>
      <c r="AI4" s="30"/>
      <c r="AJ4" s="21" t="s">
        <v>53</v>
      </c>
      <c r="AK4" s="30"/>
      <c r="AL4" s="21" t="s">
        <v>53</v>
      </c>
      <c r="AM4" s="30"/>
      <c r="AN4" s="21" t="s">
        <v>53</v>
      </c>
      <c r="AO4" s="30"/>
      <c r="AP4" s="21" t="s">
        <v>53</v>
      </c>
      <c r="AQ4" s="30"/>
      <c r="AR4" s="21" t="s">
        <v>53</v>
      </c>
      <c r="AS4" s="30"/>
      <c r="AT4" s="21" t="s">
        <v>53</v>
      </c>
      <c r="AU4" s="30"/>
      <c r="AV4" s="21" t="s">
        <v>53</v>
      </c>
      <c r="AW4" s="30"/>
      <c r="AX4" s="21" t="s">
        <v>53</v>
      </c>
    </row>
    <row r="5" spans="1:50" x14ac:dyDescent="0.3">
      <c r="A5" s="16" t="s">
        <v>124</v>
      </c>
      <c r="B5" s="22">
        <v>50500</v>
      </c>
      <c r="C5" s="24"/>
      <c r="D5" s="22">
        <v>30000</v>
      </c>
      <c r="E5" s="24"/>
      <c r="F5" s="22">
        <v>49600</v>
      </c>
      <c r="G5" s="24"/>
      <c r="H5" s="22">
        <v>28132</v>
      </c>
      <c r="I5" s="24"/>
      <c r="J5" s="22">
        <v>97894</v>
      </c>
      <c r="K5" s="24"/>
      <c r="L5" s="22">
        <v>30000</v>
      </c>
      <c r="M5" s="24"/>
      <c r="N5" s="22">
        <v>80950</v>
      </c>
      <c r="O5" s="24"/>
      <c r="P5" s="22">
        <v>91044</v>
      </c>
      <c r="Q5" s="24"/>
      <c r="R5" s="22">
        <v>60000</v>
      </c>
      <c r="S5" s="24"/>
      <c r="T5" s="22">
        <v>50000</v>
      </c>
      <c r="U5" s="24"/>
      <c r="V5" s="22">
        <v>100000</v>
      </c>
      <c r="W5" s="24"/>
      <c r="X5" s="22">
        <v>98248</v>
      </c>
      <c r="Y5" s="24"/>
      <c r="Z5" s="22">
        <v>60000</v>
      </c>
      <c r="AA5" s="24"/>
      <c r="AB5" s="22">
        <v>66331</v>
      </c>
      <c r="AC5" s="24"/>
      <c r="AD5" s="22">
        <v>40000</v>
      </c>
      <c r="AE5" s="24"/>
      <c r="AF5" s="22">
        <v>105700</v>
      </c>
      <c r="AG5" s="24"/>
      <c r="AH5" s="22">
        <v>85874</v>
      </c>
      <c r="AI5" s="24"/>
      <c r="AJ5" s="22">
        <v>103524</v>
      </c>
      <c r="AK5" s="24"/>
      <c r="AL5" s="22">
        <v>117874</v>
      </c>
      <c r="AM5" s="24"/>
      <c r="AN5" s="22">
        <v>15243</v>
      </c>
      <c r="AO5" s="24"/>
      <c r="AP5" s="22">
        <v>22404</v>
      </c>
      <c r="AQ5" s="24"/>
      <c r="AR5" s="22">
        <v>26122</v>
      </c>
      <c r="AS5" s="24"/>
      <c r="AT5" s="22">
        <v>112803</v>
      </c>
      <c r="AU5" s="24"/>
      <c r="AV5" s="22">
        <v>79699</v>
      </c>
      <c r="AW5" s="24"/>
      <c r="AX5" s="22">
        <v>67713</v>
      </c>
    </row>
    <row r="6" spans="1:50" x14ac:dyDescent="0.3">
      <c r="A6" s="16" t="s">
        <v>112</v>
      </c>
      <c r="B6" s="23">
        <f>SUMPRODUCT((Ventes!$F$4:$F$1048576="")*(Ventes!N$4:N$1048576&lt;&gt;"")*Ventes!$G$4:$G$1048576)</f>
        <v>185000</v>
      </c>
      <c r="C6" s="24"/>
      <c r="D6" s="23">
        <f>SUMPRODUCT((Ventes!$F$4:$F$1048576="")*(Ventes!P$4:P$1048576&lt;&gt;"")*Ventes!$G$4:$G$1048576)</f>
        <v>615000</v>
      </c>
      <c r="E6" s="24"/>
      <c r="F6" s="23">
        <f>SUMPRODUCT((Ventes!$F$4:$F$1048576="")*(Ventes!R$4:R$1048576&lt;&gt;"")*Ventes!$G$4:$G$1048576)</f>
        <v>532500</v>
      </c>
      <c r="G6" s="24"/>
      <c r="H6" s="23">
        <f>SUMPRODUCT((Ventes!$F$4:$F$1048576="")*(Ventes!T$4:T$1048576&lt;&gt;"")*Ventes!$G$4:$G$1048576)</f>
        <v>480000</v>
      </c>
      <c r="I6" s="24"/>
      <c r="J6" s="23">
        <f>SUMPRODUCT((Ventes!$F$4:$F$1048576="")*(Ventes!V$4:V$1048576&lt;&gt;"")*Ventes!$G$4:$G$1048576)</f>
        <v>547500</v>
      </c>
      <c r="K6" s="24"/>
      <c r="L6" s="23">
        <f>SUMPRODUCT((Ventes!$F$4:$F$1048576="")*(Ventes!X$4:X$1048576&lt;&gt;"")*Ventes!$G$4:$G$1048576)</f>
        <v>142500</v>
      </c>
      <c r="M6" s="24"/>
      <c r="N6" s="23">
        <f>SUMPRODUCT((Ventes!$F$4:$F$1048576="")*(Ventes!Z$4:Z$1048576&lt;&gt;"")*Ventes!$G$4:$G$1048576)</f>
        <v>445000</v>
      </c>
      <c r="O6" s="24"/>
      <c r="P6" s="23">
        <f>SUMPRODUCT((Ventes!$F$4:$F$1048576="")*(Ventes!AB$4:AB$1048576&lt;&gt;"")*Ventes!$G$4:$G$1048576)</f>
        <v>77500</v>
      </c>
      <c r="Q6" s="24"/>
      <c r="R6" s="23">
        <f>SUMPRODUCT((Ventes!$F$4:$F$1048576="")*(Ventes!AD$4:AD$1048576&lt;&gt;"")*Ventes!$G$4:$G$1048576)</f>
        <v>810000</v>
      </c>
      <c r="S6" s="24"/>
      <c r="T6" s="23">
        <f>SUMPRODUCT((Ventes!$F$4:$F$1048576="")*(Ventes!AF$4:AF$1048576&lt;&gt;"")*Ventes!$G$4:$G$1048576)</f>
        <v>0</v>
      </c>
      <c r="U6" s="24"/>
      <c r="V6" s="23">
        <f>SUMPRODUCT((Ventes!$F$4:$F$1048576="")*(Ventes!AH$4:AH$1048576&lt;&gt;"")*Ventes!$G$4:$G$1048576)</f>
        <v>307500</v>
      </c>
      <c r="W6" s="24"/>
      <c r="X6" s="23">
        <f>SUMPRODUCT((Ventes!$F$4:$F$1048576="")*(Ventes!AJ$4:AJ$1048576&lt;&gt;"")*Ventes!$G$4:$G$1048576)</f>
        <v>0</v>
      </c>
      <c r="Y6" s="24"/>
      <c r="Z6" s="23">
        <f>SUMPRODUCT((Ventes!$F$4:$F$1048576="")*(Ventes!AL$4:AL$1048576&lt;&gt;"")*Ventes!$G$4:$G$1048576)</f>
        <v>0</v>
      </c>
      <c r="AA6" s="24"/>
      <c r="AB6" s="23">
        <f>SUMPRODUCT((Ventes!$F$4:$F$1048576="")*(Ventes!AN$4:AN$1048576&lt;&gt;"")*Ventes!$G$4:$G$1048576)</f>
        <v>142500</v>
      </c>
      <c r="AC6" s="24"/>
      <c r="AD6" s="23">
        <f>SUMPRODUCT((Ventes!$F$4:$F$1048576="")*(Ventes!AP$4:AP$1048576&lt;&gt;"")*Ventes!$G$4:$G$1048576)</f>
        <v>302500</v>
      </c>
      <c r="AE6" s="24"/>
      <c r="AF6" s="23">
        <f>SUMPRODUCT((Ventes!$F$4:$F$1048576="")*(Ventes!AR$4:AR$1048576&lt;&gt;"")*Ventes!$G$4:$G$1048576)</f>
        <v>112500</v>
      </c>
      <c r="AG6" s="24"/>
      <c r="AH6" s="23">
        <f>SUMPRODUCT((Ventes!$F$4:$F$1048576="")*(Ventes!AT$4:AT$1048576&lt;&gt;"")*Ventes!$G$4:$G$1048576)</f>
        <v>0</v>
      </c>
      <c r="AI6" s="24"/>
      <c r="AJ6" s="23">
        <f>SUMPRODUCT((Ventes!$F$4:$F$1048576="")*(Ventes!AV$4:AV$1048576&lt;&gt;"")*Ventes!$G$4:$G$1048576)</f>
        <v>145000</v>
      </c>
      <c r="AK6" s="24"/>
      <c r="AL6" s="23">
        <f>SUMPRODUCT((Ventes!$F$4:$F$1048576="")*(Ventes!AX$4:AX$1048576&lt;&gt;"")*Ventes!$G$4:$G$1048576)</f>
        <v>0</v>
      </c>
      <c r="AM6" s="24"/>
      <c r="AN6" s="23">
        <f>SUMPRODUCT((Ventes!$F$4:$F$1048576="")*(Ventes!AZ$4:AZ$1048576&lt;&gt;"")*Ventes!$G$4:$G$1048576)</f>
        <v>350000</v>
      </c>
      <c r="AO6" s="24"/>
      <c r="AP6" s="23">
        <f>SUMPRODUCT((Ventes!$F$4:$F$1048576="")*(Ventes!BB$4:BB$1048576&lt;&gt;"")*Ventes!$G$4:$G$1048576)</f>
        <v>127500</v>
      </c>
      <c r="AQ6" s="24"/>
      <c r="AR6" s="23">
        <f>SUMPRODUCT((Ventes!$F$4:$F$1048576="")*(Ventes!BD$4:BD$1048576&lt;&gt;"")*Ventes!$G$4:$G$1048576)</f>
        <v>467500</v>
      </c>
      <c r="AS6" s="24"/>
      <c r="AT6" s="23">
        <f>SUMPRODUCT((Ventes!$F$4:$F$1048576="")*(Ventes!BF$4:BF$1048576&lt;&gt;"")*Ventes!$G$4:$G$1048576)</f>
        <v>272500</v>
      </c>
      <c r="AU6" s="24"/>
      <c r="AV6" s="23">
        <f>SUMPRODUCT((Ventes!$F$4:$F$1048576="")*(Ventes!BH$4:BH$1048576&lt;&gt;"")*Ventes!$G$4:$G$1048576)</f>
        <v>0</v>
      </c>
      <c r="AW6" s="24"/>
      <c r="AX6" s="23">
        <f>SUMPRODUCT((Ventes!$F$4:$F$1048576="")*(Ventes!BJ$4:BJ$1048576&lt;&gt;"")*Ventes!$G$4:$G$1048576)</f>
        <v>132500</v>
      </c>
    </row>
    <row r="7" spans="1:50" x14ac:dyDescent="0.3">
      <c r="A7" s="16" t="s">
        <v>113</v>
      </c>
      <c r="B7" s="23">
        <f>SUMIFS(Ventes!M$4:M$1048576,Ventes!$F$4:$F$1048576,"",Ventes!M$4:M$1048576,"&lt;&gt;""")</f>
        <v>17100</v>
      </c>
      <c r="C7" s="24"/>
      <c r="D7" s="23">
        <f>SUMIFS(Ventes!O$4:O$1048576,Ventes!$F$4:$F$1048576,"",Ventes!O$4:O$1048576,"&lt;&gt;""")</f>
        <v>14700</v>
      </c>
      <c r="E7" s="24"/>
      <c r="F7" s="23">
        <f>SUMIFS(Ventes!Q$4:Q$1048576,Ventes!$F$4:$F$1048576,"",Ventes!Q$4:Q$1048576,"&lt;&gt;""")</f>
        <v>7400</v>
      </c>
      <c r="G7" s="24"/>
      <c r="H7" s="23">
        <f>SUMIFS(Ventes!S$4:S$1048576,Ventes!$F$4:$F$1048576,"",Ventes!S$4:S$1048576,"&lt;&gt;""")</f>
        <v>7500</v>
      </c>
      <c r="I7" s="24"/>
      <c r="J7" s="23">
        <f>SUMIFS(Ventes!U$4:U$1048576,Ventes!$F$4:$F$1048576,"",Ventes!U$4:U$1048576,"&lt;&gt;""")</f>
        <v>9500</v>
      </c>
      <c r="K7" s="24"/>
      <c r="L7" s="23">
        <f>SUMIFS(Ventes!W$4:W$1048576,Ventes!$F$4:$F$1048576,"",Ventes!W$4:W$1048576,"&lt;&gt;""")</f>
        <v>30000</v>
      </c>
      <c r="M7" s="24"/>
      <c r="N7" s="23">
        <f>SUMIFS(Ventes!Y$4:Y$1048576,Ventes!$F$4:$F$1048576,"",Ventes!Y$4:Y$1048576,"&lt;&gt;""")</f>
        <v>21900</v>
      </c>
      <c r="O7" s="24"/>
      <c r="P7" s="23">
        <f>SUMIFS(Ventes!AA$4:AA$1048576,Ventes!$F$4:$F$1048576,"",Ventes!AA$4:AA$1048576,"&lt;&gt;""")</f>
        <v>21400</v>
      </c>
      <c r="Q7" s="24"/>
      <c r="R7" s="23">
        <f>SUMIFS(Ventes!AC$4:AC$1048576,Ventes!$F$4:$F$1048576,"",Ventes!AC$4:AC$1048576,"&lt;&gt;""")</f>
        <v>7000</v>
      </c>
      <c r="S7" s="24"/>
      <c r="T7" s="23">
        <f>SUMIFS(Ventes!AE$4:AE$1048576,Ventes!$F$4:$F$1048576,"",Ventes!AE$4:AE$1048576,"&lt;&gt;""")</f>
        <v>3100</v>
      </c>
      <c r="U7" s="24"/>
      <c r="V7" s="23">
        <f>SUMIFS(Ventes!AG$4:AG$1048576,Ventes!$F$4:$F$1048576,"",Ventes!AG$4:AG$1048576,"&lt;&gt;""")</f>
        <v>13800</v>
      </c>
      <c r="W7" s="24"/>
      <c r="X7" s="23">
        <f>SUMIFS(Ventes!AI$4:AI$1048576,Ventes!$F$4:$F$1048576,"",Ventes!AI$4:AI$1048576,"&lt;&gt;""")</f>
        <v>0</v>
      </c>
      <c r="Y7" s="24"/>
      <c r="Z7" s="23">
        <f>SUMIFS(Ventes!AK$4:AK$1048576,Ventes!$F$4:$F$1048576,"",Ventes!AK$4:AK$1048576,"&lt;&gt;""")</f>
        <v>18000</v>
      </c>
      <c r="AA7" s="24"/>
      <c r="AB7" s="23">
        <f>SUMIFS(Ventes!AM$4:AM$1048576,Ventes!$F$4:$F$1048576,"",Ventes!AM$4:AM$1048576,"&lt;&gt;""")</f>
        <v>0</v>
      </c>
      <c r="AC7" s="24"/>
      <c r="AD7" s="23">
        <f>SUMIFS(Ventes!AO$4:AO$1048576,Ventes!$F$4:$F$1048576,"",Ventes!AO$4:AO$1048576,"&lt;&gt;""")</f>
        <v>0</v>
      </c>
      <c r="AE7" s="24"/>
      <c r="AF7" s="23">
        <f>SUMIFS(Ventes!AQ$4:AQ$1048576,Ventes!$F$4:$F$1048576,"",Ventes!AQ$4:AQ$1048576,"&lt;&gt;""")</f>
        <v>0</v>
      </c>
      <c r="AG7" s="24"/>
      <c r="AH7" s="23">
        <f>SUMIFS(Ventes!AS$4:AS$1048576,Ventes!$F$4:$F$1048576,"",Ventes!AS$4:AS$1048576,"&lt;&gt;""")</f>
        <v>12100</v>
      </c>
      <c r="AI7" s="24"/>
      <c r="AJ7" s="23">
        <f>SUMIFS(Ventes!AU$4:AU$1048576,Ventes!$F$4:$F$1048576,"",Ventes!AU$4:AU$1048576,"&lt;&gt;""")</f>
        <v>4500</v>
      </c>
      <c r="AK7" s="24"/>
      <c r="AL7" s="23">
        <f>SUMIFS(Ventes!AW$4:AW$1048576,Ventes!$F$4:$F$1048576,"",Ventes!AW$4:AW$1048576,"&lt;&gt;""")</f>
        <v>4600</v>
      </c>
      <c r="AM7" s="24"/>
      <c r="AN7" s="23">
        <f>SUMIFS(Ventes!AY$4:AY$1048576,Ventes!$F$4:$F$1048576,"",Ventes!AY$4:AY$1048576,"&lt;&gt;""")</f>
        <v>10900</v>
      </c>
      <c r="AO7" s="24"/>
      <c r="AP7" s="23">
        <f>SUMIFS(Ventes!BA$4:BA$1048576,Ventes!$F$4:$F$1048576,"",Ventes!BA$4:BA$1048576,"&lt;&gt;""")</f>
        <v>9900</v>
      </c>
      <c r="AQ7" s="24"/>
      <c r="AR7" s="23">
        <f>SUMIFS(Ventes!BC$4:BC$1048576,Ventes!$F$4:$F$1048576,"",Ventes!BC$4:BC$1048576,"&lt;&gt;""")</f>
        <v>14800</v>
      </c>
      <c r="AS7" s="24"/>
      <c r="AT7" s="23">
        <f>SUMIFS(Ventes!BE$4:BE$1048576,Ventes!$F$4:$F$1048576,"",Ventes!BE$4:BE$1048576,"&lt;&gt;""")</f>
        <v>0</v>
      </c>
      <c r="AU7" s="24"/>
      <c r="AV7" s="23">
        <f>SUMIFS(Ventes!BG$4:BG$1048576,Ventes!$F$4:$F$1048576,"",Ventes!BG$4:BG$1048576,"&lt;&gt;""")</f>
        <v>14100</v>
      </c>
      <c r="AW7" s="24"/>
      <c r="AX7" s="23">
        <f>SUMIFS(Ventes!BI$4:BI$1048576,Ventes!$F$4:$F$1048576,"",Ventes!BI$4:BI$1048576,"&lt;&gt;""")</f>
        <v>5500</v>
      </c>
    </row>
    <row r="8" spans="1:50" x14ac:dyDescent="0.3">
      <c r="A8" s="17" t="s">
        <v>114</v>
      </c>
      <c r="B8" s="23">
        <f>SUMIFS(Ventes!N$4:N$1048576,Ventes!$F$4:$F$1048576,"",Ventes!N$4:N$1048576,"&lt;&gt;""")</f>
        <v>7400</v>
      </c>
      <c r="C8" s="24"/>
      <c r="D8" s="23">
        <f>SUMIFS(Ventes!P$4:P$1048576,Ventes!$F$4:$F$1048576,"",Ventes!P$4:P$1048576,"&lt;&gt;""")</f>
        <v>24600</v>
      </c>
      <c r="E8" s="24"/>
      <c r="F8" s="23">
        <f>SUMIFS(Ventes!R$4:R$1048576,Ventes!$F$4:$F$1048576,"",Ventes!R$4:R$1048576,"&lt;&gt;""")</f>
        <v>21300</v>
      </c>
      <c r="G8" s="24"/>
      <c r="H8" s="23">
        <f>SUMIFS(Ventes!T$4:T$1048576,Ventes!$F$4:$F$1048576,"",Ventes!T$4:T$1048576,"&lt;&gt;""")</f>
        <v>19200</v>
      </c>
      <c r="I8" s="24"/>
      <c r="J8" s="23">
        <f>SUMIFS(Ventes!V$4:V$1048576,Ventes!$F$4:$F$1048576,"",Ventes!V$4:V$1048576,"&lt;&gt;""")</f>
        <v>21900</v>
      </c>
      <c r="K8" s="24"/>
      <c r="L8" s="23">
        <f>SUMIFS(Ventes!X$4:X$1048576,Ventes!$F$4:$F$1048576,"",Ventes!X$4:X$1048576,"&lt;&gt;""")</f>
        <v>5700</v>
      </c>
      <c r="M8" s="24"/>
      <c r="N8" s="23">
        <f>SUMIFS(Ventes!Z$4:Z$1048576,Ventes!$F$4:$F$1048576,"",Ventes!Z$4:Z$1048576,"&lt;&gt;""")</f>
        <v>17800</v>
      </c>
      <c r="O8" s="24"/>
      <c r="P8" s="23">
        <f>SUMIFS(Ventes!AB$4:AB$1048576,Ventes!$F$4:$F$1048576,"",Ventes!AB$4:AB$1048576,"&lt;&gt;""")</f>
        <v>3100</v>
      </c>
      <c r="Q8" s="24"/>
      <c r="R8" s="23">
        <f>SUMIFS(Ventes!AD$4:AD$1048576,Ventes!$F$4:$F$1048576,"",Ventes!AD$4:AD$1048576,"&lt;&gt;""")</f>
        <v>32400</v>
      </c>
      <c r="S8" s="24"/>
      <c r="T8" s="23">
        <f>SUMIFS(Ventes!AF$4:AF$1048576,Ventes!$F$4:$F$1048576,"",Ventes!AF$4:AF$1048576,"&lt;&gt;""")</f>
        <v>0</v>
      </c>
      <c r="U8" s="24"/>
      <c r="V8" s="23">
        <f>SUMIFS(Ventes!AH$4:AH$1048576,Ventes!$F$4:$F$1048576,"",Ventes!AH$4:AH$1048576,"&lt;&gt;""")</f>
        <v>12300</v>
      </c>
      <c r="W8" s="24"/>
      <c r="X8" s="23">
        <f>SUMIFS(Ventes!AJ$4:AJ$1048576,Ventes!$F$4:$F$1048576,"",Ventes!AJ$4:AJ$1048576,"&lt;&gt;""")</f>
        <v>0</v>
      </c>
      <c r="Y8" s="24"/>
      <c r="Z8" s="23">
        <f>SUMIFS(Ventes!AL$4:AL$1048576,Ventes!$F$4:$F$1048576,"",Ventes!AL$4:AL$1048576,"&lt;&gt;""")</f>
        <v>0</v>
      </c>
      <c r="AA8" s="24"/>
      <c r="AB8" s="23">
        <f>SUMIFS(Ventes!AN$4:AN$1048576,Ventes!$F$4:$F$1048576,"",Ventes!AN$4:AN$1048576,"&lt;&gt;""")</f>
        <v>5700</v>
      </c>
      <c r="AC8" s="24"/>
      <c r="AD8" s="23">
        <f>SUMIFS(Ventes!AP$4:AP$1048576,Ventes!$F$4:$F$1048576,"",Ventes!AP$4:AP$1048576,"&lt;&gt;""")</f>
        <v>12100</v>
      </c>
      <c r="AE8" s="24"/>
      <c r="AF8" s="23">
        <f>SUMIFS(Ventes!AR$4:AR$1048576,Ventes!$F$4:$F$1048576,"",Ventes!AR$4:AR$1048576,"&lt;&gt;""")</f>
        <v>4500</v>
      </c>
      <c r="AG8" s="24"/>
      <c r="AH8" s="23">
        <f>SUMIFS(Ventes!AT$4:AT$1048576,Ventes!$F$4:$F$1048576,"",Ventes!AT$4:AT$1048576,"&lt;&gt;""")</f>
        <v>0</v>
      </c>
      <c r="AI8" s="24"/>
      <c r="AJ8" s="23">
        <f>SUMIFS(Ventes!AV$4:AV$1048576,Ventes!$F$4:$F$1048576,"",Ventes!AV$4:AV$1048576,"&lt;&gt;""")</f>
        <v>5800</v>
      </c>
      <c r="AK8" s="24"/>
      <c r="AL8" s="23">
        <f>SUMIFS(Ventes!AX$4:AX$1048576,Ventes!$F$4:$F$1048576,"",Ventes!AX$4:AX$1048576,"&lt;&gt;""")</f>
        <v>0</v>
      </c>
      <c r="AM8" s="24"/>
      <c r="AN8" s="23">
        <f>SUMIFS(Ventes!AZ$4:AZ$1048576,Ventes!$F$4:$F$1048576,"",Ventes!AZ$4:AZ$1048576,"&lt;&gt;""")</f>
        <v>14000</v>
      </c>
      <c r="AO8" s="24"/>
      <c r="AP8" s="23">
        <f>SUMIFS(Ventes!BB$4:BB$1048576,Ventes!$F$4:$F$1048576,"",Ventes!BB$4:BB$1048576,"&lt;&gt;""")</f>
        <v>5100</v>
      </c>
      <c r="AQ8" s="24"/>
      <c r="AR8" s="23">
        <f>SUMIFS(Ventes!BD$4:BD$1048576,Ventes!$F$4:$F$1048576,"",Ventes!BD$4:BD$1048576,"&lt;&gt;""")</f>
        <v>18700</v>
      </c>
      <c r="AS8" s="24"/>
      <c r="AT8" s="23">
        <f>SUMIFS(Ventes!BF$4:BF$1048576,Ventes!$F$4:$F$1048576,"",Ventes!BF$4:BF$1048576,"&lt;&gt;""")</f>
        <v>10900</v>
      </c>
      <c r="AU8" s="24"/>
      <c r="AV8" s="23">
        <f>SUMIFS(Ventes!BH$4:BH$1048576,Ventes!$F$4:$F$1048576,"",Ventes!BH$4:BH$1048576,"&lt;&gt;""")</f>
        <v>0</v>
      </c>
      <c r="AW8" s="24"/>
      <c r="AX8" s="23">
        <f>SUMIFS(Ventes!BJ$4:BJ$1048576,Ventes!$F$4:$F$1048576,"",Ventes!BJ$4:BJ$1048576,"&lt;&gt;""")</f>
        <v>5300</v>
      </c>
    </row>
    <row r="9" spans="1:50" x14ac:dyDescent="0.3">
      <c r="A9" s="17" t="s">
        <v>115</v>
      </c>
      <c r="B9" s="23">
        <f>SUM(B$7:B$8)</f>
        <v>24500</v>
      </c>
      <c r="C9" s="24"/>
      <c r="D9" s="23">
        <f>SUM(D$7:D$8)</f>
        <v>39300</v>
      </c>
      <c r="E9" s="24"/>
      <c r="F9" s="23">
        <f>SUM(F$7:F$8)</f>
        <v>28700</v>
      </c>
      <c r="G9" s="24"/>
      <c r="H9" s="23">
        <f>SUM(H$7:H$8)</f>
        <v>26700</v>
      </c>
      <c r="I9" s="24"/>
      <c r="J9" s="23">
        <f>SUM(J$7:J$8)</f>
        <v>31400</v>
      </c>
      <c r="K9" s="24"/>
      <c r="L9" s="23">
        <f>SUM(L$7:L$8)</f>
        <v>35700</v>
      </c>
      <c r="M9" s="24"/>
      <c r="N9" s="23">
        <f>SUM(N$7:N$8)</f>
        <v>39700</v>
      </c>
      <c r="O9" s="24"/>
      <c r="P9" s="23">
        <f>SUM(P$7:P$8)</f>
        <v>24500</v>
      </c>
      <c r="Q9" s="24"/>
      <c r="R9" s="23">
        <f>SUM(R$7:R$8)</f>
        <v>39400</v>
      </c>
      <c r="S9" s="24"/>
      <c r="T9" s="23">
        <f>SUM(T$7:T$8)</f>
        <v>3100</v>
      </c>
      <c r="U9" s="24"/>
      <c r="V9" s="23">
        <f>SUM(V$7:V$8)</f>
        <v>26100</v>
      </c>
      <c r="W9" s="24"/>
      <c r="X9" s="23">
        <f>SUM(X$7:X$8)</f>
        <v>0</v>
      </c>
      <c r="Y9" s="24"/>
      <c r="Z9" s="23">
        <f>SUM(Z$7:Z$8)</f>
        <v>18000</v>
      </c>
      <c r="AA9" s="24"/>
      <c r="AB9" s="23">
        <f>SUM(AB$7:AB$8)</f>
        <v>5700</v>
      </c>
      <c r="AC9" s="24"/>
      <c r="AD9" s="23">
        <f>SUM(AD$7:AD$8)</f>
        <v>12100</v>
      </c>
      <c r="AE9" s="24"/>
      <c r="AF9" s="23">
        <f>SUM(AF$7:AF$8)</f>
        <v>4500</v>
      </c>
      <c r="AG9" s="24"/>
      <c r="AH9" s="23">
        <f>SUM(AH$7:AH$8)</f>
        <v>12100</v>
      </c>
      <c r="AI9" s="24"/>
      <c r="AJ9" s="23">
        <f>SUM(AJ$7:AJ$8)</f>
        <v>10300</v>
      </c>
      <c r="AK9" s="24"/>
      <c r="AL9" s="23">
        <f>SUM(AL$7:AL$8)</f>
        <v>4600</v>
      </c>
      <c r="AM9" s="24"/>
      <c r="AN9" s="23">
        <f>SUM(AN$7:AN$8)</f>
        <v>24900</v>
      </c>
      <c r="AO9" s="24"/>
      <c r="AP9" s="23">
        <f>SUM(AP$7:AP$8)</f>
        <v>15000</v>
      </c>
      <c r="AQ9" s="24"/>
      <c r="AR9" s="23">
        <f>SUM(AR$7:AR$8)</f>
        <v>33500</v>
      </c>
      <c r="AS9" s="24"/>
      <c r="AT9" s="23">
        <f>SUM(AT$7:AT$8)</f>
        <v>10900</v>
      </c>
      <c r="AU9" s="24"/>
      <c r="AV9" s="23">
        <f>SUM(AV$7:AV$8)</f>
        <v>14100</v>
      </c>
      <c r="AW9" s="24"/>
      <c r="AX9" s="23">
        <f>SUM(AX$7:AX$8)</f>
        <v>10800</v>
      </c>
    </row>
    <row r="10" spans="1:50" x14ac:dyDescent="0.3">
      <c r="A10" s="16" t="s">
        <v>92</v>
      </c>
      <c r="B10" s="18">
        <f>SUMPRODUCT((Ventes!$F$4:$F$1000="")*(Ventes!$K$4:$K$1000="Oui")*(Ventes!$M$2:$AAB$2='Agent general'!B$1)*(Ventes!M$4:M$1000&gt;0))</f>
        <v>2</v>
      </c>
      <c r="C10" s="28"/>
      <c r="D10" s="18">
        <f>SUMPRODUCT((Ventes!$F$4:$F$1000="")*(Ventes!$K$4:$K$1000="Oui")*(Ventes!$M$2:$AAB$2='Agent general'!D$1)*(Ventes!O$4:O$1000&gt;0))</f>
        <v>2</v>
      </c>
      <c r="E10" s="28"/>
      <c r="F10" s="18">
        <f>SUMPRODUCT((Ventes!$F$4:$F$1000="")*(Ventes!$K$4:$K$1000="Oui")*(Ventes!$M$2:$AAB$2='Agent general'!F$1)*(Ventes!Q$4:Q$1000&gt;0))</f>
        <v>1</v>
      </c>
      <c r="G10" s="28"/>
      <c r="H10" s="18">
        <f>SUMPRODUCT((Ventes!$F$4:$F$1000="")*(Ventes!$K$4:$K$1000="Oui")*(Ventes!$M$2:$AAB$2='Agent general'!H$1)*(Ventes!S$4:S$1000&gt;0))</f>
        <v>1</v>
      </c>
      <c r="I10" s="28"/>
      <c r="J10" s="18">
        <f>SUMPRODUCT((Ventes!$F$4:$F$1000="")*(Ventes!$K$4:$K$1000="Oui")*(Ventes!$M$2:$AAB$2='Agent general'!J$1)*(Ventes!U$4:U$1000&gt;0))</f>
        <v>1</v>
      </c>
      <c r="K10" s="28"/>
      <c r="L10" s="18">
        <f>SUMPRODUCT((Ventes!$F$4:$F$1000="")*(Ventes!$K$4:$K$1000="Oui")*(Ventes!$M$2:$AAB$2='Agent general'!L$1)*(Ventes!W$4:W$1000&gt;0))</f>
        <v>1</v>
      </c>
      <c r="M10" s="28"/>
      <c r="N10" s="18">
        <f>SUMPRODUCT((Ventes!$F$4:$F$1000="")*(Ventes!$K$4:$K$1000="Oui")*(Ventes!$M$2:$AAB$2='Agent general'!N$1)*(Ventes!Y$4:Y$1000&gt;0))</f>
        <v>3</v>
      </c>
      <c r="O10" s="28"/>
      <c r="P10" s="18">
        <f>SUMPRODUCT((Ventes!$F$4:$F$1000="")*(Ventes!$K$4:$K$1000="Oui")*(Ventes!$M$2:$AAB$2='Agent general'!P$1)*(Ventes!AA$4:AA$1000&gt;0))</f>
        <v>1</v>
      </c>
      <c r="Q10" s="28"/>
      <c r="R10" s="18">
        <f>SUMPRODUCT((Ventes!$F$4:$F$1000="")*(Ventes!$K$4:$K$1000="Oui")*(Ventes!$M$2:$AAB$2='Agent general'!R$1)*(Ventes!AC$4:AC$1000&gt;0))</f>
        <v>1</v>
      </c>
      <c r="S10" s="28"/>
      <c r="T10" s="18">
        <f>SUMPRODUCT((Ventes!$F$4:$F$1000="")*(Ventes!$K$4:$K$1000="Oui")*(Ventes!$M$2:$AAB$2='Agent general'!T$1)*(Ventes!AE$4:AE$1000&gt;0))</f>
        <v>1</v>
      </c>
      <c r="U10" s="28"/>
      <c r="V10" s="18">
        <f>SUMPRODUCT((Ventes!$F$4:$F$1000="")*(Ventes!$K$4:$K$1000="Oui")*(Ventes!$M$2:$AAB$2='Agent general'!V$1)*(Ventes!AG$4:AG$1000&gt;0))</f>
        <v>0</v>
      </c>
      <c r="W10" s="28"/>
      <c r="X10" s="18">
        <f>SUMPRODUCT((Ventes!$F$4:$F$1000="")*(Ventes!$K$4:$K$1000="Oui")*(Ventes!$M$2:$AAB$2='Agent general'!X$1)*(Ventes!AI$4:AI$1000&gt;0))</f>
        <v>0</v>
      </c>
      <c r="Y10" s="28"/>
      <c r="Z10" s="18">
        <f>SUMPRODUCT((Ventes!$F$4:$F$1000="")*(Ventes!$K$4:$K$1000="Oui")*(Ventes!$M$2:$AAB$2='Agent general'!Z$1)*(Ventes!AK$4:AK$1000&gt;0))</f>
        <v>1</v>
      </c>
      <c r="AA10" s="28"/>
      <c r="AB10" s="18">
        <f>SUMPRODUCT((Ventes!$F$4:$F$1000="")*(Ventes!$K$4:$K$1000="Oui")*(Ventes!$M$2:$AAB$2='Agent general'!AB$1)*(Ventes!AM$4:AM$1000&gt;0))</f>
        <v>0</v>
      </c>
      <c r="AC10" s="28"/>
      <c r="AD10" s="18">
        <f>SUMPRODUCT((Ventes!$F$4:$F$1000="")*(Ventes!$K$4:$K$1000="Oui")*(Ventes!$M$2:$AAB$2='Agent general'!AD$1)*(Ventes!AO$4:AO$1000&gt;0))</f>
        <v>0</v>
      </c>
      <c r="AE10" s="28"/>
      <c r="AF10" s="18">
        <f>SUMPRODUCT((Ventes!$F$4:$F$1000="")*(Ventes!$K$4:$K$1000="Oui")*(Ventes!$M$2:$AAB$2='Agent general'!AF$1)*(Ventes!AQ$4:AQ$1000&gt;0))</f>
        <v>0</v>
      </c>
      <c r="AG10" s="28"/>
      <c r="AH10" s="18">
        <f>SUMPRODUCT((Ventes!$F$4:$F$1000="")*(Ventes!$K$4:$K$1000="Oui")*(Ventes!$M$2:$AAB$2='Agent general'!AH$1)*(Ventes!AS$4:AS$1000&gt;0))</f>
        <v>2</v>
      </c>
      <c r="AI10" s="28"/>
      <c r="AJ10" s="18">
        <f>SUMPRODUCT((Ventes!$F$4:$F$1000="")*(Ventes!$K$4:$K$1000="Oui")*(Ventes!$M$2:$AAB$2='Agent general'!AJ$1)*(Ventes!AU$4:AU$1000&gt;0))</f>
        <v>1</v>
      </c>
      <c r="AK10" s="28"/>
      <c r="AL10" s="18">
        <f>SUMPRODUCT((Ventes!$F$4:$F$1000="")*(Ventes!$K$4:$K$1000="Oui")*(Ventes!$M$2:$AAB$2='Agent general'!AL$1)*(Ventes!AW$4:AW$1000&gt;0))</f>
        <v>1</v>
      </c>
      <c r="AM10" s="28"/>
      <c r="AN10" s="18">
        <f>SUMPRODUCT((Ventes!$F$4:$F$1000="")*(Ventes!$K$4:$K$1000="Oui")*(Ventes!$M$2:$AAB$2='Agent general'!AN$1)*(Ventes!AY$4:AY$1000&gt;0))</f>
        <v>1</v>
      </c>
      <c r="AO10" s="28"/>
      <c r="AP10" s="18">
        <f>SUMPRODUCT((Ventes!$F$4:$F$1000="")*(Ventes!$K$4:$K$1000="Oui")*(Ventes!$M$2:$AAB$2='Agent general'!AP$1)*(Ventes!BA$4:BA$1000&gt;0))</f>
        <v>0</v>
      </c>
      <c r="AQ10" s="28"/>
      <c r="AR10" s="18">
        <f>SUMPRODUCT((Ventes!$F$4:$F$1000="")*(Ventes!$K$4:$K$1000="Oui")*(Ventes!$M$2:$AAB$2='Agent general'!AR$1)*(Ventes!BC$4:BC$1000&gt;0))</f>
        <v>0</v>
      </c>
      <c r="AS10" s="28"/>
      <c r="AT10" s="18">
        <f>SUMPRODUCT((Ventes!$F$4:$F$1000="")*(Ventes!$K$4:$K$1000="Oui")*(Ventes!$M$2:$AAB$2='Agent general'!AT$1)*(Ventes!BE$4:BE$1000&gt;0))</f>
        <v>0</v>
      </c>
      <c r="AU10" s="28"/>
      <c r="AV10" s="18">
        <f>SUMPRODUCT((Ventes!$F$4:$F$1000="")*(Ventes!$K$4:$K$1000="Oui")*(Ventes!$M$2:$AAB$2='Agent general'!AV$1)*(Ventes!BG$4:BG$1000&gt;0))</f>
        <v>1</v>
      </c>
      <c r="AW10" s="28"/>
      <c r="AX10" s="18">
        <f>SUMPRODUCT((Ventes!$F$4:$F$1000="")*(Ventes!$K$4:$K$1000="Oui")*(Ventes!$M$2:$AAB$2='Agent general'!AX$1)*(Ventes!BI$4:BI$1000&gt;0))</f>
        <v>1</v>
      </c>
    </row>
    <row r="11" spans="1:50" x14ac:dyDescent="0.3">
      <c r="A11" s="16" t="s">
        <v>93</v>
      </c>
      <c r="B11" s="18">
        <f>SUMPRODUCT((Ventes!$F$4:$F$1000="")*(Ventes!$M$2:$AAB$2='Agent general'!B$1)*(Ventes!M$4:M$1000&gt;0))</f>
        <v>3</v>
      </c>
      <c r="C11" s="28"/>
      <c r="D11" s="18">
        <f>SUMPRODUCT((Ventes!$F$4:$F$1000="")*(Ventes!$M$2:$AAB$2='Agent general'!D$1)*(Ventes!O$4:O$1000&gt;0))</f>
        <v>4</v>
      </c>
      <c r="E11" s="28"/>
      <c r="F11" s="18">
        <f>SUMPRODUCT((Ventes!$F$4:$F$1000="")*(Ventes!$M$2:$AAB$2='Agent general'!F$1)*(Ventes!Q$4:Q$1000&gt;0))</f>
        <v>2</v>
      </c>
      <c r="G11" s="28"/>
      <c r="H11" s="18">
        <f>SUMPRODUCT((Ventes!$F$4:$F$1000="")*(Ventes!$M$2:$AAB$2='Agent general'!H$1)*(Ventes!S$4:S$1000&gt;0))</f>
        <v>1</v>
      </c>
      <c r="I11" s="28"/>
      <c r="J11" s="18">
        <f>SUMPRODUCT((Ventes!$F$4:$F$1000="")*(Ventes!$M$2:$AAB$2='Agent general'!J$1)*(Ventes!U$4:U$1000&gt;0))</f>
        <v>2</v>
      </c>
      <c r="K11" s="28"/>
      <c r="L11" s="18">
        <f>SUMPRODUCT((Ventes!$F$4:$F$1000="")*(Ventes!$M$2:$AAB$2='Agent general'!L$1)*(Ventes!W$4:W$1000&gt;0))</f>
        <v>5</v>
      </c>
      <c r="M11" s="28"/>
      <c r="N11" s="18">
        <f>SUMPRODUCT((Ventes!$F$4:$F$1000="")*(Ventes!$M$2:$AAB$2='Agent general'!N$1)*(Ventes!Y$4:Y$1000&gt;0))</f>
        <v>3</v>
      </c>
      <c r="O11" s="28"/>
      <c r="P11" s="18">
        <f>SUMPRODUCT((Ventes!$F$4:$F$1000="")*(Ventes!$M$2:$AAB$2='Agent general'!P$1)*(Ventes!AA$4:AA$1000&gt;0))</f>
        <v>5</v>
      </c>
      <c r="Q11" s="28"/>
      <c r="R11" s="18">
        <f>SUMPRODUCT((Ventes!$F$4:$F$1000="")*(Ventes!$M$2:$AAB$2='Agent general'!R$1)*(Ventes!AC$4:AC$1000&gt;0))</f>
        <v>1</v>
      </c>
      <c r="S11" s="28"/>
      <c r="T11" s="18">
        <f>SUMPRODUCT((Ventes!$F$4:$F$1000="")*(Ventes!$M$2:$AAB$2='Agent general'!T$1)*(Ventes!AE$4:AE$1000&gt;0))</f>
        <v>1</v>
      </c>
      <c r="U11" s="28"/>
      <c r="V11" s="18">
        <f>SUMPRODUCT((Ventes!$F$4:$F$1000="")*(Ventes!$M$2:$AAB$2='Agent general'!V$1)*(Ventes!AG$4:AG$1000&gt;0))</f>
        <v>3</v>
      </c>
      <c r="W11" s="28"/>
      <c r="X11" s="18">
        <f>SUMPRODUCT((Ventes!$F$4:$F$1000="")*(Ventes!$M$2:$AAB$2='Agent general'!X$1)*(Ventes!AI$4:AI$1000&gt;0))</f>
        <v>0</v>
      </c>
      <c r="Y11" s="28"/>
      <c r="Z11" s="18">
        <f>SUMPRODUCT((Ventes!$F$4:$F$1000="")*(Ventes!$M$2:$AAB$2='Agent general'!Z$1)*(Ventes!AK$4:AK$1000&gt;0))</f>
        <v>3</v>
      </c>
      <c r="AA11" s="28"/>
      <c r="AB11" s="18">
        <f>SUMPRODUCT((Ventes!$F$4:$F$1000="")*(Ventes!$M$2:$AAB$2='Agent general'!AB$1)*(Ventes!AM$4:AM$1000&gt;0))</f>
        <v>0</v>
      </c>
      <c r="AC11" s="28"/>
      <c r="AD11" s="18">
        <f>SUMPRODUCT((Ventes!$F$4:$F$1000="")*(Ventes!$M$2:$AAB$2='Agent general'!AD$1)*(Ventes!AO$4:AO$1000&gt;0))</f>
        <v>0</v>
      </c>
      <c r="AE11" s="28"/>
      <c r="AF11" s="18">
        <f>SUMPRODUCT((Ventes!$F$4:$F$1000="")*(Ventes!$M$2:$AAB$2='Agent general'!AF$1)*(Ventes!AQ$4:AQ$1000&gt;0))</f>
        <v>0</v>
      </c>
      <c r="AG11" s="28"/>
      <c r="AH11" s="18">
        <f>SUMPRODUCT((Ventes!$F$4:$F$1000="")*(Ventes!$M$2:$AAB$2='Agent general'!AH$1)*(Ventes!AS$4:AS$1000&gt;0))</f>
        <v>2</v>
      </c>
      <c r="AI11" s="28"/>
      <c r="AJ11" s="18">
        <f>SUMPRODUCT((Ventes!$F$4:$F$1000="")*(Ventes!$M$2:$AAB$2='Agent general'!AJ$1)*(Ventes!AU$4:AU$1000&gt;0))</f>
        <v>1</v>
      </c>
      <c r="AK11" s="28"/>
      <c r="AL11" s="18">
        <f>SUMPRODUCT((Ventes!$F$4:$F$1000="")*(Ventes!$M$2:$AAB$2='Agent general'!AL$1)*(Ventes!AW$4:AW$1000&gt;0))</f>
        <v>1</v>
      </c>
      <c r="AM11" s="28"/>
      <c r="AN11" s="18">
        <f>SUMPRODUCT((Ventes!$F$4:$F$1000="")*(Ventes!$M$2:$AAB$2='Agent general'!AN$1)*(Ventes!AY$4:AY$1000&gt;0))</f>
        <v>2</v>
      </c>
      <c r="AO11" s="28"/>
      <c r="AP11" s="18">
        <f>SUMPRODUCT((Ventes!$F$4:$F$1000="")*(Ventes!$M$2:$AAB$2='Agent general'!AP$1)*(Ventes!BA$4:BA$1000&gt;0))</f>
        <v>2</v>
      </c>
      <c r="AQ11" s="28"/>
      <c r="AR11" s="18">
        <f>SUMPRODUCT((Ventes!$F$4:$F$1000="")*(Ventes!$M$2:$AAB$2='Agent general'!AR$1)*(Ventes!BC$4:BC$1000&gt;0))</f>
        <v>3</v>
      </c>
      <c r="AS11" s="28"/>
      <c r="AT11" s="18">
        <f>SUMPRODUCT((Ventes!$F$4:$F$1000="")*(Ventes!$M$2:$AAB$2='Agent general'!AT$1)*(Ventes!BE$4:BE$1000&gt;0))</f>
        <v>0</v>
      </c>
      <c r="AU11" s="28"/>
      <c r="AV11" s="18">
        <f>SUMPRODUCT((Ventes!$F$4:$F$1000="")*(Ventes!$M$2:$AAB$2='Agent general'!AV$1)*(Ventes!BG$4:BG$1000&gt;0))</f>
        <v>3</v>
      </c>
      <c r="AW11" s="28"/>
      <c r="AX11" s="18">
        <f>SUMPRODUCT((Ventes!$F$4:$F$1000="")*(Ventes!$M$2:$AAB$2='Agent general'!AX$1)*(Ventes!BI$4:BI$1000&gt;0))</f>
        <v>1</v>
      </c>
    </row>
    <row r="12" spans="1:50" x14ac:dyDescent="0.3">
      <c r="A12" s="16" t="s">
        <v>94</v>
      </c>
      <c r="B12" s="18">
        <f>COUNTIF(Ventes!N$4:N$1000,"&gt;1")</f>
        <v>2</v>
      </c>
      <c r="C12" s="28"/>
      <c r="D12" s="18">
        <f>COUNTIF(Ventes!P$4:P$1000,"&gt;1")</f>
        <v>5</v>
      </c>
      <c r="E12" s="28"/>
      <c r="F12" s="18">
        <f>COUNTIF(Ventes!R$4:R$1000,"&gt;1")</f>
        <v>5</v>
      </c>
      <c r="G12" s="28"/>
      <c r="H12" s="18">
        <f>COUNTIF(Ventes!T$4:T$1000,"&gt;1")</f>
        <v>3</v>
      </c>
      <c r="I12" s="28"/>
      <c r="J12" s="18">
        <f>COUNTIF(Ventes!V$4:V$1000,"&gt;1")</f>
        <v>4</v>
      </c>
      <c r="K12" s="28"/>
      <c r="L12" s="18">
        <f>COUNTIF(Ventes!X$4:X$1000,"&gt;1")</f>
        <v>2</v>
      </c>
      <c r="M12" s="28"/>
      <c r="N12" s="18">
        <f>COUNTIF(Ventes!Z$4:Z$1000,"&gt;1")</f>
        <v>3</v>
      </c>
      <c r="O12" s="28"/>
      <c r="P12" s="18">
        <f>COUNTIF(Ventes!AB$4:AB$1000,"&gt;1")</f>
        <v>1</v>
      </c>
      <c r="Q12" s="28"/>
      <c r="R12" s="18">
        <f>COUNTIF(Ventes!AD$4:AD$1000,"&gt;1")</f>
        <v>8</v>
      </c>
      <c r="S12" s="28"/>
      <c r="T12" s="18">
        <f>COUNTIF(Ventes!AF$4:AF$1000,"&gt;1")</f>
        <v>0</v>
      </c>
      <c r="U12" s="28"/>
      <c r="V12" s="18">
        <f>COUNTIF(Ventes!AH$4:AH$1000,"&gt;1")</f>
        <v>2</v>
      </c>
      <c r="W12" s="28"/>
      <c r="X12" s="18">
        <f>COUNTIF(Ventes!AJ$4:AJ$1000,"&gt;1")</f>
        <v>0</v>
      </c>
      <c r="Y12" s="28"/>
      <c r="Z12" s="18">
        <f>COUNTIF(Ventes!AL$4:AL$1000,"&gt;1")</f>
        <v>0</v>
      </c>
      <c r="AA12" s="28"/>
      <c r="AB12" s="18">
        <f>COUNTIF(Ventes!AN$4:AN$1000,"&gt;1")</f>
        <v>1</v>
      </c>
      <c r="AC12" s="28"/>
      <c r="AD12" s="18">
        <f>COUNTIF(Ventes!AP$4:AP$1000,"&gt;1")</f>
        <v>2</v>
      </c>
      <c r="AE12" s="28"/>
      <c r="AF12" s="18">
        <f>COUNTIF(Ventes!AR$4:AR$1000,"&gt;1")</f>
        <v>1</v>
      </c>
      <c r="AG12" s="28"/>
      <c r="AH12" s="18">
        <f>COUNTIF(Ventes!AT$4:AT$1000,"&gt;1")</f>
        <v>0</v>
      </c>
      <c r="AI12" s="28"/>
      <c r="AJ12" s="18">
        <f>COUNTIF(Ventes!AV$4:AV$1000,"&gt;1")</f>
        <v>1</v>
      </c>
      <c r="AK12" s="28"/>
      <c r="AL12" s="18">
        <f>COUNTIF(Ventes!AX$4:AX$1000,"&gt;1")</f>
        <v>0</v>
      </c>
      <c r="AM12" s="28"/>
      <c r="AN12" s="18">
        <f>COUNTIF(Ventes!AZ$4:AZ$1000,"&gt;1")</f>
        <v>3</v>
      </c>
      <c r="AO12" s="28"/>
      <c r="AP12" s="18">
        <f>COUNTIF(Ventes!BB$4:BB$1000,"&gt;1")</f>
        <v>1</v>
      </c>
      <c r="AQ12" s="28"/>
      <c r="AR12" s="18">
        <f>COUNTIF(Ventes!BD$4:BD$1000,"&gt;1")</f>
        <v>4</v>
      </c>
      <c r="AS12" s="28"/>
      <c r="AT12" s="18">
        <f>COUNTIF(Ventes!BF$4:BF$1000,"&gt;1")</f>
        <v>2</v>
      </c>
      <c r="AU12" s="28"/>
      <c r="AV12" s="18">
        <f>COUNTIF(Ventes!BH$4:BH$1000,"&gt;1")</f>
        <v>0</v>
      </c>
      <c r="AW12" s="28"/>
      <c r="AX12" s="18">
        <f>COUNTIF(Ventes!BJ$4:BJ$1000,"&gt;1")</f>
        <v>1</v>
      </c>
    </row>
    <row r="13" spans="1:50" x14ac:dyDescent="0.3">
      <c r="A13" s="16"/>
      <c r="B13" s="18"/>
      <c r="C13" s="28"/>
      <c r="D13" s="18"/>
      <c r="E13" s="28"/>
      <c r="F13" s="18"/>
      <c r="G13" s="28"/>
      <c r="H13" s="18"/>
      <c r="I13" s="28"/>
      <c r="J13" s="18"/>
      <c r="K13" s="28"/>
      <c r="L13" s="18"/>
      <c r="M13" s="28"/>
      <c r="N13" s="18"/>
      <c r="O13" s="28"/>
      <c r="P13" s="18"/>
      <c r="Q13" s="28"/>
      <c r="R13" s="18"/>
      <c r="S13" s="28"/>
      <c r="T13" s="18"/>
      <c r="U13" s="28"/>
      <c r="V13" s="18"/>
      <c r="W13" s="28"/>
      <c r="X13" s="18"/>
      <c r="Y13" s="28"/>
      <c r="Z13" s="18"/>
      <c r="AA13" s="28"/>
      <c r="AB13" s="18"/>
      <c r="AC13" s="28"/>
      <c r="AD13" s="18"/>
      <c r="AE13" s="28"/>
      <c r="AF13" s="18"/>
      <c r="AG13" s="28"/>
      <c r="AH13" s="18"/>
      <c r="AI13" s="28"/>
      <c r="AJ13" s="18"/>
      <c r="AK13" s="28"/>
      <c r="AL13" s="18"/>
      <c r="AM13" s="28"/>
      <c r="AN13" s="18"/>
      <c r="AO13" s="28"/>
      <c r="AP13" s="18"/>
      <c r="AQ13" s="28"/>
      <c r="AR13" s="18"/>
      <c r="AS13" s="28"/>
      <c r="AT13" s="18"/>
      <c r="AU13" s="28"/>
      <c r="AV13" s="18"/>
      <c r="AW13" s="28"/>
      <c r="AX13" s="18"/>
    </row>
    <row r="14" spans="1:50" x14ac:dyDescent="0.3">
      <c r="B14" s="77"/>
      <c r="C14" s="77"/>
      <c r="D14" s="77"/>
      <c r="E14" s="77"/>
      <c r="F14" s="77"/>
      <c r="G14" s="77"/>
      <c r="H14" s="77"/>
      <c r="I14" s="77"/>
      <c r="J14" s="77"/>
      <c r="K14" s="77"/>
      <c r="L14" s="77"/>
      <c r="M14" s="77"/>
    </row>
  </sheetData>
  <conditionalFormatting sqref="B4:AX4">
    <cfRule type="containsText" dxfId="46" priority="1" operator="containsText" text="Non">
      <formula>NOT(ISERROR(SEARCH("Non",B4)))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AF75399-E9EE-4F29-B3A7-FB761C9016CF}">
          <x14:formula1>
            <xm:f>Déroulant!$B$2:$B$3</xm:f>
          </x14:formula1>
          <xm:sqref>B4 D4 F4 H4 J4 L4 N4 P4 R4 T4 V4 X4 Z4 AB4 AD4 AF4 AH4 AJ4 AL4 AN4 AP4 AR4 AT4 AV4 AX4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8967D5-E66B-4001-9F06-848C399D10DD}">
  <sheetPr codeName="Feuil4"/>
  <dimension ref="A1:K31"/>
  <sheetViews>
    <sheetView showGridLines="0" workbookViewId="0">
      <selection activeCell="D5" sqref="D5"/>
    </sheetView>
  </sheetViews>
  <sheetFormatPr baseColWidth="10" defaultColWidth="11.44140625" defaultRowHeight="14.4" x14ac:dyDescent="0.3"/>
  <cols>
    <col min="1" max="1" width="16.109375" style="10" bestFit="1" customWidth="1"/>
    <col min="2" max="4" width="11.44140625" style="10"/>
    <col min="5" max="5" width="17.44140625" style="12" bestFit="1" customWidth="1"/>
    <col min="6" max="6" width="12.44140625" style="10" bestFit="1" customWidth="1"/>
    <col min="7" max="7" width="12.77734375" style="48" bestFit="1" customWidth="1"/>
    <col min="8" max="8" width="15.33203125" style="48" bestFit="1" customWidth="1"/>
    <col min="9" max="9" width="11.44140625" style="10"/>
    <col min="10" max="10" width="13.109375" style="10" bestFit="1" customWidth="1"/>
    <col min="11" max="11" width="13" style="10" bestFit="1" customWidth="1"/>
    <col min="12" max="16384" width="11.44140625" style="10"/>
  </cols>
  <sheetData>
    <row r="1" spans="1:11" x14ac:dyDescent="0.3">
      <c r="E1" s="10"/>
      <c r="G1" s="10"/>
      <c r="H1" s="10"/>
    </row>
    <row r="2" spans="1:11" x14ac:dyDescent="0.3">
      <c r="A2" s="49" t="s">
        <v>106</v>
      </c>
      <c r="B2" s="52">
        <f>COUNTIF(Ventes!$F$4:$F$1000,"&lt;&gt;")</f>
        <v>3</v>
      </c>
      <c r="E2" s="10"/>
      <c r="G2" s="10"/>
      <c r="H2" s="10"/>
    </row>
    <row r="3" spans="1:11" x14ac:dyDescent="0.3">
      <c r="C3" s="50">
        <v>0</v>
      </c>
      <c r="D3" s="50" t="s">
        <v>101</v>
      </c>
      <c r="E3" s="50" t="s">
        <v>103</v>
      </c>
      <c r="F3" s="50" t="s">
        <v>102</v>
      </c>
      <c r="G3" s="50" t="s">
        <v>104</v>
      </c>
      <c r="H3" s="50" t="s">
        <v>105</v>
      </c>
      <c r="I3" s="51"/>
      <c r="J3" s="50" t="s">
        <v>107</v>
      </c>
      <c r="K3" s="50" t="s">
        <v>108</v>
      </c>
    </row>
    <row r="4" spans="1:11" x14ac:dyDescent="0.3">
      <c r="C4" s="43">
        <f t="shared" ref="C4:C30" si="0">IF($C3&gt;=$B$2,"",$C3+1)</f>
        <v>1</v>
      </c>
      <c r="D4" s="43" t="str" cm="1">
        <f t="array" ref="D4">IFERROR(_xlfn.SINGLE(INDEX(Ventes!$B$4:$B$500,_xlfn.AGGREGATE(15,6,(1/((Ventes!$F$4:$F$500&lt;&gt;""))*(ROW(Ventes!$B$4:$B$500)-3)),ROW()-3))),"")</f>
        <v>Nom 6</v>
      </c>
      <c r="E4" s="44">
        <f>IFERROR(INDEX(Ventes!$C$4:$C$1000,MATCH(Annulation!$D4,Ventes!$B$4:$B$1000,0)),"")</f>
        <v>44623</v>
      </c>
      <c r="F4" s="43" t="str">
        <f>IFERROR(INDEX(Ventes!F$4:F$1000,MATCH(Annulation!$D4,Ventes!$B$4:$B$1000,0)),"")</f>
        <v>Autre</v>
      </c>
      <c r="G4" s="45">
        <f>IFERROR(INDEX(Ventes!G$4:G$1000,MATCH(Annulation!$D4,Ventes!$B$4:$B$1000,0)),"")</f>
        <v>75000</v>
      </c>
      <c r="H4" s="45">
        <f>IFERROR(INDEX(Ventes!J$4:J$1000,MATCH(Annulation!$D4,Ventes!$B$4:$B$1000,0)),"")</f>
        <v>6000</v>
      </c>
      <c r="J4" s="46">
        <f>SUM(G$4:G$33)</f>
        <v>242500</v>
      </c>
      <c r="K4" s="46">
        <f>SUM(H$4:H$33)</f>
        <v>19400</v>
      </c>
    </row>
    <row r="5" spans="1:11" x14ac:dyDescent="0.3">
      <c r="C5" s="43">
        <f t="shared" si="0"/>
        <v>2</v>
      </c>
      <c r="D5" s="43" t="str" cm="1">
        <f t="array" ref="D5">IFERROR(_xlfn.SINGLE(INDEX(Ventes!$B$4:$B$500,_xlfn.AGGREGATE(15,6,(1/((Ventes!$F$4:$F$500&lt;&gt;""))*(ROW(Ventes!$B$4:$B$500)-3)),ROW()-3))),"")</f>
        <v>Nom 8</v>
      </c>
      <c r="E5" s="44">
        <f>IFERROR(INDEX(Ventes!$C$4:$C$1000,MATCH(Annulation!$D5,Ventes!$B$4:$B$1000,0)),"")</f>
        <v>44625</v>
      </c>
      <c r="F5" s="43" t="str">
        <f>IFERROR(INDEX(Ventes!F$4:F$1000,MATCH(Annulation!$D5,Ventes!$B$4:$B$1000,0)),"")</f>
        <v>Autre</v>
      </c>
      <c r="G5" s="45">
        <f>IFERROR(INDEX(Ventes!G$4:G$1000,MATCH(Annulation!$D5,Ventes!$B$4:$B$1000,0)),"")</f>
        <v>80000</v>
      </c>
      <c r="H5" s="45">
        <f>IFERROR(INDEX(Ventes!J$4:J$1000,MATCH(Annulation!$D5,Ventes!$B$4:$B$1000,0)),"")</f>
        <v>6400</v>
      </c>
    </row>
    <row r="6" spans="1:11" x14ac:dyDescent="0.3">
      <c r="C6" s="43">
        <f t="shared" si="0"/>
        <v>3</v>
      </c>
      <c r="D6" s="43" t="str" cm="1">
        <f t="array" ref="D6">IFERROR(_xlfn.SINGLE(INDEX(Ventes!$B$4:$B$500,_xlfn.AGGREGATE(15,6,(1/((Ventes!$F$4:$F$500&lt;&gt;""))*(ROW(Ventes!$B$4:$B$500)-3)),ROW()-3))),"")</f>
        <v>Nom 11</v>
      </c>
      <c r="E6" s="44">
        <f>IFERROR(INDEX(Ventes!$C$4:$C$1000,MATCH(Annulation!$D6,Ventes!$B$4:$B$1000,0)),"")</f>
        <v>44663</v>
      </c>
      <c r="F6" s="43" t="str">
        <f>IFERROR(INDEX(Ventes!F$4:F$1000,MATCH(Annulation!$D6,Ventes!$B$4:$B$1000,0)),"")</f>
        <v>Rétractation</v>
      </c>
      <c r="G6" s="45">
        <f>IFERROR(INDEX(Ventes!G$4:G$1000,MATCH(Annulation!$D6,Ventes!$B$4:$B$1000,0)),"")</f>
        <v>87500</v>
      </c>
      <c r="H6" s="45">
        <f>IFERROR(INDEX(Ventes!J$4:J$1000,MATCH(Annulation!$D6,Ventes!$B$4:$B$1000,0)),"")</f>
        <v>7000</v>
      </c>
    </row>
    <row r="7" spans="1:11" x14ac:dyDescent="0.3">
      <c r="C7" s="43" t="str">
        <f t="shared" si="0"/>
        <v/>
      </c>
      <c r="D7" s="43" t="str" cm="1">
        <f t="array" ref="D7">IFERROR(_xlfn.SINGLE(INDEX(Ventes!$B$4:$B$500,_xlfn.AGGREGATE(15,6,(1/((Ventes!$F$4:$F$500&lt;&gt;""))*(ROW(Ventes!$B$4:$B$500)-3)),ROW()-3))),"")</f>
        <v/>
      </c>
      <c r="E7" s="44" t="str">
        <f>IFERROR(INDEX(Ventes!$C$4:$C$1000,MATCH(Annulation!$D7,Ventes!$B$4:$B$1000,0)),"")</f>
        <v/>
      </c>
      <c r="F7" s="43" t="str">
        <f>IFERROR(INDEX(Ventes!F$4:F$1000,MATCH(Annulation!$D7,Ventes!$B$4:$B$1000,0)),"")</f>
        <v/>
      </c>
      <c r="G7" s="45" t="str">
        <f>IFERROR(INDEX(Ventes!G$4:G$1000,MATCH(Annulation!$D7,Ventes!$B$4:$B$1000,0)),"")</f>
        <v/>
      </c>
      <c r="H7" s="45" t="str">
        <f>IFERROR(INDEX(Ventes!J$4:J$1000,MATCH(Annulation!$D7,Ventes!$B$4:$B$1000,0)),"")</f>
        <v/>
      </c>
    </row>
    <row r="8" spans="1:11" x14ac:dyDescent="0.3">
      <c r="C8" s="43" t="str">
        <f t="shared" si="0"/>
        <v/>
      </c>
      <c r="D8" s="43" t="str" cm="1">
        <f t="array" ref="D8">IFERROR(_xlfn.SINGLE(INDEX(Ventes!$B$4:$B$500,_xlfn.AGGREGATE(15,6,(1/((Ventes!$F$4:$F$500&lt;&gt;""))*(ROW(Ventes!$B$4:$B$500)-3)),ROW()-3))),"")</f>
        <v/>
      </c>
      <c r="E8" s="44" t="str">
        <f>IFERROR(INDEX(Ventes!$C$4:$C$1000,MATCH(Annulation!$D8,Ventes!$B$4:$B$1000,0)),"")</f>
        <v/>
      </c>
      <c r="F8" s="43" t="str">
        <f>IFERROR(INDEX(Ventes!F$4:F$1000,MATCH(Annulation!$D8,Ventes!$B$4:$B$1000,0)),"")</f>
        <v/>
      </c>
      <c r="G8" s="45" t="str">
        <f>IFERROR(INDEX(Ventes!G$4:G$1000,MATCH(Annulation!$D8,Ventes!$B$4:$B$1000,0)),"")</f>
        <v/>
      </c>
      <c r="H8" s="45" t="str">
        <f>IFERROR(INDEX(Ventes!J$4:J$1000,MATCH(Annulation!$D8,Ventes!$B$4:$B$1000,0)),"")</f>
        <v/>
      </c>
    </row>
    <row r="9" spans="1:11" x14ac:dyDescent="0.3">
      <c r="C9" s="43" t="str">
        <f t="shared" si="0"/>
        <v/>
      </c>
      <c r="D9" s="43" t="str" cm="1">
        <f t="array" ref="D9">IFERROR(_xlfn.SINGLE(INDEX(Ventes!$B$4:$B$500,_xlfn.AGGREGATE(15,6,(1/((Ventes!$F$4:$F$500&lt;&gt;""))*(ROW(Ventes!$B$4:$B$500)-3)),ROW()-3))),"")</f>
        <v/>
      </c>
      <c r="E9" s="44" t="str">
        <f>IFERROR(INDEX(Ventes!$C$4:$C$1000,MATCH(Annulation!$D9,Ventes!$B$4:$B$1000,0)),"")</f>
        <v/>
      </c>
      <c r="F9" s="43" t="str">
        <f>IFERROR(INDEX(Ventes!F$4:F$1000,MATCH(Annulation!$D9,Ventes!$B$4:$B$1000,0)),"")</f>
        <v/>
      </c>
      <c r="G9" s="45" t="str">
        <f>IFERROR(INDEX(Ventes!G$4:G$1000,MATCH(Annulation!$D9,Ventes!$B$4:$B$1000,0)),"")</f>
        <v/>
      </c>
      <c r="H9" s="45" t="str">
        <f>IFERROR(INDEX(Ventes!J$4:J$1000,MATCH(Annulation!$D9,Ventes!$B$4:$B$1000,0)),"")</f>
        <v/>
      </c>
    </row>
    <row r="10" spans="1:11" x14ac:dyDescent="0.3">
      <c r="C10" s="43" t="str">
        <f t="shared" si="0"/>
        <v/>
      </c>
      <c r="D10" s="43" t="str" cm="1">
        <f t="array" ref="D10">IFERROR(_xlfn.SINGLE(INDEX(Ventes!$B$4:$B$500,_xlfn.AGGREGATE(15,6,(1/((Ventes!$F$4:$F$500&lt;&gt;""))*(ROW(Ventes!$B$4:$B$500)-3)),ROW()-3))),"")</f>
        <v/>
      </c>
      <c r="E10" s="44" t="str">
        <f>IFERROR(INDEX(Ventes!$C$4:$C$1000,MATCH(Annulation!$D10,Ventes!$B$4:$B$1000,0)),"")</f>
        <v/>
      </c>
      <c r="F10" s="43" t="str">
        <f>IFERROR(INDEX(Ventes!F$4:F$1000,MATCH(Annulation!$D10,Ventes!$B$4:$B$1000,0)),"")</f>
        <v/>
      </c>
      <c r="G10" s="45" t="str">
        <f>IFERROR(INDEX(Ventes!G$4:G$1000,MATCH(Annulation!$D10,Ventes!$B$4:$B$1000,0)),"")</f>
        <v/>
      </c>
      <c r="H10" s="45" t="str">
        <f>IFERROR(INDEX(Ventes!J$4:J$1000,MATCH(Annulation!$D10,Ventes!$B$4:$B$1000,0)),"")</f>
        <v/>
      </c>
    </row>
    <row r="11" spans="1:11" x14ac:dyDescent="0.3">
      <c r="C11" s="43" t="str">
        <f t="shared" si="0"/>
        <v/>
      </c>
      <c r="D11" s="43" t="str" cm="1">
        <f t="array" ref="D11">IFERROR(_xlfn.SINGLE(INDEX(Ventes!$B$4:$B$500,_xlfn.AGGREGATE(15,6,(1/((Ventes!$F$4:$F$500&lt;&gt;""))*(ROW(Ventes!$B$4:$B$500)-3)),ROW()-3))),"")</f>
        <v/>
      </c>
      <c r="E11" s="44" t="str">
        <f>IFERROR(INDEX(Ventes!$C$4:$C$1000,MATCH(Annulation!$D11,Ventes!$B$4:$B$1000,0)),"")</f>
        <v/>
      </c>
      <c r="F11" s="43" t="str">
        <f>IFERROR(INDEX(Ventes!F$4:F$1000,MATCH(Annulation!$D11,Ventes!$B$4:$B$1000,0)),"")</f>
        <v/>
      </c>
      <c r="G11" s="45" t="str">
        <f>IFERROR(INDEX(Ventes!G$4:G$1000,MATCH(Annulation!$D11,Ventes!$B$4:$B$1000,0)),"")</f>
        <v/>
      </c>
      <c r="H11" s="45" t="str">
        <f>IFERROR(INDEX(Ventes!J$4:J$1000,MATCH(Annulation!$D11,Ventes!$B$4:$B$1000,0)),"")</f>
        <v/>
      </c>
    </row>
    <row r="12" spans="1:11" x14ac:dyDescent="0.3">
      <c r="C12" s="43" t="str">
        <f t="shared" si="0"/>
        <v/>
      </c>
      <c r="D12" s="43" t="str" cm="1">
        <f t="array" ref="D12">IFERROR(_xlfn.SINGLE(INDEX(Ventes!$B$4:$B$500,_xlfn.AGGREGATE(15,6,(1/((Ventes!$F$4:$F$500&lt;&gt;""))*(ROW(Ventes!$B$4:$B$500)-3)),ROW()-3))),"")</f>
        <v/>
      </c>
      <c r="E12" s="44" t="str">
        <f>IFERROR(INDEX(Ventes!$C$4:$C$1000,MATCH(Annulation!$D12,Ventes!$B$4:$B$1000,0)),"")</f>
        <v/>
      </c>
      <c r="F12" s="43" t="str">
        <f>IFERROR(INDEX(Ventes!F$4:F$1000,MATCH(Annulation!$D12,Ventes!$B$4:$B$1000,0)),"")</f>
        <v/>
      </c>
      <c r="G12" s="45" t="str">
        <f>IFERROR(INDEX(Ventes!G$4:G$1000,MATCH(Annulation!$D12,Ventes!$B$4:$B$1000,0)),"")</f>
        <v/>
      </c>
      <c r="H12" s="45" t="str">
        <f>IFERROR(INDEX(Ventes!J$4:J$1000,MATCH(Annulation!$D12,Ventes!$B$4:$B$1000,0)),"")</f>
        <v/>
      </c>
    </row>
    <row r="13" spans="1:11" x14ac:dyDescent="0.3">
      <c r="C13" s="43" t="str">
        <f t="shared" si="0"/>
        <v/>
      </c>
      <c r="D13" s="43" t="str" cm="1">
        <f t="array" ref="D13">IFERROR(_xlfn.SINGLE(INDEX(Ventes!$B$4:$B$500,_xlfn.AGGREGATE(15,6,(1/((Ventes!$F$4:$F$500&lt;&gt;""))*(ROW(Ventes!$B$4:$B$500)-3)),ROW()-3))),"")</f>
        <v/>
      </c>
      <c r="E13" s="44" t="str">
        <f>IFERROR(INDEX(Ventes!$C$4:$C$1000,MATCH(Annulation!$D13,Ventes!$B$4:$B$1000,0)),"")</f>
        <v/>
      </c>
      <c r="F13" s="43" t="str">
        <f>IFERROR(INDEX(Ventes!F$4:F$1000,MATCH(Annulation!$D13,Ventes!$B$4:$B$1000,0)),"")</f>
        <v/>
      </c>
      <c r="G13" s="45" t="str">
        <f>IFERROR(INDEX(Ventes!G$4:G$1000,MATCH(Annulation!$D13,Ventes!$B$4:$B$1000,0)),"")</f>
        <v/>
      </c>
      <c r="H13" s="45" t="str">
        <f>IFERROR(INDEX(Ventes!J$4:J$1000,MATCH(Annulation!$D13,Ventes!$B$4:$B$1000,0)),"")</f>
        <v/>
      </c>
    </row>
    <row r="14" spans="1:11" x14ac:dyDescent="0.3">
      <c r="C14" s="43" t="str">
        <f t="shared" si="0"/>
        <v/>
      </c>
      <c r="D14" s="43" t="str" cm="1">
        <f t="array" ref="D14">IFERROR(_xlfn.SINGLE(INDEX(Ventes!$B$4:$B$500,_xlfn.AGGREGATE(15,6,(1/((Ventes!$F$4:$F$500&lt;&gt;""))*(ROW(Ventes!$B$4:$B$500)-3)),ROW()-3))),"")</f>
        <v/>
      </c>
      <c r="E14" s="44" t="str">
        <f>IFERROR(INDEX(Ventes!$C$4:$C$1000,MATCH(Annulation!$D14,Ventes!$B$4:$B$1000,0)),"")</f>
        <v/>
      </c>
      <c r="F14" s="43" t="str">
        <f>IFERROR(INDEX(Ventes!F$4:F$1000,MATCH(Annulation!$D14,Ventes!$B$4:$B$1000,0)),"")</f>
        <v/>
      </c>
      <c r="G14" s="45" t="str">
        <f>IFERROR(INDEX(Ventes!G$4:G$1000,MATCH(Annulation!$D14,Ventes!$B$4:$B$1000,0)),"")</f>
        <v/>
      </c>
      <c r="H14" s="45" t="str">
        <f>IFERROR(INDEX(Ventes!J$4:J$1000,MATCH(Annulation!$D14,Ventes!$B$4:$B$1000,0)),"")</f>
        <v/>
      </c>
    </row>
    <row r="15" spans="1:11" x14ac:dyDescent="0.3">
      <c r="C15" s="43" t="str">
        <f t="shared" si="0"/>
        <v/>
      </c>
      <c r="D15" s="43" t="str" cm="1">
        <f t="array" ref="D15">IFERROR(_xlfn.SINGLE(INDEX(Ventes!$B$4:$B$500,_xlfn.AGGREGATE(15,6,(1/((Ventes!$F$4:$F$500&lt;&gt;""))*(ROW(Ventes!$B$4:$B$500)-3)),ROW()-3))),"")</f>
        <v/>
      </c>
      <c r="E15" s="44" t="str">
        <f>IFERROR(INDEX(Ventes!$C$4:$C$1000,MATCH(Annulation!$D15,Ventes!$B$4:$B$1000,0)),"")</f>
        <v/>
      </c>
      <c r="F15" s="43" t="str">
        <f>IFERROR(INDEX(Ventes!F$4:F$1000,MATCH(Annulation!$D15,Ventes!$B$4:$B$1000,0)),"")</f>
        <v/>
      </c>
      <c r="G15" s="45" t="str">
        <f>IFERROR(INDEX(Ventes!G$4:G$1000,MATCH(Annulation!$D15,Ventes!$B$4:$B$1000,0)),"")</f>
        <v/>
      </c>
      <c r="H15" s="45" t="str">
        <f>IFERROR(INDEX(Ventes!J$4:J$1000,MATCH(Annulation!$D15,Ventes!$B$4:$B$1000,0)),"")</f>
        <v/>
      </c>
    </row>
    <row r="16" spans="1:11" x14ac:dyDescent="0.3">
      <c r="C16" s="43" t="str">
        <f t="shared" si="0"/>
        <v/>
      </c>
      <c r="D16" s="43" t="str" cm="1">
        <f t="array" ref="D16">IFERROR(_xlfn.SINGLE(INDEX(Ventes!$B$4:$B$500,_xlfn.AGGREGATE(15,6,(1/((Ventes!$F$4:$F$500&lt;&gt;""))*(ROW(Ventes!$B$4:$B$500)-3)),ROW()-3))),"")</f>
        <v/>
      </c>
      <c r="E16" s="44" t="str">
        <f>IFERROR(INDEX(Ventes!$C$4:$C$1000,MATCH(Annulation!$D16,Ventes!$B$4:$B$1000,0)),"")</f>
        <v/>
      </c>
      <c r="F16" s="43" t="str">
        <f>IFERROR(INDEX(Ventes!F$4:F$1000,MATCH(Annulation!$D16,Ventes!$B$4:$B$1000,0)),"")</f>
        <v/>
      </c>
      <c r="G16" s="45" t="str">
        <f>IFERROR(INDEX(Ventes!G$4:G$1000,MATCH(Annulation!$D16,Ventes!$B$4:$B$1000,0)),"")</f>
        <v/>
      </c>
      <c r="H16" s="45" t="str">
        <f>IFERROR(INDEX(Ventes!J$4:J$1000,MATCH(Annulation!$D16,Ventes!$B$4:$B$1000,0)),"")</f>
        <v/>
      </c>
    </row>
    <row r="17" spans="3:8" x14ac:dyDescent="0.3">
      <c r="C17" s="43" t="str">
        <f t="shared" si="0"/>
        <v/>
      </c>
      <c r="D17" s="43" t="str" cm="1">
        <f t="array" ref="D17">IFERROR(_xlfn.SINGLE(INDEX(Ventes!$B$4:$B$500,_xlfn.AGGREGATE(15,6,(1/((Ventes!$F$4:$F$500&lt;&gt;""))*(ROW(Ventes!$B$4:$B$500)-3)),ROW()-3))),"")</f>
        <v/>
      </c>
      <c r="E17" s="44" t="str">
        <f>IFERROR(INDEX(Ventes!$C$4:$C$1000,MATCH(Annulation!$D17,Ventes!$B$4:$B$1000,0)),"")</f>
        <v/>
      </c>
      <c r="F17" s="43" t="str">
        <f>IFERROR(INDEX(Ventes!F$4:F$1000,MATCH(Annulation!$D17,Ventes!$B$4:$B$1000,0)),"")</f>
        <v/>
      </c>
      <c r="G17" s="45" t="str">
        <f>IFERROR(INDEX(Ventes!G$4:G$1000,MATCH(Annulation!$D17,Ventes!$B$4:$B$1000,0)),"")</f>
        <v/>
      </c>
      <c r="H17" s="45" t="str">
        <f>IFERROR(INDEX(Ventes!J$4:J$1000,MATCH(Annulation!$D17,Ventes!$B$4:$B$1000,0)),"")</f>
        <v/>
      </c>
    </row>
    <row r="18" spans="3:8" x14ac:dyDescent="0.3">
      <c r="C18" s="43" t="str">
        <f t="shared" si="0"/>
        <v/>
      </c>
      <c r="D18" s="43" t="str" cm="1">
        <f t="array" ref="D18">IFERROR(_xlfn.SINGLE(INDEX(Ventes!$B$4:$B$500,_xlfn.AGGREGATE(15,6,(1/((Ventes!$F$4:$F$500&lt;&gt;""))*(ROW(Ventes!$B$4:$B$500)-3)),ROW()-3))),"")</f>
        <v/>
      </c>
      <c r="E18" s="44" t="str">
        <f>IFERROR(INDEX(Ventes!$C$4:$C$1000,MATCH(Annulation!$D18,Ventes!$B$4:$B$1000,0)),"")</f>
        <v/>
      </c>
      <c r="F18" s="43" t="str">
        <f>IFERROR(INDEX(Ventes!F$4:F$1000,MATCH(Annulation!$D18,Ventes!$B$4:$B$1000,0)),"")</f>
        <v/>
      </c>
      <c r="G18" s="45" t="str">
        <f>IFERROR(INDEX(Ventes!G$4:G$1000,MATCH(Annulation!$D18,Ventes!$B$4:$B$1000,0)),"")</f>
        <v/>
      </c>
      <c r="H18" s="45" t="str">
        <f>IFERROR(INDEX(Ventes!J$4:J$1000,MATCH(Annulation!$D18,Ventes!$B$4:$B$1000,0)),"")</f>
        <v/>
      </c>
    </row>
    <row r="19" spans="3:8" x14ac:dyDescent="0.3">
      <c r="C19" s="43" t="str">
        <f t="shared" si="0"/>
        <v/>
      </c>
      <c r="D19" s="43" t="str" cm="1">
        <f t="array" ref="D19">IFERROR(_xlfn.SINGLE(INDEX(Ventes!$B$4:$B$500,_xlfn.AGGREGATE(15,6,(1/((Ventes!$F$4:$F$500&lt;&gt;""))*(ROW(Ventes!$B$4:$B$500)-3)),ROW()-3))),"")</f>
        <v/>
      </c>
      <c r="E19" s="44" t="str">
        <f>IFERROR(INDEX(Ventes!$C$4:$C$1000,MATCH(Annulation!$D19,Ventes!$B$4:$B$1000,0)),"")</f>
        <v/>
      </c>
      <c r="F19" s="43" t="str">
        <f>IFERROR(INDEX(Ventes!F$4:F$1000,MATCH(Annulation!$D19,Ventes!$B$4:$B$1000,0)),"")</f>
        <v/>
      </c>
      <c r="G19" s="45" t="str">
        <f>IFERROR(INDEX(Ventes!G$4:G$1000,MATCH(Annulation!$D19,Ventes!$B$4:$B$1000,0)),"")</f>
        <v/>
      </c>
      <c r="H19" s="45" t="str">
        <f>IFERROR(INDEX(Ventes!J$4:J$1000,MATCH(Annulation!$D19,Ventes!$B$4:$B$1000,0)),"")</f>
        <v/>
      </c>
    </row>
    <row r="20" spans="3:8" x14ac:dyDescent="0.3">
      <c r="C20" s="43" t="str">
        <f t="shared" si="0"/>
        <v/>
      </c>
      <c r="D20" s="43" t="str" cm="1">
        <f t="array" ref="D20">IFERROR(_xlfn.SINGLE(INDEX(Ventes!$B$4:$B$500,_xlfn.AGGREGATE(15,6,(1/((Ventes!$F$4:$F$500&lt;&gt;""))*(ROW(Ventes!$B$4:$B$500)-3)),ROW()-3))),"")</f>
        <v/>
      </c>
      <c r="E20" s="44" t="str">
        <f>IFERROR(INDEX(Ventes!$C$4:$C$1000,MATCH(Annulation!$D20,Ventes!$B$4:$B$1000,0)),"")</f>
        <v/>
      </c>
      <c r="F20" s="43" t="str">
        <f>IFERROR(INDEX(Ventes!F$4:F$1000,MATCH(Annulation!$D20,Ventes!$B$4:$B$1000,0)),"")</f>
        <v/>
      </c>
      <c r="G20" s="45" t="str">
        <f>IFERROR(INDEX(Ventes!G$4:G$1000,MATCH(Annulation!$D20,Ventes!$B$4:$B$1000,0)),"")</f>
        <v/>
      </c>
      <c r="H20" s="45" t="str">
        <f>IFERROR(INDEX(Ventes!J$4:J$1000,MATCH(Annulation!$D20,Ventes!$B$4:$B$1000,0)),"")</f>
        <v/>
      </c>
    </row>
    <row r="21" spans="3:8" x14ac:dyDescent="0.3">
      <c r="C21" s="43" t="str">
        <f t="shared" si="0"/>
        <v/>
      </c>
      <c r="D21" s="43" t="str" cm="1">
        <f t="array" ref="D21">IFERROR(_xlfn.SINGLE(INDEX(Ventes!$B$4:$B$500,_xlfn.AGGREGATE(15,6,(1/((Ventes!$F$4:$F$500&lt;&gt;""))*(ROW(Ventes!$B$4:$B$500)-3)),ROW()-3))),"")</f>
        <v/>
      </c>
      <c r="E21" s="44" t="str">
        <f>IFERROR(INDEX(Ventes!$C$4:$C$1000,MATCH(Annulation!$D21,Ventes!$B$4:$B$1000,0)),"")</f>
        <v/>
      </c>
      <c r="F21" s="43" t="str">
        <f>IFERROR(INDEX(Ventes!F$4:F$1000,MATCH(Annulation!$D21,Ventes!$B$4:$B$1000,0)),"")</f>
        <v/>
      </c>
      <c r="G21" s="45" t="str">
        <f>IFERROR(INDEX(Ventes!G$4:G$1000,MATCH(Annulation!$D21,Ventes!$B$4:$B$1000,0)),"")</f>
        <v/>
      </c>
      <c r="H21" s="45" t="str">
        <f>IFERROR(INDEX(Ventes!J$4:J$1000,MATCH(Annulation!$D21,Ventes!$B$4:$B$1000,0)),"")</f>
        <v/>
      </c>
    </row>
    <row r="22" spans="3:8" x14ac:dyDescent="0.3">
      <c r="C22" s="43" t="str">
        <f t="shared" si="0"/>
        <v/>
      </c>
      <c r="D22" s="43" t="str" cm="1">
        <f t="array" ref="D22">IFERROR(_xlfn.SINGLE(INDEX(Ventes!$B$4:$B$500,_xlfn.AGGREGATE(15,6,(1/((Ventes!$F$4:$F$500&lt;&gt;""))*(ROW(Ventes!$B$4:$B$500)-3)),ROW()-3))),"")</f>
        <v/>
      </c>
      <c r="E22" s="44" t="str">
        <f>IFERROR(INDEX(Ventes!$C$4:$C$1000,MATCH(Annulation!$D22,Ventes!$B$4:$B$1000,0)),"")</f>
        <v/>
      </c>
      <c r="F22" s="43" t="str">
        <f>IFERROR(INDEX(Ventes!F$4:F$1000,MATCH(Annulation!$D22,Ventes!$B$4:$B$1000,0)),"")</f>
        <v/>
      </c>
      <c r="G22" s="45" t="str">
        <f>IFERROR(INDEX(Ventes!G$4:G$1000,MATCH(Annulation!$D22,Ventes!$B$4:$B$1000,0)),"")</f>
        <v/>
      </c>
      <c r="H22" s="45" t="str">
        <f>IFERROR(INDEX(Ventes!J$4:J$1000,MATCH(Annulation!$D22,Ventes!$B$4:$B$1000,0)),"")</f>
        <v/>
      </c>
    </row>
    <row r="23" spans="3:8" x14ac:dyDescent="0.3">
      <c r="C23" s="43" t="str">
        <f t="shared" si="0"/>
        <v/>
      </c>
      <c r="D23" s="43" t="str" cm="1">
        <f t="array" ref="D23">IFERROR(_xlfn.SINGLE(INDEX(Ventes!$B$4:$B$500,_xlfn.AGGREGATE(15,6,(1/((Ventes!$F$4:$F$500&lt;&gt;""))*(ROW(Ventes!$B$4:$B$500)-3)),ROW()-3))),"")</f>
        <v/>
      </c>
      <c r="E23" s="44" t="str">
        <f>IFERROR(INDEX(Ventes!$C$4:$C$1000,MATCH(Annulation!$D23,Ventes!$B$4:$B$1000,0)),"")</f>
        <v/>
      </c>
      <c r="F23" s="43" t="str">
        <f>IFERROR(INDEX(Ventes!F$4:F$1000,MATCH(Annulation!$D23,Ventes!$B$4:$B$1000,0)),"")</f>
        <v/>
      </c>
      <c r="G23" s="45" t="str">
        <f>IFERROR(INDEX(Ventes!G$4:G$1000,MATCH(Annulation!$D23,Ventes!$B$4:$B$1000,0)),"")</f>
        <v/>
      </c>
      <c r="H23" s="45" t="str">
        <f>IFERROR(INDEX(Ventes!J$4:J$1000,MATCH(Annulation!$D23,Ventes!$B$4:$B$1000,0)),"")</f>
        <v/>
      </c>
    </row>
    <row r="24" spans="3:8" x14ac:dyDescent="0.3">
      <c r="C24" s="43" t="str">
        <f t="shared" si="0"/>
        <v/>
      </c>
      <c r="D24" s="43" t="str" cm="1">
        <f t="array" ref="D24">IFERROR(_xlfn.SINGLE(INDEX(Ventes!$B$4:$B$500,_xlfn.AGGREGATE(15,6,(1/((Ventes!$F$4:$F$500&lt;&gt;""))*(ROW(Ventes!$B$4:$B$500)-3)),ROW()-3))),"")</f>
        <v/>
      </c>
      <c r="E24" s="44" t="str">
        <f>IFERROR(INDEX(Ventes!$C$4:$C$1000,MATCH(Annulation!$D24,Ventes!$B$4:$B$1000,0)),"")</f>
        <v/>
      </c>
      <c r="F24" s="43" t="str">
        <f>IFERROR(INDEX(Ventes!F$4:F$1000,MATCH(Annulation!$D24,Ventes!$B$4:$B$1000,0)),"")</f>
        <v/>
      </c>
      <c r="G24" s="45" t="str">
        <f>IFERROR(INDEX(Ventes!G$4:G$1000,MATCH(Annulation!$D24,Ventes!$B$4:$B$1000,0)),"")</f>
        <v/>
      </c>
      <c r="H24" s="45" t="str">
        <f>IFERROR(INDEX(Ventes!J$4:J$1000,MATCH(Annulation!$D24,Ventes!$B$4:$B$1000,0)),"")</f>
        <v/>
      </c>
    </row>
    <row r="25" spans="3:8" x14ac:dyDescent="0.3">
      <c r="C25" s="43" t="str">
        <f t="shared" si="0"/>
        <v/>
      </c>
      <c r="D25" s="43" t="str" cm="1">
        <f t="array" ref="D25">IFERROR(_xlfn.SINGLE(INDEX(Ventes!$B$4:$B$500,_xlfn.AGGREGATE(15,6,(1/((Ventes!$F$4:$F$500&lt;&gt;""))*(ROW(Ventes!$B$4:$B$500)-3)),ROW()-3))),"")</f>
        <v/>
      </c>
      <c r="E25" s="44" t="str">
        <f>IFERROR(INDEX(Ventes!$C$4:$C$1000,MATCH(Annulation!$D25,Ventes!$B$4:$B$1000,0)),"")</f>
        <v/>
      </c>
      <c r="F25" s="43" t="str">
        <f>IFERROR(INDEX(Ventes!F$4:F$1000,MATCH(Annulation!$D25,Ventes!$B$4:$B$1000,0)),"")</f>
        <v/>
      </c>
      <c r="G25" s="45" t="str">
        <f>IFERROR(INDEX(Ventes!G$4:G$1000,MATCH(Annulation!$D25,Ventes!$B$4:$B$1000,0)),"")</f>
        <v/>
      </c>
      <c r="H25" s="45" t="str">
        <f>IFERROR(INDEX(Ventes!J$4:J$1000,MATCH(Annulation!$D25,Ventes!$B$4:$B$1000,0)),"")</f>
        <v/>
      </c>
    </row>
    <row r="26" spans="3:8" x14ac:dyDescent="0.3">
      <c r="C26" s="43" t="str">
        <f t="shared" si="0"/>
        <v/>
      </c>
      <c r="D26" s="43" t="str" cm="1">
        <f t="array" ref="D26">IFERROR(_xlfn.SINGLE(INDEX(Ventes!$B$4:$B$500,_xlfn.AGGREGATE(15,6,(1/((Ventes!$F$4:$F$500&lt;&gt;""))*(ROW(Ventes!$B$4:$B$500)-3)),ROW()-3))),"")</f>
        <v/>
      </c>
      <c r="E26" s="44" t="str">
        <f>IFERROR(INDEX(Ventes!$C$4:$C$1000,MATCH(Annulation!$D26,Ventes!$B$4:$B$1000,0)),"")</f>
        <v/>
      </c>
      <c r="F26" s="43" t="str">
        <f>IFERROR(INDEX(Ventes!F$4:F$1000,MATCH(Annulation!$D26,Ventes!$B$4:$B$1000,0)),"")</f>
        <v/>
      </c>
      <c r="G26" s="45" t="str">
        <f>IFERROR(INDEX(Ventes!G$4:G$1000,MATCH(Annulation!$D26,Ventes!$B$4:$B$1000,0)),"")</f>
        <v/>
      </c>
      <c r="H26" s="45" t="str">
        <f>IFERROR(INDEX(Ventes!J$4:J$1000,MATCH(Annulation!$D26,Ventes!$B$4:$B$1000,0)),"")</f>
        <v/>
      </c>
    </row>
    <row r="27" spans="3:8" x14ac:dyDescent="0.3">
      <c r="C27" s="43" t="str">
        <f t="shared" si="0"/>
        <v/>
      </c>
      <c r="D27" s="43" t="str" cm="1">
        <f t="array" ref="D27">IFERROR(_xlfn.SINGLE(INDEX(Ventes!$B$4:$B$500,_xlfn.AGGREGATE(15,6,(1/((Ventes!$F$4:$F$500&lt;&gt;""))*(ROW(Ventes!$B$4:$B$500)-3)),ROW()-3))),"")</f>
        <v/>
      </c>
      <c r="E27" s="44" t="str">
        <f>IFERROR(INDEX(Ventes!$C$4:$C$1000,MATCH(Annulation!$D27,Ventes!$B$4:$B$1000,0)),"")</f>
        <v/>
      </c>
      <c r="F27" s="43" t="str">
        <f>IFERROR(INDEX(Ventes!F$4:F$1000,MATCH(Annulation!$D27,Ventes!$B$4:$B$1000,0)),"")</f>
        <v/>
      </c>
      <c r="G27" s="45" t="str">
        <f>IFERROR(INDEX(Ventes!G$4:G$1000,MATCH(Annulation!$D27,Ventes!$B$4:$B$1000,0)),"")</f>
        <v/>
      </c>
      <c r="H27" s="45" t="str">
        <f>IFERROR(INDEX(Ventes!J$4:J$1000,MATCH(Annulation!$D27,Ventes!$B$4:$B$1000,0)),"")</f>
        <v/>
      </c>
    </row>
    <row r="28" spans="3:8" x14ac:dyDescent="0.3">
      <c r="C28" s="43" t="str">
        <f t="shared" si="0"/>
        <v/>
      </c>
      <c r="D28" s="43" t="str" cm="1">
        <f t="array" ref="D28">IFERROR(_xlfn.SINGLE(INDEX(Ventes!$B$4:$B$500,_xlfn.AGGREGATE(15,6,(1/((Ventes!$F$4:$F$500&lt;&gt;""))*(ROW(Ventes!$B$4:$B$500)-3)),ROW()-3))),"")</f>
        <v/>
      </c>
      <c r="E28" s="44" t="str">
        <f>IFERROR(INDEX(Ventes!$C$4:$C$1000,MATCH(Annulation!$D28,Ventes!$B$4:$B$1000,0)),"")</f>
        <v/>
      </c>
      <c r="F28" s="43" t="str">
        <f>IFERROR(INDEX(Ventes!F$4:F$1000,MATCH(Annulation!$D28,Ventes!$B$4:$B$1000,0)),"")</f>
        <v/>
      </c>
      <c r="G28" s="45" t="str">
        <f>IFERROR(INDEX(Ventes!G$4:G$1000,MATCH(Annulation!$D28,Ventes!$B$4:$B$1000,0)),"")</f>
        <v/>
      </c>
      <c r="H28" s="45" t="str">
        <f>IFERROR(INDEX(Ventes!J$4:J$1000,MATCH(Annulation!$D28,Ventes!$B$4:$B$1000,0)),"")</f>
        <v/>
      </c>
    </row>
    <row r="29" spans="3:8" x14ac:dyDescent="0.3">
      <c r="C29" s="43" t="str">
        <f t="shared" si="0"/>
        <v/>
      </c>
      <c r="D29" s="43" t="str" cm="1">
        <f t="array" ref="D29">IFERROR(_xlfn.SINGLE(INDEX(Ventes!$B$4:$B$500,_xlfn.AGGREGATE(15,6,(1/((Ventes!$F$4:$F$500&lt;&gt;""))*(ROW(Ventes!$B$4:$B$500)-3)),ROW()-3))),"")</f>
        <v/>
      </c>
      <c r="E29" s="44" t="str">
        <f>IFERROR(INDEX(Ventes!$C$4:$C$1000,MATCH(Annulation!$D29,Ventes!$B$4:$B$1000,0)),"")</f>
        <v/>
      </c>
      <c r="F29" s="43" t="str">
        <f>IFERROR(INDEX(Ventes!F$4:F$1000,MATCH(Annulation!$D29,Ventes!$B$4:$B$1000,0)),"")</f>
        <v/>
      </c>
      <c r="G29" s="45" t="str">
        <f>IFERROR(INDEX(Ventes!G$4:G$1000,MATCH(Annulation!$D29,Ventes!$B$4:$B$1000,0)),"")</f>
        <v/>
      </c>
      <c r="H29" s="45" t="str">
        <f>IFERROR(INDEX(Ventes!J$4:J$1000,MATCH(Annulation!$D29,Ventes!$B$4:$B$1000,0)),"")</f>
        <v/>
      </c>
    </row>
    <row r="30" spans="3:8" x14ac:dyDescent="0.3">
      <c r="C30" s="43" t="str">
        <f t="shared" si="0"/>
        <v/>
      </c>
      <c r="D30" s="43" t="str" cm="1">
        <f t="array" ref="D30">IFERROR(_xlfn.SINGLE(INDEX(Ventes!$B$4:$B$500,_xlfn.AGGREGATE(15,6,(1/((Ventes!$F$4:$F$500&lt;&gt;""))*(ROW(Ventes!$B$4:$B$500)-3)),ROW()-3))),"")</f>
        <v/>
      </c>
      <c r="E30" s="44" t="str">
        <f>IFERROR(INDEX(Ventes!$C$4:$C$1000,MATCH(Annulation!$D30,Ventes!$B$4:$B$1000,0)),"")</f>
        <v/>
      </c>
      <c r="F30" s="43" t="str">
        <f>IFERROR(INDEX(Ventes!F$4:F$1000,MATCH(Annulation!$D30,Ventes!$B$4:$B$1000,0)),"")</f>
        <v/>
      </c>
      <c r="G30" s="45" t="str">
        <f>IFERROR(INDEX(Ventes!G$4:G$1000,MATCH(Annulation!$D30,Ventes!$B$4:$B$1000,0)),"")</f>
        <v/>
      </c>
      <c r="H30" s="45" t="str">
        <f>IFERROR(INDEX(Ventes!J$4:J$1000,MATCH(Annulation!$D30,Ventes!$B$4:$B$1000,0)),"")</f>
        <v/>
      </c>
    </row>
    <row r="31" spans="3:8" x14ac:dyDescent="0.3">
      <c r="C31" s="47"/>
      <c r="D31" s="47"/>
    </row>
  </sheetData>
  <sheetProtection selectLockedCells="1" selectUnlockedCell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57F95-B2FC-4657-A9C6-38F2B85520AC}">
  <sheetPr codeName="Feuil5"/>
  <dimension ref="A1:M32"/>
  <sheetViews>
    <sheetView showGridLines="0" zoomScale="83" workbookViewId="0">
      <selection activeCell="H5" sqref="H5"/>
    </sheetView>
  </sheetViews>
  <sheetFormatPr baseColWidth="10" defaultRowHeight="14.4" x14ac:dyDescent="0.3"/>
  <cols>
    <col min="4" max="4" width="6.5546875" bestFit="1" customWidth="1"/>
    <col min="6" max="6" width="17.44140625" bestFit="1" customWidth="1"/>
    <col min="8" max="8" width="16.109375" bestFit="1" customWidth="1"/>
    <col min="9" max="9" width="12.77734375" customWidth="1"/>
    <col min="10" max="10" width="13.6640625" bestFit="1" customWidth="1"/>
    <col min="12" max="12" width="18.44140625" customWidth="1"/>
    <col min="13" max="13" width="14.109375" bestFit="1" customWidth="1"/>
  </cols>
  <sheetData>
    <row r="1" spans="1:13" ht="15" thickBot="1" x14ac:dyDescent="0.35">
      <c r="A1" s="12">
        <f ca="1">TODAY()</f>
        <v>44565</v>
      </c>
      <c r="B1" s="10"/>
      <c r="C1" s="10"/>
      <c r="D1" s="10"/>
      <c r="E1" s="10"/>
      <c r="F1" s="10"/>
      <c r="G1" s="10"/>
    </row>
    <row r="2" spans="1:13" ht="15" thickBot="1" x14ac:dyDescent="0.35">
      <c r="A2" s="1">
        <v>44824</v>
      </c>
      <c r="B2" s="10"/>
      <c r="C2" s="95" t="s">
        <v>124</v>
      </c>
      <c r="D2" s="95"/>
      <c r="E2" s="10"/>
      <c r="F2" s="96" t="s">
        <v>91</v>
      </c>
      <c r="G2" s="97"/>
      <c r="H2" s="97"/>
      <c r="I2" s="97"/>
      <c r="J2" s="97"/>
      <c r="K2" s="109"/>
      <c r="L2" s="103"/>
      <c r="M2" s="99"/>
    </row>
    <row r="3" spans="1:13" x14ac:dyDescent="0.3">
      <c r="A3" s="10"/>
      <c r="B3" s="10"/>
      <c r="C3" s="55" t="s">
        <v>132</v>
      </c>
      <c r="D3" s="55" t="s">
        <v>133</v>
      </c>
      <c r="E3" s="10"/>
      <c r="F3" s="69" t="s">
        <v>161</v>
      </c>
      <c r="G3" s="70" t="s">
        <v>134</v>
      </c>
      <c r="H3" s="73" t="s">
        <v>139</v>
      </c>
      <c r="I3" s="71" t="s">
        <v>134</v>
      </c>
      <c r="J3" s="74" t="s">
        <v>140</v>
      </c>
      <c r="K3" s="72" t="s">
        <v>134</v>
      </c>
      <c r="L3" s="104"/>
      <c r="M3" s="100"/>
    </row>
    <row r="4" spans="1:13" x14ac:dyDescent="0.3">
      <c r="A4" s="56">
        <v>44562</v>
      </c>
      <c r="B4" s="10"/>
      <c r="C4" s="57">
        <f>C$29/12</f>
        <v>41666.666666666664</v>
      </c>
      <c r="D4" s="108">
        <f>D$29/12</f>
        <v>6.666666666666667</v>
      </c>
      <c r="E4" s="10"/>
      <c r="F4" s="66">
        <f>SUMPRODUCT((Ventes!$E$4:$E$1000&gt;='Agence '!$A4)*(Ventes!$E$4:$E$1000&lt;'Agence '!$A5)*(Ventes!$F$4:$F$1000="")*Ventes!$G$4:$G$1000)/1.2</f>
        <v>0</v>
      </c>
      <c r="G4" s="63">
        <f>COUNTIFS(Ventes!$E$4:$E$1000,"&gt;="&amp;$A4,Ventes!$E$4:$E$1000,"&lt;"&amp;$A5,Ventes!$F$4:$F$1000,"="&amp;"")</f>
        <v>0</v>
      </c>
      <c r="H4" s="67">
        <f>SUMPRODUCT((Ventes!$E$4:$E$1000&gt;=$A4)*(Ventes!$E$4:$E$1000&lt;$A5)*(Ventes!$E$4:$E$1000&lt;=$A$2)*(Ventes!$F$4:$F$1000="")*(Ventes!$J$4:$J$1000))/1.2</f>
        <v>0</v>
      </c>
      <c r="I4" s="65">
        <f>COUNTIFS(Ventes!$E$4:$E$1000,"&gt;="&amp;$A4,Ventes!$E$4:$E$1000,"&lt;"&amp;$A5,Ventes!$E$4:$E$1000,"&lt;="&amp;$A$2,Ventes!$F$4:$F$1000,"="&amp;"")</f>
        <v>0</v>
      </c>
      <c r="J4" s="68">
        <f>SUMPRODUCT((Ventes!$E$4:$E$1000&gt;=$A4)*(Ventes!$E$4:$E$1000&lt;$A5)*(Ventes!$E$4:$E$1000&gt;$A$2)*(Ventes!$F$4:$F$1000="")*(Ventes!$J$4:$J$1000))/1.2</f>
        <v>0</v>
      </c>
      <c r="K4" s="63">
        <f>COUNTIFS(Ventes!$E$4:$E$1000,"&gt;="&amp;$A4,Ventes!$E$4:$E$1000,"&lt;"&amp;$A5,Ventes!$E$4:$E$1000,"&gt;"&amp;$A$2,Ventes!$F$4:$F$1000,"="&amp;"")</f>
        <v>0</v>
      </c>
      <c r="L4" s="105"/>
      <c r="M4" s="101"/>
    </row>
    <row r="5" spans="1:13" x14ac:dyDescent="0.3">
      <c r="A5" s="56">
        <v>44593</v>
      </c>
      <c r="B5" s="10"/>
      <c r="C5" s="57">
        <f t="shared" ref="C5:D15" si="0">C$29/12</f>
        <v>41666.666666666664</v>
      </c>
      <c r="D5" s="108">
        <f t="shared" si="0"/>
        <v>6.666666666666667</v>
      </c>
      <c r="E5" s="10"/>
      <c r="F5" s="66">
        <f>SUMPRODUCT((Ventes!$E$4:$E$1000&gt;='Agence '!$A5)*(Ventes!$E$4:$E$1000&lt;'Agence '!$A6)*(Ventes!$F$4:$F$1000="")*Ventes!$G$4:$G$1000)/1.2</f>
        <v>214583.33333333334</v>
      </c>
      <c r="G5" s="63">
        <f>COUNTIFS(Ventes!$E$4:$E$1000,"&gt;="&amp;$A5,Ventes!$E$4:$E$1000,"&lt;"&amp;$A6,Ventes!$F$4:$F$1000,"="&amp;"")</f>
        <v>3</v>
      </c>
      <c r="H5" s="67">
        <f>SUMPRODUCT((Ventes!$E$4:$E$1000&gt;=$A5)*(Ventes!$E$4:$E$1000&lt;$A6)*(Ventes!$E$4:$E$1000&lt;=$A$2)*(Ventes!$F$4:$F$1000="")*(Ventes!$J$4:$J$1000))/1.2</f>
        <v>17166.666666666668</v>
      </c>
      <c r="I5" s="65">
        <f>COUNTIFS(Ventes!$E$4:$E$1000,"&gt;="&amp;$A5,Ventes!$E$4:$E$1000,"&lt;"&amp;$A6,Ventes!$E$4:$E$1000,"&lt;="&amp;$A$2,Ventes!$F$4:$F$1000,"="&amp;"")</f>
        <v>3</v>
      </c>
      <c r="J5" s="68">
        <f>SUMPRODUCT((Ventes!$E$4:$E$1000&gt;=$A5)*(Ventes!$E$4:$E$1000&lt;$A6)*(Ventes!$E$4:$E$1000&gt;$A$2)*(Ventes!$F$4:$F$1000="")*(Ventes!$J$4:$J$1000))/1.2</f>
        <v>0</v>
      </c>
      <c r="K5" s="63">
        <f>COUNTIFS(Ventes!$E$4:$E$1000,"&gt;="&amp;$A5,Ventes!$E$4:$E$1000,"&lt;"&amp;$A6,Ventes!$E$4:$E$1000,"&gt;"&amp;$A$2,Ventes!$F$4:$F$1000,"="&amp;"")</f>
        <v>0</v>
      </c>
      <c r="L5" s="105"/>
      <c r="M5" s="101"/>
    </row>
    <row r="6" spans="1:13" x14ac:dyDescent="0.3">
      <c r="A6" s="56">
        <v>44621</v>
      </c>
      <c r="B6" s="10"/>
      <c r="C6" s="57">
        <f t="shared" si="0"/>
        <v>41666.666666666664</v>
      </c>
      <c r="D6" s="108">
        <f t="shared" si="0"/>
        <v>6.666666666666667</v>
      </c>
      <c r="E6" s="10"/>
      <c r="F6" s="66">
        <f>SUMPRODUCT((Ventes!$E$4:$E$1000&gt;='Agence '!$A6)*(Ventes!$E$4:$E$1000&lt;'Agence '!$A7)*(Ventes!$F$4:$F$1000="")*Ventes!$G$4:$G$1000)/1.2</f>
        <v>183333.33333333334</v>
      </c>
      <c r="G6" s="63">
        <f>COUNTIFS(Ventes!$E$4:$E$1000,"&gt;="&amp;$A6,Ventes!$E$4:$E$1000,"&lt;"&amp;$A7,Ventes!$F$4:$F$1000,"="&amp;"")</f>
        <v>3</v>
      </c>
      <c r="H6" s="67">
        <f>SUMPRODUCT((Ventes!$E$4:$E$1000&gt;=$A6)*(Ventes!$E$4:$E$1000&lt;$A7)*(Ventes!$E$4:$E$1000&lt;=$A$2)*(Ventes!$F$4:$F$1000="")*(Ventes!$J$4:$J$1000))/1.2</f>
        <v>14666.666666666668</v>
      </c>
      <c r="I6" s="65">
        <f>COUNTIFS(Ventes!$E$4:$E$1000,"&gt;="&amp;$A6,Ventes!$E$4:$E$1000,"&lt;"&amp;$A7,Ventes!$E$4:$E$1000,"&lt;="&amp;$A$2,Ventes!$F$4:$F$1000,"="&amp;"")</f>
        <v>3</v>
      </c>
      <c r="J6" s="68">
        <f>SUMPRODUCT((Ventes!$E$4:$E$1000&gt;=$A6)*(Ventes!$E$4:$E$1000&lt;$A7)*(Ventes!$E$4:$E$1000&gt;$A$2)*(Ventes!$F$4:$F$1000="")*(Ventes!$J$4:$J$1000))/1.2</f>
        <v>0</v>
      </c>
      <c r="K6" s="63">
        <f>COUNTIFS(Ventes!$E$4:$E$1000,"&gt;="&amp;$A6,Ventes!$E$4:$E$1000,"&lt;"&amp;$A7,Ventes!$E$4:$E$1000,"&gt;"&amp;$A$2,Ventes!$F$4:$F$1000,"="&amp;"")</f>
        <v>0</v>
      </c>
      <c r="L6" s="105"/>
      <c r="M6" s="101"/>
    </row>
    <row r="7" spans="1:13" x14ac:dyDescent="0.3">
      <c r="A7" s="56">
        <v>44652</v>
      </c>
      <c r="B7" s="10"/>
      <c r="C7" s="57">
        <f t="shared" si="0"/>
        <v>41666.666666666664</v>
      </c>
      <c r="D7" s="108">
        <f t="shared" si="0"/>
        <v>6.666666666666667</v>
      </c>
      <c r="E7" s="10"/>
      <c r="F7" s="66">
        <f>SUMPRODUCT((Ventes!$E$4:$E$1000&gt;='Agence '!$A7)*(Ventes!$E$4:$E$1000&lt;'Agence '!$A8)*(Ventes!$F$4:$F$1000="")*Ventes!$G$4:$G$1000)/1.2</f>
        <v>68750</v>
      </c>
      <c r="G7" s="63">
        <f>COUNTIFS(Ventes!$E$4:$E$1000,"&gt;="&amp;$A7,Ventes!$E$4:$E$1000,"&lt;"&amp;$A8,Ventes!$F$4:$F$1000,"="&amp;"")</f>
        <v>1</v>
      </c>
      <c r="H7" s="67">
        <f>SUMPRODUCT((Ventes!$E$4:$E$1000&gt;=$A7)*(Ventes!$E$4:$E$1000&lt;$A8)*(Ventes!$E$4:$E$1000&lt;=$A$2)*(Ventes!$F$4:$F$1000="")*(Ventes!$J$4:$J$1000))/1.2</f>
        <v>5500</v>
      </c>
      <c r="I7" s="65">
        <f>COUNTIFS(Ventes!$E$4:$E$1000,"&gt;="&amp;$A7,Ventes!$E$4:$E$1000,"&lt;"&amp;$A8,Ventes!$E$4:$E$1000,"&lt;="&amp;$A$2,Ventes!$F$4:$F$1000,"="&amp;"")</f>
        <v>1</v>
      </c>
      <c r="J7" s="68">
        <f>SUMPRODUCT((Ventes!$E$4:$E$1000&gt;=$A7)*(Ventes!$E$4:$E$1000&lt;$A8)*(Ventes!$E$4:$E$1000&gt;$A$2)*(Ventes!$F$4:$F$1000="")*(Ventes!$J$4:$J$1000))/1.2</f>
        <v>0</v>
      </c>
      <c r="K7" s="63">
        <f>COUNTIFS(Ventes!$E$4:$E$1000,"&gt;="&amp;$A7,Ventes!$E$4:$E$1000,"&lt;"&amp;$A8,Ventes!$E$4:$E$1000,"&gt;"&amp;$A$2,Ventes!$F$4:$F$1000,"="&amp;"")</f>
        <v>0</v>
      </c>
      <c r="L7" s="105"/>
      <c r="M7" s="101"/>
    </row>
    <row r="8" spans="1:13" x14ac:dyDescent="0.3">
      <c r="A8" s="56">
        <v>44682</v>
      </c>
      <c r="B8" s="10"/>
      <c r="C8" s="57">
        <f t="shared" si="0"/>
        <v>41666.666666666664</v>
      </c>
      <c r="D8" s="108">
        <f t="shared" si="0"/>
        <v>6.666666666666667</v>
      </c>
      <c r="E8" s="10"/>
      <c r="F8" s="66">
        <f>SUMPRODUCT((Ventes!$E$4:$E$1000&gt;='Agence '!$A8)*(Ventes!$E$4:$E$1000&lt;'Agence '!$A9)*(Ventes!$F$4:$F$1000="")*Ventes!$G$4:$G$1000)/1.2</f>
        <v>641666.66666666674</v>
      </c>
      <c r="G8" s="63">
        <f>COUNTIFS(Ventes!$E$4:$E$1000,"&gt;="&amp;$A8,Ventes!$E$4:$E$1000,"&lt;"&amp;$A9,Ventes!$F$4:$F$1000,"="&amp;"")</f>
        <v>8</v>
      </c>
      <c r="H8" s="67">
        <f>SUMPRODUCT((Ventes!$E$4:$E$1000&gt;=$A8)*(Ventes!$E$4:$E$1000&lt;$A9)*(Ventes!$E$4:$E$1000&lt;=$A$2)*(Ventes!$F$4:$F$1000="")*(Ventes!$J$4:$J$1000))/1.2</f>
        <v>51333.333333333336</v>
      </c>
      <c r="I8" s="65">
        <f>COUNTIFS(Ventes!$E$4:$E$1000,"&gt;="&amp;$A8,Ventes!$E$4:$E$1000,"&lt;"&amp;$A9,Ventes!$E$4:$E$1000,"&lt;="&amp;$A$2,Ventes!$F$4:$F$1000,"="&amp;"")</f>
        <v>8</v>
      </c>
      <c r="J8" s="68">
        <f>SUMPRODUCT((Ventes!$E$4:$E$1000&gt;=$A8)*(Ventes!$E$4:$E$1000&lt;$A9)*(Ventes!$E$4:$E$1000&gt;$A$2)*(Ventes!$F$4:$F$1000="")*(Ventes!$J$4:$J$1000))/1.2</f>
        <v>0</v>
      </c>
      <c r="K8" s="63">
        <f>COUNTIFS(Ventes!$E$4:$E$1000,"&gt;="&amp;$A8,Ventes!$E$4:$E$1000,"&lt;"&amp;$A9,Ventes!$E$4:$E$1000,"&gt;"&amp;$A$2,Ventes!$F$4:$F$1000,"="&amp;"")</f>
        <v>0</v>
      </c>
      <c r="L8" s="105"/>
      <c r="M8" s="101"/>
    </row>
    <row r="9" spans="1:13" x14ac:dyDescent="0.3">
      <c r="A9" s="56">
        <v>44713</v>
      </c>
      <c r="B9" s="10"/>
      <c r="C9" s="57">
        <f t="shared" si="0"/>
        <v>41666.666666666664</v>
      </c>
      <c r="D9" s="108">
        <f t="shared" si="0"/>
        <v>6.666666666666667</v>
      </c>
      <c r="E9" s="10"/>
      <c r="F9" s="66">
        <f>SUMPRODUCT((Ventes!$E$4:$E$1000&gt;='Agence '!$A9)*(Ventes!$E$4:$E$1000&lt;'Agence '!$A10)*(Ventes!$F$4:$F$1000="")*Ventes!$G$4:$G$1000)/1.2</f>
        <v>368750</v>
      </c>
      <c r="G9" s="63">
        <f>COUNTIFS(Ventes!$E$4:$E$1000,"&gt;="&amp;$A9,Ventes!$E$4:$E$1000,"&lt;"&amp;$A10,Ventes!$F$4:$F$1000,"="&amp;"")</f>
        <v>4</v>
      </c>
      <c r="H9" s="67">
        <f>SUMPRODUCT((Ventes!$E$4:$E$1000&gt;=$A9)*(Ventes!$E$4:$E$1000&lt;$A10)*(Ventes!$E$4:$E$1000&lt;=$A$2)*(Ventes!$F$4:$F$1000="")*(Ventes!$J$4:$J$1000))/1.2</f>
        <v>29500</v>
      </c>
      <c r="I9" s="65">
        <f>COUNTIFS(Ventes!$E$4:$E$1000,"&gt;="&amp;$A9,Ventes!$E$4:$E$1000,"&lt;"&amp;$A10,Ventes!$E$4:$E$1000,"&lt;="&amp;$A$2,Ventes!$F$4:$F$1000,"="&amp;"")</f>
        <v>4</v>
      </c>
      <c r="J9" s="68">
        <f>SUMPRODUCT((Ventes!$E$4:$E$1000&gt;=$A9)*(Ventes!$E$4:$E$1000&lt;$A10)*(Ventes!$E$4:$E$1000&gt;$A$2)*(Ventes!$F$4:$F$1000="")*(Ventes!$J$4:$J$1000))/1.2</f>
        <v>0</v>
      </c>
      <c r="K9" s="63">
        <f>COUNTIFS(Ventes!$E$4:$E$1000,"&gt;="&amp;$A9,Ventes!$E$4:$E$1000,"&lt;"&amp;$A10,Ventes!$E$4:$E$1000,"&gt;"&amp;$A$2,Ventes!$F$4:$F$1000,"="&amp;"")</f>
        <v>0</v>
      </c>
      <c r="L9" s="105"/>
      <c r="M9" s="101"/>
    </row>
    <row r="10" spans="1:13" x14ac:dyDescent="0.3">
      <c r="A10" s="56">
        <v>44743</v>
      </c>
      <c r="B10" s="10"/>
      <c r="C10" s="57">
        <f t="shared" si="0"/>
        <v>41666.666666666664</v>
      </c>
      <c r="D10" s="108">
        <f t="shared" si="0"/>
        <v>6.666666666666667</v>
      </c>
      <c r="E10" s="10"/>
      <c r="F10" s="66">
        <f>SUMPRODUCT((Ventes!$E$4:$E$1000&gt;='Agence '!$A10)*(Ventes!$E$4:$E$1000&lt;'Agence '!$A11)*(Ventes!$F$4:$F$1000="")*Ventes!$G$4:$G$1000)/1.2</f>
        <v>510416.66666666669</v>
      </c>
      <c r="G10" s="63">
        <f>COUNTIFS(Ventes!$E$4:$E$1000,"&gt;="&amp;$A10,Ventes!$E$4:$E$1000,"&lt;"&amp;$A11,Ventes!$F$4:$F$1000,"="&amp;"")</f>
        <v>5</v>
      </c>
      <c r="H10" s="67">
        <f>SUMPRODUCT((Ventes!$E$4:$E$1000&gt;=$A10)*(Ventes!$E$4:$E$1000&lt;$A11)*(Ventes!$E$4:$E$1000&lt;=$A$2)*(Ventes!$F$4:$F$1000="")*(Ventes!$J$4:$J$1000))/1.2</f>
        <v>40833.333333333336</v>
      </c>
      <c r="I10" s="65">
        <f>COUNTIFS(Ventes!$E$4:$E$1000,"&gt;="&amp;$A10,Ventes!$E$4:$E$1000,"&lt;"&amp;$A11,Ventes!$E$4:$E$1000,"&lt;="&amp;$A$2,Ventes!$F$4:$F$1000,"="&amp;"")</f>
        <v>5</v>
      </c>
      <c r="J10" s="68">
        <f>SUMPRODUCT((Ventes!$E$4:$E$1000&gt;=$A10)*(Ventes!$E$4:$E$1000&lt;$A11)*(Ventes!$E$4:$E$1000&gt;$A$2)*(Ventes!$F$4:$F$1000="")*(Ventes!$J$4:$J$1000))/1.2</f>
        <v>0</v>
      </c>
      <c r="K10" s="63">
        <f>COUNTIFS(Ventes!$E$4:$E$1000,"&gt;="&amp;$A10,Ventes!$E$4:$E$1000,"&lt;"&amp;$A11,Ventes!$E$4:$E$1000,"&gt;"&amp;$A$2,Ventes!$F$4:$F$1000,"="&amp;"")</f>
        <v>0</v>
      </c>
      <c r="L10" s="105"/>
      <c r="M10" s="101"/>
    </row>
    <row r="11" spans="1:13" x14ac:dyDescent="0.3">
      <c r="A11" s="56">
        <v>44774</v>
      </c>
      <c r="B11" s="10"/>
      <c r="C11" s="57">
        <f t="shared" si="0"/>
        <v>41666.666666666664</v>
      </c>
      <c r="D11" s="108">
        <f t="shared" si="0"/>
        <v>6.666666666666667</v>
      </c>
      <c r="E11" s="10"/>
      <c r="F11" s="66">
        <f>SUMPRODUCT((Ventes!$E$4:$E$1000&gt;='Agence '!$A11)*(Ventes!$E$4:$E$1000&lt;'Agence '!$A12)*(Ventes!$F$4:$F$1000="")*Ventes!$G$4:$G$1000)/1.2</f>
        <v>331250</v>
      </c>
      <c r="G11" s="63">
        <f>COUNTIFS(Ventes!$E$4:$E$1000,"&gt;="&amp;$A11,Ventes!$E$4:$E$1000,"&lt;"&amp;$A12,Ventes!$F$4:$F$1000,"="&amp;"")</f>
        <v>3</v>
      </c>
      <c r="H11" s="67">
        <f>SUMPRODUCT((Ventes!$E$4:$E$1000&gt;=$A11)*(Ventes!$E$4:$E$1000&lt;$A12)*(Ventes!$E$4:$E$1000&lt;=$A$2)*(Ventes!$F$4:$F$1000="")*(Ventes!$J$4:$J$1000))/1.2</f>
        <v>26500</v>
      </c>
      <c r="I11" s="65">
        <f>COUNTIFS(Ventes!$E$4:$E$1000,"&gt;="&amp;$A11,Ventes!$E$4:$E$1000,"&lt;"&amp;$A12,Ventes!$E$4:$E$1000,"&lt;="&amp;$A$2,Ventes!$F$4:$F$1000,"="&amp;"")</f>
        <v>3</v>
      </c>
      <c r="J11" s="68">
        <f>SUMPRODUCT((Ventes!$E$4:$E$1000&gt;=$A11)*(Ventes!$E$4:$E$1000&lt;$A12)*(Ventes!$E$4:$E$1000&gt;$A$2)*(Ventes!$F$4:$F$1000="")*(Ventes!$J$4:$J$1000))/1.2</f>
        <v>0</v>
      </c>
      <c r="K11" s="63">
        <f>COUNTIFS(Ventes!$E$4:$E$1000,"&gt;="&amp;$A11,Ventes!$E$4:$E$1000,"&lt;"&amp;$A12,Ventes!$E$4:$E$1000,"&gt;"&amp;$A$2,Ventes!$F$4:$F$1000,"="&amp;"")</f>
        <v>0</v>
      </c>
      <c r="L11" s="105"/>
      <c r="M11" s="101"/>
    </row>
    <row r="12" spans="1:13" x14ac:dyDescent="0.3">
      <c r="A12" s="56">
        <v>44805</v>
      </c>
      <c r="B12" s="10"/>
      <c r="C12" s="57">
        <f t="shared" si="0"/>
        <v>41666.666666666664</v>
      </c>
      <c r="D12" s="108">
        <f t="shared" si="0"/>
        <v>6.666666666666667</v>
      </c>
      <c r="E12" s="10"/>
      <c r="F12" s="66">
        <f>SUMPRODUCT((Ventes!$E$4:$E$1000&gt;='Agence '!$A12)*(Ventes!$E$4:$E$1000&lt;'Agence '!$A13)*(Ventes!$F$4:$F$1000="")*Ventes!$G$4:$G$1000)/1.2</f>
        <v>722916.66666666674</v>
      </c>
      <c r="G12" s="63">
        <f>COUNTIFS(Ventes!$E$4:$E$1000,"&gt;="&amp;$A12,Ventes!$E$4:$E$1000,"&lt;"&amp;$A13,Ventes!$F$4:$F$1000,"="&amp;"")</f>
        <v>6</v>
      </c>
      <c r="H12" s="67">
        <f>SUMPRODUCT((Ventes!$E$4:$E$1000&gt;=$A12)*(Ventes!$E$4:$E$1000&lt;$A13)*(Ventes!$E$4:$E$1000&lt;=$A$2)*(Ventes!$F$4:$F$1000="")*(Ventes!$J$4:$J$1000))/1.2</f>
        <v>28166.666666666668</v>
      </c>
      <c r="I12" s="65">
        <f>COUNTIFS(Ventes!$E$4:$E$1000,"&gt;="&amp;$A12,Ventes!$E$4:$E$1000,"&lt;"&amp;$A13,Ventes!$E$4:$E$1000,"&lt;="&amp;$A$2,Ventes!$F$4:$F$1000,"="&amp;"")</f>
        <v>3</v>
      </c>
      <c r="J12" s="68">
        <f>SUMPRODUCT((Ventes!$E$4:$E$1000&gt;=$A12)*(Ventes!$E$4:$E$1000&lt;$A13)*(Ventes!$E$4:$E$1000&gt;$A$2)*(Ventes!$F$4:$F$1000="")*(Ventes!$J$4:$J$1000))/1.2</f>
        <v>29666.666666666668</v>
      </c>
      <c r="K12" s="63">
        <f>COUNTIFS(Ventes!$E$4:$E$1000,"&gt;="&amp;$A12,Ventes!$E$4:$E$1000,"&lt;"&amp;$A13,Ventes!$E$4:$E$1000,"&gt;"&amp;$A$2,Ventes!$F$4:$F$1000,"="&amp;"")</f>
        <v>3</v>
      </c>
      <c r="L12" s="105"/>
      <c r="M12" s="101"/>
    </row>
    <row r="13" spans="1:13" x14ac:dyDescent="0.3">
      <c r="A13" s="56">
        <v>44835</v>
      </c>
      <c r="B13" s="10"/>
      <c r="C13" s="57">
        <f t="shared" si="0"/>
        <v>41666.666666666664</v>
      </c>
      <c r="D13" s="108">
        <f t="shared" si="0"/>
        <v>6.666666666666667</v>
      </c>
      <c r="E13" s="10"/>
      <c r="F13" s="66">
        <f>SUMPRODUCT((Ventes!$E$4:$E$1000&gt;='Agence '!$A13)*(Ventes!$E$4:$E$1000&lt;'Agence '!$A14)*(Ventes!$F$4:$F$1000="")*Ventes!$G$4:$G$1000)/1.2</f>
        <v>122916.66666666667</v>
      </c>
      <c r="G13" s="63">
        <f>COUNTIFS(Ventes!$E$4:$E$1000,"&gt;="&amp;$A13,Ventes!$E$4:$E$1000,"&lt;"&amp;$A14,Ventes!$F$4:$F$1000,"="&amp;"")</f>
        <v>1</v>
      </c>
      <c r="H13" s="67">
        <f>SUMPRODUCT((Ventes!$E$4:$E$1000&gt;=$A13)*(Ventes!$E$4:$E$1000&lt;$A14)*(Ventes!$E$4:$E$1000&lt;=$A$2)*(Ventes!$F$4:$F$1000="")*(Ventes!$J$4:$J$1000))/1.2</f>
        <v>0</v>
      </c>
      <c r="I13" s="65">
        <f>COUNTIFS(Ventes!$E$4:$E$1000,"&gt;="&amp;$A13,Ventes!$E$4:$E$1000,"&lt;"&amp;$A14,Ventes!$E$4:$E$1000,"&lt;="&amp;$A$2,Ventes!$F$4:$F$1000,"="&amp;"")</f>
        <v>0</v>
      </c>
      <c r="J13" s="68">
        <f>SUMPRODUCT((Ventes!$E$4:$E$1000&gt;=$A13)*(Ventes!$E$4:$E$1000&lt;$A14)*(Ventes!$E$4:$E$1000&gt;$A$2)*(Ventes!$F$4:$F$1000="")*(Ventes!$J$4:$J$1000))/1.2</f>
        <v>9833.3333333333339</v>
      </c>
      <c r="K13" s="63">
        <f>COUNTIFS(Ventes!$E$4:$E$1000,"&gt;="&amp;$A13,Ventes!$E$4:$E$1000,"&lt;"&amp;$A14,Ventes!$E$4:$E$1000,"&gt;"&amp;$A$2,Ventes!$F$4:$F$1000,"="&amp;"")</f>
        <v>1</v>
      </c>
      <c r="L13" s="105"/>
      <c r="M13" s="101"/>
    </row>
    <row r="14" spans="1:13" x14ac:dyDescent="0.3">
      <c r="A14" s="56">
        <v>44866</v>
      </c>
      <c r="B14" s="10"/>
      <c r="C14" s="57">
        <f t="shared" si="0"/>
        <v>41666.666666666664</v>
      </c>
      <c r="D14" s="108">
        <f t="shared" si="0"/>
        <v>6.666666666666667</v>
      </c>
      <c r="E14" s="10"/>
      <c r="F14" s="66">
        <f>SUMPRODUCT((Ventes!$E$4:$E$1000&gt;='Agence '!$A14)*(Ventes!$E$4:$E$1000&lt;'Agence '!$A15)*(Ventes!$F$4:$F$1000="")*Ventes!$G$4:$G$1000)/1.2</f>
        <v>393750</v>
      </c>
      <c r="G14" s="63">
        <f>COUNTIFS(Ventes!$E$4:$E$1000,"&gt;="&amp;$A14,Ventes!$E$4:$E$1000,"&lt;"&amp;$A15,Ventes!$F$4:$F$1000,"="&amp;"")</f>
        <v>3</v>
      </c>
      <c r="H14" s="67">
        <f>SUMPRODUCT((Ventes!$E$4:$E$1000&gt;=$A14)*(Ventes!$E$4:$E$1000&lt;$A15)*(Ventes!$E$4:$E$1000&lt;=$A$2)*(Ventes!$F$4:$F$1000="")*(Ventes!$J$4:$J$1000))/1.2</f>
        <v>0</v>
      </c>
      <c r="I14" s="65">
        <f>COUNTIFS(Ventes!$E$4:$E$1000,"&gt;="&amp;$A14,Ventes!$E$4:$E$1000,"&lt;"&amp;$A15,Ventes!$E$4:$E$1000,"&lt;="&amp;$A$2,Ventes!$F$4:$F$1000,"="&amp;"")</f>
        <v>0</v>
      </c>
      <c r="J14" s="68">
        <f>SUMPRODUCT((Ventes!$E$4:$E$1000&gt;=$A14)*(Ventes!$E$4:$E$1000&lt;$A15)*(Ventes!$E$4:$E$1000&gt;$A$2)*(Ventes!$F$4:$F$1000="")*(Ventes!$J$4:$J$1000))/1.2</f>
        <v>31500</v>
      </c>
      <c r="K14" s="63">
        <f>COUNTIFS(Ventes!$E$4:$E$1000,"&gt;="&amp;$A14,Ventes!$E$4:$E$1000,"&lt;"&amp;$A15,Ventes!$E$4:$E$1000,"&gt;"&amp;$A$2,Ventes!$F$4:$F$1000,"="&amp;"")</f>
        <v>3</v>
      </c>
      <c r="L14" s="105"/>
      <c r="M14" s="101"/>
    </row>
    <row r="15" spans="1:13" x14ac:dyDescent="0.3">
      <c r="A15" s="56">
        <v>44896</v>
      </c>
      <c r="B15" s="10"/>
      <c r="C15" s="57">
        <f t="shared" si="0"/>
        <v>41666.666666666664</v>
      </c>
      <c r="D15" s="108">
        <f t="shared" si="0"/>
        <v>6.666666666666667</v>
      </c>
      <c r="E15" s="10"/>
      <c r="F15" s="66">
        <f>SUMPRODUCT((Ventes!$E$4:$E$1000&gt;='Agence '!$A15)*(Ventes!$E$4:$E$1000&lt;'Agence '!$A16)*(Ventes!$F$4:$F$1000="")*Ventes!$G$4:$G$1000)/1.2</f>
        <v>843750</v>
      </c>
      <c r="G15" s="63">
        <f>COUNTIFS(Ventes!$E$4:$E$1000,"&gt;="&amp;$A15,Ventes!$E$4:$E$1000,"&lt;"&amp;$A16,Ventes!$F$4:$F$1000,"="&amp;"")</f>
        <v>6</v>
      </c>
      <c r="H15" s="67">
        <f>SUMPRODUCT((Ventes!$E$4:$E$1000&gt;=$A15)*(Ventes!$E$4:$E$1000&lt;$A16)*(Ventes!$E$4:$E$1000&lt;=$A$2)*(Ventes!$F$4:$F$1000="")*(Ventes!$J$4:$J$1000))/1.2</f>
        <v>0</v>
      </c>
      <c r="I15" s="65">
        <f>COUNTIFS(Ventes!$E$4:$E$1000,"&gt;="&amp;$A15,Ventes!$E$4:$E$1000,"&lt;"&amp;$A16,Ventes!$E$4:$E$1000,"&lt;="&amp;$A$2,Ventes!$F$4:$F$1000,"="&amp;"")</f>
        <v>0</v>
      </c>
      <c r="J15" s="68">
        <f>SUMPRODUCT((Ventes!$E$4:$E$1000&gt;=$A15)*(Ventes!$E$4:$E$1000&lt;$A16)*(Ventes!$E$4:$E$1000&gt;$A$2)*(Ventes!$F$4:$F$1000="")*(Ventes!$J$4:$J$1000))/1.2</f>
        <v>67500</v>
      </c>
      <c r="K15" s="63">
        <f>COUNTIFS(Ventes!$E$4:$E$1000,"&gt;="&amp;$A15,Ventes!$E$4:$E$1000,"&lt;"&amp;$A16,Ventes!$E$4:$E$1000,"&gt;"&amp;$A$2,Ventes!$F$4:$F$1000,"="&amp;"")</f>
        <v>6</v>
      </c>
      <c r="L15" s="105"/>
      <c r="M15" s="101"/>
    </row>
    <row r="16" spans="1:13" x14ac:dyDescent="0.3">
      <c r="A16" s="56">
        <v>44927</v>
      </c>
      <c r="B16" s="10"/>
      <c r="C16" s="57">
        <f>C$30/12</f>
        <v>58333.333333333336</v>
      </c>
      <c r="D16" s="108">
        <f>D$30/12</f>
        <v>8.3333333333333339</v>
      </c>
      <c r="E16" s="10"/>
      <c r="F16" s="66">
        <f>SUMPRODUCT((Ventes!$E$4:$E$1000&gt;='Agence '!$A16)*(Ventes!$E$4:$E$1000&lt;'Agence '!$A17)*(Ventes!$F$4:$F$1000="")*Ventes!$G$4:$G$1000)/1.2</f>
        <v>760416.66666666674</v>
      </c>
      <c r="G16" s="63">
        <f>COUNTIFS(Ventes!$E$4:$E$1000,"&gt;="&amp;$A16,Ventes!$E$4:$E$1000,"&lt;"&amp;$A17,Ventes!$F$4:$F$1000,"="&amp;"")</f>
        <v>5</v>
      </c>
      <c r="H16" s="67">
        <f>SUMPRODUCT((Ventes!$E$4:$E$1000&gt;=$A16)*(Ventes!$E$4:$E$1000&lt;$A17)*(Ventes!$E$4:$E$1000&lt;=$A$2)*(Ventes!$F$4:$F$1000="")*(Ventes!$J$4:$J$1000))/1.2</f>
        <v>0</v>
      </c>
      <c r="I16" s="65">
        <f>COUNTIFS(Ventes!$E$4:$E$1000,"&gt;="&amp;$A16,Ventes!$E$4:$E$1000,"&lt;"&amp;$A17,Ventes!$E$4:$E$1000,"&lt;="&amp;$A$2,Ventes!$F$4:$F$1000,"="&amp;"")</f>
        <v>0</v>
      </c>
      <c r="J16" s="68">
        <f>SUMPRODUCT((Ventes!$E$4:$E$1000&gt;=$A16)*(Ventes!$E$4:$E$1000&lt;$A17)*(Ventes!$E$4:$E$1000&gt;$A$2)*(Ventes!$F$4:$F$1000="")*(Ventes!$J$4:$J$1000))/1.2</f>
        <v>60833.333333333336</v>
      </c>
      <c r="K16" s="63">
        <f>COUNTIFS(Ventes!$E$4:$E$1000,"&gt;="&amp;$A16,Ventes!$E$4:$E$1000,"&lt;"&amp;$A17,Ventes!$E$4:$E$1000,"&gt;"&amp;$A$2,Ventes!$F$4:$F$1000,"="&amp;"")</f>
        <v>5</v>
      </c>
      <c r="L16" s="105"/>
      <c r="M16" s="101"/>
    </row>
    <row r="17" spans="1:13" x14ac:dyDescent="0.3">
      <c r="A17" s="56">
        <v>44958</v>
      </c>
      <c r="B17" s="10"/>
      <c r="C17" s="57">
        <f t="shared" ref="C17:D27" si="1">C$30/12</f>
        <v>58333.333333333336</v>
      </c>
      <c r="D17" s="108">
        <f t="shared" si="1"/>
        <v>8.3333333333333339</v>
      </c>
      <c r="E17" s="10"/>
      <c r="F17" s="66">
        <f>SUMPRODUCT((Ventes!$E$4:$E$1000&gt;='Agence '!$A17)*(Ventes!$E$4:$E$1000&lt;'Agence '!$A18)*(Ventes!$F$4:$F$1000="")*Ventes!$G$4:$G$1000)/1.2</f>
        <v>0</v>
      </c>
      <c r="G17" s="63">
        <f>COUNTIFS(Ventes!$E$4:$E$1000,"&gt;="&amp;$A17,Ventes!$E$4:$E$1000,"&lt;"&amp;$A18,Ventes!$F$4:$F$1000,"="&amp;"")</f>
        <v>0</v>
      </c>
      <c r="H17" s="67">
        <f>SUMPRODUCT((Ventes!$E$4:$E$1000&gt;=$A17)*(Ventes!$E$4:$E$1000&lt;$A18)*(Ventes!$E$4:$E$1000&lt;=$A$2)*(Ventes!$F$4:$F$1000="")*(Ventes!$J$4:$J$1000))/1.2</f>
        <v>0</v>
      </c>
      <c r="I17" s="65">
        <f>COUNTIFS(Ventes!$E$4:$E$1000,"&gt;="&amp;$A17,Ventes!$E$4:$E$1000,"&lt;"&amp;$A18,Ventes!$E$4:$E$1000,"&lt;="&amp;$A$2,Ventes!$F$4:$F$1000,"="&amp;"")</f>
        <v>0</v>
      </c>
      <c r="J17" s="68">
        <f>SUMPRODUCT((Ventes!$E$4:$E$1000&gt;=$A17)*(Ventes!$E$4:$E$1000&lt;$A18)*(Ventes!$E$4:$E$1000&gt;$A$2)*(Ventes!$F$4:$F$1000="")*(Ventes!$J$4:$J$1000))/1.2</f>
        <v>0</v>
      </c>
      <c r="K17" s="63">
        <f>COUNTIFS(Ventes!$E$4:$E$1000,"&gt;="&amp;$A17,Ventes!$E$4:$E$1000,"&lt;"&amp;$A18,Ventes!$E$4:$E$1000,"&gt;"&amp;$A$2,Ventes!$F$4:$F$1000,"="&amp;"")</f>
        <v>0</v>
      </c>
      <c r="L17" s="105"/>
      <c r="M17" s="101"/>
    </row>
    <row r="18" spans="1:13" x14ac:dyDescent="0.3">
      <c r="A18" s="56">
        <v>44986</v>
      </c>
      <c r="B18" s="10"/>
      <c r="C18" s="57">
        <f t="shared" si="1"/>
        <v>58333.333333333336</v>
      </c>
      <c r="D18" s="108">
        <f t="shared" si="1"/>
        <v>8.3333333333333339</v>
      </c>
      <c r="E18" s="10"/>
      <c r="F18" s="66">
        <f>SUMPRODUCT((Ventes!$E$4:$E$1000&gt;='Agence '!$A18)*(Ventes!$E$4:$E$1000&lt;'Agence '!$A19)*(Ventes!$F$4:$F$1000="")*Ventes!$G$4:$G$1000)/1.2</f>
        <v>0</v>
      </c>
      <c r="G18" s="63">
        <f>COUNTIFS(Ventes!$E$4:$E$1000,"&gt;="&amp;$A18,Ventes!$E$4:$E$1000,"&lt;"&amp;$A19,Ventes!$F$4:$F$1000,"="&amp;"")</f>
        <v>0</v>
      </c>
      <c r="H18" s="67">
        <f>SUMPRODUCT((Ventes!$E$4:$E$1000&gt;=$A18)*(Ventes!$E$4:$E$1000&lt;$A19)*(Ventes!$E$4:$E$1000&lt;=$A$2)*(Ventes!$F$4:$F$1000="")*(Ventes!$J$4:$J$1000))/1.2</f>
        <v>0</v>
      </c>
      <c r="I18" s="65">
        <f>COUNTIFS(Ventes!$E$4:$E$1000,"&gt;="&amp;$A18,Ventes!$E$4:$E$1000,"&lt;"&amp;$A19,Ventes!$E$4:$E$1000,"&lt;="&amp;$A$2,Ventes!$F$4:$F$1000,"="&amp;"")</f>
        <v>0</v>
      </c>
      <c r="J18" s="68">
        <f>SUMPRODUCT((Ventes!$E$4:$E$1000&gt;=$A18)*(Ventes!$E$4:$E$1000&lt;$A19)*(Ventes!$E$4:$E$1000&gt;$A$2)*(Ventes!$F$4:$F$1000="")*(Ventes!$J$4:$J$1000))/1.2</f>
        <v>0</v>
      </c>
      <c r="K18" s="63">
        <f>COUNTIFS(Ventes!$E$4:$E$1000,"&gt;="&amp;$A18,Ventes!$E$4:$E$1000,"&lt;"&amp;$A19,Ventes!$E$4:$E$1000,"&gt;"&amp;$A$2,Ventes!$F$4:$F$1000,"="&amp;"")</f>
        <v>0</v>
      </c>
      <c r="L18" s="105"/>
      <c r="M18" s="101"/>
    </row>
    <row r="19" spans="1:13" x14ac:dyDescent="0.3">
      <c r="A19" s="56">
        <v>45017</v>
      </c>
      <c r="B19" s="10"/>
      <c r="C19" s="57">
        <f t="shared" si="1"/>
        <v>58333.333333333336</v>
      </c>
      <c r="D19" s="108">
        <f t="shared" si="1"/>
        <v>8.3333333333333339</v>
      </c>
      <c r="E19" s="10"/>
      <c r="F19" s="66">
        <f>SUMPRODUCT((Ventes!$E$4:$E$1000&gt;='Agence '!$A19)*(Ventes!$E$4:$E$1000&lt;'Agence '!$A20)*(Ventes!$F$4:$F$1000="")*Ventes!$G$4:$G$1000)/1.2</f>
        <v>0</v>
      </c>
      <c r="G19" s="63">
        <f>COUNTIFS(Ventes!$E$4:$E$1000,"&gt;="&amp;$A19,Ventes!$E$4:$E$1000,"&lt;"&amp;$A20,Ventes!$F$4:$F$1000,"="&amp;"")</f>
        <v>0</v>
      </c>
      <c r="H19" s="67">
        <f>SUMPRODUCT((Ventes!$E$4:$E$1000&gt;=$A19)*(Ventes!$E$4:$E$1000&lt;$A20)*(Ventes!$E$4:$E$1000&lt;=$A$2)*(Ventes!$F$4:$F$1000="")*(Ventes!$J$4:$J$1000))/1.2</f>
        <v>0</v>
      </c>
      <c r="I19" s="65">
        <f>COUNTIFS(Ventes!$E$4:$E$1000,"&gt;="&amp;$A19,Ventes!$E$4:$E$1000,"&lt;"&amp;$A20,Ventes!$E$4:$E$1000,"&lt;="&amp;$A$2,Ventes!$F$4:$F$1000,"="&amp;"")</f>
        <v>0</v>
      </c>
      <c r="J19" s="68">
        <f>SUMPRODUCT((Ventes!$E$4:$E$1000&gt;=$A19)*(Ventes!$E$4:$E$1000&lt;$A20)*(Ventes!$E$4:$E$1000&gt;$A$2)*(Ventes!$F$4:$F$1000="")*(Ventes!$J$4:$J$1000))/1.2</f>
        <v>0</v>
      </c>
      <c r="K19" s="63">
        <f>COUNTIFS(Ventes!$E$4:$E$1000,"&gt;="&amp;$A19,Ventes!$E$4:$E$1000,"&lt;"&amp;$A20,Ventes!$E$4:$E$1000,"&gt;"&amp;$A$2,Ventes!$F$4:$F$1000,"="&amp;"")</f>
        <v>0</v>
      </c>
      <c r="L19" s="105"/>
      <c r="M19" s="101"/>
    </row>
    <row r="20" spans="1:13" x14ac:dyDescent="0.3">
      <c r="A20" s="56">
        <v>45047</v>
      </c>
      <c r="B20" s="10"/>
      <c r="C20" s="57">
        <f t="shared" si="1"/>
        <v>58333.333333333336</v>
      </c>
      <c r="D20" s="108">
        <f t="shared" si="1"/>
        <v>8.3333333333333339</v>
      </c>
      <c r="E20" s="10"/>
      <c r="F20" s="66">
        <f>SUMPRODUCT((Ventes!$E$4:$E$1000&gt;='Agence '!$A20)*(Ventes!$E$4:$E$1000&lt;'Agence '!$A21)*(Ventes!$F$4:$F$1000="")*Ventes!$G$4:$G$1000)/1.2</f>
        <v>0</v>
      </c>
      <c r="G20" s="63">
        <f>COUNTIFS(Ventes!$E$4:$E$1000,"&gt;="&amp;$A20,Ventes!$E$4:$E$1000,"&lt;"&amp;$A21,Ventes!$F$4:$F$1000,"="&amp;"")</f>
        <v>0</v>
      </c>
      <c r="H20" s="67">
        <f>SUMPRODUCT((Ventes!$E$4:$E$1000&gt;=$A20)*(Ventes!$E$4:$E$1000&lt;$A21)*(Ventes!$E$4:$E$1000&lt;=$A$2)*(Ventes!$F$4:$F$1000="")*(Ventes!$J$4:$J$1000))/1.2</f>
        <v>0</v>
      </c>
      <c r="I20" s="65">
        <f>COUNTIFS(Ventes!$E$4:$E$1000,"&gt;="&amp;$A20,Ventes!$E$4:$E$1000,"&lt;"&amp;$A21,Ventes!$E$4:$E$1000,"&lt;="&amp;$A$2,Ventes!$F$4:$F$1000,"="&amp;"")</f>
        <v>0</v>
      </c>
      <c r="J20" s="68">
        <f>SUMPRODUCT((Ventes!$E$4:$E$1000&gt;=$A20)*(Ventes!$E$4:$E$1000&lt;$A21)*(Ventes!$E$4:$E$1000&gt;$A$2)*(Ventes!$F$4:$F$1000="")*(Ventes!$J$4:$J$1000))/1.2</f>
        <v>0</v>
      </c>
      <c r="K20" s="63">
        <f>COUNTIFS(Ventes!$E$4:$E$1000,"&gt;="&amp;$A20,Ventes!$E$4:$E$1000,"&lt;"&amp;$A21,Ventes!$E$4:$E$1000,"&gt;"&amp;$A$2,Ventes!$F$4:$F$1000,"="&amp;"")</f>
        <v>0</v>
      </c>
      <c r="L20" s="105"/>
      <c r="M20" s="101"/>
    </row>
    <row r="21" spans="1:13" x14ac:dyDescent="0.3">
      <c r="A21" s="56">
        <v>45078</v>
      </c>
      <c r="B21" s="10"/>
      <c r="C21" s="57">
        <f t="shared" si="1"/>
        <v>58333.333333333336</v>
      </c>
      <c r="D21" s="108">
        <f t="shared" si="1"/>
        <v>8.3333333333333339</v>
      </c>
      <c r="E21" s="10"/>
      <c r="F21" s="66">
        <f>SUMPRODUCT((Ventes!$E$4:$E$1000&gt;='Agence '!$A21)*(Ventes!$E$4:$E$1000&lt;'Agence '!$A22)*(Ventes!$F$4:$F$1000="")*Ventes!$G$4:$G$1000)/1.2</f>
        <v>0</v>
      </c>
      <c r="G21" s="63">
        <f>COUNTIFS(Ventes!$E$4:$E$1000,"&gt;="&amp;$A21,Ventes!$E$4:$E$1000,"&lt;"&amp;$A22,Ventes!$F$4:$F$1000,"="&amp;"")</f>
        <v>0</v>
      </c>
      <c r="H21" s="67">
        <f>SUMPRODUCT((Ventes!$E$4:$E$1000&gt;=$A21)*(Ventes!$E$4:$E$1000&lt;$A22)*(Ventes!$E$4:$E$1000&lt;=$A$2)*(Ventes!$F$4:$F$1000="")*(Ventes!$J$4:$J$1000))/1.2</f>
        <v>0</v>
      </c>
      <c r="I21" s="65">
        <f>COUNTIFS(Ventes!$E$4:$E$1000,"&gt;="&amp;$A21,Ventes!$E$4:$E$1000,"&lt;"&amp;$A22,Ventes!$E$4:$E$1000,"&lt;="&amp;$A$2,Ventes!$F$4:$F$1000,"="&amp;"")</f>
        <v>0</v>
      </c>
      <c r="J21" s="68">
        <f>SUMPRODUCT((Ventes!$E$4:$E$1000&gt;=$A21)*(Ventes!$E$4:$E$1000&lt;$A22)*(Ventes!$E$4:$E$1000&gt;$A$2)*(Ventes!$F$4:$F$1000="")*(Ventes!$J$4:$J$1000))/1.2</f>
        <v>0</v>
      </c>
      <c r="K21" s="63">
        <f>COUNTIFS(Ventes!$E$4:$E$1000,"&gt;="&amp;$A21,Ventes!$E$4:$E$1000,"&lt;"&amp;$A22,Ventes!$E$4:$E$1000,"&gt;"&amp;$A$2,Ventes!$F$4:$F$1000,"="&amp;"")</f>
        <v>0</v>
      </c>
      <c r="L21" s="105"/>
      <c r="M21" s="101"/>
    </row>
    <row r="22" spans="1:13" x14ac:dyDescent="0.3">
      <c r="A22" s="56">
        <v>45108</v>
      </c>
      <c r="B22" s="10"/>
      <c r="C22" s="57">
        <f t="shared" si="1"/>
        <v>58333.333333333336</v>
      </c>
      <c r="D22" s="108">
        <f t="shared" si="1"/>
        <v>8.3333333333333339</v>
      </c>
      <c r="E22" s="10"/>
      <c r="F22" s="66">
        <f>SUMPRODUCT((Ventes!$E$4:$E$1000&gt;='Agence '!$A22)*(Ventes!$E$4:$E$1000&lt;'Agence '!$A23)*(Ventes!$F$4:$F$1000="")*Ventes!$G$4:$G$1000)/1.2</f>
        <v>0</v>
      </c>
      <c r="G22" s="63">
        <f>COUNTIFS(Ventes!$E$4:$E$1000,"&gt;="&amp;$A22,Ventes!$E$4:$E$1000,"&lt;"&amp;$A23,Ventes!$F$4:$F$1000,"="&amp;"")</f>
        <v>0</v>
      </c>
      <c r="H22" s="67">
        <f>SUMPRODUCT((Ventes!$E$4:$E$1000&gt;=$A22)*(Ventes!$E$4:$E$1000&lt;$A23)*(Ventes!$E$4:$E$1000&lt;=$A$2)*(Ventes!$F$4:$F$1000="")*(Ventes!$J$4:$J$1000))/1.2</f>
        <v>0</v>
      </c>
      <c r="I22" s="65">
        <f>COUNTIFS(Ventes!$E$4:$E$1000,"&gt;="&amp;$A22,Ventes!$E$4:$E$1000,"&lt;"&amp;$A23,Ventes!$E$4:$E$1000,"&lt;="&amp;$A$2,Ventes!$F$4:$F$1000,"="&amp;"")</f>
        <v>0</v>
      </c>
      <c r="J22" s="68">
        <f>SUMPRODUCT((Ventes!$E$4:$E$1000&gt;=$A22)*(Ventes!$E$4:$E$1000&lt;$A23)*(Ventes!$E$4:$E$1000&gt;$A$2)*(Ventes!$F$4:$F$1000="")*(Ventes!$J$4:$J$1000))/1.2</f>
        <v>0</v>
      </c>
      <c r="K22" s="63">
        <f>COUNTIFS(Ventes!$E$4:$E$1000,"&gt;="&amp;$A22,Ventes!$E$4:$E$1000,"&lt;"&amp;$A23,Ventes!$E$4:$E$1000,"&gt;"&amp;$A$2,Ventes!$F$4:$F$1000,"="&amp;"")</f>
        <v>0</v>
      </c>
      <c r="L22" s="105"/>
      <c r="M22" s="101"/>
    </row>
    <row r="23" spans="1:13" x14ac:dyDescent="0.3">
      <c r="A23" s="56">
        <v>45139</v>
      </c>
      <c r="B23" s="10"/>
      <c r="C23" s="57">
        <f t="shared" si="1"/>
        <v>58333.333333333336</v>
      </c>
      <c r="D23" s="108">
        <f t="shared" si="1"/>
        <v>8.3333333333333339</v>
      </c>
      <c r="E23" s="10"/>
      <c r="F23" s="66">
        <f>SUMPRODUCT((Ventes!$E$4:$E$1000&gt;='Agence '!$A23)*(Ventes!$E$4:$E$1000&lt;'Agence '!$A24)*(Ventes!$F$4:$F$1000="")*Ventes!$G$4:$G$1000)/1.2</f>
        <v>0</v>
      </c>
      <c r="G23" s="63">
        <f>COUNTIFS(Ventes!$E$4:$E$1000,"&gt;="&amp;$A23,Ventes!$E$4:$E$1000,"&lt;"&amp;$A24,Ventes!$F$4:$F$1000,"="&amp;"")</f>
        <v>0</v>
      </c>
      <c r="H23" s="67">
        <f>SUMPRODUCT((Ventes!$E$4:$E$1000&gt;=$A23)*(Ventes!$E$4:$E$1000&lt;$A24)*(Ventes!$E$4:$E$1000&lt;=$A$2)*(Ventes!$F$4:$F$1000="")*(Ventes!$J$4:$J$1000))/1.2</f>
        <v>0</v>
      </c>
      <c r="I23" s="65">
        <f>COUNTIFS(Ventes!$E$4:$E$1000,"&gt;="&amp;$A23,Ventes!$E$4:$E$1000,"&lt;"&amp;$A24,Ventes!$E$4:$E$1000,"&lt;="&amp;$A$2,Ventes!$F$4:$F$1000,"="&amp;"")</f>
        <v>0</v>
      </c>
      <c r="J23" s="68">
        <f>SUMPRODUCT((Ventes!$E$4:$E$1000&gt;=$A23)*(Ventes!$E$4:$E$1000&lt;$A24)*(Ventes!$E$4:$E$1000&gt;$A$2)*(Ventes!$F$4:$F$1000="")*(Ventes!$J$4:$J$1000))/1.2</f>
        <v>0</v>
      </c>
      <c r="K23" s="63">
        <f>COUNTIFS(Ventes!$E$4:$E$1000,"&gt;="&amp;$A23,Ventes!$E$4:$E$1000,"&lt;"&amp;$A24,Ventes!$E$4:$E$1000,"&gt;"&amp;$A$2,Ventes!$F$4:$F$1000,"="&amp;"")</f>
        <v>0</v>
      </c>
      <c r="L23" s="105"/>
      <c r="M23" s="101"/>
    </row>
    <row r="24" spans="1:13" x14ac:dyDescent="0.3">
      <c r="A24" s="56">
        <v>45170</v>
      </c>
      <c r="B24" s="10"/>
      <c r="C24" s="57">
        <f t="shared" si="1"/>
        <v>58333.333333333336</v>
      </c>
      <c r="D24" s="108">
        <f t="shared" si="1"/>
        <v>8.3333333333333339</v>
      </c>
      <c r="E24" s="10"/>
      <c r="F24" s="66">
        <f>SUMPRODUCT((Ventes!$E$4:$E$1000&gt;='Agence '!$A24)*(Ventes!$E$4:$E$1000&lt;'Agence '!$A25)*(Ventes!$F$4:$F$1000="")*Ventes!$G$4:$G$1000)/1.2</f>
        <v>0</v>
      </c>
      <c r="G24" s="63">
        <f>COUNTIFS(Ventes!$E$4:$E$1000,"&gt;="&amp;$A24,Ventes!$E$4:$E$1000,"&lt;"&amp;$A25,Ventes!$F$4:$F$1000,"="&amp;"")</f>
        <v>0</v>
      </c>
      <c r="H24" s="67">
        <f>SUMPRODUCT((Ventes!$E$4:$E$1000&gt;=$A24)*(Ventes!$E$4:$E$1000&lt;$A25)*(Ventes!$E$4:$E$1000&lt;=$A$2)*(Ventes!$F$4:$F$1000="")*(Ventes!$J$4:$J$1000))/1.2</f>
        <v>0</v>
      </c>
      <c r="I24" s="65">
        <f>COUNTIFS(Ventes!$E$4:$E$1000,"&gt;="&amp;$A24,Ventes!$E$4:$E$1000,"&lt;"&amp;$A25,Ventes!$E$4:$E$1000,"&lt;="&amp;$A$2,Ventes!$F$4:$F$1000,"="&amp;"")</f>
        <v>0</v>
      </c>
      <c r="J24" s="68">
        <f>SUMPRODUCT((Ventes!$E$4:$E$1000&gt;=$A24)*(Ventes!$E$4:$E$1000&lt;$A25)*(Ventes!$E$4:$E$1000&gt;$A$2)*(Ventes!$F$4:$F$1000="")*(Ventes!$J$4:$J$1000))/1.2</f>
        <v>0</v>
      </c>
      <c r="K24" s="63">
        <f>COUNTIFS(Ventes!$E$4:$E$1000,"&gt;="&amp;$A24,Ventes!$E$4:$E$1000,"&lt;"&amp;$A25,Ventes!$E$4:$E$1000,"&gt;"&amp;$A$2,Ventes!$F$4:$F$1000,"="&amp;"")</f>
        <v>0</v>
      </c>
      <c r="L24" s="105"/>
      <c r="M24" s="101"/>
    </row>
    <row r="25" spans="1:13" x14ac:dyDescent="0.3">
      <c r="A25" s="56">
        <v>45200</v>
      </c>
      <c r="B25" s="10"/>
      <c r="C25" s="57">
        <f t="shared" si="1"/>
        <v>58333.333333333336</v>
      </c>
      <c r="D25" s="108">
        <f t="shared" si="1"/>
        <v>8.3333333333333339</v>
      </c>
      <c r="E25" s="10"/>
      <c r="F25" s="66">
        <f>SUMPRODUCT((Ventes!$E$4:$E$1000&gt;='Agence '!$A25)*(Ventes!$E$4:$E$1000&lt;'Agence '!$A26)*(Ventes!$F$4:$F$1000="")*Ventes!$G$4:$G$1000)/1.2</f>
        <v>0</v>
      </c>
      <c r="G25" s="63">
        <f>COUNTIFS(Ventes!$E$4:$E$1000,"&gt;="&amp;$A25,Ventes!$E$4:$E$1000,"&lt;"&amp;$A26,Ventes!$F$4:$F$1000,"="&amp;"")</f>
        <v>0</v>
      </c>
      <c r="H25" s="67">
        <f>SUMPRODUCT((Ventes!$E$4:$E$1000&gt;=$A25)*(Ventes!$E$4:$E$1000&lt;$A26)*(Ventes!$E$4:$E$1000&lt;=$A$2)*(Ventes!$F$4:$F$1000="")*(Ventes!$J$4:$J$1000))/1.2</f>
        <v>0</v>
      </c>
      <c r="I25" s="65">
        <f>COUNTIFS(Ventes!$E$4:$E$1000,"&gt;="&amp;$A25,Ventes!$E$4:$E$1000,"&lt;"&amp;$A26,Ventes!$E$4:$E$1000,"&lt;="&amp;$A$2,Ventes!$F$4:$F$1000,"="&amp;"")</f>
        <v>0</v>
      </c>
      <c r="J25" s="68">
        <f>SUMPRODUCT((Ventes!$E$4:$E$1000&gt;=$A25)*(Ventes!$E$4:$E$1000&lt;$A26)*(Ventes!$E$4:$E$1000&gt;$A$2)*(Ventes!$F$4:$F$1000="")*(Ventes!$J$4:$J$1000))/1.2</f>
        <v>0</v>
      </c>
      <c r="K25" s="63">
        <f>COUNTIFS(Ventes!$E$4:$E$1000,"&gt;="&amp;$A25,Ventes!$E$4:$E$1000,"&lt;"&amp;$A26,Ventes!$E$4:$E$1000,"&gt;"&amp;$A$2,Ventes!$F$4:$F$1000,"="&amp;"")</f>
        <v>0</v>
      </c>
      <c r="L25" s="105"/>
      <c r="M25" s="101"/>
    </row>
    <row r="26" spans="1:13" x14ac:dyDescent="0.3">
      <c r="A26" s="56">
        <v>45231</v>
      </c>
      <c r="B26" s="10"/>
      <c r="C26" s="57">
        <f t="shared" si="1"/>
        <v>58333.333333333336</v>
      </c>
      <c r="D26" s="108">
        <f t="shared" si="1"/>
        <v>8.3333333333333339</v>
      </c>
      <c r="E26" s="10"/>
      <c r="F26" s="66">
        <f>SUMPRODUCT((Ventes!$E$4:$E$1000&gt;='Agence '!$A26)*(Ventes!$E$4:$E$1000&lt;'Agence '!$A27)*(Ventes!$F$4:$F$1000="")*Ventes!$G$4:$G$1000)/1.2</f>
        <v>0</v>
      </c>
      <c r="G26" s="63">
        <f>COUNTIFS(Ventes!$E$4:$E$1000,"&gt;="&amp;$A26,Ventes!$E$4:$E$1000,"&lt;"&amp;$A27,Ventes!$F$4:$F$1000,"="&amp;"")</f>
        <v>0</v>
      </c>
      <c r="H26" s="67">
        <f>SUMPRODUCT((Ventes!$E$4:$E$1000&gt;=$A26)*(Ventes!$E$4:$E$1000&lt;$A27)*(Ventes!$E$4:$E$1000&lt;=$A$2)*(Ventes!$F$4:$F$1000="")*(Ventes!$J$4:$J$1000))/1.2</f>
        <v>0</v>
      </c>
      <c r="I26" s="65">
        <f>COUNTIFS(Ventes!$E$4:$E$1000,"&gt;="&amp;$A26,Ventes!$E$4:$E$1000,"&lt;"&amp;$A27,Ventes!$E$4:$E$1000,"&lt;="&amp;$A$2,Ventes!$F$4:$F$1000,"="&amp;"")</f>
        <v>0</v>
      </c>
      <c r="J26" s="68">
        <f>SUMPRODUCT((Ventes!$E$4:$E$1000&gt;=$A26)*(Ventes!$E$4:$E$1000&lt;$A27)*(Ventes!$E$4:$E$1000&gt;$A$2)*(Ventes!$F$4:$F$1000="")*(Ventes!$J$4:$J$1000))/1.2</f>
        <v>0</v>
      </c>
      <c r="K26" s="63">
        <f>COUNTIFS(Ventes!$E$4:$E$1000,"&gt;="&amp;$A26,Ventes!$E$4:$E$1000,"&lt;"&amp;$A27,Ventes!$E$4:$E$1000,"&gt;"&amp;$A$2,Ventes!$F$4:$F$1000,"="&amp;"")</f>
        <v>0</v>
      </c>
      <c r="L26" s="105"/>
      <c r="M26" s="101"/>
    </row>
    <row r="27" spans="1:13" x14ac:dyDescent="0.3">
      <c r="A27" s="56">
        <v>45261</v>
      </c>
      <c r="B27" s="10"/>
      <c r="C27" s="57">
        <f t="shared" si="1"/>
        <v>58333.333333333336</v>
      </c>
      <c r="D27" s="108">
        <f t="shared" si="1"/>
        <v>8.3333333333333339</v>
      </c>
      <c r="E27" s="10"/>
      <c r="F27" s="66">
        <f>SUMPRODUCT((Ventes!$E$4:$E$1000&gt;='Agence '!$A27)*(Ventes!$E$4:$E$1000&lt;'Agence '!$A28)*(Ventes!$F$4:$F$1000="")*Ventes!$G$4:$G$1000)/1.2</f>
        <v>0</v>
      </c>
      <c r="G27" s="63">
        <f>COUNTIFS(Ventes!$E$4:$E$1000,"&gt;="&amp;$A27,Ventes!$E$4:$E$1000,"&lt;"&amp;$A28,Ventes!$F$4:$F$1000,"="&amp;"")</f>
        <v>0</v>
      </c>
      <c r="H27" s="67">
        <f>SUMPRODUCT((Ventes!$E$4:$E$1000&gt;=$A27)*(Ventes!$E$4:$E$1000&lt;$A28)*(Ventes!$E$4:$E$1000&lt;=$A$2)*(Ventes!$F$4:$F$1000="")*(Ventes!$J$4:$J$1000))/1.2</f>
        <v>0</v>
      </c>
      <c r="I27" s="65">
        <f>COUNTIFS(Ventes!$E$4:$E$1000,"&gt;="&amp;$A27,Ventes!$E$4:$E$1000,"&lt;"&amp;$A28,Ventes!$E$4:$E$1000,"&lt;="&amp;$A$2,Ventes!$F$4:$F$1000,"="&amp;"")</f>
        <v>0</v>
      </c>
      <c r="J27" s="68">
        <f>SUMPRODUCT((Ventes!$E$4:$E$1000&gt;=$A27)*(Ventes!$E$4:$E$1000&lt;$A28)*(Ventes!$E$4:$E$1000&gt;$A$2)*(Ventes!$F$4:$F$1000="")*(Ventes!$J$4:$J$1000))/1.2</f>
        <v>0</v>
      </c>
      <c r="K27" s="63">
        <f>COUNTIFS(Ventes!$E$4:$E$1000,"&gt;="&amp;$A27,Ventes!$E$4:$E$1000,"&lt;"&amp;$A28,Ventes!$E$4:$E$1000,"&gt;"&amp;$A$2,Ventes!$F$4:$F$1000,"="&amp;"")</f>
        <v>0</v>
      </c>
      <c r="L27" s="105"/>
      <c r="M27" s="101"/>
    </row>
    <row r="28" spans="1:13" x14ac:dyDescent="0.3">
      <c r="A28" s="10"/>
      <c r="B28" s="10"/>
      <c r="C28" s="55"/>
      <c r="D28" s="55"/>
      <c r="E28" s="10"/>
      <c r="F28" s="64"/>
      <c r="G28" s="64"/>
      <c r="L28" s="106"/>
      <c r="M28" s="26"/>
    </row>
    <row r="29" spans="1:13" x14ac:dyDescent="0.3">
      <c r="A29" s="10" t="s">
        <v>135</v>
      </c>
      <c r="B29" s="10"/>
      <c r="C29" s="59">
        <v>500000</v>
      </c>
      <c r="D29" s="60">
        <v>80</v>
      </c>
      <c r="E29" s="10"/>
      <c r="F29" s="57">
        <f>SUM(F$4:F$15)</f>
        <v>4402083.333333334</v>
      </c>
      <c r="G29" s="58">
        <f>SUM(G$4:G$15)</f>
        <v>43</v>
      </c>
      <c r="H29" s="57">
        <f>SUM(H$4:H$27)</f>
        <v>213666.66666666666</v>
      </c>
      <c r="I29" s="58">
        <f t="shared" ref="I29:L29" si="2">SUM(I$4:I$27)</f>
        <v>30</v>
      </c>
      <c r="J29" s="57">
        <f t="shared" si="2"/>
        <v>199333.33333333334</v>
      </c>
      <c r="K29" s="98">
        <f t="shared" si="2"/>
        <v>18</v>
      </c>
      <c r="L29" s="107"/>
      <c r="M29" s="102"/>
    </row>
    <row r="30" spans="1:13" x14ac:dyDescent="0.3">
      <c r="A30" s="10" t="s">
        <v>136</v>
      </c>
      <c r="B30" s="10"/>
      <c r="C30" s="59">
        <v>700000</v>
      </c>
      <c r="D30" s="60">
        <v>100</v>
      </c>
      <c r="E30" s="10"/>
      <c r="F30" s="61">
        <f>SUM(F$16:F$27)</f>
        <v>760416.66666666674</v>
      </c>
      <c r="G30" s="58">
        <f>SUM(G$16:G$27)</f>
        <v>5</v>
      </c>
    </row>
    <row r="31" spans="1:13" x14ac:dyDescent="0.3">
      <c r="A31" s="10"/>
      <c r="B31" s="10"/>
      <c r="C31" s="10"/>
      <c r="D31" s="10"/>
      <c r="E31" s="10"/>
      <c r="F31" s="55" t="s">
        <v>137</v>
      </c>
      <c r="G31" s="62">
        <f>$F$29/$C$29</f>
        <v>8.8041666666666671</v>
      </c>
    </row>
    <row r="32" spans="1:13" x14ac:dyDescent="0.3">
      <c r="A32" s="10"/>
      <c r="B32" s="10"/>
      <c r="C32" s="10"/>
      <c r="D32" s="10"/>
      <c r="E32" s="10"/>
      <c r="F32" s="55" t="s">
        <v>138</v>
      </c>
      <c r="G32" s="62">
        <f>G29/$D$29</f>
        <v>0.53749999999999998</v>
      </c>
      <c r="I32" s="76"/>
      <c r="J32" s="76"/>
    </row>
  </sheetData>
  <mergeCells count="2">
    <mergeCell ref="C2:D2"/>
    <mergeCell ref="F2:K2"/>
  </mergeCells>
  <conditionalFormatting sqref="H4:H27">
    <cfRule type="cellIs" dxfId="9" priority="5" operator="equal">
      <formula>0</formula>
    </cfRule>
    <cfRule type="cellIs" dxfId="8" priority="6" operator="lessThan">
      <formula>$C$4</formula>
    </cfRule>
    <cfRule type="cellIs" dxfId="7" priority="7" operator="greaterThan">
      <formula>$C$4</formula>
    </cfRule>
  </conditionalFormatting>
  <conditionalFormatting sqref="J4:J27">
    <cfRule type="cellIs" dxfId="6" priority="2" operator="greaterThan">
      <formula>$C$4</formula>
    </cfRule>
    <cfRule type="cellIs" dxfId="5" priority="3" operator="lessThan">
      <formula>$C$4</formula>
    </cfRule>
    <cfRule type="cellIs" dxfId="4" priority="1" operator="equal">
      <formula>0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98D611-66FF-4085-A756-A6D3B9104882}">
  <dimension ref="A1:O420"/>
  <sheetViews>
    <sheetView workbookViewId="0">
      <selection activeCell="B3" sqref="B3"/>
    </sheetView>
  </sheetViews>
  <sheetFormatPr baseColWidth="10" defaultRowHeight="14.4" x14ac:dyDescent="0.3"/>
  <cols>
    <col min="4" max="4" width="18.33203125" customWidth="1"/>
    <col min="5" max="5" width="11.77734375" style="10" customWidth="1"/>
    <col min="6" max="6" width="12.6640625" bestFit="1" customWidth="1"/>
    <col min="7" max="7" width="17.77734375" bestFit="1" customWidth="1"/>
    <col min="8" max="8" width="19.44140625" bestFit="1" customWidth="1"/>
    <col min="9" max="9" width="26.44140625" bestFit="1" customWidth="1"/>
    <col min="10" max="10" width="20.6640625" bestFit="1" customWidth="1"/>
    <col min="11" max="11" width="19.6640625" bestFit="1" customWidth="1"/>
    <col min="12" max="12" width="15.77734375" bestFit="1" customWidth="1"/>
    <col min="13" max="13" width="16.109375" bestFit="1" customWidth="1"/>
    <col min="14" max="14" width="42" customWidth="1"/>
    <col min="15" max="15" width="17.109375" bestFit="1" customWidth="1"/>
  </cols>
  <sheetData>
    <row r="1" spans="1:15" x14ac:dyDescent="0.3">
      <c r="E1"/>
    </row>
    <row r="2" spans="1:15" x14ac:dyDescent="0.3">
      <c r="A2" s="10" t="s">
        <v>0</v>
      </c>
      <c r="B2" s="78" t="s">
        <v>143</v>
      </c>
      <c r="C2" s="78" t="s">
        <v>144</v>
      </c>
      <c r="D2" s="10" t="s">
        <v>51</v>
      </c>
      <c r="E2" s="78" t="s">
        <v>145</v>
      </c>
      <c r="F2" s="78" t="s">
        <v>147</v>
      </c>
      <c r="G2" s="78" t="s">
        <v>148</v>
      </c>
      <c r="H2" s="78" t="s">
        <v>149</v>
      </c>
      <c r="I2" s="78" t="s">
        <v>150</v>
      </c>
      <c r="J2" s="10" t="s">
        <v>151</v>
      </c>
      <c r="K2" s="10" t="s">
        <v>152</v>
      </c>
      <c r="L2" s="78" t="s">
        <v>153</v>
      </c>
      <c r="M2" s="78" t="s">
        <v>154</v>
      </c>
      <c r="N2" s="78" t="s">
        <v>155</v>
      </c>
      <c r="O2" s="78" t="s">
        <v>156</v>
      </c>
    </row>
    <row r="3" spans="1:15" x14ac:dyDescent="0.3">
      <c r="A3" t="str">
        <f>Ventes!$B4</f>
        <v>Nom 1</v>
      </c>
      <c r="D3" s="15">
        <f>IFERROR(INDEX(Ventes!$E$4:$E$100,MATCH(Compromis!$A3,Ventes!$B$4:$B$100,0)),"")</f>
        <v>44600</v>
      </c>
      <c r="F3" s="10" t="s">
        <v>146</v>
      </c>
      <c r="G3" s="80">
        <v>44620</v>
      </c>
      <c r="H3" s="80">
        <v>44635</v>
      </c>
      <c r="I3" s="80"/>
      <c r="J3" s="80">
        <f>IFERROR(INDEX(Ventes!D$4:D$1048576,MATCH(Compromis!$A3,Compromis!$A$3:$A$1048576,1)),"")</f>
        <v>44597</v>
      </c>
      <c r="K3" s="80">
        <f>IFERROR(INDEX(Ventes!E$4:E$1048576,MATCH(Compromis!$A3,Compromis!$A$3:$A$1048576,1)),"")</f>
        <v>44600</v>
      </c>
    </row>
    <row r="4" spans="1:15" x14ac:dyDescent="0.3">
      <c r="A4" t="str">
        <f>Ventes!$B5</f>
        <v>Nom 2</v>
      </c>
      <c r="D4" s="15">
        <f>IFERROR(INDEX(Ventes!$E$4:$E$100,MATCH(Compromis!$A4,Ventes!$B$4:$B$100,0)),"")</f>
        <v>44598</v>
      </c>
      <c r="E4" s="10" t="s">
        <v>146</v>
      </c>
      <c r="F4" s="10" t="s">
        <v>146</v>
      </c>
      <c r="G4" s="80">
        <v>44613</v>
      </c>
      <c r="H4" s="80">
        <v>44603</v>
      </c>
      <c r="I4" s="80"/>
      <c r="J4" s="80">
        <f>IFERROR(INDEX(Ventes!D$4:D$1048576,MATCH(Compromis!$A4,Compromis!$A$3:$A$1048576,1)),"")</f>
        <v>44711</v>
      </c>
      <c r="K4" s="80">
        <f>IFERROR(INDEX(Ventes!E$4:E$1048576,MATCH(Compromis!$A4,Compromis!$A$3:$A$1048576,1)),"")</f>
        <v>44708</v>
      </c>
    </row>
    <row r="5" spans="1:15" x14ac:dyDescent="0.3">
      <c r="A5" t="str">
        <f>Ventes!$B6</f>
        <v>Nom 3</v>
      </c>
      <c r="D5" s="15">
        <f>IFERROR(INDEX(Ventes!$E$4:$E$100,MATCH(Compromis!$A5,Ventes!$B$4:$B$100,0)),"")</f>
        <v>44601</v>
      </c>
      <c r="E5" s="10" t="s">
        <v>146</v>
      </c>
      <c r="F5" s="10" t="s">
        <v>146</v>
      </c>
      <c r="G5" s="80">
        <v>44615</v>
      </c>
      <c r="H5" s="80">
        <v>44611</v>
      </c>
      <c r="I5" s="80"/>
      <c r="J5" s="80">
        <f>IFERROR(INDEX(Ventes!D$4:D$1048576,MATCH(Compromis!$A5,Compromis!$A$3:$A$1048576,1)),"")</f>
        <v>44795</v>
      </c>
      <c r="K5" s="80">
        <f>IFERROR(INDEX(Ventes!E$4:E$1048576,MATCH(Compromis!$A5,Compromis!$A$3:$A$1048576,1)),"")</f>
        <v>44789</v>
      </c>
    </row>
    <row r="6" spans="1:15" x14ac:dyDescent="0.3">
      <c r="A6" t="str">
        <f>Ventes!$B7</f>
        <v>Nom 4</v>
      </c>
      <c r="D6" s="15">
        <f>IFERROR(INDEX(Ventes!$E$4:$E$100,MATCH(Compromis!$A6,Ventes!$B$4:$B$100,0)),"")</f>
        <v>44631</v>
      </c>
      <c r="E6" s="10" t="s">
        <v>146</v>
      </c>
      <c r="F6" s="10" t="s">
        <v>146</v>
      </c>
      <c r="G6" s="80">
        <v>44642</v>
      </c>
      <c r="H6" s="80">
        <v>44648</v>
      </c>
      <c r="I6" s="80"/>
      <c r="J6" s="80">
        <f>IFERROR(INDEX(Ventes!D$4:D$1048576,MATCH(Compromis!$A6,Compromis!$A$3:$A$1048576,1)),"")</f>
        <v>44876</v>
      </c>
      <c r="K6" s="80">
        <f>IFERROR(INDEX(Ventes!E$4:E$1048576,MATCH(Compromis!$A6,Compromis!$A$3:$A$1048576,1)),"")</f>
        <v>44874</v>
      </c>
    </row>
    <row r="7" spans="1:15" x14ac:dyDescent="0.3">
      <c r="A7" t="str">
        <f>Ventes!$B8</f>
        <v>Nom 5</v>
      </c>
      <c r="D7" s="15">
        <f>IFERROR(INDEX(Ventes!$E$4:$E$100,MATCH(Compromis!$A7,Ventes!$B$4:$B$100,0)),"")</f>
        <v>44640</v>
      </c>
      <c r="E7" s="10" t="s">
        <v>146</v>
      </c>
      <c r="F7" s="10" t="s">
        <v>146</v>
      </c>
      <c r="G7" s="80">
        <v>44658</v>
      </c>
      <c r="H7" s="80">
        <v>44662</v>
      </c>
      <c r="I7" s="80"/>
      <c r="J7" s="80">
        <f>IFERROR(INDEX(Ventes!D$4:D$1048576,MATCH(Compromis!$A7,Compromis!$A$3:$A$1048576,1)),"")</f>
        <v>44936</v>
      </c>
      <c r="K7" s="80">
        <f>IFERROR(INDEX(Ventes!E$4:E$1048576,MATCH(Compromis!$A7,Compromis!$A$3:$A$1048576,1)),"")</f>
        <v>44937</v>
      </c>
    </row>
    <row r="8" spans="1:15" x14ac:dyDescent="0.3">
      <c r="A8" t="str">
        <f>Ventes!$B9</f>
        <v>Nom 6</v>
      </c>
      <c r="D8" s="15">
        <f>IFERROR(INDEX(Ventes!$E$4:$E$100,MATCH(Compromis!$A8,Ventes!$B$4:$B$100,0)),"")</f>
        <v>44659</v>
      </c>
      <c r="F8" s="10" t="s">
        <v>146</v>
      </c>
      <c r="G8" s="80">
        <v>44670</v>
      </c>
      <c r="H8" s="80">
        <v>44660</v>
      </c>
      <c r="I8" s="80"/>
      <c r="J8" s="80">
        <f>IFERROR(INDEX(Ventes!D$4:D$1048576,MATCH(Compromis!$A8,Compromis!$A$3:$A$1048576,1)),"")</f>
        <v>44945</v>
      </c>
      <c r="K8" s="80">
        <f>IFERROR(INDEX(Ventes!E$4:E$1048576,MATCH(Compromis!$A8,Compromis!$A$3:$A$1048576,1)),"")</f>
        <v>44943</v>
      </c>
    </row>
    <row r="9" spans="1:15" x14ac:dyDescent="0.3">
      <c r="A9" t="str">
        <f>Ventes!$B10</f>
        <v>Nom 7</v>
      </c>
      <c r="D9" s="15">
        <f>IFERROR(INDEX(Ventes!$E$4:$E$100,MATCH(Compromis!$A9,Ventes!$B$4:$B$100,0)),"")</f>
        <v>44647</v>
      </c>
      <c r="E9" s="10" t="s">
        <v>146</v>
      </c>
      <c r="F9" s="10" t="s">
        <v>146</v>
      </c>
      <c r="G9" s="80">
        <v>44655</v>
      </c>
      <c r="H9" s="80">
        <v>44661</v>
      </c>
      <c r="I9" s="80"/>
      <c r="J9" s="80">
        <f>IFERROR(INDEX(Ventes!D$4:D$1048576,MATCH(Compromis!$A9,Compromis!$A$3:$A$1048576,1)),"")</f>
        <v>44945</v>
      </c>
      <c r="K9" s="80">
        <f>IFERROR(INDEX(Ventes!E$4:E$1048576,MATCH(Compromis!$A9,Compromis!$A$3:$A$1048576,1)),"")</f>
        <v>44943</v>
      </c>
    </row>
    <row r="10" spans="1:15" x14ac:dyDescent="0.3">
      <c r="A10" t="str">
        <f>Ventes!$B11</f>
        <v>Nom 8</v>
      </c>
      <c r="D10" s="15">
        <f>IFERROR(INDEX(Ventes!$E$4:$E$100,MATCH(Compromis!$A10,Ventes!$B$4:$B$100,0)),"")</f>
        <v>44652</v>
      </c>
      <c r="E10" s="10" t="s">
        <v>146</v>
      </c>
      <c r="F10" s="10" t="s">
        <v>146</v>
      </c>
      <c r="G10" s="80">
        <v>44659</v>
      </c>
      <c r="H10" s="80">
        <v>44664</v>
      </c>
      <c r="I10" s="80"/>
      <c r="J10" s="80">
        <f>IFERROR(INDEX(Ventes!D$4:D$1048576,MATCH(Compromis!$A10,Compromis!$A$3:$A$1048576,1)),"")</f>
        <v>44945</v>
      </c>
      <c r="K10" s="80">
        <f>IFERROR(INDEX(Ventes!E$4:E$1048576,MATCH(Compromis!$A10,Compromis!$A$3:$A$1048576,1)),"")</f>
        <v>44943</v>
      </c>
    </row>
    <row r="11" spans="1:15" x14ac:dyDescent="0.3">
      <c r="A11" t="str">
        <f>Ventes!$B12</f>
        <v>Nom 9</v>
      </c>
      <c r="D11" s="15">
        <f>IFERROR(INDEX(Ventes!$E$4:$E$100,MATCH(Compromis!$A11,Ventes!$B$4:$B$100,0)),"")</f>
        <v>44673</v>
      </c>
      <c r="E11" s="10" t="s">
        <v>146</v>
      </c>
      <c r="F11" s="10" t="s">
        <v>146</v>
      </c>
      <c r="G11" s="80">
        <v>44681</v>
      </c>
      <c r="H11" s="80">
        <v>44661</v>
      </c>
      <c r="I11" s="80"/>
      <c r="J11" s="80">
        <f>IFERROR(INDEX(Ventes!D$4:D$1048576,MATCH(Compromis!$A11,Compromis!$A$3:$A$1048576,1)),"")</f>
        <v>44945</v>
      </c>
      <c r="K11" s="80">
        <f>IFERROR(INDEX(Ventes!E$4:E$1048576,MATCH(Compromis!$A11,Compromis!$A$3:$A$1048576,1)),"")</f>
        <v>44943</v>
      </c>
    </row>
    <row r="12" spans="1:15" x14ac:dyDescent="0.3">
      <c r="A12" t="str">
        <f>Ventes!$B13</f>
        <v>Nom 10</v>
      </c>
      <c r="D12" s="15">
        <f>IFERROR(INDEX(Ventes!$E$4:$E$100,MATCH(Compromis!$A12,Ventes!$B$4:$B$100,0)),"")</f>
        <v>44688</v>
      </c>
      <c r="E12" s="10" t="s">
        <v>146</v>
      </c>
      <c r="F12" s="10" t="s">
        <v>146</v>
      </c>
      <c r="G12" s="80">
        <v>44696</v>
      </c>
      <c r="H12" s="80">
        <v>44697</v>
      </c>
      <c r="I12" s="80"/>
      <c r="J12" s="80">
        <f>IFERROR(INDEX(Ventes!D$4:D$1048576,MATCH(Compromis!$A12,Compromis!$A$3:$A$1048576,1)),"")</f>
        <v>44597</v>
      </c>
      <c r="K12" s="80">
        <f>IFERROR(INDEX(Ventes!E$4:E$1048576,MATCH(Compromis!$A12,Compromis!$A$3:$A$1048576,1)),"")</f>
        <v>44600</v>
      </c>
    </row>
    <row r="13" spans="1:15" x14ac:dyDescent="0.3">
      <c r="A13" t="str">
        <f>Ventes!$B14</f>
        <v>Nom 11</v>
      </c>
      <c r="D13" s="15">
        <f>IFERROR(INDEX(Ventes!$E$4:$E$100,MATCH(Compromis!$A13,Ventes!$B$4:$B$100,0)),"")</f>
        <v>44686</v>
      </c>
      <c r="E13" s="10" t="s">
        <v>146</v>
      </c>
      <c r="F13" s="10" t="s">
        <v>146</v>
      </c>
      <c r="G13" s="80">
        <v>44698</v>
      </c>
      <c r="H13" s="80">
        <v>44687</v>
      </c>
      <c r="I13" s="80"/>
      <c r="J13" s="80">
        <f>IFERROR(INDEX(Ventes!D$4:D$1048576,MATCH(Compromis!$A13,Compromis!$A$3:$A$1048576,1)),"")</f>
        <v>44597</v>
      </c>
      <c r="K13" s="80">
        <f>IFERROR(INDEX(Ventes!E$4:E$1048576,MATCH(Compromis!$A13,Compromis!$A$3:$A$1048576,1)),"")</f>
        <v>44600</v>
      </c>
    </row>
    <row r="14" spans="1:15" x14ac:dyDescent="0.3">
      <c r="A14" t="str">
        <f>Ventes!$B15</f>
        <v>Nom 12</v>
      </c>
      <c r="D14" s="15">
        <f>IFERROR(INDEX(Ventes!$E$4:$E$100,MATCH(Compromis!$A14,Ventes!$B$4:$B$100,0)),"")</f>
        <v>44688</v>
      </c>
      <c r="E14" s="10" t="s">
        <v>146</v>
      </c>
      <c r="F14" s="10"/>
      <c r="G14" s="80">
        <v>44694</v>
      </c>
      <c r="H14" s="80">
        <v>44693</v>
      </c>
      <c r="I14" s="80"/>
      <c r="J14" s="80">
        <f>IFERROR(INDEX(Ventes!D$4:D$1048576,MATCH(Compromis!$A14,Compromis!$A$3:$A$1048576,1)),"")</f>
        <v>44597</v>
      </c>
      <c r="K14" s="80">
        <f>IFERROR(INDEX(Ventes!E$4:E$1048576,MATCH(Compromis!$A14,Compromis!$A$3:$A$1048576,1)),"")</f>
        <v>44600</v>
      </c>
    </row>
    <row r="15" spans="1:15" x14ac:dyDescent="0.3">
      <c r="A15" t="str">
        <f>Ventes!$B16</f>
        <v>Nom 13</v>
      </c>
      <c r="D15" s="15">
        <f>IFERROR(INDEX(Ventes!$E$4:$E$100,MATCH(Compromis!$A15,Ventes!$B$4:$B$100,0)),"")</f>
        <v>44693</v>
      </c>
      <c r="E15" s="10" t="s">
        <v>146</v>
      </c>
      <c r="F15" s="10" t="s">
        <v>146</v>
      </c>
      <c r="G15" s="80">
        <v>44698</v>
      </c>
      <c r="H15" s="80">
        <v>44693</v>
      </c>
      <c r="I15" s="80"/>
      <c r="J15" s="80">
        <f>IFERROR(INDEX(Ventes!D$4:D$1048576,MATCH(Compromis!$A15,Compromis!$A$3:$A$1048576,1)),"")</f>
        <v>44597</v>
      </c>
      <c r="K15" s="80">
        <f>IFERROR(INDEX(Ventes!E$4:E$1048576,MATCH(Compromis!$A15,Compromis!$A$3:$A$1048576,1)),"")</f>
        <v>44600</v>
      </c>
    </row>
    <row r="16" spans="1:15" x14ac:dyDescent="0.3">
      <c r="A16" t="str">
        <f>Ventes!$B17</f>
        <v>Nom 14</v>
      </c>
      <c r="D16" s="15">
        <f>IFERROR(INDEX(Ventes!$E$4:$E$100,MATCH(Compromis!$A16,Ventes!$B$4:$B$100,0)),"")</f>
        <v>44702</v>
      </c>
      <c r="E16" s="10" t="s">
        <v>146</v>
      </c>
      <c r="F16" s="10" t="s">
        <v>146</v>
      </c>
      <c r="G16" s="80">
        <v>44717</v>
      </c>
      <c r="H16" s="80">
        <v>44705</v>
      </c>
      <c r="I16" s="80"/>
      <c r="J16" s="80">
        <f>IFERROR(INDEX(Ventes!D$4:D$1048576,MATCH(Compromis!$A16,Compromis!$A$3:$A$1048576,1)),"")</f>
        <v>44597</v>
      </c>
      <c r="K16" s="80">
        <f>IFERROR(INDEX(Ventes!E$4:E$1048576,MATCH(Compromis!$A16,Compromis!$A$3:$A$1048576,1)),"")</f>
        <v>44600</v>
      </c>
    </row>
    <row r="17" spans="1:11" x14ac:dyDescent="0.3">
      <c r="A17" t="str">
        <f>Ventes!$B18</f>
        <v>Nom 15</v>
      </c>
      <c r="D17" s="15">
        <f>IFERROR(INDEX(Ventes!$E$4:$E$100,MATCH(Compromis!$A17,Ventes!$B$4:$B$100,0)),"")</f>
        <v>44691</v>
      </c>
      <c r="E17" s="10" t="s">
        <v>146</v>
      </c>
      <c r="F17" s="10" t="s">
        <v>146</v>
      </c>
      <c r="G17" s="80">
        <v>44704</v>
      </c>
      <c r="H17" s="80">
        <v>44717</v>
      </c>
      <c r="I17" s="80"/>
      <c r="J17" s="80">
        <f>IFERROR(INDEX(Ventes!D$4:D$1048576,MATCH(Compromis!$A17,Compromis!$A$3:$A$1048576,1)),"")</f>
        <v>44698</v>
      </c>
      <c r="K17" s="80">
        <f>IFERROR(INDEX(Ventes!E$4:E$1048576,MATCH(Compromis!$A17,Compromis!$A$3:$A$1048576,1)),"")</f>
        <v>44691</v>
      </c>
    </row>
    <row r="18" spans="1:11" x14ac:dyDescent="0.3">
      <c r="A18" t="str">
        <f>Ventes!$B19</f>
        <v>Nom 16</v>
      </c>
      <c r="D18" s="15">
        <f>IFERROR(INDEX(Ventes!$E$4:$E$100,MATCH(Compromis!$A18,Ventes!$B$4:$B$100,0)),"")</f>
        <v>44702</v>
      </c>
      <c r="F18" s="10" t="s">
        <v>146</v>
      </c>
      <c r="G18" s="80">
        <v>44717</v>
      </c>
      <c r="H18" s="80">
        <v>44706</v>
      </c>
      <c r="I18" s="80"/>
      <c r="J18" s="80">
        <f>IFERROR(INDEX(Ventes!D$4:D$1048576,MATCH(Compromis!$A18,Compromis!$A$3:$A$1048576,1)),"")</f>
        <v>44703</v>
      </c>
      <c r="K18" s="80">
        <f>IFERROR(INDEX(Ventes!E$4:E$1048576,MATCH(Compromis!$A18,Compromis!$A$3:$A$1048576,1)),"")</f>
        <v>44702</v>
      </c>
    </row>
    <row r="19" spans="1:11" x14ac:dyDescent="0.3">
      <c r="A19" t="str">
        <f>Ventes!$B20</f>
        <v>Nom 17</v>
      </c>
      <c r="D19" s="15">
        <f>IFERROR(INDEX(Ventes!$E$4:$E$100,MATCH(Compromis!$A19,Ventes!$B$4:$B$100,0)),"")</f>
        <v>44705</v>
      </c>
      <c r="E19" s="10" t="s">
        <v>146</v>
      </c>
      <c r="F19" s="10" t="s">
        <v>146</v>
      </c>
      <c r="G19" s="80">
        <v>44718</v>
      </c>
      <c r="H19" s="80">
        <v>44711</v>
      </c>
      <c r="I19" s="80"/>
      <c r="J19" s="80">
        <f>IFERROR(INDEX(Ventes!D$4:D$1048576,MATCH(Compromis!$A19,Compromis!$A$3:$A$1048576,1)),"")</f>
        <v>44707</v>
      </c>
      <c r="K19" s="80">
        <f>IFERROR(INDEX(Ventes!E$4:E$1048576,MATCH(Compromis!$A19,Compromis!$A$3:$A$1048576,1)),"")</f>
        <v>44705</v>
      </c>
    </row>
    <row r="20" spans="1:11" x14ac:dyDescent="0.3">
      <c r="A20" t="str">
        <f>Ventes!$B21</f>
        <v>Nom 18</v>
      </c>
      <c r="D20" s="15">
        <f>IFERROR(INDEX(Ventes!$E$4:$E$100,MATCH(Compromis!$A20,Ventes!$B$4:$B$100,0)),"")</f>
        <v>44718</v>
      </c>
      <c r="E20" s="10" t="s">
        <v>146</v>
      </c>
      <c r="F20" s="10" t="s">
        <v>146</v>
      </c>
      <c r="G20" s="80">
        <v>44723</v>
      </c>
      <c r="H20" s="80">
        <v>44736</v>
      </c>
      <c r="I20" s="80"/>
      <c r="J20" s="80">
        <f>IFERROR(INDEX(Ventes!D$4:D$1048576,MATCH(Compromis!$A20,Compromis!$A$3:$A$1048576,1)),"")</f>
        <v>44709</v>
      </c>
      <c r="K20" s="80">
        <f>IFERROR(INDEX(Ventes!E$4:E$1048576,MATCH(Compromis!$A20,Compromis!$A$3:$A$1048576,1)),"")</f>
        <v>44718</v>
      </c>
    </row>
    <row r="21" spans="1:11" x14ac:dyDescent="0.3">
      <c r="A21" t="str">
        <f>Ventes!$B22</f>
        <v>Nom 19</v>
      </c>
      <c r="D21" s="15">
        <f>IFERROR(INDEX(Ventes!$E$4:$E$100,MATCH(Compromis!$A21,Ventes!$B$4:$B$100,0)),"")</f>
        <v>44708</v>
      </c>
      <c r="E21" s="10" t="s">
        <v>146</v>
      </c>
      <c r="F21" s="10" t="s">
        <v>146</v>
      </c>
      <c r="G21" s="80">
        <v>44726</v>
      </c>
      <c r="H21" s="80">
        <v>44740</v>
      </c>
      <c r="I21" s="80"/>
      <c r="J21" s="80">
        <f>IFERROR(INDEX(Ventes!D$4:D$1048576,MATCH(Compromis!$A21,Compromis!$A$3:$A$1048576,1)),"")</f>
        <v>44711</v>
      </c>
      <c r="K21" s="80">
        <f>IFERROR(INDEX(Ventes!E$4:E$1048576,MATCH(Compromis!$A21,Compromis!$A$3:$A$1048576,1)),"")</f>
        <v>44708</v>
      </c>
    </row>
    <row r="22" spans="1:11" x14ac:dyDescent="0.3">
      <c r="A22" t="str">
        <f>Ventes!$B23</f>
        <v>Nom 20</v>
      </c>
      <c r="D22" s="15">
        <f>IFERROR(INDEX(Ventes!$E$4:$E$100,MATCH(Compromis!$A22,Ventes!$B$4:$B$100,0)),"")</f>
        <v>44716</v>
      </c>
      <c r="E22" s="10" t="s">
        <v>146</v>
      </c>
      <c r="F22" s="10" t="s">
        <v>146</v>
      </c>
      <c r="G22" s="80">
        <v>44728</v>
      </c>
      <c r="H22" s="80">
        <v>44729</v>
      </c>
      <c r="I22" s="80"/>
      <c r="J22" s="80">
        <f>IFERROR(INDEX(Ventes!D$4:D$1048576,MATCH(Compromis!$A22,Compromis!$A$3:$A$1048576,1)),"")</f>
        <v>44717</v>
      </c>
      <c r="K22" s="80">
        <f>IFERROR(INDEX(Ventes!E$4:E$1048576,MATCH(Compromis!$A22,Compromis!$A$3:$A$1048576,1)),"")</f>
        <v>44716</v>
      </c>
    </row>
    <row r="23" spans="1:11" x14ac:dyDescent="0.3">
      <c r="A23" t="str">
        <f>Ventes!$B24</f>
        <v>Nom 21</v>
      </c>
      <c r="D23" s="15">
        <f>IFERROR(INDEX(Ventes!$E$4:$E$100,MATCH(Compromis!$A23,Ventes!$B$4:$B$100,0)),"")</f>
        <v>44720</v>
      </c>
      <c r="E23" s="10" t="s">
        <v>146</v>
      </c>
      <c r="F23" s="10" t="s">
        <v>146</v>
      </c>
      <c r="G23" s="80">
        <v>44737</v>
      </c>
      <c r="H23" s="80">
        <v>44717</v>
      </c>
      <c r="I23" s="80"/>
      <c r="J23" s="80">
        <f>IFERROR(INDEX(Ventes!D$4:D$1048576,MATCH(Compromis!$A23,Compromis!$A$3:$A$1048576,1)),"")</f>
        <v>44729</v>
      </c>
      <c r="K23" s="80">
        <f>IFERROR(INDEX(Ventes!E$4:E$1048576,MATCH(Compromis!$A23,Compromis!$A$3:$A$1048576,1)),"")</f>
        <v>44720</v>
      </c>
    </row>
    <row r="24" spans="1:11" x14ac:dyDescent="0.3">
      <c r="A24" t="str">
        <f>Ventes!$B25</f>
        <v>Nom 22</v>
      </c>
      <c r="D24" s="15">
        <f>IFERROR(INDEX(Ventes!$E$4:$E$100,MATCH(Compromis!$A24,Ventes!$B$4:$B$100,0)),"")</f>
        <v>44732</v>
      </c>
      <c r="E24" s="10" t="s">
        <v>146</v>
      </c>
      <c r="F24" s="10" t="s">
        <v>146</v>
      </c>
      <c r="G24" s="80">
        <v>44747</v>
      </c>
      <c r="H24" s="80">
        <v>44727</v>
      </c>
      <c r="I24" s="80"/>
      <c r="J24" s="80">
        <f>IFERROR(INDEX(Ventes!D$4:D$1048576,MATCH(Compromis!$A24,Compromis!$A$3:$A$1048576,1)),"")</f>
        <v>44730</v>
      </c>
      <c r="K24" s="80">
        <f>IFERROR(INDEX(Ventes!E$4:E$1048576,MATCH(Compromis!$A24,Compromis!$A$3:$A$1048576,1)),"")</f>
        <v>44732</v>
      </c>
    </row>
    <row r="25" spans="1:11" x14ac:dyDescent="0.3">
      <c r="A25" t="str">
        <f>Ventes!$B26</f>
        <v>Nom 23</v>
      </c>
      <c r="D25" s="15">
        <f>IFERROR(INDEX(Ventes!$E$4:$E$100,MATCH(Compromis!$A25,Ventes!$B$4:$B$100,0)),"")</f>
        <v>44743</v>
      </c>
      <c r="E25" s="10" t="s">
        <v>146</v>
      </c>
      <c r="F25" s="10" t="s">
        <v>146</v>
      </c>
      <c r="G25" s="80">
        <v>44760</v>
      </c>
      <c r="H25" s="80">
        <v>44744</v>
      </c>
      <c r="I25" s="80"/>
      <c r="J25" s="80">
        <f>IFERROR(INDEX(Ventes!D$4:D$1048576,MATCH(Compromis!$A25,Compromis!$A$3:$A$1048576,1)),"")</f>
        <v>44734</v>
      </c>
      <c r="K25" s="80">
        <f>IFERROR(INDEX(Ventes!E$4:E$1048576,MATCH(Compromis!$A25,Compromis!$A$3:$A$1048576,1)),"")</f>
        <v>44743</v>
      </c>
    </row>
    <row r="26" spans="1:11" x14ac:dyDescent="0.3">
      <c r="A26" t="str">
        <f>Ventes!$B27</f>
        <v>Nom 24</v>
      </c>
      <c r="D26" s="15">
        <f>IFERROR(INDEX(Ventes!$E$4:$E$100,MATCH(Compromis!$A26,Ventes!$B$4:$B$100,0)),"")</f>
        <v>44743</v>
      </c>
      <c r="E26" s="10" t="s">
        <v>146</v>
      </c>
      <c r="F26" s="10"/>
      <c r="G26" s="80">
        <v>44757</v>
      </c>
      <c r="H26" s="80">
        <v>44753</v>
      </c>
      <c r="I26" s="80"/>
      <c r="J26" s="80">
        <f>IFERROR(INDEX(Ventes!D$4:D$1048576,MATCH(Compromis!$A26,Compromis!$A$3:$A$1048576,1)),"")</f>
        <v>44735</v>
      </c>
      <c r="K26" s="80">
        <f>IFERROR(INDEX(Ventes!E$4:E$1048576,MATCH(Compromis!$A26,Compromis!$A$3:$A$1048576,1)),"")</f>
        <v>44743</v>
      </c>
    </row>
    <row r="27" spans="1:11" x14ac:dyDescent="0.3">
      <c r="A27" t="str">
        <f>Ventes!$B28</f>
        <v>Nom 25</v>
      </c>
      <c r="D27" s="15">
        <f>IFERROR(INDEX(Ventes!$E$4:$E$100,MATCH(Compromis!$A27,Ventes!$B$4:$B$100,0)),"")</f>
        <v>44752</v>
      </c>
      <c r="E27" s="10" t="s">
        <v>146</v>
      </c>
      <c r="F27" s="10"/>
      <c r="G27" s="80">
        <v>44766</v>
      </c>
      <c r="H27" s="80">
        <v>44751</v>
      </c>
      <c r="I27" s="80"/>
      <c r="J27" s="80">
        <f>IFERROR(INDEX(Ventes!D$4:D$1048576,MATCH(Compromis!$A27,Compromis!$A$3:$A$1048576,1)),"")</f>
        <v>44742</v>
      </c>
      <c r="K27" s="80">
        <f>IFERROR(INDEX(Ventes!E$4:E$1048576,MATCH(Compromis!$A27,Compromis!$A$3:$A$1048576,1)),"")</f>
        <v>44752</v>
      </c>
    </row>
    <row r="28" spans="1:11" x14ac:dyDescent="0.3">
      <c r="A28" t="str">
        <f>Ventes!$B29</f>
        <v>Nom 26</v>
      </c>
      <c r="D28" s="15">
        <f>IFERROR(INDEX(Ventes!$E$4:$E$100,MATCH(Compromis!$A28,Ventes!$B$4:$B$100,0)),"")</f>
        <v>44754</v>
      </c>
      <c r="E28" s="10" t="s">
        <v>146</v>
      </c>
      <c r="F28" s="10"/>
      <c r="G28" s="80">
        <v>44771</v>
      </c>
      <c r="H28" s="80">
        <v>44764</v>
      </c>
      <c r="I28" s="80"/>
      <c r="J28" s="80">
        <f>IFERROR(INDEX(Ventes!D$4:D$1048576,MATCH(Compromis!$A28,Compromis!$A$3:$A$1048576,1)),"")</f>
        <v>44751</v>
      </c>
      <c r="K28" s="80">
        <f>IFERROR(INDEX(Ventes!E$4:E$1048576,MATCH(Compromis!$A28,Compromis!$A$3:$A$1048576,1)),"")</f>
        <v>44754</v>
      </c>
    </row>
    <row r="29" spans="1:11" x14ac:dyDescent="0.3">
      <c r="A29" t="str">
        <f>Ventes!$B30</f>
        <v>Nom 27</v>
      </c>
      <c r="D29" s="15">
        <f>IFERROR(INDEX(Ventes!$E$4:$E$100,MATCH(Compromis!$A29,Ventes!$B$4:$B$100,0)),"")</f>
        <v>44764</v>
      </c>
      <c r="E29" s="10" t="s">
        <v>146</v>
      </c>
      <c r="F29" s="10"/>
      <c r="G29" s="80">
        <v>44784</v>
      </c>
      <c r="H29" s="80">
        <v>44765</v>
      </c>
      <c r="I29" s="80"/>
      <c r="J29" s="80">
        <f>IFERROR(INDEX(Ventes!D$4:D$1048576,MATCH(Compromis!$A29,Compromis!$A$3:$A$1048576,1)),"")</f>
        <v>44757</v>
      </c>
      <c r="K29" s="80">
        <f>IFERROR(INDEX(Ventes!E$4:E$1048576,MATCH(Compromis!$A29,Compromis!$A$3:$A$1048576,1)),"")</f>
        <v>44764</v>
      </c>
    </row>
    <row r="30" spans="1:11" x14ac:dyDescent="0.3">
      <c r="A30" t="str">
        <f>Ventes!$B31</f>
        <v>Nom 28</v>
      </c>
      <c r="D30" s="15">
        <f>IFERROR(INDEX(Ventes!$E$4:$E$100,MATCH(Compromis!$A30,Ventes!$B$4:$B$100,0)),"")</f>
        <v>44796</v>
      </c>
      <c r="E30" s="10" t="s">
        <v>146</v>
      </c>
      <c r="F30" s="10"/>
      <c r="G30" s="80">
        <v>44811</v>
      </c>
      <c r="H30" s="80">
        <v>44797</v>
      </c>
      <c r="I30" s="80"/>
      <c r="J30" s="80">
        <f>IFERROR(INDEX(Ventes!D$4:D$1048576,MATCH(Compromis!$A30,Compromis!$A$3:$A$1048576,1)),"")</f>
        <v>44787</v>
      </c>
      <c r="K30" s="80">
        <f>IFERROR(INDEX(Ventes!E$4:E$1048576,MATCH(Compromis!$A30,Compromis!$A$3:$A$1048576,1)),"")</f>
        <v>44796</v>
      </c>
    </row>
    <row r="31" spans="1:11" x14ac:dyDescent="0.3">
      <c r="A31" t="str">
        <f>Ventes!$B32</f>
        <v>Nom 29</v>
      </c>
      <c r="D31" s="15">
        <f>IFERROR(INDEX(Ventes!$E$4:$E$100,MATCH(Compromis!$A31,Ventes!$B$4:$B$100,0)),"")</f>
        <v>44789</v>
      </c>
      <c r="E31" s="10" t="s">
        <v>146</v>
      </c>
      <c r="F31" s="10"/>
      <c r="G31" s="80">
        <v>44807</v>
      </c>
      <c r="H31" s="80">
        <v>44796</v>
      </c>
      <c r="I31" s="80"/>
      <c r="J31" s="80">
        <f>IFERROR(INDEX(Ventes!D$4:D$1048576,MATCH(Compromis!$A31,Compromis!$A$3:$A$1048576,1)),"")</f>
        <v>44795</v>
      </c>
      <c r="K31" s="80">
        <f>IFERROR(INDEX(Ventes!E$4:E$1048576,MATCH(Compromis!$A31,Compromis!$A$3:$A$1048576,1)),"")</f>
        <v>44789</v>
      </c>
    </row>
    <row r="32" spans="1:11" x14ac:dyDescent="0.3">
      <c r="A32" t="str">
        <f>Ventes!$B33</f>
        <v>Nom 30</v>
      </c>
      <c r="D32" s="15">
        <f>IFERROR(INDEX(Ventes!$E$4:$E$100,MATCH(Compromis!$A32,Ventes!$B$4:$B$100,0)),"")</f>
        <v>44799</v>
      </c>
      <c r="E32" s="10" t="s">
        <v>146</v>
      </c>
      <c r="F32" s="10"/>
      <c r="G32" s="80">
        <v>44816</v>
      </c>
      <c r="H32" s="80">
        <v>44801</v>
      </c>
      <c r="I32" s="80"/>
      <c r="J32" s="80">
        <f>IFERROR(INDEX(Ventes!D$4:D$1048576,MATCH(Compromis!$A32,Compromis!$A$3:$A$1048576,1)),"")</f>
        <v>44808</v>
      </c>
      <c r="K32" s="80">
        <f>IFERROR(INDEX(Ventes!E$4:E$1048576,MATCH(Compromis!$A32,Compromis!$A$3:$A$1048576,1)),"")</f>
        <v>44799</v>
      </c>
    </row>
    <row r="33" spans="1:11" x14ac:dyDescent="0.3">
      <c r="A33" t="str">
        <f>Ventes!$B34</f>
        <v>Nom 31</v>
      </c>
      <c r="D33" s="15">
        <f>IFERROR(INDEX(Ventes!$E$4:$E$100,MATCH(Compromis!$A33,Ventes!$B$4:$B$100,0)),"")</f>
        <v>44808</v>
      </c>
      <c r="E33" s="10" t="s">
        <v>146</v>
      </c>
      <c r="F33" s="10"/>
      <c r="G33" s="80">
        <v>44814</v>
      </c>
      <c r="H33" s="80">
        <v>44826</v>
      </c>
      <c r="I33" s="80"/>
      <c r="J33" s="80">
        <f>IFERROR(INDEX(Ventes!D$4:D$1048576,MATCH(Compromis!$A33,Compromis!$A$3:$A$1048576,1)),"")</f>
        <v>44814</v>
      </c>
      <c r="K33" s="80">
        <f>IFERROR(INDEX(Ventes!E$4:E$1048576,MATCH(Compromis!$A33,Compromis!$A$3:$A$1048576,1)),"")</f>
        <v>44808</v>
      </c>
    </row>
    <row r="34" spans="1:11" x14ac:dyDescent="0.3">
      <c r="A34" t="str">
        <f>Ventes!$B35</f>
        <v>Nom 32</v>
      </c>
      <c r="D34" s="15">
        <f>IFERROR(INDEX(Ventes!$E$4:$E$100,MATCH(Compromis!$A34,Ventes!$B$4:$B$100,0)),"")</f>
        <v>44824</v>
      </c>
      <c r="E34" s="10" t="s">
        <v>146</v>
      </c>
      <c r="F34" s="10" t="s">
        <v>146</v>
      </c>
      <c r="G34" s="80">
        <v>44838</v>
      </c>
      <c r="H34" s="80">
        <v>44826</v>
      </c>
      <c r="I34" s="80"/>
      <c r="J34" s="80">
        <f>IFERROR(INDEX(Ventes!D$4:D$1048576,MATCH(Compromis!$A34,Compromis!$A$3:$A$1048576,1)),"")</f>
        <v>44816</v>
      </c>
      <c r="K34" s="80">
        <f>IFERROR(INDEX(Ventes!E$4:E$1048576,MATCH(Compromis!$A34,Compromis!$A$3:$A$1048576,1)),"")</f>
        <v>44824</v>
      </c>
    </row>
    <row r="35" spans="1:11" x14ac:dyDescent="0.3">
      <c r="A35" t="str">
        <f>Ventes!$B36</f>
        <v>Nom 33</v>
      </c>
      <c r="D35" s="15">
        <f>IFERROR(INDEX(Ventes!$E$4:$E$100,MATCH(Compromis!$A35,Ventes!$B$4:$B$100,0)),"")</f>
        <v>44827</v>
      </c>
      <c r="E35" s="10" t="s">
        <v>146</v>
      </c>
      <c r="F35" s="10" t="s">
        <v>146</v>
      </c>
      <c r="G35" s="80">
        <v>44833</v>
      </c>
      <c r="H35" s="80">
        <v>44832</v>
      </c>
      <c r="I35" s="80"/>
      <c r="J35" s="80">
        <f>IFERROR(INDEX(Ventes!D$4:D$1048576,MATCH(Compromis!$A35,Compromis!$A$3:$A$1048576,1)),"")</f>
        <v>44826</v>
      </c>
      <c r="K35" s="80">
        <f>IFERROR(INDEX(Ventes!E$4:E$1048576,MATCH(Compromis!$A35,Compromis!$A$3:$A$1048576,1)),"")</f>
        <v>44827</v>
      </c>
    </row>
    <row r="36" spans="1:11" x14ac:dyDescent="0.3">
      <c r="A36" t="str">
        <f>Ventes!$B37</f>
        <v>Nom 34</v>
      </c>
      <c r="D36" s="15">
        <f>IFERROR(INDEX(Ventes!$E$4:$E$100,MATCH(Compromis!$A36,Ventes!$B$4:$B$100,0)),"")</f>
        <v>44822</v>
      </c>
      <c r="E36" s="10" t="s">
        <v>146</v>
      </c>
      <c r="F36" s="10" t="s">
        <v>146</v>
      </c>
      <c r="G36" s="80">
        <v>44841</v>
      </c>
      <c r="H36" s="80">
        <v>44842</v>
      </c>
      <c r="I36" s="80"/>
      <c r="J36" s="80">
        <f>IFERROR(INDEX(Ventes!D$4:D$1048576,MATCH(Compromis!$A36,Compromis!$A$3:$A$1048576,1)),"")</f>
        <v>44830</v>
      </c>
      <c r="K36" s="80">
        <f>IFERROR(INDEX(Ventes!E$4:E$1048576,MATCH(Compromis!$A36,Compromis!$A$3:$A$1048576,1)),"")</f>
        <v>44822</v>
      </c>
    </row>
    <row r="37" spans="1:11" x14ac:dyDescent="0.3">
      <c r="A37" t="str">
        <f>Ventes!$B38</f>
        <v>Nom 35</v>
      </c>
      <c r="D37" s="15">
        <f>IFERROR(INDEX(Ventes!$E$4:$E$100,MATCH(Compromis!$A37,Ventes!$B$4:$B$100,0)),"")</f>
        <v>44837</v>
      </c>
      <c r="E37" s="10" t="s">
        <v>146</v>
      </c>
      <c r="F37" s="10" t="s">
        <v>146</v>
      </c>
      <c r="G37" s="80">
        <v>44854</v>
      </c>
      <c r="H37" s="80">
        <v>44853</v>
      </c>
      <c r="I37" s="80"/>
      <c r="J37" s="80">
        <f>IFERROR(INDEX(Ventes!D$4:D$1048576,MATCH(Compromis!$A37,Compromis!$A$3:$A$1048576,1)),"")</f>
        <v>44831</v>
      </c>
      <c r="K37" s="80">
        <f>IFERROR(INDEX(Ventes!E$4:E$1048576,MATCH(Compromis!$A37,Compromis!$A$3:$A$1048576,1)),"")</f>
        <v>44837</v>
      </c>
    </row>
    <row r="38" spans="1:11" x14ac:dyDescent="0.3">
      <c r="A38" t="str">
        <f>Ventes!$B39</f>
        <v>Nom 36</v>
      </c>
      <c r="D38" s="15">
        <f>IFERROR(INDEX(Ventes!$E$4:$E$100,MATCH(Compromis!$A38,Ventes!$B$4:$B$100,0)),"")</f>
        <v>44833</v>
      </c>
      <c r="F38" s="10" t="s">
        <v>146</v>
      </c>
      <c r="G38" s="80">
        <v>44840</v>
      </c>
      <c r="H38" s="80">
        <v>44840</v>
      </c>
      <c r="I38" s="80"/>
      <c r="J38" s="80">
        <f>IFERROR(INDEX(Ventes!D$4:D$1048576,MATCH(Compromis!$A38,Compromis!$A$3:$A$1048576,1)),"")</f>
        <v>44832</v>
      </c>
      <c r="K38" s="80">
        <f>IFERROR(INDEX(Ventes!E$4:E$1048576,MATCH(Compromis!$A38,Compromis!$A$3:$A$1048576,1)),"")</f>
        <v>44833</v>
      </c>
    </row>
    <row r="39" spans="1:11" x14ac:dyDescent="0.3">
      <c r="A39" t="str">
        <f>Ventes!$B40</f>
        <v>Nom 37</v>
      </c>
      <c r="D39" s="15">
        <f>IFERROR(INDEX(Ventes!$E$4:$E$100,MATCH(Compromis!$A39,Ventes!$B$4:$B$100,0)),"")</f>
        <v>44832</v>
      </c>
      <c r="E39" s="10" t="s">
        <v>146</v>
      </c>
      <c r="F39" s="10" t="s">
        <v>146</v>
      </c>
      <c r="G39" s="80">
        <v>44851</v>
      </c>
      <c r="H39" s="80">
        <v>44860</v>
      </c>
      <c r="I39" s="80"/>
      <c r="J39" s="80">
        <f>IFERROR(INDEX(Ventes!D$4:D$1048576,MATCH(Compromis!$A39,Compromis!$A$3:$A$1048576,1)),"")</f>
        <v>44840</v>
      </c>
      <c r="K39" s="80">
        <f>IFERROR(INDEX(Ventes!E$4:E$1048576,MATCH(Compromis!$A39,Compromis!$A$3:$A$1048576,1)),"")</f>
        <v>44832</v>
      </c>
    </row>
    <row r="40" spans="1:11" x14ac:dyDescent="0.3">
      <c r="A40" t="str">
        <f>Ventes!$B41</f>
        <v>Nom 38</v>
      </c>
      <c r="D40" s="15">
        <f>IFERROR(INDEX(Ventes!$E$4:$E$100,MATCH(Compromis!$A40,Ventes!$B$4:$B$100,0)),"")</f>
        <v>44878</v>
      </c>
      <c r="E40" s="10" t="s">
        <v>146</v>
      </c>
      <c r="F40" s="10" t="s">
        <v>146</v>
      </c>
      <c r="G40" s="80">
        <v>44887</v>
      </c>
      <c r="H40" s="80">
        <v>44885</v>
      </c>
      <c r="I40" s="80"/>
      <c r="J40" s="80">
        <f>IFERROR(INDEX(Ventes!D$4:D$1048576,MATCH(Compromis!$A40,Compromis!$A$3:$A$1048576,1)),"")</f>
        <v>44875</v>
      </c>
      <c r="K40" s="80">
        <f>IFERROR(INDEX(Ventes!E$4:E$1048576,MATCH(Compromis!$A40,Compromis!$A$3:$A$1048576,1)),"")</f>
        <v>44878</v>
      </c>
    </row>
    <row r="41" spans="1:11" x14ac:dyDescent="0.3">
      <c r="A41" t="str">
        <f>Ventes!$B42</f>
        <v>Nom 39</v>
      </c>
      <c r="D41" s="15">
        <f>IFERROR(INDEX(Ventes!$E$4:$E$100,MATCH(Compromis!$A41,Ventes!$B$4:$B$100,0)),"")</f>
        <v>44874</v>
      </c>
      <c r="E41" s="10" t="s">
        <v>146</v>
      </c>
      <c r="F41" s="10" t="s">
        <v>146</v>
      </c>
      <c r="G41" s="80">
        <v>44893</v>
      </c>
      <c r="H41" s="80">
        <v>44883</v>
      </c>
      <c r="I41" s="80"/>
      <c r="J41" s="80">
        <f>IFERROR(INDEX(Ventes!D$4:D$1048576,MATCH(Compromis!$A41,Compromis!$A$3:$A$1048576,1)),"")</f>
        <v>44876</v>
      </c>
      <c r="K41" s="80">
        <f>IFERROR(INDEX(Ventes!E$4:E$1048576,MATCH(Compromis!$A41,Compromis!$A$3:$A$1048576,1)),"")</f>
        <v>44874</v>
      </c>
    </row>
    <row r="42" spans="1:11" x14ac:dyDescent="0.3">
      <c r="A42" t="str">
        <f>Ventes!$B43</f>
        <v>Nom 40</v>
      </c>
      <c r="D42" s="15">
        <f>IFERROR(INDEX(Ventes!$E$4:$E$100,MATCH(Compromis!$A42,Ventes!$B$4:$B$100,0)),"")</f>
        <v>44892</v>
      </c>
      <c r="E42" s="10" t="s">
        <v>146</v>
      </c>
      <c r="F42" s="10" t="s">
        <v>146</v>
      </c>
      <c r="G42" s="80">
        <v>44909</v>
      </c>
      <c r="H42" s="80">
        <v>44902</v>
      </c>
      <c r="I42" s="80"/>
      <c r="J42" s="80">
        <f>IFERROR(INDEX(Ventes!D$4:D$1048576,MATCH(Compromis!$A42,Compromis!$A$3:$A$1048576,1)),"")</f>
        <v>44883</v>
      </c>
      <c r="K42" s="80">
        <f>IFERROR(INDEX(Ventes!E$4:E$1048576,MATCH(Compromis!$A42,Compromis!$A$3:$A$1048576,1)),"")</f>
        <v>44892</v>
      </c>
    </row>
    <row r="43" spans="1:11" x14ac:dyDescent="0.3">
      <c r="A43" t="str">
        <f>Ventes!$B44</f>
        <v>Nom 41</v>
      </c>
      <c r="D43" s="15">
        <f>IFERROR(INDEX(Ventes!$E$4:$E$100,MATCH(Compromis!$A43,Ventes!$B$4:$B$100,0)),"")</f>
        <v>44914</v>
      </c>
      <c r="E43" s="10" t="s">
        <v>146</v>
      </c>
      <c r="F43" s="10" t="s">
        <v>146</v>
      </c>
      <c r="G43" s="80">
        <v>44922</v>
      </c>
      <c r="H43" s="80">
        <v>44908</v>
      </c>
      <c r="I43" s="80"/>
      <c r="J43" s="80">
        <f>IFERROR(INDEX(Ventes!D$4:D$1048576,MATCH(Compromis!$A43,Compromis!$A$3:$A$1048576,1)),"")</f>
        <v>44911</v>
      </c>
      <c r="K43" s="80">
        <f>IFERROR(INDEX(Ventes!E$4:E$1048576,MATCH(Compromis!$A43,Compromis!$A$3:$A$1048576,1)),"")</f>
        <v>44914</v>
      </c>
    </row>
    <row r="44" spans="1:11" x14ac:dyDescent="0.3">
      <c r="A44" t="str">
        <f>Ventes!$B45</f>
        <v>Nom 42</v>
      </c>
      <c r="D44" s="15">
        <f>IFERROR(INDEX(Ventes!$E$4:$E$100,MATCH(Compromis!$A44,Ventes!$B$4:$B$100,0)),"")</f>
        <v>44915</v>
      </c>
      <c r="E44" s="10" t="s">
        <v>146</v>
      </c>
      <c r="F44" s="10" t="s">
        <v>146</v>
      </c>
      <c r="G44" s="80">
        <v>44929</v>
      </c>
      <c r="H44" s="80">
        <v>44943</v>
      </c>
      <c r="I44" s="80"/>
      <c r="J44" s="80">
        <f>IFERROR(INDEX(Ventes!D$4:D$1048576,MATCH(Compromis!$A44,Compromis!$A$3:$A$1048576,1)),"")</f>
        <v>44912</v>
      </c>
      <c r="K44" s="80">
        <f>IFERROR(INDEX(Ventes!E$4:E$1048576,MATCH(Compromis!$A44,Compromis!$A$3:$A$1048576,1)),"")</f>
        <v>44915</v>
      </c>
    </row>
    <row r="45" spans="1:11" x14ac:dyDescent="0.3">
      <c r="A45" t="str">
        <f>Ventes!$B46</f>
        <v>Nom 43</v>
      </c>
      <c r="D45" s="15">
        <f>IFERROR(INDEX(Ventes!$E$4:$E$100,MATCH(Compromis!$A45,Ventes!$B$4:$B$100,0)),"")</f>
        <v>44919</v>
      </c>
      <c r="E45" s="10" t="s">
        <v>146</v>
      </c>
      <c r="F45" s="10" t="s">
        <v>146</v>
      </c>
      <c r="G45" s="80">
        <v>44933</v>
      </c>
      <c r="H45" s="80">
        <v>44945</v>
      </c>
      <c r="I45" s="80"/>
      <c r="J45" s="80">
        <f>IFERROR(INDEX(Ventes!D$4:D$1048576,MATCH(Compromis!$A45,Compromis!$A$3:$A$1048576,1)),"")</f>
        <v>44916</v>
      </c>
      <c r="K45" s="80">
        <f>IFERROR(INDEX(Ventes!E$4:E$1048576,MATCH(Compromis!$A45,Compromis!$A$3:$A$1048576,1)),"")</f>
        <v>44919</v>
      </c>
    </row>
    <row r="46" spans="1:11" x14ac:dyDescent="0.3">
      <c r="A46" t="str">
        <f>Ventes!$B47</f>
        <v>Nom 44</v>
      </c>
      <c r="D46" s="15">
        <f>IFERROR(INDEX(Ventes!$E$4:$E$100,MATCH(Compromis!$A46,Ventes!$B$4:$B$100,0)),"")</f>
        <v>44925</v>
      </c>
      <c r="E46" s="10" t="s">
        <v>146</v>
      </c>
      <c r="F46" s="10" t="s">
        <v>146</v>
      </c>
      <c r="G46" s="80">
        <v>44940</v>
      </c>
      <c r="H46" s="80">
        <v>44950</v>
      </c>
      <c r="I46" s="80"/>
      <c r="J46" s="80">
        <f>IFERROR(INDEX(Ventes!D$4:D$1048576,MATCH(Compromis!$A46,Compromis!$A$3:$A$1048576,1)),"")</f>
        <v>44917</v>
      </c>
      <c r="K46" s="80">
        <f>IFERROR(INDEX(Ventes!E$4:E$1048576,MATCH(Compromis!$A46,Compromis!$A$3:$A$1048576,1)),"")</f>
        <v>44925</v>
      </c>
    </row>
    <row r="47" spans="1:11" x14ac:dyDescent="0.3">
      <c r="A47" t="str">
        <f>Ventes!$B48</f>
        <v>Nom 45</v>
      </c>
      <c r="D47" s="15">
        <f>IFERROR(INDEX(Ventes!$E$4:$E$100,MATCH(Compromis!$A47,Ventes!$B$4:$B$100,0)),"")</f>
        <v>44921</v>
      </c>
      <c r="E47" s="10" t="s">
        <v>146</v>
      </c>
      <c r="F47" s="10" t="s">
        <v>146</v>
      </c>
      <c r="G47" s="80">
        <v>44926</v>
      </c>
      <c r="H47" s="80">
        <v>44923</v>
      </c>
      <c r="I47" s="80"/>
      <c r="J47" s="80">
        <f>IFERROR(INDEX(Ventes!D$4:D$1048576,MATCH(Compromis!$A47,Compromis!$A$3:$A$1048576,1)),"")</f>
        <v>44918</v>
      </c>
      <c r="K47" s="80">
        <f>IFERROR(INDEX(Ventes!E$4:E$1048576,MATCH(Compromis!$A47,Compromis!$A$3:$A$1048576,1)),"")</f>
        <v>44921</v>
      </c>
    </row>
    <row r="48" spans="1:11" x14ac:dyDescent="0.3">
      <c r="A48" t="str">
        <f>Ventes!$B49</f>
        <v>Nom 46</v>
      </c>
      <c r="D48" s="15">
        <f>IFERROR(INDEX(Ventes!$E$4:$E$100,MATCH(Compromis!$A48,Ventes!$B$4:$B$100,0)),"")</f>
        <v>44920</v>
      </c>
      <c r="E48" s="10" t="s">
        <v>146</v>
      </c>
      <c r="F48" s="10" t="s">
        <v>146</v>
      </c>
      <c r="G48" s="80">
        <v>44935</v>
      </c>
      <c r="H48" s="80">
        <v>44949</v>
      </c>
      <c r="I48" s="80"/>
      <c r="J48" s="80">
        <f>IFERROR(INDEX(Ventes!D$4:D$1048576,MATCH(Compromis!$A48,Compromis!$A$3:$A$1048576,1)),"")</f>
        <v>44930</v>
      </c>
      <c r="K48" s="80">
        <f>IFERROR(INDEX(Ventes!E$4:E$1048576,MATCH(Compromis!$A48,Compromis!$A$3:$A$1048576,1)),"")</f>
        <v>44920</v>
      </c>
    </row>
    <row r="49" spans="1:11" x14ac:dyDescent="0.3">
      <c r="A49" t="str">
        <f>Ventes!$B50</f>
        <v>Nom 47</v>
      </c>
      <c r="D49" s="15">
        <f>IFERROR(INDEX(Ventes!$E$4:$E$100,MATCH(Compromis!$A49,Ventes!$B$4:$B$100,0)),"")</f>
        <v>44941</v>
      </c>
      <c r="E49" s="10" t="s">
        <v>146</v>
      </c>
      <c r="F49" s="10" t="s">
        <v>146</v>
      </c>
      <c r="G49" s="80">
        <v>44949</v>
      </c>
      <c r="H49" s="80">
        <v>44960</v>
      </c>
      <c r="I49" s="80"/>
      <c r="J49" s="80">
        <f>IFERROR(INDEX(Ventes!D$4:D$1048576,MATCH(Compromis!$A49,Compromis!$A$3:$A$1048576,1)),"")</f>
        <v>44932</v>
      </c>
      <c r="K49" s="80">
        <f>IFERROR(INDEX(Ventes!E$4:E$1048576,MATCH(Compromis!$A49,Compromis!$A$3:$A$1048576,1)),"")</f>
        <v>44941</v>
      </c>
    </row>
    <row r="50" spans="1:11" x14ac:dyDescent="0.3">
      <c r="A50" t="str">
        <f>Ventes!$B51</f>
        <v>Nom 48</v>
      </c>
      <c r="D50" s="15">
        <f>IFERROR(INDEX(Ventes!$E$4:$E$100,MATCH(Compromis!$A50,Ventes!$B$4:$B$100,0)),"")</f>
        <v>44928</v>
      </c>
      <c r="E50" s="10" t="s">
        <v>146</v>
      </c>
      <c r="F50" s="10" t="s">
        <v>146</v>
      </c>
      <c r="G50" s="80">
        <v>44944</v>
      </c>
      <c r="H50" s="80">
        <v>44947</v>
      </c>
      <c r="I50" s="80"/>
      <c r="J50" s="80">
        <f>IFERROR(INDEX(Ventes!D$4:D$1048576,MATCH(Compromis!$A50,Compromis!$A$3:$A$1048576,1)),"")</f>
        <v>44932</v>
      </c>
      <c r="K50" s="80">
        <f>IFERROR(INDEX(Ventes!E$4:E$1048576,MATCH(Compromis!$A50,Compromis!$A$3:$A$1048576,1)),"")</f>
        <v>44928</v>
      </c>
    </row>
    <row r="51" spans="1:11" x14ac:dyDescent="0.3">
      <c r="A51" t="str">
        <f>Ventes!$B52</f>
        <v>Nom 49</v>
      </c>
      <c r="D51" s="15">
        <f>IFERROR(INDEX(Ventes!$E$4:$E$100,MATCH(Compromis!$A51,Ventes!$B$4:$B$100,0)),"")</f>
        <v>44937</v>
      </c>
      <c r="E51" s="10" t="s">
        <v>146</v>
      </c>
      <c r="F51" s="10" t="s">
        <v>146</v>
      </c>
      <c r="G51" s="80">
        <v>44957</v>
      </c>
      <c r="H51" s="80">
        <v>44959</v>
      </c>
      <c r="I51" s="80"/>
      <c r="J51" s="80">
        <f>IFERROR(INDEX(Ventes!D$4:D$1048576,MATCH(Compromis!$A51,Compromis!$A$3:$A$1048576,1)),"")</f>
        <v>44936</v>
      </c>
      <c r="K51" s="80">
        <f>IFERROR(INDEX(Ventes!E$4:E$1048576,MATCH(Compromis!$A51,Compromis!$A$3:$A$1048576,1)),"")</f>
        <v>44937</v>
      </c>
    </row>
    <row r="52" spans="1:11" x14ac:dyDescent="0.3">
      <c r="A52" t="str">
        <f>Ventes!$B53</f>
        <v>Nom 50</v>
      </c>
      <c r="D52" s="15">
        <f>IFERROR(INDEX(Ventes!$E$4:$E$100,MATCH(Compromis!$A52,Ventes!$B$4:$B$100,0)),"")</f>
        <v>44933</v>
      </c>
      <c r="E52" s="10" t="s">
        <v>146</v>
      </c>
      <c r="F52" s="10" t="s">
        <v>146</v>
      </c>
      <c r="G52" s="80">
        <v>44953</v>
      </c>
      <c r="H52" s="80">
        <v>44968</v>
      </c>
      <c r="I52" s="80"/>
      <c r="J52" s="80">
        <f>IFERROR(INDEX(Ventes!D$4:D$1048576,MATCH(Compromis!$A52,Compromis!$A$3:$A$1048576,1)),"")</f>
        <v>44936</v>
      </c>
      <c r="K52" s="80">
        <f>IFERROR(INDEX(Ventes!E$4:E$1048576,MATCH(Compromis!$A52,Compromis!$A$3:$A$1048576,1)),"")</f>
        <v>44933</v>
      </c>
    </row>
    <row r="53" spans="1:11" x14ac:dyDescent="0.3">
      <c r="A53" t="str">
        <f>Ventes!$B54</f>
        <v>Nom 51</v>
      </c>
      <c r="D53" s="15">
        <f>IFERROR(INDEX(Ventes!$E$4:$E$100,MATCH(Compromis!$A53,Ventes!$B$4:$B$100,0)),"")</f>
        <v>44943</v>
      </c>
      <c r="E53" s="10" t="s">
        <v>146</v>
      </c>
      <c r="F53" s="10" t="s">
        <v>146</v>
      </c>
      <c r="G53" s="80">
        <v>44962</v>
      </c>
      <c r="H53" s="80">
        <v>44955</v>
      </c>
      <c r="I53" s="80"/>
      <c r="J53" s="80">
        <f>IFERROR(INDEX(Ventes!D$4:D$1048576,MATCH(Compromis!$A53,Compromis!$A$3:$A$1048576,1)),"")</f>
        <v>44945</v>
      </c>
      <c r="K53" s="80">
        <f>IFERROR(INDEX(Ventes!E$4:E$1048576,MATCH(Compromis!$A53,Compromis!$A$3:$A$1048576,1)),"")</f>
        <v>44943</v>
      </c>
    </row>
    <row r="54" spans="1:11" x14ac:dyDescent="0.3">
      <c r="D54" s="15" t="str">
        <f>IFERROR(INDEX(Ventes!$E$4:$E$100,MATCH(Compromis!$A54,Ventes!$B$4:$B$100,0)),"")</f>
        <v/>
      </c>
      <c r="G54" s="80"/>
      <c r="H54" s="80"/>
      <c r="I54" s="80"/>
      <c r="J54" s="80" t="str">
        <f>IFERROR(INDEX(Ventes!D$4:D$1048576,MATCH(Compromis!$A54,Compromis!$A$3:$A$1048576,1)),"")</f>
        <v/>
      </c>
      <c r="K54" s="80" t="str">
        <f>IFERROR(INDEX(Ventes!E$4:E$1048576,MATCH(Compromis!$A54,Compromis!$A$3:$A$1048576,1)),"")</f>
        <v/>
      </c>
    </row>
    <row r="55" spans="1:11" x14ac:dyDescent="0.3">
      <c r="D55" s="15" t="str">
        <f>IFERROR(INDEX(Ventes!$E$4:$E$100,MATCH(Compromis!$A55,Ventes!$B$4:$B$100,0)),"")</f>
        <v/>
      </c>
      <c r="G55" s="80"/>
      <c r="H55" s="80"/>
      <c r="I55" s="80"/>
      <c r="J55" s="80" t="str">
        <f>IFERROR(INDEX(Ventes!D$4:D$1048576,MATCH(Compromis!$A55,Compromis!$A$3:$A$1048576,1)),"")</f>
        <v/>
      </c>
      <c r="K55" s="80" t="str">
        <f>IFERROR(INDEX(Ventes!E$4:E$1048576,MATCH(Compromis!$A55,Compromis!$A$3:$A$1048576,1)),"")</f>
        <v/>
      </c>
    </row>
    <row r="56" spans="1:11" x14ac:dyDescent="0.3">
      <c r="D56" s="15" t="str">
        <f>IFERROR(INDEX(Ventes!$E$4:$E$100,MATCH(Compromis!$A56,Ventes!$B$4:$B$100,0)),"")</f>
        <v/>
      </c>
      <c r="G56" s="80"/>
      <c r="H56" s="80"/>
      <c r="I56" s="80"/>
      <c r="J56" s="80" t="str">
        <f>IFERROR(INDEX(Ventes!D$4:D$1048576,MATCH(Compromis!$A56,Compromis!$A$3:$A$1048576,1)),"")</f>
        <v/>
      </c>
      <c r="K56" s="80" t="str">
        <f>IFERROR(INDEX(Ventes!E$4:E$1048576,MATCH(Compromis!$A56,Compromis!$A$3:$A$1048576,1)),"")</f>
        <v/>
      </c>
    </row>
    <row r="57" spans="1:11" x14ac:dyDescent="0.3">
      <c r="D57" s="15" t="str">
        <f>IFERROR(INDEX(Ventes!$E$4:$E$100,MATCH(Compromis!$A57,Ventes!$B$4:$B$100,0)),"")</f>
        <v/>
      </c>
      <c r="G57" s="80"/>
      <c r="H57" s="80"/>
      <c r="I57" s="80"/>
      <c r="J57" s="80" t="str">
        <f>IFERROR(INDEX(Ventes!D$4:D$1048576,MATCH(Compromis!$A57,Compromis!$A$3:$A$1048576,1)),"")</f>
        <v/>
      </c>
      <c r="K57" s="80" t="str">
        <f>IFERROR(INDEX(Ventes!E$4:E$1048576,MATCH(Compromis!$A57,Compromis!$A$3:$A$1048576,1)),"")</f>
        <v/>
      </c>
    </row>
    <row r="58" spans="1:11" x14ac:dyDescent="0.3">
      <c r="D58" s="15" t="str">
        <f>IFERROR(INDEX(Ventes!$E$4:$E$100,MATCH(Compromis!$A58,Ventes!$B$4:$B$100,0)),"")</f>
        <v/>
      </c>
      <c r="G58" s="80"/>
      <c r="H58" s="80"/>
      <c r="I58" s="80"/>
      <c r="J58" s="80" t="str">
        <f>IFERROR(INDEX(Ventes!D$4:D$1048576,MATCH(Compromis!$A58,Compromis!$A$3:$A$1048576,1)),"")</f>
        <v/>
      </c>
      <c r="K58" s="80" t="str">
        <f>IFERROR(INDEX(Ventes!E$4:E$1048576,MATCH(Compromis!$A58,Compromis!$A$3:$A$1048576,1)),"")</f>
        <v/>
      </c>
    </row>
    <row r="59" spans="1:11" x14ac:dyDescent="0.3">
      <c r="D59" s="15" t="str">
        <f>IFERROR(INDEX(Ventes!$E$4:$E$100,MATCH(Compromis!$A59,Ventes!$B$4:$B$100,0)),"")</f>
        <v/>
      </c>
      <c r="G59" s="80"/>
      <c r="H59" s="80"/>
      <c r="I59" s="80"/>
      <c r="J59" s="80" t="str">
        <f>IFERROR(INDEX(Ventes!D$4:D$1048576,MATCH(Compromis!$A59,Compromis!$A$3:$A$1048576,1)),"")</f>
        <v/>
      </c>
      <c r="K59" s="80" t="str">
        <f>IFERROR(INDEX(Ventes!E$4:E$1048576,MATCH(Compromis!$A59,Compromis!$A$3:$A$1048576,1)),"")</f>
        <v/>
      </c>
    </row>
    <row r="60" spans="1:11" x14ac:dyDescent="0.3">
      <c r="D60" s="15" t="str">
        <f>IFERROR(INDEX(Ventes!$E$4:$E$100,MATCH(Compromis!$A60,Ventes!$B$4:$B$100,0)),"")</f>
        <v/>
      </c>
      <c r="G60" s="80"/>
      <c r="H60" s="80"/>
      <c r="I60" s="80"/>
      <c r="J60" s="80" t="str">
        <f>IFERROR(INDEX(Ventes!D$4:D$1048576,MATCH(Compromis!$A60,Compromis!$A$3:$A$1048576,1)),"")</f>
        <v/>
      </c>
      <c r="K60" s="80" t="str">
        <f>IFERROR(INDEX(Ventes!E$4:E$1048576,MATCH(Compromis!$A60,Compromis!$A$3:$A$1048576,1)),"")</f>
        <v/>
      </c>
    </row>
    <row r="61" spans="1:11" x14ac:dyDescent="0.3">
      <c r="D61" s="15" t="str">
        <f>IFERROR(INDEX(Ventes!$E$4:$E$100,MATCH(Compromis!$A61,Ventes!$B$4:$B$100,0)),"")</f>
        <v/>
      </c>
      <c r="G61" s="80"/>
      <c r="H61" s="80"/>
      <c r="I61" s="80"/>
      <c r="J61" s="80" t="str">
        <f>IFERROR(INDEX(Ventes!D$4:D$1048576,MATCH(Compromis!$A61,Compromis!$A$3:$A$1048576,1)),"")</f>
        <v/>
      </c>
      <c r="K61" s="80" t="str">
        <f>IFERROR(INDEX(Ventes!E$4:E$1048576,MATCH(Compromis!$A61,Compromis!$A$3:$A$1048576,1)),"")</f>
        <v/>
      </c>
    </row>
    <row r="62" spans="1:11" x14ac:dyDescent="0.3">
      <c r="D62" s="15" t="str">
        <f>IFERROR(INDEX(Ventes!$E$4:$E$100,MATCH(Compromis!$A62,Ventes!$B$4:$B$100,0)),"")</f>
        <v/>
      </c>
      <c r="G62" s="80"/>
      <c r="H62" s="80"/>
      <c r="I62" s="80"/>
      <c r="J62" s="80" t="str">
        <f>IFERROR(INDEX(Ventes!D$4:D$1048576,MATCH(Compromis!$A62,Compromis!$A$3:$A$1048576,1)),"")</f>
        <v/>
      </c>
      <c r="K62" s="80" t="str">
        <f>IFERROR(INDEX(Ventes!E$4:E$1048576,MATCH(Compromis!$A62,Compromis!$A$3:$A$1048576,1)),"")</f>
        <v/>
      </c>
    </row>
    <row r="63" spans="1:11" x14ac:dyDescent="0.3">
      <c r="D63" s="15" t="str">
        <f>IFERROR(INDEX(Ventes!$E$4:$E$100,MATCH(Compromis!$A63,Ventes!$B$4:$B$100,0)),"")</f>
        <v/>
      </c>
      <c r="G63" s="80"/>
      <c r="H63" s="80"/>
      <c r="I63" s="80"/>
      <c r="J63" s="80" t="str">
        <f>IFERROR(INDEX(Ventes!D$4:D$1048576,MATCH(Compromis!$A63,Compromis!$A$3:$A$1048576,1)),"")</f>
        <v/>
      </c>
      <c r="K63" s="80" t="str">
        <f>IFERROR(INDEX(Ventes!E$4:E$1048576,MATCH(Compromis!$A63,Compromis!$A$3:$A$1048576,1)),"")</f>
        <v/>
      </c>
    </row>
    <row r="64" spans="1:11" x14ac:dyDescent="0.3">
      <c r="D64" s="15" t="str">
        <f>IFERROR(INDEX(Ventes!$E$4:$E$100,MATCH(Compromis!$A64,Ventes!$B$4:$B$100,0)),"")</f>
        <v/>
      </c>
      <c r="G64" s="80"/>
      <c r="H64" s="80"/>
      <c r="I64" s="80"/>
      <c r="J64" s="80" t="str">
        <f>IFERROR(INDEX(Ventes!D$4:D$1048576,MATCH(Compromis!$A64,Compromis!$A$3:$A$1048576,1)),"")</f>
        <v/>
      </c>
      <c r="K64" s="80" t="str">
        <f>IFERROR(INDEX(Ventes!E$4:E$1048576,MATCH(Compromis!$A64,Compromis!$A$3:$A$1048576,1)),"")</f>
        <v/>
      </c>
    </row>
    <row r="65" spans="4:11" x14ac:dyDescent="0.3">
      <c r="D65" s="15" t="str">
        <f>IFERROR(INDEX(Ventes!$E$4:$E$100,MATCH(Compromis!$A65,Ventes!$B$4:$B$100,0)),"")</f>
        <v/>
      </c>
      <c r="G65" s="80"/>
      <c r="H65" s="80"/>
      <c r="I65" s="80"/>
      <c r="J65" s="80" t="str">
        <f>IFERROR(INDEX(Ventes!D$4:D$1048576,MATCH(Compromis!$A65,Compromis!$A$3:$A$1048576,1)),"")</f>
        <v/>
      </c>
      <c r="K65" s="80" t="str">
        <f>IFERROR(INDEX(Ventes!E$4:E$1048576,MATCH(Compromis!$A65,Compromis!$A$3:$A$1048576,1)),"")</f>
        <v/>
      </c>
    </row>
    <row r="66" spans="4:11" x14ac:dyDescent="0.3">
      <c r="D66" s="15" t="str">
        <f>IFERROR(INDEX(Ventes!$E$4:$E$100,MATCH(Compromis!$A66,Ventes!$B$4:$B$100,0)),"")</f>
        <v/>
      </c>
      <c r="G66" s="80"/>
      <c r="H66" s="80"/>
      <c r="I66" s="80"/>
      <c r="J66" s="80" t="str">
        <f>IFERROR(INDEX(Ventes!D$4:D$1048576,MATCH(Compromis!$A66,Compromis!$A$3:$A$1048576,1)),"")</f>
        <v/>
      </c>
      <c r="K66" s="80" t="str">
        <f>IFERROR(INDEX(Ventes!E$4:E$1048576,MATCH(Compromis!$A66,Compromis!$A$3:$A$1048576,1)),"")</f>
        <v/>
      </c>
    </row>
    <row r="67" spans="4:11" x14ac:dyDescent="0.3">
      <c r="D67" s="15" t="str">
        <f>IFERROR(INDEX(Ventes!$E$4:$E$100,MATCH(Compromis!$A67,Ventes!$B$4:$B$100,0)),"")</f>
        <v/>
      </c>
      <c r="G67" s="80"/>
      <c r="H67" s="80"/>
      <c r="I67" s="80"/>
      <c r="J67" s="80" t="str">
        <f>IFERROR(INDEX(Ventes!D$4:D$1048576,MATCH(Compromis!$A67,Compromis!$A$3:$A$1048576,1)),"")</f>
        <v/>
      </c>
      <c r="K67" s="80" t="str">
        <f>IFERROR(INDEX(Ventes!E$4:E$1048576,MATCH(Compromis!$A67,Compromis!$A$3:$A$1048576,1)),"")</f>
        <v/>
      </c>
    </row>
    <row r="68" spans="4:11" x14ac:dyDescent="0.3">
      <c r="D68" s="15" t="str">
        <f>IFERROR(INDEX(Ventes!$E$4:$E$100,MATCH(Compromis!$A68,Ventes!$B$4:$B$100,0)),"")</f>
        <v/>
      </c>
      <c r="G68" s="80"/>
      <c r="H68" s="80"/>
      <c r="I68" s="80"/>
      <c r="J68" s="80" t="str">
        <f>IFERROR(INDEX(Ventes!D$4:D$1048576,MATCH(Compromis!$A68,Compromis!$A$3:$A$1048576,1)),"")</f>
        <v/>
      </c>
      <c r="K68" s="80" t="str">
        <f>IFERROR(INDEX(Ventes!E$4:E$1048576,MATCH(Compromis!$A68,Compromis!$A$3:$A$1048576,1)),"")</f>
        <v/>
      </c>
    </row>
    <row r="69" spans="4:11" x14ac:dyDescent="0.3">
      <c r="D69" s="15" t="str">
        <f>IFERROR(INDEX(Ventes!$E$4:$E$100,MATCH(Compromis!$A69,Ventes!$B$4:$B$100,0)),"")</f>
        <v/>
      </c>
      <c r="G69" s="80"/>
      <c r="H69" s="80"/>
      <c r="I69" s="80"/>
      <c r="J69" s="80" t="str">
        <f>IFERROR(INDEX(Ventes!D$4:D$1048576,MATCH(Compromis!$A69,Compromis!$A$3:$A$1048576,1)),"")</f>
        <v/>
      </c>
      <c r="K69" s="80" t="str">
        <f>IFERROR(INDEX(Ventes!E$4:E$1048576,MATCH(Compromis!$A69,Compromis!$A$3:$A$1048576,1)),"")</f>
        <v/>
      </c>
    </row>
    <row r="70" spans="4:11" x14ac:dyDescent="0.3">
      <c r="D70" s="15" t="str">
        <f>IFERROR(INDEX(Ventes!$E$4:$E$100,MATCH(Compromis!$A70,Ventes!$B$4:$B$100,0)),"")</f>
        <v/>
      </c>
      <c r="G70" s="80"/>
      <c r="H70" s="80"/>
      <c r="I70" s="80"/>
      <c r="J70" s="80" t="str">
        <f>IFERROR(INDEX(Ventes!D$4:D$1048576,MATCH(Compromis!$A70,Compromis!$A$3:$A$1048576,1)),"")</f>
        <v/>
      </c>
      <c r="K70" s="80" t="str">
        <f>IFERROR(INDEX(Ventes!E$4:E$1048576,MATCH(Compromis!$A70,Compromis!$A$3:$A$1048576,1)),"")</f>
        <v/>
      </c>
    </row>
    <row r="71" spans="4:11" x14ac:dyDescent="0.3">
      <c r="D71" s="15" t="str">
        <f>IFERROR(INDEX(Ventes!$E$4:$E$100,MATCH(Compromis!$A71,Ventes!$B$4:$B$100,0)),"")</f>
        <v/>
      </c>
      <c r="G71" s="80"/>
      <c r="H71" s="80"/>
      <c r="I71" s="80"/>
      <c r="J71" s="80" t="str">
        <f>IFERROR(INDEX(Ventes!D$4:D$1048576,MATCH(Compromis!$A71,Compromis!$A$3:$A$1048576,1)),"")</f>
        <v/>
      </c>
      <c r="K71" s="80" t="str">
        <f>IFERROR(INDEX(Ventes!E$4:E$1048576,MATCH(Compromis!$A71,Compromis!$A$3:$A$1048576,1)),"")</f>
        <v/>
      </c>
    </row>
    <row r="72" spans="4:11" x14ac:dyDescent="0.3">
      <c r="D72" s="15" t="str">
        <f>IFERROR(INDEX(Ventes!$E$4:$E$100,MATCH(Compromis!$A72,Ventes!$B$4:$B$100,0)),"")</f>
        <v/>
      </c>
      <c r="G72" s="80"/>
      <c r="H72" s="80"/>
      <c r="I72" s="80"/>
      <c r="J72" s="80" t="str">
        <f>IFERROR(INDEX(Ventes!D$4:D$1048576,MATCH(Compromis!$A72,Compromis!$A$3:$A$1048576,1)),"")</f>
        <v/>
      </c>
      <c r="K72" s="80" t="str">
        <f>IFERROR(INDEX(Ventes!E$4:E$1048576,MATCH(Compromis!$A72,Compromis!$A$3:$A$1048576,1)),"")</f>
        <v/>
      </c>
    </row>
    <row r="73" spans="4:11" x14ac:dyDescent="0.3">
      <c r="D73" s="15" t="str">
        <f>IFERROR(INDEX(Ventes!$E$4:$E$100,MATCH(Compromis!$A73,Ventes!$B$4:$B$100,0)),"")</f>
        <v/>
      </c>
      <c r="G73" s="80"/>
      <c r="H73" s="80"/>
      <c r="I73" s="80"/>
      <c r="J73" s="80" t="str">
        <f>IFERROR(INDEX(Ventes!D$4:D$1048576,MATCH(Compromis!$A73,Compromis!$A$3:$A$1048576,1)),"")</f>
        <v/>
      </c>
      <c r="K73" s="80" t="str">
        <f>IFERROR(INDEX(Ventes!E$4:E$1048576,MATCH(Compromis!$A73,Compromis!$A$3:$A$1048576,1)),"")</f>
        <v/>
      </c>
    </row>
    <row r="74" spans="4:11" x14ac:dyDescent="0.3">
      <c r="D74" s="15" t="str">
        <f>IFERROR(INDEX(Ventes!$E$4:$E$100,MATCH(Compromis!$A74,Ventes!$B$4:$B$100,0)),"")</f>
        <v/>
      </c>
      <c r="G74" s="80"/>
      <c r="H74" s="80"/>
      <c r="I74" s="80"/>
      <c r="J74" s="80" t="str">
        <f>IFERROR(INDEX(Ventes!D$4:D$1048576,MATCH(Compromis!$A74,Compromis!$A$3:$A$1048576,1)),"")</f>
        <v/>
      </c>
      <c r="K74" s="80" t="str">
        <f>IFERROR(INDEX(Ventes!E$4:E$1048576,MATCH(Compromis!$A74,Compromis!$A$3:$A$1048576,1)),"")</f>
        <v/>
      </c>
    </row>
    <row r="75" spans="4:11" x14ac:dyDescent="0.3">
      <c r="D75" s="15" t="str">
        <f>IFERROR(INDEX(Ventes!$E$4:$E$100,MATCH(Compromis!$A75,Ventes!$B$4:$B$100,0)),"")</f>
        <v/>
      </c>
      <c r="G75" s="80"/>
      <c r="H75" s="80"/>
      <c r="I75" s="80"/>
      <c r="J75" s="80" t="str">
        <f>IFERROR(INDEX(Ventes!D$4:D$1048576,MATCH(Compromis!$A75,Compromis!$A$3:$A$1048576,1)),"")</f>
        <v/>
      </c>
      <c r="K75" s="80" t="str">
        <f>IFERROR(INDEX(Ventes!E$4:E$1048576,MATCH(Compromis!$A75,Compromis!$A$3:$A$1048576,1)),"")</f>
        <v/>
      </c>
    </row>
    <row r="76" spans="4:11" x14ac:dyDescent="0.3">
      <c r="D76" s="15" t="str">
        <f>IFERROR(INDEX(Ventes!$E$4:$E$100,MATCH(Compromis!$A76,Ventes!$B$4:$B$100,0)),"")</f>
        <v/>
      </c>
      <c r="G76" s="80"/>
      <c r="H76" s="80"/>
      <c r="I76" s="80"/>
      <c r="J76" s="80" t="str">
        <f>IFERROR(INDEX(Ventes!D$4:D$1048576,MATCH(Compromis!$A76,Compromis!$A$3:$A$1048576,1)),"")</f>
        <v/>
      </c>
      <c r="K76" s="80" t="str">
        <f>IFERROR(INDEX(Ventes!E$4:E$1048576,MATCH(Compromis!$A76,Compromis!$A$3:$A$1048576,1)),"")</f>
        <v/>
      </c>
    </row>
    <row r="77" spans="4:11" x14ac:dyDescent="0.3">
      <c r="D77" s="15" t="str">
        <f>IFERROR(INDEX(Ventes!$E$4:$E$100,MATCH(Compromis!$A77,Ventes!$B$4:$B$100,0)),"")</f>
        <v/>
      </c>
      <c r="G77" s="80"/>
      <c r="H77" s="80"/>
      <c r="I77" s="80"/>
      <c r="J77" s="80" t="str">
        <f>IFERROR(INDEX(Ventes!D$4:D$1048576,MATCH(Compromis!$A77,Compromis!$A$3:$A$1048576,1)),"")</f>
        <v/>
      </c>
      <c r="K77" s="80" t="str">
        <f>IFERROR(INDEX(Ventes!E$4:E$1048576,MATCH(Compromis!$A77,Compromis!$A$3:$A$1048576,1)),"")</f>
        <v/>
      </c>
    </row>
    <row r="78" spans="4:11" x14ac:dyDescent="0.3">
      <c r="D78" s="15" t="str">
        <f>IFERROR(INDEX(Ventes!$E$4:$E$100,MATCH(Compromis!$A78,Ventes!$B$4:$B$100,0)),"")</f>
        <v/>
      </c>
      <c r="G78" s="80"/>
      <c r="H78" s="80"/>
      <c r="I78" s="80"/>
      <c r="J78" s="80" t="str">
        <f>IFERROR(INDEX(Ventes!D$4:D$1048576,MATCH(Compromis!$A78,Compromis!$A$3:$A$1048576,1)),"")</f>
        <v/>
      </c>
      <c r="K78" s="80" t="str">
        <f>IFERROR(INDEX(Ventes!E$4:E$1048576,MATCH(Compromis!$A78,Compromis!$A$3:$A$1048576,1)),"")</f>
        <v/>
      </c>
    </row>
    <row r="79" spans="4:11" x14ac:dyDescent="0.3">
      <c r="D79" s="15" t="str">
        <f>IFERROR(INDEX(Ventes!$E$4:$E$100,MATCH(Compromis!$A79,Ventes!$B$4:$B$100,0)),"")</f>
        <v/>
      </c>
      <c r="G79" s="80"/>
      <c r="H79" s="80"/>
      <c r="I79" s="80"/>
      <c r="J79" s="80" t="str">
        <f>IFERROR(INDEX(Ventes!D$4:D$1048576,MATCH(Compromis!$A79,Compromis!$A$3:$A$1048576,1)),"")</f>
        <v/>
      </c>
      <c r="K79" s="80" t="str">
        <f>IFERROR(INDEX(Ventes!E$4:E$1048576,MATCH(Compromis!$A79,Compromis!$A$3:$A$1048576,1)),"")</f>
        <v/>
      </c>
    </row>
    <row r="80" spans="4:11" x14ac:dyDescent="0.3">
      <c r="D80" s="15" t="str">
        <f>IFERROR(INDEX(Ventes!$E$4:$E$100,MATCH(Compromis!$A80,Ventes!$B$4:$B$100,0)),"")</f>
        <v/>
      </c>
      <c r="G80" s="80"/>
      <c r="H80" s="80"/>
      <c r="I80" s="80"/>
      <c r="J80" s="80" t="str">
        <f>IFERROR(INDEX(Ventes!D$4:D$1048576,MATCH(Compromis!$A80,Compromis!$A$3:$A$1048576,1)),"")</f>
        <v/>
      </c>
      <c r="K80" s="80" t="str">
        <f>IFERROR(INDEX(Ventes!E$4:E$1048576,MATCH(Compromis!$A80,Compromis!$A$3:$A$1048576,1)),"")</f>
        <v/>
      </c>
    </row>
    <row r="81" spans="4:11" x14ac:dyDescent="0.3">
      <c r="D81" s="15" t="str">
        <f>IFERROR(INDEX(Ventes!$E$4:$E$100,MATCH(Compromis!$A81,Ventes!$B$4:$B$100,0)),"")</f>
        <v/>
      </c>
      <c r="G81" s="80"/>
      <c r="H81" s="80"/>
      <c r="I81" s="80"/>
      <c r="J81" s="80" t="str">
        <f>IFERROR(INDEX(Ventes!D$4:D$1048576,MATCH(Compromis!$A81,Compromis!$A$3:$A$1048576,1)),"")</f>
        <v/>
      </c>
      <c r="K81" s="80" t="str">
        <f>IFERROR(INDEX(Ventes!E$4:E$1048576,MATCH(Compromis!$A81,Compromis!$A$3:$A$1048576,1)),"")</f>
        <v/>
      </c>
    </row>
    <row r="82" spans="4:11" x14ac:dyDescent="0.3">
      <c r="D82" s="15" t="str">
        <f>IFERROR(INDEX(Ventes!$E$4:$E$100,MATCH(Compromis!$A82,Ventes!$B$4:$B$100,0)),"")</f>
        <v/>
      </c>
      <c r="G82" s="80"/>
      <c r="H82" s="80"/>
      <c r="I82" s="80"/>
      <c r="J82" s="80" t="str">
        <f>IFERROR(INDEX(Ventes!D$4:D$1048576,MATCH(Compromis!$A82,Compromis!$A$3:$A$1048576,1)),"")</f>
        <v/>
      </c>
      <c r="K82" s="80" t="str">
        <f>IFERROR(INDEX(Ventes!E$4:E$1048576,MATCH(Compromis!$A82,Compromis!$A$3:$A$1048576,1)),"")</f>
        <v/>
      </c>
    </row>
    <row r="83" spans="4:11" x14ac:dyDescent="0.3">
      <c r="D83" s="15" t="str">
        <f>IFERROR(INDEX(Ventes!$E$4:$E$100,MATCH(Compromis!$A83,Ventes!$B$4:$B$100,0)),"")</f>
        <v/>
      </c>
      <c r="G83" s="80"/>
      <c r="H83" s="80"/>
      <c r="I83" s="80"/>
      <c r="J83" s="80" t="str">
        <f>IFERROR(INDEX(Ventes!D$4:D$1048576,MATCH(Compromis!$A83,Compromis!$A$3:$A$1048576,1)),"")</f>
        <v/>
      </c>
      <c r="K83" s="80" t="str">
        <f>IFERROR(INDEX(Ventes!E$4:E$1048576,MATCH(Compromis!$A83,Compromis!$A$3:$A$1048576,1)),"")</f>
        <v/>
      </c>
    </row>
    <row r="84" spans="4:11" x14ac:dyDescent="0.3">
      <c r="D84" s="15" t="str">
        <f>IFERROR(INDEX(Ventes!$E$4:$E$100,MATCH(Compromis!$A84,Ventes!$B$4:$B$100,0)),"")</f>
        <v/>
      </c>
      <c r="G84" s="80"/>
      <c r="H84" s="80"/>
      <c r="I84" s="80"/>
      <c r="J84" s="80" t="str">
        <f>IFERROR(INDEX(Ventes!D$4:D$1048576,MATCH(Compromis!$A84,Compromis!$A$3:$A$1048576,1)),"")</f>
        <v/>
      </c>
      <c r="K84" s="80" t="str">
        <f>IFERROR(INDEX(Ventes!E$4:E$1048576,MATCH(Compromis!$A84,Compromis!$A$3:$A$1048576,1)),"")</f>
        <v/>
      </c>
    </row>
    <row r="85" spans="4:11" x14ac:dyDescent="0.3">
      <c r="D85" s="15" t="str">
        <f>IFERROR(INDEX(Ventes!$E$4:$E$100,MATCH(Compromis!$A85,Ventes!$B$4:$B$100,0)),"")</f>
        <v/>
      </c>
      <c r="G85" s="80"/>
      <c r="H85" s="80"/>
      <c r="I85" s="80"/>
      <c r="J85" s="80" t="str">
        <f>IFERROR(INDEX(Ventes!D$4:D$1048576,MATCH(Compromis!$A85,Compromis!$A$3:$A$1048576,1)),"")</f>
        <v/>
      </c>
      <c r="K85" s="80" t="str">
        <f>IFERROR(INDEX(Ventes!E$4:E$1048576,MATCH(Compromis!$A85,Compromis!$A$3:$A$1048576,1)),"")</f>
        <v/>
      </c>
    </row>
    <row r="86" spans="4:11" x14ac:dyDescent="0.3">
      <c r="D86" s="15" t="str">
        <f>IFERROR(INDEX(Ventes!$E$4:$E$100,MATCH(Compromis!$A86,Ventes!$B$4:$B$100,0)),"")</f>
        <v/>
      </c>
      <c r="G86" s="80"/>
      <c r="H86" s="80"/>
      <c r="I86" s="80"/>
      <c r="J86" s="80" t="str">
        <f>IFERROR(INDEX(Ventes!D$4:D$1048576,MATCH(Compromis!$A86,Compromis!$A$3:$A$1048576,1)),"")</f>
        <v/>
      </c>
      <c r="K86" s="80" t="str">
        <f>IFERROR(INDEX(Ventes!E$4:E$1048576,MATCH(Compromis!$A86,Compromis!$A$3:$A$1048576,1)),"")</f>
        <v/>
      </c>
    </row>
    <row r="87" spans="4:11" x14ac:dyDescent="0.3">
      <c r="D87" s="15" t="str">
        <f>IFERROR(INDEX(Ventes!$E$4:$E$100,MATCH(Compromis!$A87,Ventes!$B$4:$B$100,0)),"")</f>
        <v/>
      </c>
      <c r="G87" s="80"/>
      <c r="H87" s="80"/>
      <c r="I87" s="80"/>
      <c r="J87" s="80" t="str">
        <f>IFERROR(INDEX(Ventes!D$4:D$1048576,MATCH(Compromis!$A87,Compromis!$A$3:$A$1048576,1)),"")</f>
        <v/>
      </c>
      <c r="K87" s="80" t="str">
        <f>IFERROR(INDEX(Ventes!E$4:E$1048576,MATCH(Compromis!$A87,Compromis!$A$3:$A$1048576,1)),"")</f>
        <v/>
      </c>
    </row>
    <row r="88" spans="4:11" x14ac:dyDescent="0.3">
      <c r="D88" s="15" t="str">
        <f>IFERROR(INDEX(Ventes!$E$4:$E$100,MATCH(Compromis!$A88,Ventes!$B$4:$B$100,0)),"")</f>
        <v/>
      </c>
      <c r="G88" s="80"/>
      <c r="H88" s="80"/>
      <c r="I88" s="80"/>
      <c r="J88" s="80" t="str">
        <f>IFERROR(INDEX(Ventes!D$4:D$1048576,MATCH(Compromis!$A88,Compromis!$A$3:$A$1048576,1)),"")</f>
        <v/>
      </c>
      <c r="K88" s="80" t="str">
        <f>IFERROR(INDEX(Ventes!E$4:E$1048576,MATCH(Compromis!$A88,Compromis!$A$3:$A$1048576,1)),"")</f>
        <v/>
      </c>
    </row>
    <row r="89" spans="4:11" x14ac:dyDescent="0.3">
      <c r="D89" s="15" t="str">
        <f>IFERROR(INDEX(Ventes!$E$4:$E$100,MATCH(Compromis!$A89,Ventes!$B$4:$B$100,0)),"")</f>
        <v/>
      </c>
      <c r="G89" s="80"/>
      <c r="H89" s="80"/>
      <c r="I89" s="80"/>
      <c r="J89" s="80" t="str">
        <f>IFERROR(INDEX(Ventes!D$4:D$1048576,MATCH(Compromis!$A89,Compromis!$A$3:$A$1048576,1)),"")</f>
        <v/>
      </c>
      <c r="K89" s="80" t="str">
        <f>IFERROR(INDEX(Ventes!E$4:E$1048576,MATCH(Compromis!$A89,Compromis!$A$3:$A$1048576,1)),"")</f>
        <v/>
      </c>
    </row>
    <row r="90" spans="4:11" x14ac:dyDescent="0.3">
      <c r="D90" s="15" t="str">
        <f>IFERROR(INDEX(Ventes!$E$4:$E$100,MATCH(Compromis!$A90,Ventes!$B$4:$B$100,0)),"")</f>
        <v/>
      </c>
      <c r="G90" s="80"/>
      <c r="H90" s="80"/>
      <c r="I90" s="80"/>
      <c r="J90" s="80" t="str">
        <f>IFERROR(INDEX(Ventes!D$4:D$1048576,MATCH(Compromis!$A90,Compromis!$A$3:$A$1048576,1)),"")</f>
        <v/>
      </c>
      <c r="K90" s="80" t="str">
        <f>IFERROR(INDEX(Ventes!E$4:E$1048576,MATCH(Compromis!$A90,Compromis!$A$3:$A$1048576,1)),"")</f>
        <v/>
      </c>
    </row>
    <row r="91" spans="4:11" x14ac:dyDescent="0.3">
      <c r="D91" s="15" t="str">
        <f>IFERROR(INDEX(Ventes!$E$4:$E$100,MATCH(Compromis!$A91,Ventes!$B$4:$B$100,0)),"")</f>
        <v/>
      </c>
      <c r="G91" s="80"/>
      <c r="H91" s="80"/>
      <c r="I91" s="80"/>
      <c r="J91" s="80" t="str">
        <f>IFERROR(INDEX(Ventes!D$4:D$1048576,MATCH(Compromis!$A91,Compromis!$A$3:$A$1048576,1)),"")</f>
        <v/>
      </c>
      <c r="K91" s="80" t="str">
        <f>IFERROR(INDEX(Ventes!E$4:E$1048576,MATCH(Compromis!$A91,Compromis!$A$3:$A$1048576,1)),"")</f>
        <v/>
      </c>
    </row>
    <row r="92" spans="4:11" x14ac:dyDescent="0.3">
      <c r="D92" s="15" t="str">
        <f>IFERROR(INDEX(Ventes!$E$4:$E$100,MATCH(Compromis!$A92,Ventes!$B$4:$B$100,0)),"")</f>
        <v/>
      </c>
      <c r="G92" s="80"/>
      <c r="H92" s="80"/>
      <c r="I92" s="80"/>
      <c r="J92" s="80" t="str">
        <f>IFERROR(INDEX(Ventes!D$4:D$1048576,MATCH(Compromis!$A92,Compromis!$A$3:$A$1048576,1)),"")</f>
        <v/>
      </c>
      <c r="K92" s="80" t="str">
        <f>IFERROR(INDEX(Ventes!E$4:E$1048576,MATCH(Compromis!$A92,Compromis!$A$3:$A$1048576,1)),"")</f>
        <v/>
      </c>
    </row>
    <row r="93" spans="4:11" x14ac:dyDescent="0.3">
      <c r="D93" s="15" t="str">
        <f>IFERROR(INDEX(Ventes!$E$4:$E$100,MATCH(Compromis!$A93,Ventes!$B$4:$B$100,0)),"")</f>
        <v/>
      </c>
      <c r="G93" s="80"/>
      <c r="H93" s="80"/>
      <c r="I93" s="80"/>
      <c r="J93" s="80" t="str">
        <f>IFERROR(INDEX(Ventes!D$4:D$1048576,MATCH(Compromis!$A93,Compromis!$A$3:$A$1048576,1)),"")</f>
        <v/>
      </c>
      <c r="K93" s="80" t="str">
        <f>IFERROR(INDEX(Ventes!E$4:E$1048576,MATCH(Compromis!$A93,Compromis!$A$3:$A$1048576,1)),"")</f>
        <v/>
      </c>
    </row>
    <row r="94" spans="4:11" x14ac:dyDescent="0.3">
      <c r="D94" s="15" t="str">
        <f>IFERROR(INDEX(Ventes!$E$4:$E$100,MATCH(Compromis!$A94,Ventes!$B$4:$B$100,0)),"")</f>
        <v/>
      </c>
      <c r="G94" s="80"/>
      <c r="H94" s="80"/>
      <c r="I94" s="80"/>
      <c r="J94" s="80" t="str">
        <f>IFERROR(INDEX(Ventes!D$4:D$1048576,MATCH(Compromis!$A94,Compromis!$A$3:$A$1048576,1)),"")</f>
        <v/>
      </c>
      <c r="K94" s="80" t="str">
        <f>IFERROR(INDEX(Ventes!E$4:E$1048576,MATCH(Compromis!$A94,Compromis!$A$3:$A$1048576,1)),"")</f>
        <v/>
      </c>
    </row>
    <row r="95" spans="4:11" x14ac:dyDescent="0.3">
      <c r="D95" s="15" t="str">
        <f>IFERROR(INDEX(Ventes!$E$4:$E$100,MATCH(Compromis!$A95,Ventes!$B$4:$B$100,0)),"")</f>
        <v/>
      </c>
      <c r="G95" s="80"/>
      <c r="H95" s="80"/>
      <c r="I95" s="80"/>
      <c r="J95" s="80" t="str">
        <f>IFERROR(INDEX(Ventes!D$4:D$1048576,MATCH(Compromis!$A95,Compromis!$A$3:$A$1048576,1)),"")</f>
        <v/>
      </c>
      <c r="K95" s="80" t="str">
        <f>IFERROR(INDEX(Ventes!E$4:E$1048576,MATCH(Compromis!$A95,Compromis!$A$3:$A$1048576,1)),"")</f>
        <v/>
      </c>
    </row>
    <row r="96" spans="4:11" x14ac:dyDescent="0.3">
      <c r="D96" s="15" t="str">
        <f>IFERROR(INDEX(Ventes!$E$4:$E$100,MATCH(Compromis!$A96,Ventes!$B$4:$B$100,0)),"")</f>
        <v/>
      </c>
      <c r="G96" s="80"/>
      <c r="H96" s="80"/>
      <c r="I96" s="80"/>
      <c r="J96" s="80" t="str">
        <f>IFERROR(INDEX(Ventes!D$4:D$1048576,MATCH(Compromis!$A96,Compromis!$A$3:$A$1048576,1)),"")</f>
        <v/>
      </c>
      <c r="K96" s="80" t="str">
        <f>IFERROR(INDEX(Ventes!E$4:E$1048576,MATCH(Compromis!$A96,Compromis!$A$3:$A$1048576,1)),"")</f>
        <v/>
      </c>
    </row>
    <row r="97" spans="4:11" x14ac:dyDescent="0.3">
      <c r="D97" s="15" t="str">
        <f>IFERROR(INDEX(Ventes!$E$4:$E$100,MATCH(Compromis!$A97,Ventes!$B$4:$B$100,0)),"")</f>
        <v/>
      </c>
      <c r="G97" s="80"/>
      <c r="H97" s="80"/>
      <c r="I97" s="80"/>
      <c r="J97" s="80" t="str">
        <f>IFERROR(INDEX(Ventes!D$4:D$1048576,MATCH(Compromis!$A97,Compromis!$A$3:$A$1048576,1)),"")</f>
        <v/>
      </c>
      <c r="K97" s="80" t="str">
        <f>IFERROR(INDEX(Ventes!E$4:E$1048576,MATCH(Compromis!$A97,Compromis!$A$3:$A$1048576,1)),"")</f>
        <v/>
      </c>
    </row>
    <row r="98" spans="4:11" x14ac:dyDescent="0.3">
      <c r="D98" s="15" t="str">
        <f>IFERROR(INDEX(Ventes!$E$4:$E$100,MATCH(Compromis!$A98,Ventes!$B$4:$B$100,0)),"")</f>
        <v/>
      </c>
      <c r="G98" s="80"/>
      <c r="H98" s="80"/>
      <c r="I98" s="80"/>
      <c r="J98" s="80" t="str">
        <f>IFERROR(INDEX(Ventes!D$4:D$1048576,MATCH(Compromis!$A98,Compromis!$A$3:$A$1048576,1)),"")</f>
        <v/>
      </c>
      <c r="K98" s="80" t="str">
        <f>IFERROR(INDEX(Ventes!E$4:E$1048576,MATCH(Compromis!$A98,Compromis!$A$3:$A$1048576,1)),"")</f>
        <v/>
      </c>
    </row>
    <row r="99" spans="4:11" x14ac:dyDescent="0.3">
      <c r="D99" s="15" t="str">
        <f>IFERROR(INDEX(Ventes!$E$4:$E$100,MATCH(Compromis!$A99,Ventes!$B$4:$B$100,0)),"")</f>
        <v/>
      </c>
      <c r="G99" s="80"/>
      <c r="H99" s="80"/>
      <c r="I99" s="80"/>
      <c r="J99" s="80" t="str">
        <f>IFERROR(INDEX(Ventes!D$4:D$1048576,MATCH(Compromis!$A99,Compromis!$A$3:$A$1048576,1)),"")</f>
        <v/>
      </c>
      <c r="K99" s="80" t="str">
        <f>IFERROR(INDEX(Ventes!E$4:E$1048576,MATCH(Compromis!$A99,Compromis!$A$3:$A$1048576,1)),"")</f>
        <v/>
      </c>
    </row>
    <row r="100" spans="4:11" x14ac:dyDescent="0.3">
      <c r="D100" s="15" t="str">
        <f>IFERROR(INDEX(Ventes!$E$4:$E$100,MATCH(Compromis!$A100,Ventes!$B$4:$B$100,0)),"")</f>
        <v/>
      </c>
      <c r="G100" s="80"/>
      <c r="H100" s="80"/>
      <c r="I100" s="80"/>
      <c r="J100" s="80" t="str">
        <f>IFERROR(INDEX(Ventes!D$4:D$1048576,MATCH(Compromis!$A100,Compromis!$A$3:$A$1048576,1)),"")</f>
        <v/>
      </c>
      <c r="K100" s="80" t="str">
        <f>IFERROR(INDEX(Ventes!E$4:E$1048576,MATCH(Compromis!$A100,Compromis!$A$3:$A$1048576,1)),"")</f>
        <v/>
      </c>
    </row>
    <row r="101" spans="4:11" x14ac:dyDescent="0.3">
      <c r="D101" s="15" t="str">
        <f>IFERROR(INDEX(Ventes!$E$4:$E$100,MATCH(Compromis!$A101,Ventes!$B$4:$B$100,0)),"")</f>
        <v/>
      </c>
      <c r="G101" s="80"/>
      <c r="H101" s="80"/>
      <c r="I101" s="80"/>
      <c r="J101" s="80" t="str">
        <f>IFERROR(INDEX(Ventes!D$4:D$1048576,MATCH(Compromis!$A101,Compromis!$A$3:$A$1048576,1)),"")</f>
        <v/>
      </c>
      <c r="K101" s="80" t="str">
        <f>IFERROR(INDEX(Ventes!E$4:E$1048576,MATCH(Compromis!$A101,Compromis!$A$3:$A$1048576,1)),"")</f>
        <v/>
      </c>
    </row>
    <row r="102" spans="4:11" x14ac:dyDescent="0.3">
      <c r="D102" s="15" t="str">
        <f>IFERROR(INDEX(Ventes!$E$4:$E$100,MATCH(Compromis!$A102,Ventes!$B$4:$B$100,0)),"")</f>
        <v/>
      </c>
      <c r="G102" s="80"/>
      <c r="H102" s="80"/>
      <c r="I102" s="80"/>
      <c r="J102" s="80" t="str">
        <f>IFERROR(INDEX(Ventes!D$4:D$1048576,MATCH(Compromis!$A102,Compromis!$A$3:$A$1048576,1)),"")</f>
        <v/>
      </c>
      <c r="K102" s="80" t="str">
        <f>IFERROR(INDEX(Ventes!E$4:E$1048576,MATCH(Compromis!$A102,Compromis!$A$3:$A$1048576,1)),"")</f>
        <v/>
      </c>
    </row>
    <row r="103" spans="4:11" x14ac:dyDescent="0.3">
      <c r="D103" s="15" t="str">
        <f>IFERROR(INDEX(Ventes!$E$4:$E$100,MATCH(Compromis!$A103,Ventes!$B$4:$B$100,0)),"")</f>
        <v/>
      </c>
      <c r="G103" s="80"/>
      <c r="H103" s="80"/>
      <c r="I103" s="80"/>
      <c r="J103" s="80" t="str">
        <f>IFERROR(INDEX(Ventes!D$4:D$1048576,MATCH(Compromis!$A103,Compromis!$A$3:$A$1048576,1)),"")</f>
        <v/>
      </c>
      <c r="K103" s="80" t="str">
        <f>IFERROR(INDEX(Ventes!E$4:E$1048576,MATCH(Compromis!$A103,Compromis!$A$3:$A$1048576,1)),"")</f>
        <v/>
      </c>
    </row>
    <row r="104" spans="4:11" x14ac:dyDescent="0.3">
      <c r="D104" s="15" t="str">
        <f>IFERROR(INDEX(Ventes!$E$4:$E$100,MATCH(Compromis!$A104,Ventes!$B$4:$B$100,0)),"")</f>
        <v/>
      </c>
      <c r="G104" s="80"/>
      <c r="H104" s="80"/>
      <c r="I104" s="80"/>
      <c r="J104" s="80" t="str">
        <f>IFERROR(INDEX(Ventes!D$4:D$1048576,MATCH(Compromis!$A104,Compromis!$A$3:$A$1048576,1)),"")</f>
        <v/>
      </c>
      <c r="K104" s="80" t="str">
        <f>IFERROR(INDEX(Ventes!E$4:E$1048576,MATCH(Compromis!$A104,Compromis!$A$3:$A$1048576,1)),"")</f>
        <v/>
      </c>
    </row>
    <row r="105" spans="4:11" x14ac:dyDescent="0.3">
      <c r="D105" s="15" t="str">
        <f>IFERROR(INDEX(Ventes!$E$4:$E$100,MATCH(Compromis!$A105,Ventes!$B$4:$B$100,0)),"")</f>
        <v/>
      </c>
      <c r="G105" s="80"/>
      <c r="H105" s="80"/>
      <c r="I105" s="80"/>
      <c r="J105" s="80" t="str">
        <f>IFERROR(INDEX(Ventes!D$4:D$1048576,MATCH(Compromis!$A105,Compromis!$A$3:$A$1048576,1)),"")</f>
        <v/>
      </c>
      <c r="K105" s="80" t="str">
        <f>IFERROR(INDEX(Ventes!E$4:E$1048576,MATCH(Compromis!$A105,Compromis!$A$3:$A$1048576,1)),"")</f>
        <v/>
      </c>
    </row>
    <row r="106" spans="4:11" x14ac:dyDescent="0.3">
      <c r="D106" s="15" t="str">
        <f>IFERROR(INDEX(Ventes!$E$4:$E$100,MATCH(Compromis!$A106,Ventes!$B$4:$B$100,0)),"")</f>
        <v/>
      </c>
      <c r="G106" s="80"/>
      <c r="H106" s="80"/>
      <c r="I106" s="80"/>
      <c r="J106" s="80" t="str">
        <f>IFERROR(INDEX(Ventes!D$4:D$1048576,MATCH(Compromis!$A106,Compromis!$A$3:$A$1048576,1)),"")</f>
        <v/>
      </c>
      <c r="K106" s="80" t="str">
        <f>IFERROR(INDEX(Ventes!E$4:E$1048576,MATCH(Compromis!$A106,Compromis!$A$3:$A$1048576,1)),"")</f>
        <v/>
      </c>
    </row>
    <row r="107" spans="4:11" x14ac:dyDescent="0.3">
      <c r="D107" s="15" t="str">
        <f>IFERROR(INDEX(Ventes!$E$4:$E$100,MATCH(Compromis!$A107,Ventes!$B$4:$B$100,0)),"")</f>
        <v/>
      </c>
      <c r="G107" s="80"/>
      <c r="H107" s="80"/>
      <c r="I107" s="80"/>
      <c r="J107" s="80" t="str">
        <f>IFERROR(INDEX(Ventes!D$4:D$1048576,MATCH(Compromis!$A107,Compromis!$A$3:$A$1048576,1)),"")</f>
        <v/>
      </c>
      <c r="K107" s="80" t="str">
        <f>IFERROR(INDEX(Ventes!E$4:E$1048576,MATCH(Compromis!$A107,Compromis!$A$3:$A$1048576,1)),"")</f>
        <v/>
      </c>
    </row>
    <row r="108" spans="4:11" x14ac:dyDescent="0.3">
      <c r="D108" s="15" t="str">
        <f>IFERROR(INDEX(Ventes!$E$4:$E$100,MATCH(Compromis!$A108,Ventes!$B$4:$B$100,0)),"")</f>
        <v/>
      </c>
      <c r="G108" s="80"/>
      <c r="H108" s="80"/>
      <c r="I108" s="80"/>
      <c r="J108" s="80" t="str">
        <f>IFERROR(INDEX(Ventes!D$4:D$1048576,MATCH(Compromis!$A108,Compromis!$A$3:$A$1048576,1)),"")</f>
        <v/>
      </c>
      <c r="K108" s="80" t="str">
        <f>IFERROR(INDEX(Ventes!E$4:E$1048576,MATCH(Compromis!$A108,Compromis!$A$3:$A$1048576,1)),"")</f>
        <v/>
      </c>
    </row>
    <row r="109" spans="4:11" x14ac:dyDescent="0.3">
      <c r="D109" s="15" t="str">
        <f>IFERROR(INDEX(Ventes!$E$4:$E$100,MATCH(Compromis!$A109,Ventes!$B$4:$B$100,0)),"")</f>
        <v/>
      </c>
      <c r="G109" s="80"/>
      <c r="H109" s="80"/>
      <c r="I109" s="80"/>
      <c r="J109" s="80" t="str">
        <f>IFERROR(INDEX(Ventes!D$4:D$1048576,MATCH(Compromis!$A109,Compromis!$A$3:$A$1048576,1)),"")</f>
        <v/>
      </c>
      <c r="K109" s="80" t="str">
        <f>IFERROR(INDEX(Ventes!E$4:E$1048576,MATCH(Compromis!$A109,Compromis!$A$3:$A$1048576,1)),"")</f>
        <v/>
      </c>
    </row>
    <row r="110" spans="4:11" x14ac:dyDescent="0.3">
      <c r="D110" s="15" t="str">
        <f>IFERROR(INDEX(Ventes!$E$4:$E$100,MATCH(Compromis!$A110,Ventes!$B$4:$B$100,0)),"")</f>
        <v/>
      </c>
      <c r="G110" s="80"/>
      <c r="H110" s="80"/>
      <c r="I110" s="80"/>
      <c r="J110" s="80" t="str">
        <f>IFERROR(INDEX(Ventes!D$4:D$1048576,MATCH(Compromis!$A110,Compromis!$A$3:$A$1048576,1)),"")</f>
        <v/>
      </c>
      <c r="K110" s="80" t="str">
        <f>IFERROR(INDEX(Ventes!E$4:E$1048576,MATCH(Compromis!$A110,Compromis!$A$3:$A$1048576,1)),"")</f>
        <v/>
      </c>
    </row>
    <row r="111" spans="4:11" x14ac:dyDescent="0.3">
      <c r="D111" s="15" t="str">
        <f>IFERROR(INDEX(Ventes!$E$4:$E$100,MATCH(Compromis!$A111,Ventes!$B$4:$B$100,0)),"")</f>
        <v/>
      </c>
      <c r="G111" s="80"/>
      <c r="H111" s="80"/>
      <c r="I111" s="80"/>
      <c r="J111" s="80" t="str">
        <f>IFERROR(INDEX(Ventes!D$4:D$1048576,MATCH(Compromis!$A111,Compromis!$A$3:$A$1048576,1)),"")</f>
        <v/>
      </c>
      <c r="K111" s="80" t="str">
        <f>IFERROR(INDEX(Ventes!E$4:E$1048576,MATCH(Compromis!$A111,Compromis!$A$3:$A$1048576,1)),"")</f>
        <v/>
      </c>
    </row>
    <row r="112" spans="4:11" x14ac:dyDescent="0.3">
      <c r="D112" s="15" t="str">
        <f>IFERROR(INDEX(Ventes!$E$4:$E$100,MATCH(Compromis!$A112,Ventes!$B$4:$B$100,0)),"")</f>
        <v/>
      </c>
      <c r="G112" s="80"/>
      <c r="H112" s="80"/>
      <c r="I112" s="80"/>
      <c r="J112" s="80" t="str">
        <f>IFERROR(INDEX(Ventes!D$4:D$1048576,MATCH(Compromis!$A112,Compromis!$A$3:$A$1048576,1)),"")</f>
        <v/>
      </c>
      <c r="K112" s="80" t="str">
        <f>IFERROR(INDEX(Ventes!E$4:E$1048576,MATCH(Compromis!$A112,Compromis!$A$3:$A$1048576,1)),"")</f>
        <v/>
      </c>
    </row>
    <row r="113" spans="4:11" x14ac:dyDescent="0.3">
      <c r="D113" s="15" t="str">
        <f>IFERROR(INDEX(Ventes!$E$4:$E$100,MATCH(Compromis!$A113,Ventes!$B$4:$B$100,0)),"")</f>
        <v/>
      </c>
      <c r="G113" s="80"/>
      <c r="H113" s="80"/>
      <c r="I113" s="80"/>
      <c r="J113" s="80" t="str">
        <f>IFERROR(INDEX(Ventes!D$4:D$1048576,MATCH(Compromis!$A113,Compromis!$A$3:$A$1048576,1)),"")</f>
        <v/>
      </c>
      <c r="K113" s="80" t="str">
        <f>IFERROR(INDEX(Ventes!E$4:E$1048576,MATCH(Compromis!$A113,Compromis!$A$3:$A$1048576,1)),"")</f>
        <v/>
      </c>
    </row>
    <row r="114" spans="4:11" x14ac:dyDescent="0.3">
      <c r="D114" s="15" t="str">
        <f>IFERROR(INDEX(Ventes!$E$4:$E$100,MATCH(Compromis!$A114,Ventes!$B$4:$B$100,0)),"")</f>
        <v/>
      </c>
      <c r="G114" s="80"/>
      <c r="H114" s="80"/>
      <c r="I114" s="80"/>
      <c r="J114" s="80" t="str">
        <f>IFERROR(INDEX(Ventes!D$4:D$1048576,MATCH(Compromis!$A114,Compromis!$A$3:$A$1048576,1)),"")</f>
        <v/>
      </c>
      <c r="K114" s="80" t="str">
        <f>IFERROR(INDEX(Ventes!E$4:E$1048576,MATCH(Compromis!$A114,Compromis!$A$3:$A$1048576,1)),"")</f>
        <v/>
      </c>
    </row>
    <row r="115" spans="4:11" x14ac:dyDescent="0.3">
      <c r="D115" s="15" t="str">
        <f>IFERROR(INDEX(Ventes!$E$4:$E$100,MATCH(Compromis!$A115,Ventes!$B$4:$B$100,0)),"")</f>
        <v/>
      </c>
      <c r="G115" s="80"/>
      <c r="H115" s="80"/>
      <c r="I115" s="80"/>
      <c r="J115" s="80" t="str">
        <f>IFERROR(INDEX(Ventes!D$4:D$1048576,MATCH(Compromis!$A115,Compromis!$A$3:$A$1048576,1)),"")</f>
        <v/>
      </c>
      <c r="K115" s="80" t="str">
        <f>IFERROR(INDEX(Ventes!E$4:E$1048576,MATCH(Compromis!$A115,Compromis!$A$3:$A$1048576,1)),"")</f>
        <v/>
      </c>
    </row>
    <row r="116" spans="4:11" x14ac:dyDescent="0.3">
      <c r="D116" s="15" t="str">
        <f>IFERROR(INDEX(Ventes!$E$4:$E$100,MATCH(Compromis!$A116,Ventes!$B$4:$B$100,0)),"")</f>
        <v/>
      </c>
      <c r="G116" s="80"/>
      <c r="H116" s="80"/>
      <c r="I116" s="80"/>
      <c r="J116" s="80" t="str">
        <f>IFERROR(INDEX(Ventes!D$4:D$1048576,MATCH(Compromis!$A116,Compromis!$A$3:$A$1048576,1)),"")</f>
        <v/>
      </c>
      <c r="K116" s="80" t="str">
        <f>IFERROR(INDEX(Ventes!E$4:E$1048576,MATCH(Compromis!$A116,Compromis!$A$3:$A$1048576,1)),"")</f>
        <v/>
      </c>
    </row>
    <row r="117" spans="4:11" x14ac:dyDescent="0.3">
      <c r="D117" s="15" t="str">
        <f>IFERROR(INDEX(Ventes!$E$4:$E$100,MATCH(Compromis!$A117,Ventes!$B$4:$B$100,0)),"")</f>
        <v/>
      </c>
      <c r="G117" s="80"/>
      <c r="H117" s="80"/>
      <c r="I117" s="80"/>
      <c r="J117" s="80" t="str">
        <f>IFERROR(INDEX(Ventes!D$4:D$1048576,MATCH(Compromis!$A117,Compromis!$A$3:$A$1048576,1)),"")</f>
        <v/>
      </c>
      <c r="K117" s="80" t="str">
        <f>IFERROR(INDEX(Ventes!E$4:E$1048576,MATCH(Compromis!$A117,Compromis!$A$3:$A$1048576,1)),"")</f>
        <v/>
      </c>
    </row>
    <row r="118" spans="4:11" x14ac:dyDescent="0.3">
      <c r="D118" s="15" t="str">
        <f>IFERROR(INDEX(Ventes!$E$4:$E$100,MATCH(Compromis!$A118,Ventes!$B$4:$B$100,0)),"")</f>
        <v/>
      </c>
      <c r="G118" s="80"/>
      <c r="H118" s="80"/>
      <c r="I118" s="80"/>
      <c r="J118" s="80" t="str">
        <f>IFERROR(INDEX(Ventes!D$4:D$1048576,MATCH(Compromis!$A118,Compromis!$A$3:$A$1048576,1)),"")</f>
        <v/>
      </c>
      <c r="K118" s="80" t="str">
        <f>IFERROR(INDEX(Ventes!E$4:E$1048576,MATCH(Compromis!$A118,Compromis!$A$3:$A$1048576,1)),"")</f>
        <v/>
      </c>
    </row>
    <row r="119" spans="4:11" x14ac:dyDescent="0.3">
      <c r="D119" s="15" t="str">
        <f>IFERROR(INDEX(Ventes!$E$4:$E$100,MATCH(Compromis!$A119,Ventes!$B$4:$B$100,0)),"")</f>
        <v/>
      </c>
      <c r="G119" s="80"/>
      <c r="H119" s="80"/>
      <c r="I119" s="80"/>
      <c r="J119" s="80" t="str">
        <f>IFERROR(INDEX(Ventes!D$4:D$1048576,MATCH(Compromis!$A119,Compromis!$A$3:$A$1048576,1)),"")</f>
        <v/>
      </c>
      <c r="K119" s="80" t="str">
        <f>IFERROR(INDEX(Ventes!E$4:E$1048576,MATCH(Compromis!$A119,Compromis!$A$3:$A$1048576,1)),"")</f>
        <v/>
      </c>
    </row>
    <row r="120" spans="4:11" x14ac:dyDescent="0.3">
      <c r="D120" s="15" t="str">
        <f>IFERROR(INDEX(Ventes!$E$4:$E$100,MATCH(Compromis!$A120,Ventes!$B$4:$B$100,0)),"")</f>
        <v/>
      </c>
      <c r="G120" s="80"/>
      <c r="H120" s="80"/>
      <c r="I120" s="80"/>
      <c r="J120" s="80" t="str">
        <f>IFERROR(INDEX(Ventes!D$4:D$1048576,MATCH(Compromis!$A120,Compromis!$A$3:$A$1048576,1)),"")</f>
        <v/>
      </c>
      <c r="K120" s="80" t="str">
        <f>IFERROR(INDEX(Ventes!E$4:E$1048576,MATCH(Compromis!$A120,Compromis!$A$3:$A$1048576,1)),"")</f>
        <v/>
      </c>
    </row>
    <row r="121" spans="4:11" x14ac:dyDescent="0.3">
      <c r="D121" s="15" t="str">
        <f>IFERROR(INDEX(Ventes!$E$4:$E$100,MATCH(Compromis!$A121,Ventes!$B$4:$B$100,0)),"")</f>
        <v/>
      </c>
      <c r="G121" s="80"/>
      <c r="H121" s="80"/>
      <c r="I121" s="80"/>
      <c r="J121" s="80" t="str">
        <f>IFERROR(INDEX(Ventes!D$4:D$1048576,MATCH(Compromis!$A121,Compromis!$A$3:$A$1048576,1)),"")</f>
        <v/>
      </c>
      <c r="K121" s="80" t="str">
        <f>IFERROR(INDEX(Ventes!E$4:E$1048576,MATCH(Compromis!$A121,Compromis!$A$3:$A$1048576,1)),"")</f>
        <v/>
      </c>
    </row>
    <row r="122" spans="4:11" x14ac:dyDescent="0.3">
      <c r="D122" s="15" t="str">
        <f>IFERROR(INDEX(Ventes!$E$4:$E$100,MATCH(Compromis!$A122,Ventes!$B$4:$B$100,0)),"")</f>
        <v/>
      </c>
      <c r="G122" s="80"/>
      <c r="H122" s="80"/>
      <c r="I122" s="80"/>
      <c r="J122" s="80" t="str">
        <f>IFERROR(INDEX(Ventes!D$4:D$1048576,MATCH(Compromis!$A122,Compromis!$A$3:$A$1048576,1)),"")</f>
        <v/>
      </c>
      <c r="K122" s="80" t="str">
        <f>IFERROR(INDEX(Ventes!E$4:E$1048576,MATCH(Compromis!$A122,Compromis!$A$3:$A$1048576,1)),"")</f>
        <v/>
      </c>
    </row>
    <row r="123" spans="4:11" x14ac:dyDescent="0.3">
      <c r="D123" s="15" t="str">
        <f>IFERROR(INDEX(Ventes!$E$4:$E$100,MATCH(Compromis!$A123,Ventes!$B$4:$B$100,0)),"")</f>
        <v/>
      </c>
      <c r="G123" s="80"/>
      <c r="H123" s="80"/>
      <c r="I123" s="80"/>
      <c r="J123" s="80" t="str">
        <f>IFERROR(INDEX(Ventes!D$4:D$1048576,MATCH(Compromis!$A123,Compromis!$A$3:$A$1048576,1)),"")</f>
        <v/>
      </c>
      <c r="K123" s="80" t="str">
        <f>IFERROR(INDEX(Ventes!E$4:E$1048576,MATCH(Compromis!$A123,Compromis!$A$3:$A$1048576,1)),"")</f>
        <v/>
      </c>
    </row>
    <row r="124" spans="4:11" x14ac:dyDescent="0.3">
      <c r="D124" s="15" t="str">
        <f>IFERROR(INDEX(Ventes!$E$4:$E$100,MATCH(Compromis!$A124,Ventes!$B$4:$B$100,0)),"")</f>
        <v/>
      </c>
      <c r="G124" s="80"/>
      <c r="H124" s="80"/>
      <c r="I124" s="80"/>
      <c r="J124" s="80" t="str">
        <f>IFERROR(INDEX(Ventes!D$4:D$1048576,MATCH(Compromis!$A124,Compromis!$A$3:$A$1048576,1)),"")</f>
        <v/>
      </c>
      <c r="K124" s="80" t="str">
        <f>IFERROR(INDEX(Ventes!E$4:E$1048576,MATCH(Compromis!$A124,Compromis!$A$3:$A$1048576,1)),"")</f>
        <v/>
      </c>
    </row>
    <row r="125" spans="4:11" x14ac:dyDescent="0.3">
      <c r="D125" s="15" t="str">
        <f>IFERROR(INDEX(Ventes!$E$4:$E$100,MATCH(Compromis!$A125,Ventes!$B$4:$B$100,0)),"")</f>
        <v/>
      </c>
      <c r="G125" s="80"/>
      <c r="H125" s="80"/>
      <c r="I125" s="80"/>
      <c r="J125" s="80" t="str">
        <f>IFERROR(INDEX(Ventes!D$4:D$1048576,MATCH(Compromis!$A125,Compromis!$A$3:$A$1048576,1)),"")</f>
        <v/>
      </c>
      <c r="K125" s="80" t="str">
        <f>IFERROR(INDEX(Ventes!E$4:E$1048576,MATCH(Compromis!$A125,Compromis!$A$3:$A$1048576,1)),"")</f>
        <v/>
      </c>
    </row>
    <row r="126" spans="4:11" x14ac:dyDescent="0.3">
      <c r="D126" s="15" t="str">
        <f>IFERROR(INDEX(Ventes!$E$4:$E$100,MATCH(Compromis!$A126,Ventes!$B$4:$B$100,0)),"")</f>
        <v/>
      </c>
      <c r="G126" s="80"/>
      <c r="H126" s="80"/>
      <c r="I126" s="80"/>
      <c r="J126" s="80" t="str">
        <f>IFERROR(INDEX(Ventes!D$4:D$1048576,MATCH(Compromis!$A126,Compromis!$A$3:$A$1048576,1)),"")</f>
        <v/>
      </c>
      <c r="K126" s="80" t="str">
        <f>IFERROR(INDEX(Ventes!E$4:E$1048576,MATCH(Compromis!$A126,Compromis!$A$3:$A$1048576,1)),"")</f>
        <v/>
      </c>
    </row>
    <row r="127" spans="4:11" x14ac:dyDescent="0.3">
      <c r="D127" s="15" t="str">
        <f>IFERROR(INDEX(Ventes!$E$4:$E$100,MATCH(Compromis!$A127,Ventes!$B$4:$B$100,0)),"")</f>
        <v/>
      </c>
      <c r="G127" s="80"/>
      <c r="H127" s="80"/>
      <c r="I127" s="80"/>
      <c r="J127" s="80" t="str">
        <f>IFERROR(INDEX(Ventes!D$4:D$1048576,MATCH(Compromis!$A127,Compromis!$A$3:$A$1048576,1)),"")</f>
        <v/>
      </c>
      <c r="K127" s="80" t="str">
        <f>IFERROR(INDEX(Ventes!E$4:E$1048576,MATCH(Compromis!$A127,Compromis!$A$3:$A$1048576,1)),"")</f>
        <v/>
      </c>
    </row>
    <row r="128" spans="4:11" x14ac:dyDescent="0.3">
      <c r="D128" s="15" t="str">
        <f>IFERROR(INDEX(Ventes!$E$4:$E$100,MATCH(Compromis!$A128,Ventes!$B$4:$B$100,0)),"")</f>
        <v/>
      </c>
      <c r="G128" s="80"/>
      <c r="H128" s="80"/>
      <c r="I128" s="80"/>
      <c r="J128" s="80" t="str">
        <f>IFERROR(INDEX(Ventes!D$4:D$1048576,MATCH(Compromis!$A128,Compromis!$A$3:$A$1048576,1)),"")</f>
        <v/>
      </c>
      <c r="K128" s="80" t="str">
        <f>IFERROR(INDEX(Ventes!E$4:E$1048576,MATCH(Compromis!$A128,Compromis!$A$3:$A$1048576,1)),"")</f>
        <v/>
      </c>
    </row>
    <row r="129" spans="4:11" x14ac:dyDescent="0.3">
      <c r="D129" s="15" t="str">
        <f>IFERROR(INDEX(Ventes!$E$4:$E$100,MATCH(Compromis!$A129,Ventes!$B$4:$B$100,0)),"")</f>
        <v/>
      </c>
      <c r="G129" s="80"/>
      <c r="H129" s="80"/>
      <c r="I129" s="80"/>
      <c r="J129" s="80" t="str">
        <f>IFERROR(INDEX(Ventes!D$4:D$1048576,MATCH(Compromis!$A129,Compromis!$A$3:$A$1048576,1)),"")</f>
        <v/>
      </c>
      <c r="K129" s="80" t="str">
        <f>IFERROR(INDEX(Ventes!E$4:E$1048576,MATCH(Compromis!$A129,Compromis!$A$3:$A$1048576,1)),"")</f>
        <v/>
      </c>
    </row>
    <row r="130" spans="4:11" x14ac:dyDescent="0.3">
      <c r="D130" s="15" t="str">
        <f>IFERROR(INDEX(Ventes!$E$4:$E$100,MATCH(Compromis!$A130,Ventes!$B$4:$B$100,0)),"")</f>
        <v/>
      </c>
      <c r="G130" s="80"/>
      <c r="H130" s="80"/>
      <c r="I130" s="80"/>
      <c r="J130" s="80" t="str">
        <f>IFERROR(INDEX(Ventes!D$4:D$1048576,MATCH(Compromis!$A130,Compromis!$A$3:$A$1048576,1)),"")</f>
        <v/>
      </c>
      <c r="K130" s="80" t="str">
        <f>IFERROR(INDEX(Ventes!E$4:E$1048576,MATCH(Compromis!$A130,Compromis!$A$3:$A$1048576,1)),"")</f>
        <v/>
      </c>
    </row>
    <row r="131" spans="4:11" x14ac:dyDescent="0.3">
      <c r="D131" s="15" t="str">
        <f>IFERROR(INDEX(Ventes!$E$4:$E$100,MATCH(Compromis!$A131,Ventes!$B$4:$B$100,0)),"")</f>
        <v/>
      </c>
      <c r="G131" s="80"/>
      <c r="H131" s="80"/>
      <c r="I131" s="80"/>
      <c r="J131" s="80" t="str">
        <f>IFERROR(INDEX(Ventes!D$4:D$1048576,MATCH(Compromis!$A131,Compromis!$A$3:$A$1048576,1)),"")</f>
        <v/>
      </c>
      <c r="K131" s="80" t="str">
        <f>IFERROR(INDEX(Ventes!E$4:E$1048576,MATCH(Compromis!$A131,Compromis!$A$3:$A$1048576,1)),"")</f>
        <v/>
      </c>
    </row>
    <row r="132" spans="4:11" x14ac:dyDescent="0.3">
      <c r="D132" s="15" t="str">
        <f>IFERROR(INDEX(Ventes!$E$4:$E$100,MATCH(Compromis!$A132,Ventes!$B$4:$B$100,0)),"")</f>
        <v/>
      </c>
      <c r="G132" s="80"/>
      <c r="H132" s="80"/>
      <c r="I132" s="80"/>
      <c r="J132" s="80" t="str">
        <f>IFERROR(INDEX(Ventes!D$4:D$1048576,MATCH(Compromis!$A132,Compromis!$A$3:$A$1048576,1)),"")</f>
        <v/>
      </c>
      <c r="K132" s="80" t="str">
        <f>IFERROR(INDEX(Ventes!E$4:E$1048576,MATCH(Compromis!$A132,Compromis!$A$3:$A$1048576,1)),"")</f>
        <v/>
      </c>
    </row>
    <row r="133" spans="4:11" x14ac:dyDescent="0.3">
      <c r="D133" s="15" t="str">
        <f>IFERROR(INDEX(Ventes!$E$4:$E$100,MATCH(Compromis!$A133,Ventes!$B$4:$B$100,0)),"")</f>
        <v/>
      </c>
      <c r="G133" s="80"/>
      <c r="H133" s="80"/>
      <c r="I133" s="80"/>
      <c r="J133" s="80" t="str">
        <f>IFERROR(INDEX(Ventes!D$4:D$1048576,MATCH(Compromis!$A133,Compromis!$A$3:$A$1048576,1)),"")</f>
        <v/>
      </c>
      <c r="K133" s="80" t="str">
        <f>IFERROR(INDEX(Ventes!E$4:E$1048576,MATCH(Compromis!$A133,Compromis!$A$3:$A$1048576,1)),"")</f>
        <v/>
      </c>
    </row>
    <row r="134" spans="4:11" x14ac:dyDescent="0.3">
      <c r="D134" s="15" t="str">
        <f>IFERROR(INDEX(Ventes!$E$4:$E$100,MATCH(Compromis!$A134,Ventes!$B$4:$B$100,0)),"")</f>
        <v/>
      </c>
      <c r="G134" s="80"/>
      <c r="H134" s="80"/>
      <c r="I134" s="80"/>
      <c r="J134" s="80" t="str">
        <f>IFERROR(INDEX(Ventes!D$4:D$1048576,MATCH(Compromis!$A134,Compromis!$A$3:$A$1048576,1)),"")</f>
        <v/>
      </c>
      <c r="K134" s="80" t="str">
        <f>IFERROR(INDEX(Ventes!E$4:E$1048576,MATCH(Compromis!$A134,Compromis!$A$3:$A$1048576,1)),"")</f>
        <v/>
      </c>
    </row>
    <row r="135" spans="4:11" x14ac:dyDescent="0.3">
      <c r="D135" s="15" t="str">
        <f>IFERROR(INDEX(Ventes!$E$4:$E$100,MATCH(Compromis!$A135,Ventes!$B$4:$B$100,0)),"")</f>
        <v/>
      </c>
      <c r="G135" s="80"/>
      <c r="H135" s="80"/>
      <c r="I135" s="80"/>
      <c r="J135" s="80" t="str">
        <f>IFERROR(INDEX(Ventes!D$4:D$1048576,MATCH(Compromis!$A135,Compromis!$A$3:$A$1048576,1)),"")</f>
        <v/>
      </c>
      <c r="K135" s="80" t="str">
        <f>IFERROR(INDEX(Ventes!E$4:E$1048576,MATCH(Compromis!$A135,Compromis!$A$3:$A$1048576,1)),"")</f>
        <v/>
      </c>
    </row>
    <row r="136" spans="4:11" x14ac:dyDescent="0.3">
      <c r="D136" s="15" t="str">
        <f>IFERROR(INDEX(Ventes!$E$4:$E$100,MATCH(Compromis!$A136,Ventes!$B$4:$B$100,0)),"")</f>
        <v/>
      </c>
      <c r="G136" s="80"/>
      <c r="H136" s="80"/>
      <c r="I136" s="80"/>
      <c r="J136" s="80" t="str">
        <f>IFERROR(INDEX(Ventes!D$4:D$1048576,MATCH(Compromis!$A136,Compromis!$A$3:$A$1048576,1)),"")</f>
        <v/>
      </c>
      <c r="K136" s="80" t="str">
        <f>IFERROR(INDEX(Ventes!E$4:E$1048576,MATCH(Compromis!$A136,Compromis!$A$3:$A$1048576,1)),"")</f>
        <v/>
      </c>
    </row>
    <row r="137" spans="4:11" x14ac:dyDescent="0.3">
      <c r="D137" s="15" t="str">
        <f>IFERROR(INDEX(Ventes!$E$4:$E$100,MATCH(Compromis!$A137,Ventes!$B$4:$B$100,0)),"")</f>
        <v/>
      </c>
      <c r="G137" s="80"/>
      <c r="H137" s="80"/>
      <c r="I137" s="80"/>
      <c r="J137" s="80" t="str">
        <f>IFERROR(INDEX(Ventes!D$4:D$1048576,MATCH(Compromis!$A137,Compromis!$A$3:$A$1048576,1)),"")</f>
        <v/>
      </c>
      <c r="K137" s="80" t="str">
        <f>IFERROR(INDEX(Ventes!E$4:E$1048576,MATCH(Compromis!$A137,Compromis!$A$3:$A$1048576,1)),"")</f>
        <v/>
      </c>
    </row>
    <row r="138" spans="4:11" x14ac:dyDescent="0.3">
      <c r="D138" s="15" t="str">
        <f>IFERROR(INDEX(Ventes!$E$4:$E$100,MATCH(Compromis!$A138,Ventes!$B$4:$B$100,0)),"")</f>
        <v/>
      </c>
      <c r="G138" s="80"/>
      <c r="H138" s="80"/>
      <c r="I138" s="80"/>
      <c r="J138" s="80" t="str">
        <f>IFERROR(INDEX(Ventes!D$4:D$1048576,MATCH(Compromis!$A138,Compromis!$A$3:$A$1048576,1)),"")</f>
        <v/>
      </c>
      <c r="K138" s="80" t="str">
        <f>IFERROR(INDEX(Ventes!E$4:E$1048576,MATCH(Compromis!$A138,Compromis!$A$3:$A$1048576,1)),"")</f>
        <v/>
      </c>
    </row>
    <row r="139" spans="4:11" x14ac:dyDescent="0.3">
      <c r="D139" s="15" t="str">
        <f>IFERROR(INDEX(Ventes!$E$4:$E$100,MATCH(Compromis!$A139,Ventes!$B$4:$B$100,0)),"")</f>
        <v/>
      </c>
      <c r="G139" s="80"/>
      <c r="H139" s="80"/>
      <c r="I139" s="80"/>
      <c r="J139" s="80" t="str">
        <f>IFERROR(INDEX(Ventes!D$4:D$1048576,MATCH(Compromis!$A139,Compromis!$A$3:$A$1048576,1)),"")</f>
        <v/>
      </c>
      <c r="K139" s="80" t="str">
        <f>IFERROR(INDEX(Ventes!E$4:E$1048576,MATCH(Compromis!$A139,Compromis!$A$3:$A$1048576,1)),"")</f>
        <v/>
      </c>
    </row>
    <row r="140" spans="4:11" x14ac:dyDescent="0.3">
      <c r="D140" s="15" t="str">
        <f>IFERROR(INDEX(Ventes!$E$4:$E$100,MATCH(Compromis!$A140,Ventes!$B$4:$B$100,0)),"")</f>
        <v/>
      </c>
      <c r="G140" s="80"/>
      <c r="H140" s="80"/>
      <c r="I140" s="80"/>
      <c r="J140" s="80" t="str">
        <f>IFERROR(INDEX(Ventes!D$4:D$1048576,MATCH(Compromis!$A140,Compromis!$A$3:$A$1048576,1)),"")</f>
        <v/>
      </c>
      <c r="K140" s="80" t="str">
        <f>IFERROR(INDEX(Ventes!E$4:E$1048576,MATCH(Compromis!$A140,Compromis!$A$3:$A$1048576,1)),"")</f>
        <v/>
      </c>
    </row>
    <row r="141" spans="4:11" x14ac:dyDescent="0.3">
      <c r="D141" s="15" t="str">
        <f>IFERROR(INDEX(Ventes!$E$4:$E$100,MATCH(Compromis!$A141,Ventes!$B$4:$B$100,0)),"")</f>
        <v/>
      </c>
      <c r="G141" s="80"/>
      <c r="H141" s="80"/>
      <c r="I141" s="80"/>
      <c r="J141" s="80" t="str">
        <f>IFERROR(INDEX(Ventes!D$4:D$1048576,MATCH(Compromis!$A141,Compromis!$A$3:$A$1048576,1)),"")</f>
        <v/>
      </c>
      <c r="K141" s="80" t="str">
        <f>IFERROR(INDEX(Ventes!E$4:E$1048576,MATCH(Compromis!$A141,Compromis!$A$3:$A$1048576,1)),"")</f>
        <v/>
      </c>
    </row>
    <row r="142" spans="4:11" x14ac:dyDescent="0.3">
      <c r="D142" s="15" t="str">
        <f>IFERROR(INDEX(Ventes!$E$4:$E$100,MATCH(Compromis!$A142,Ventes!$B$4:$B$100,0)),"")</f>
        <v/>
      </c>
      <c r="G142" s="80"/>
      <c r="H142" s="80"/>
      <c r="I142" s="80"/>
      <c r="J142" s="80" t="str">
        <f>IFERROR(INDEX(Ventes!D$4:D$1048576,MATCH(Compromis!$A142,Compromis!$A$3:$A$1048576,1)),"")</f>
        <v/>
      </c>
      <c r="K142" s="80" t="str">
        <f>IFERROR(INDEX(Ventes!E$4:E$1048576,MATCH(Compromis!$A142,Compromis!$A$3:$A$1048576,1)),"")</f>
        <v/>
      </c>
    </row>
    <row r="143" spans="4:11" x14ac:dyDescent="0.3">
      <c r="D143" s="15" t="str">
        <f>IFERROR(INDEX(Ventes!$E$4:$E$100,MATCH(Compromis!$A143,Ventes!$B$4:$B$100,0)),"")</f>
        <v/>
      </c>
      <c r="G143" s="80"/>
      <c r="H143" s="80"/>
      <c r="I143" s="80"/>
      <c r="J143" s="80" t="str">
        <f>IFERROR(INDEX(Ventes!D$4:D$1048576,MATCH(Compromis!$A143,Compromis!$A$3:$A$1048576,1)),"")</f>
        <v/>
      </c>
      <c r="K143" s="80" t="str">
        <f>IFERROR(INDEX(Ventes!E$4:E$1048576,MATCH(Compromis!$A143,Compromis!$A$3:$A$1048576,1)),"")</f>
        <v/>
      </c>
    </row>
    <row r="144" spans="4:11" x14ac:dyDescent="0.3">
      <c r="D144" s="15" t="str">
        <f>IFERROR(INDEX(Ventes!$E$4:$E$100,MATCH(Compromis!$A144,Ventes!$B$4:$B$100,0)),"")</f>
        <v/>
      </c>
      <c r="G144" s="80"/>
      <c r="H144" s="80"/>
      <c r="I144" s="80"/>
      <c r="J144" s="80" t="str">
        <f>IFERROR(INDEX(Ventes!D$4:D$1048576,MATCH(Compromis!$A144,Compromis!$A$3:$A$1048576,1)),"")</f>
        <v/>
      </c>
      <c r="K144" s="80" t="str">
        <f>IFERROR(INDEX(Ventes!E$4:E$1048576,MATCH(Compromis!$A144,Compromis!$A$3:$A$1048576,1)),"")</f>
        <v/>
      </c>
    </row>
    <row r="145" spans="4:11" x14ac:dyDescent="0.3">
      <c r="D145" s="15" t="str">
        <f>IFERROR(INDEX(Ventes!$E$4:$E$100,MATCH(Compromis!$A145,Ventes!$B$4:$B$100,0)),"")</f>
        <v/>
      </c>
      <c r="G145" s="80"/>
      <c r="H145" s="80"/>
      <c r="I145" s="80"/>
      <c r="J145" s="80" t="str">
        <f>IFERROR(INDEX(Ventes!D$4:D$1048576,MATCH(Compromis!$A145,Compromis!$A$3:$A$1048576,1)),"")</f>
        <v/>
      </c>
      <c r="K145" s="80" t="str">
        <f>IFERROR(INDEX(Ventes!E$4:E$1048576,MATCH(Compromis!$A145,Compromis!$A$3:$A$1048576,1)),"")</f>
        <v/>
      </c>
    </row>
    <row r="146" spans="4:11" x14ac:dyDescent="0.3">
      <c r="D146" s="15" t="str">
        <f>IFERROR(INDEX(Ventes!$E$4:$E$100,MATCH(Compromis!$A146,Ventes!$B$4:$B$100,0)),"")</f>
        <v/>
      </c>
      <c r="G146" s="80"/>
      <c r="H146" s="80"/>
      <c r="I146" s="80"/>
      <c r="J146" s="80" t="str">
        <f>IFERROR(INDEX(Ventes!D$4:D$1048576,MATCH(Compromis!$A146,Compromis!$A$3:$A$1048576,1)),"")</f>
        <v/>
      </c>
      <c r="K146" s="80" t="str">
        <f>IFERROR(INDEX(Ventes!E$4:E$1048576,MATCH(Compromis!$A146,Compromis!$A$3:$A$1048576,1)),"")</f>
        <v/>
      </c>
    </row>
    <row r="147" spans="4:11" x14ac:dyDescent="0.3">
      <c r="D147" s="15" t="str">
        <f>IFERROR(INDEX(Ventes!$E$4:$E$100,MATCH(Compromis!$A147,Ventes!$B$4:$B$100,0)),"")</f>
        <v/>
      </c>
      <c r="G147" s="80"/>
      <c r="H147" s="80"/>
      <c r="I147" s="80"/>
      <c r="J147" s="80" t="str">
        <f>IFERROR(INDEX(Ventes!D$4:D$1048576,MATCH(Compromis!$A147,Compromis!$A$3:$A$1048576,1)),"")</f>
        <v/>
      </c>
      <c r="K147" s="80" t="str">
        <f>IFERROR(INDEX(Ventes!E$4:E$1048576,MATCH(Compromis!$A147,Compromis!$A$3:$A$1048576,1)),"")</f>
        <v/>
      </c>
    </row>
    <row r="148" spans="4:11" x14ac:dyDescent="0.3">
      <c r="D148" s="15" t="str">
        <f>IFERROR(INDEX(Ventes!$E$4:$E$100,MATCH(Compromis!$A148,Ventes!$B$4:$B$100,0)),"")</f>
        <v/>
      </c>
      <c r="G148" s="80"/>
      <c r="H148" s="80"/>
      <c r="I148" s="80"/>
      <c r="J148" s="80" t="str">
        <f>IFERROR(INDEX(Ventes!D$4:D$1048576,MATCH(Compromis!$A148,Compromis!$A$3:$A$1048576,1)),"")</f>
        <v/>
      </c>
      <c r="K148" s="80" t="str">
        <f>IFERROR(INDEX(Ventes!E$4:E$1048576,MATCH(Compromis!$A148,Compromis!$A$3:$A$1048576,1)),"")</f>
        <v/>
      </c>
    </row>
    <row r="149" spans="4:11" x14ac:dyDescent="0.3">
      <c r="D149" s="15" t="str">
        <f>IFERROR(INDEX(Ventes!$E$4:$E$100,MATCH(Compromis!$A149,Ventes!$B$4:$B$100,0)),"")</f>
        <v/>
      </c>
      <c r="G149" s="80"/>
      <c r="H149" s="80"/>
      <c r="I149" s="80"/>
      <c r="J149" s="80" t="str">
        <f>IFERROR(INDEX(Ventes!D$4:D$1048576,MATCH(Compromis!$A149,Compromis!$A$3:$A$1048576,1)),"")</f>
        <v/>
      </c>
      <c r="K149" s="80" t="str">
        <f>IFERROR(INDEX(Ventes!E$4:E$1048576,MATCH(Compromis!$A149,Compromis!$A$3:$A$1048576,1)),"")</f>
        <v/>
      </c>
    </row>
    <row r="150" spans="4:11" x14ac:dyDescent="0.3">
      <c r="D150" s="15" t="str">
        <f>IFERROR(INDEX(Ventes!$E$4:$E$100,MATCH(Compromis!$A150,Ventes!$B$4:$B$100,0)),"")</f>
        <v/>
      </c>
      <c r="G150" s="80"/>
      <c r="H150" s="80"/>
      <c r="I150" s="80"/>
      <c r="J150" s="80" t="str">
        <f>IFERROR(INDEX(Ventes!D$4:D$1048576,MATCH(Compromis!$A150,Compromis!$A$3:$A$1048576,1)),"")</f>
        <v/>
      </c>
      <c r="K150" s="80" t="str">
        <f>IFERROR(INDEX(Ventes!E$4:E$1048576,MATCH(Compromis!$A150,Compromis!$A$3:$A$1048576,1)),"")</f>
        <v/>
      </c>
    </row>
    <row r="151" spans="4:11" x14ac:dyDescent="0.3">
      <c r="D151" s="15" t="str">
        <f>IFERROR(INDEX(Ventes!$E$4:$E$100,MATCH(Compromis!$A151,Ventes!$B$4:$B$100,0)),"")</f>
        <v/>
      </c>
      <c r="G151" s="80"/>
      <c r="H151" s="80"/>
      <c r="I151" s="80"/>
      <c r="J151" s="80" t="str">
        <f>IFERROR(INDEX(Ventes!D$4:D$1048576,MATCH(Compromis!$A151,Compromis!$A$3:$A$1048576,1)),"")</f>
        <v/>
      </c>
      <c r="K151" s="80" t="str">
        <f>IFERROR(INDEX(Ventes!E$4:E$1048576,MATCH(Compromis!$A151,Compromis!$A$3:$A$1048576,1)),"")</f>
        <v/>
      </c>
    </row>
    <row r="152" spans="4:11" x14ac:dyDescent="0.3">
      <c r="D152" s="15" t="str">
        <f>IFERROR(INDEX(Ventes!$E$4:$E$100,MATCH(Compromis!$A152,Ventes!$B$4:$B$100,0)),"")</f>
        <v/>
      </c>
      <c r="G152" s="80"/>
      <c r="H152" s="80"/>
      <c r="I152" s="80"/>
      <c r="J152" s="80" t="str">
        <f>IFERROR(INDEX(Ventes!D$4:D$1048576,MATCH(Compromis!$A152,Compromis!$A$3:$A$1048576,1)),"")</f>
        <v/>
      </c>
      <c r="K152" s="80" t="str">
        <f>IFERROR(INDEX(Ventes!E$4:E$1048576,MATCH(Compromis!$A152,Compromis!$A$3:$A$1048576,1)),"")</f>
        <v/>
      </c>
    </row>
    <row r="153" spans="4:11" x14ac:dyDescent="0.3">
      <c r="D153" s="15" t="str">
        <f>IFERROR(INDEX(Ventes!$E$4:$E$100,MATCH(Compromis!$A153,Ventes!$B$4:$B$100,0)),"")</f>
        <v/>
      </c>
      <c r="J153" s="15" t="str">
        <f>IFERROR(INDEX(Ventes!D$4:D$1048576,MATCH(Compromis!$A153,Compromis!$A$3:$A$1048576,1)),"")</f>
        <v/>
      </c>
      <c r="K153" s="15" t="str">
        <f>IFERROR(INDEX(Ventes!E$4:E$1048576,MATCH(Compromis!$A153,Compromis!$A$3:$A$1048576,1)),"")</f>
        <v/>
      </c>
    </row>
    <row r="154" spans="4:11" x14ac:dyDescent="0.3">
      <c r="D154" s="15" t="str">
        <f>IFERROR(INDEX(Ventes!$E$4:$E$100,MATCH(Compromis!$A154,Ventes!$B$4:$B$100,0)),"")</f>
        <v/>
      </c>
      <c r="J154" s="15" t="str">
        <f>IFERROR(INDEX(Ventes!D$4:D$1048576,MATCH(Compromis!$A154,Compromis!$A$3:$A$1048576,1)),"")</f>
        <v/>
      </c>
      <c r="K154" s="15" t="str">
        <f>IFERROR(INDEX(Ventes!E$4:E$1048576,MATCH(Compromis!$A154,Compromis!$A$3:$A$1048576,1)),"")</f>
        <v/>
      </c>
    </row>
    <row r="155" spans="4:11" x14ac:dyDescent="0.3">
      <c r="D155" s="15" t="str">
        <f>IFERROR(INDEX(Ventes!$E$4:$E$100,MATCH(Compromis!$A155,Ventes!$B$4:$B$100,0)),"")</f>
        <v/>
      </c>
      <c r="J155" s="15" t="str">
        <f>IFERROR(INDEX(Ventes!D$4:D$1048576,MATCH(Compromis!$A155,Compromis!$A$3:$A$1048576,1)),"")</f>
        <v/>
      </c>
      <c r="K155" s="15" t="str">
        <f>IFERROR(INDEX(Ventes!E$4:E$1048576,MATCH(Compromis!$A155,Compromis!$A$3:$A$1048576,1)),"")</f>
        <v/>
      </c>
    </row>
    <row r="156" spans="4:11" x14ac:dyDescent="0.3">
      <c r="D156" s="15" t="str">
        <f>IFERROR(INDEX(Ventes!$E$4:$E$100,MATCH(Compromis!$A156,Ventes!$B$4:$B$100,0)),"")</f>
        <v/>
      </c>
      <c r="J156" s="15" t="str">
        <f>IFERROR(INDEX(Ventes!D$4:D$1048576,MATCH(Compromis!$A156,Compromis!$A$3:$A$1048576,1)),"")</f>
        <v/>
      </c>
      <c r="K156" s="15" t="str">
        <f>IFERROR(INDEX(Ventes!E$4:E$1048576,MATCH(Compromis!$A156,Compromis!$A$3:$A$1048576,1)),"")</f>
        <v/>
      </c>
    </row>
    <row r="157" spans="4:11" x14ac:dyDescent="0.3">
      <c r="D157" s="15" t="str">
        <f>IFERROR(INDEX(Ventes!$E$4:$E$100,MATCH(Compromis!$A157,Ventes!$B$4:$B$100,0)),"")</f>
        <v/>
      </c>
      <c r="J157" s="15" t="str">
        <f>IFERROR(INDEX(Ventes!D$4:D$1048576,MATCH(Compromis!$A157,Compromis!$A$3:$A$1048576,1)),"")</f>
        <v/>
      </c>
      <c r="K157" s="15" t="str">
        <f>IFERROR(INDEX(Ventes!E$4:E$1048576,MATCH(Compromis!$A157,Compromis!$A$3:$A$1048576,1)),"")</f>
        <v/>
      </c>
    </row>
    <row r="158" spans="4:11" x14ac:dyDescent="0.3">
      <c r="D158" s="15" t="str">
        <f>IFERROR(INDEX(Ventes!$E$4:$E$100,MATCH(Compromis!$A158,Ventes!$B$4:$B$100,0)),"")</f>
        <v/>
      </c>
      <c r="J158" s="15" t="str">
        <f>IFERROR(INDEX(Ventes!D$4:D$1048576,MATCH(Compromis!$A158,Compromis!$A$3:$A$1048576,1)),"")</f>
        <v/>
      </c>
      <c r="K158" s="15" t="str">
        <f>IFERROR(INDEX(Ventes!E$4:E$1048576,MATCH(Compromis!$A158,Compromis!$A$3:$A$1048576,1)),"")</f>
        <v/>
      </c>
    </row>
    <row r="159" spans="4:11" x14ac:dyDescent="0.3">
      <c r="D159" s="15" t="str">
        <f>IFERROR(INDEX(Ventes!$E$4:$E$100,MATCH(Compromis!$A159,Ventes!$B$4:$B$100,0)),"")</f>
        <v/>
      </c>
      <c r="J159" s="15" t="str">
        <f>IFERROR(INDEX(Ventes!D$4:D$1048576,MATCH(Compromis!$A159,Compromis!$A$3:$A$1048576,1)),"")</f>
        <v/>
      </c>
      <c r="K159" s="15" t="str">
        <f>IFERROR(INDEX(Ventes!E$4:E$1048576,MATCH(Compromis!$A159,Compromis!$A$3:$A$1048576,1)),"")</f>
        <v/>
      </c>
    </row>
    <row r="160" spans="4:11" x14ac:dyDescent="0.3">
      <c r="D160" s="15" t="str">
        <f>IFERROR(INDEX(Ventes!$E$4:$E$100,MATCH(Compromis!$A160,Ventes!$B$4:$B$100,0)),"")</f>
        <v/>
      </c>
      <c r="J160" s="15" t="str">
        <f>IFERROR(INDEX(Ventes!D$4:D$1048576,MATCH(Compromis!$A160,Compromis!$A$3:$A$1048576,1)),"")</f>
        <v/>
      </c>
      <c r="K160" s="15" t="str">
        <f>IFERROR(INDEX(Ventes!E$4:E$1048576,MATCH(Compromis!$A160,Compromis!$A$3:$A$1048576,1)),"")</f>
        <v/>
      </c>
    </row>
    <row r="161" spans="4:11" x14ac:dyDescent="0.3">
      <c r="D161" s="15" t="str">
        <f>IFERROR(INDEX(Ventes!$E$4:$E$100,MATCH(Compromis!$A161,Ventes!$B$4:$B$100,0)),"")</f>
        <v/>
      </c>
      <c r="J161" s="15" t="str">
        <f>IFERROR(INDEX(Ventes!D$4:D$1048576,MATCH(Compromis!$A161,Compromis!$A$3:$A$1048576,1)),"")</f>
        <v/>
      </c>
      <c r="K161" s="15" t="str">
        <f>IFERROR(INDEX(Ventes!E$4:E$1048576,MATCH(Compromis!$A161,Compromis!$A$3:$A$1048576,1)),"")</f>
        <v/>
      </c>
    </row>
    <row r="162" spans="4:11" x14ac:dyDescent="0.3">
      <c r="D162" s="15" t="str">
        <f>IFERROR(INDEX(Ventes!$E$4:$E$100,MATCH(Compromis!$A162,Ventes!$B$4:$B$100,0)),"")</f>
        <v/>
      </c>
      <c r="J162" s="15" t="str">
        <f>IFERROR(INDEX(Ventes!D$4:D$1048576,MATCH(Compromis!$A162,Compromis!$A$3:$A$1048576,1)),"")</f>
        <v/>
      </c>
      <c r="K162" s="15" t="str">
        <f>IFERROR(INDEX(Ventes!E$4:E$1048576,MATCH(Compromis!$A162,Compromis!$A$3:$A$1048576,1)),"")</f>
        <v/>
      </c>
    </row>
    <row r="163" spans="4:11" x14ac:dyDescent="0.3">
      <c r="D163" s="15" t="str">
        <f>IFERROR(INDEX(Ventes!$E$4:$E$100,MATCH(Compromis!$A163,Ventes!$B$4:$B$100,0)),"")</f>
        <v/>
      </c>
      <c r="J163" s="15" t="str">
        <f>IFERROR(INDEX(Ventes!D$4:D$1048576,MATCH(Compromis!$A163,Compromis!$A$3:$A$1048576,1)),"")</f>
        <v/>
      </c>
      <c r="K163" s="15" t="str">
        <f>IFERROR(INDEX(Ventes!E$4:E$1048576,MATCH(Compromis!$A163,Compromis!$A$3:$A$1048576,1)),"")</f>
        <v/>
      </c>
    </row>
    <row r="164" spans="4:11" x14ac:dyDescent="0.3">
      <c r="D164" s="15" t="str">
        <f>IFERROR(INDEX(Ventes!$E$4:$E$100,MATCH(Compromis!$A164,Ventes!$B$4:$B$100,0)),"")</f>
        <v/>
      </c>
      <c r="J164" s="15" t="str">
        <f>IFERROR(INDEX(Ventes!D$4:D$1048576,MATCH(Compromis!$A164,Compromis!$A$3:$A$1048576,1)),"")</f>
        <v/>
      </c>
      <c r="K164" s="15" t="str">
        <f>IFERROR(INDEX(Ventes!E$4:E$1048576,MATCH(Compromis!$A164,Compromis!$A$3:$A$1048576,1)),"")</f>
        <v/>
      </c>
    </row>
    <row r="165" spans="4:11" x14ac:dyDescent="0.3">
      <c r="D165" s="15" t="str">
        <f>IFERROR(INDEX(Ventes!$E$4:$E$100,MATCH(Compromis!$A165,Ventes!$B$4:$B$100,0)),"")</f>
        <v/>
      </c>
      <c r="J165" s="15" t="str">
        <f>IFERROR(INDEX(Ventes!D$4:D$1048576,MATCH(Compromis!$A165,Compromis!$A$3:$A$1048576,1)),"")</f>
        <v/>
      </c>
      <c r="K165" s="15" t="str">
        <f>IFERROR(INDEX(Ventes!E$4:E$1048576,MATCH(Compromis!$A165,Compromis!$A$3:$A$1048576,1)),"")</f>
        <v/>
      </c>
    </row>
    <row r="166" spans="4:11" x14ac:dyDescent="0.3">
      <c r="D166" s="15" t="str">
        <f>IFERROR(INDEX(Ventes!$E$4:$E$100,MATCH(Compromis!$A166,Ventes!$B$4:$B$100,0)),"")</f>
        <v/>
      </c>
      <c r="J166" s="15" t="str">
        <f>IFERROR(INDEX(Ventes!D$4:D$1048576,MATCH(Compromis!$A166,Compromis!$A$3:$A$1048576,1)),"")</f>
        <v/>
      </c>
      <c r="K166" s="15" t="str">
        <f>IFERROR(INDEX(Ventes!E$4:E$1048576,MATCH(Compromis!$A166,Compromis!$A$3:$A$1048576,1)),"")</f>
        <v/>
      </c>
    </row>
    <row r="167" spans="4:11" x14ac:dyDescent="0.3">
      <c r="D167" s="15" t="str">
        <f>IFERROR(INDEX(Ventes!$E$4:$E$100,MATCH(Compromis!$A167,Ventes!$B$4:$B$100,0)),"")</f>
        <v/>
      </c>
      <c r="J167" s="15" t="str">
        <f>IFERROR(INDEX(Ventes!D$4:D$1048576,MATCH(Compromis!$A167,Compromis!$A$3:$A$1048576,1)),"")</f>
        <v/>
      </c>
      <c r="K167" s="15" t="str">
        <f>IFERROR(INDEX(Ventes!E$4:E$1048576,MATCH(Compromis!$A167,Compromis!$A$3:$A$1048576,1)),"")</f>
        <v/>
      </c>
    </row>
    <row r="168" spans="4:11" x14ac:dyDescent="0.3">
      <c r="D168" s="15" t="str">
        <f>IFERROR(INDEX(Ventes!$E$4:$E$100,MATCH(Compromis!$A168,Ventes!$B$4:$B$100,0)),"")</f>
        <v/>
      </c>
      <c r="J168" s="15" t="str">
        <f>IFERROR(INDEX(Ventes!D$4:D$1048576,MATCH(Compromis!$A168,Compromis!$A$3:$A$1048576,1)),"")</f>
        <v/>
      </c>
      <c r="K168" s="15" t="str">
        <f>IFERROR(INDEX(Ventes!E$4:E$1048576,MATCH(Compromis!$A168,Compromis!$A$3:$A$1048576,1)),"")</f>
        <v/>
      </c>
    </row>
    <row r="169" spans="4:11" x14ac:dyDescent="0.3">
      <c r="D169" s="15" t="str">
        <f>IFERROR(INDEX(Ventes!$E$4:$E$100,MATCH(Compromis!$A169,Ventes!$B$4:$B$100,0)),"")</f>
        <v/>
      </c>
      <c r="J169" s="15" t="str">
        <f>IFERROR(INDEX(Ventes!D$4:D$1048576,MATCH(Compromis!$A169,Compromis!$A$3:$A$1048576,1)),"")</f>
        <v/>
      </c>
      <c r="K169" s="15" t="str">
        <f>IFERROR(INDEX(Ventes!E$4:E$1048576,MATCH(Compromis!$A169,Compromis!$A$3:$A$1048576,1)),"")</f>
        <v/>
      </c>
    </row>
    <row r="170" spans="4:11" x14ac:dyDescent="0.3">
      <c r="D170" s="15" t="str">
        <f>IFERROR(INDEX(Ventes!$E$4:$E$100,MATCH(Compromis!$A170,Ventes!$B$4:$B$100,0)),"")</f>
        <v/>
      </c>
      <c r="J170" s="15" t="str">
        <f>IFERROR(INDEX(Ventes!D$4:D$1048576,MATCH(Compromis!$A170,Compromis!$A$3:$A$1048576,1)),"")</f>
        <v/>
      </c>
      <c r="K170" s="15" t="str">
        <f>IFERROR(INDEX(Ventes!E$4:E$1048576,MATCH(Compromis!$A170,Compromis!$A$3:$A$1048576,1)),"")</f>
        <v/>
      </c>
    </row>
    <row r="171" spans="4:11" x14ac:dyDescent="0.3">
      <c r="D171" s="15" t="str">
        <f>IFERROR(INDEX(Ventes!$E$4:$E$100,MATCH(Compromis!$A171,Ventes!$B$4:$B$100,0)),"")</f>
        <v/>
      </c>
      <c r="J171" s="15" t="str">
        <f>IFERROR(INDEX(Ventes!D$4:D$1048576,MATCH(Compromis!$A171,Compromis!$A$3:$A$1048576,1)),"")</f>
        <v/>
      </c>
      <c r="K171" s="15" t="str">
        <f>IFERROR(INDEX(Ventes!E$4:E$1048576,MATCH(Compromis!$A171,Compromis!$A$3:$A$1048576,1)),"")</f>
        <v/>
      </c>
    </row>
    <row r="172" spans="4:11" x14ac:dyDescent="0.3">
      <c r="D172" s="15" t="str">
        <f>IFERROR(INDEX(Ventes!$E$4:$E$100,MATCH(Compromis!$A172,Ventes!$B$4:$B$100,0)),"")</f>
        <v/>
      </c>
      <c r="J172" s="15" t="str">
        <f>IFERROR(INDEX(Ventes!D$4:D$1048576,MATCH(Compromis!$A172,Compromis!$A$3:$A$1048576,1)),"")</f>
        <v/>
      </c>
      <c r="K172" s="15" t="str">
        <f>IFERROR(INDEX(Ventes!E$4:E$1048576,MATCH(Compromis!$A172,Compromis!$A$3:$A$1048576,1)),"")</f>
        <v/>
      </c>
    </row>
    <row r="173" spans="4:11" x14ac:dyDescent="0.3">
      <c r="D173" s="15" t="str">
        <f>IFERROR(INDEX(Ventes!$E$4:$E$100,MATCH(Compromis!$A173,Ventes!$B$4:$B$100,0)),"")</f>
        <v/>
      </c>
      <c r="J173" s="15" t="str">
        <f>IFERROR(INDEX(Ventes!D$4:D$1048576,MATCH(Compromis!$A173,Compromis!$A$3:$A$1048576,1)),"")</f>
        <v/>
      </c>
      <c r="K173" s="15" t="str">
        <f>IFERROR(INDEX(Ventes!E$4:E$1048576,MATCH(Compromis!$A173,Compromis!$A$3:$A$1048576,1)),"")</f>
        <v/>
      </c>
    </row>
    <row r="174" spans="4:11" x14ac:dyDescent="0.3">
      <c r="D174" s="15" t="str">
        <f>IFERROR(INDEX(Ventes!$E$4:$E$100,MATCH(Compromis!$A174,Ventes!$B$4:$B$100,0)),"")</f>
        <v/>
      </c>
      <c r="J174" s="15" t="str">
        <f>IFERROR(INDEX(Ventes!D$4:D$1048576,MATCH(Compromis!$A174,Compromis!$A$3:$A$1048576,1)),"")</f>
        <v/>
      </c>
      <c r="K174" s="15" t="str">
        <f>IFERROR(INDEX(Ventes!E$4:E$1048576,MATCH(Compromis!$A174,Compromis!$A$3:$A$1048576,1)),"")</f>
        <v/>
      </c>
    </row>
    <row r="175" spans="4:11" x14ac:dyDescent="0.3">
      <c r="D175" s="15" t="str">
        <f>IFERROR(INDEX(Ventes!$E$4:$E$100,MATCH(Compromis!$A175,Ventes!$B$4:$B$100,0)),"")</f>
        <v/>
      </c>
      <c r="J175" s="15" t="str">
        <f>IFERROR(INDEX(Ventes!D$4:D$1048576,MATCH(Compromis!$A175,Compromis!$A$3:$A$1048576,1)),"")</f>
        <v/>
      </c>
      <c r="K175" s="15" t="str">
        <f>IFERROR(INDEX(Ventes!E$4:E$1048576,MATCH(Compromis!$A175,Compromis!$A$3:$A$1048576,1)),"")</f>
        <v/>
      </c>
    </row>
    <row r="176" spans="4:11" x14ac:dyDescent="0.3">
      <c r="D176" s="15" t="str">
        <f>IFERROR(INDEX(Ventes!$E$4:$E$100,MATCH(Compromis!$A176,Ventes!$B$4:$B$100,0)),"")</f>
        <v/>
      </c>
      <c r="J176" s="15" t="str">
        <f>IFERROR(INDEX(Ventes!D$4:D$1048576,MATCH(Compromis!$A176,Compromis!$A$3:$A$1048576,1)),"")</f>
        <v/>
      </c>
      <c r="K176" s="15" t="str">
        <f>IFERROR(INDEX(Ventes!E$4:E$1048576,MATCH(Compromis!$A176,Compromis!$A$3:$A$1048576,1)),"")</f>
        <v/>
      </c>
    </row>
    <row r="177" spans="4:11" x14ac:dyDescent="0.3">
      <c r="D177" s="15" t="str">
        <f>IFERROR(INDEX(Ventes!$E$4:$E$100,MATCH(Compromis!$A177,Ventes!$B$4:$B$100,0)),"")</f>
        <v/>
      </c>
      <c r="J177" s="15" t="str">
        <f>IFERROR(INDEX(Ventes!D$4:D$1048576,MATCH(Compromis!$A177,Compromis!$A$3:$A$1048576,1)),"")</f>
        <v/>
      </c>
      <c r="K177" s="15" t="str">
        <f>IFERROR(INDEX(Ventes!E$4:E$1048576,MATCH(Compromis!$A177,Compromis!$A$3:$A$1048576,1)),"")</f>
        <v/>
      </c>
    </row>
    <row r="178" spans="4:11" x14ac:dyDescent="0.3">
      <c r="D178" s="15" t="str">
        <f>IFERROR(INDEX(Ventes!$E$4:$E$100,MATCH(Compromis!$A178,Ventes!$B$4:$B$100,0)),"")</f>
        <v/>
      </c>
      <c r="J178" s="15" t="str">
        <f>IFERROR(INDEX(Ventes!D$4:D$1048576,MATCH(Compromis!$A178,Compromis!$A$3:$A$1048576,1)),"")</f>
        <v/>
      </c>
      <c r="K178" s="15" t="str">
        <f>IFERROR(INDEX(Ventes!E$4:E$1048576,MATCH(Compromis!$A178,Compromis!$A$3:$A$1048576,1)),"")</f>
        <v/>
      </c>
    </row>
    <row r="179" spans="4:11" x14ac:dyDescent="0.3">
      <c r="D179" s="15" t="str">
        <f>IFERROR(INDEX(Ventes!$E$4:$E$100,MATCH(Compromis!$A179,Ventes!$B$4:$B$100,0)),"")</f>
        <v/>
      </c>
      <c r="J179" s="15" t="str">
        <f>IFERROR(INDEX(Ventes!D$4:D$1048576,MATCH(Compromis!$A179,Compromis!$A$3:$A$1048576,1)),"")</f>
        <v/>
      </c>
      <c r="K179" s="15" t="str">
        <f>IFERROR(INDEX(Ventes!E$4:E$1048576,MATCH(Compromis!$A179,Compromis!$A$3:$A$1048576,1)),"")</f>
        <v/>
      </c>
    </row>
    <row r="180" spans="4:11" x14ac:dyDescent="0.3">
      <c r="D180" s="15" t="str">
        <f>IFERROR(INDEX(Ventes!$E$4:$E$100,MATCH(Compromis!$A180,Ventes!$B$4:$B$100,0)),"")</f>
        <v/>
      </c>
      <c r="J180" s="15" t="str">
        <f>IFERROR(INDEX(Ventes!D$4:D$1048576,MATCH(Compromis!$A180,Compromis!$A$3:$A$1048576,1)),"")</f>
        <v/>
      </c>
      <c r="K180" s="15" t="str">
        <f>IFERROR(INDEX(Ventes!E$4:E$1048576,MATCH(Compromis!$A180,Compromis!$A$3:$A$1048576,1)),"")</f>
        <v/>
      </c>
    </row>
    <row r="181" spans="4:11" x14ac:dyDescent="0.3">
      <c r="D181" s="15" t="str">
        <f>IFERROR(INDEX(Ventes!$E$4:$E$100,MATCH(Compromis!$A181,Ventes!$B$4:$B$100,0)),"")</f>
        <v/>
      </c>
      <c r="J181" s="15" t="str">
        <f>IFERROR(INDEX(Ventes!D$4:D$1048576,MATCH(Compromis!$A181,Compromis!$A$3:$A$1048576,1)),"")</f>
        <v/>
      </c>
      <c r="K181" s="15" t="str">
        <f>IFERROR(INDEX(Ventes!E$4:E$1048576,MATCH(Compromis!$A181,Compromis!$A$3:$A$1048576,1)),"")</f>
        <v/>
      </c>
    </row>
    <row r="182" spans="4:11" x14ac:dyDescent="0.3">
      <c r="D182" s="15" t="str">
        <f>IFERROR(INDEX(Ventes!$E$4:$E$100,MATCH(Compromis!$A182,Ventes!$B$4:$B$100,0)),"")</f>
        <v/>
      </c>
      <c r="J182" s="15" t="str">
        <f>IFERROR(INDEX(Ventes!D$4:D$1048576,MATCH(Compromis!$A182,Compromis!$A$3:$A$1048576,1)),"")</f>
        <v/>
      </c>
      <c r="K182" s="15" t="str">
        <f>IFERROR(INDEX(Ventes!E$4:E$1048576,MATCH(Compromis!$A182,Compromis!$A$3:$A$1048576,1)),"")</f>
        <v/>
      </c>
    </row>
    <row r="183" spans="4:11" x14ac:dyDescent="0.3">
      <c r="D183" s="15" t="str">
        <f>IFERROR(INDEX(Ventes!$E$4:$E$100,MATCH(Compromis!$A183,Ventes!$B$4:$B$100,0)),"")</f>
        <v/>
      </c>
      <c r="J183" s="15" t="str">
        <f>IFERROR(INDEX(Ventes!D$4:D$1048576,MATCH(Compromis!$A183,Compromis!$A$3:$A$1048576,1)),"")</f>
        <v/>
      </c>
      <c r="K183" s="15" t="str">
        <f>IFERROR(INDEX(Ventes!E$4:E$1048576,MATCH(Compromis!$A183,Compromis!$A$3:$A$1048576,1)),"")</f>
        <v/>
      </c>
    </row>
    <row r="184" spans="4:11" x14ac:dyDescent="0.3">
      <c r="D184" s="15" t="str">
        <f>IFERROR(INDEX(Ventes!$E$4:$E$100,MATCH(Compromis!$A184,Ventes!$B$4:$B$100,0)),"")</f>
        <v/>
      </c>
      <c r="J184" s="15" t="str">
        <f>IFERROR(INDEX(Ventes!D$4:D$1048576,MATCH(Compromis!$A184,Compromis!$A$3:$A$1048576,1)),"")</f>
        <v/>
      </c>
      <c r="K184" s="15" t="str">
        <f>IFERROR(INDEX(Ventes!E$4:E$1048576,MATCH(Compromis!$A184,Compromis!$A$3:$A$1048576,1)),"")</f>
        <v/>
      </c>
    </row>
    <row r="185" spans="4:11" x14ac:dyDescent="0.3">
      <c r="D185" s="15" t="str">
        <f>IFERROR(INDEX(Ventes!$E$4:$E$100,MATCH(Compromis!$A185,Ventes!$B$4:$B$100,0)),"")</f>
        <v/>
      </c>
      <c r="J185" s="15" t="str">
        <f>IFERROR(INDEX(Ventes!D$4:D$1048576,MATCH(Compromis!$A185,Compromis!$A$3:$A$1048576,1)),"")</f>
        <v/>
      </c>
      <c r="K185" s="15" t="str">
        <f>IFERROR(INDEX(Ventes!E$4:E$1048576,MATCH(Compromis!$A185,Compromis!$A$3:$A$1048576,1)),"")</f>
        <v/>
      </c>
    </row>
    <row r="186" spans="4:11" x14ac:dyDescent="0.3">
      <c r="D186" s="15" t="str">
        <f>IFERROR(INDEX(Ventes!$E$4:$E$100,MATCH(Compromis!$A186,Ventes!$B$4:$B$100,0)),"")</f>
        <v/>
      </c>
      <c r="J186" s="15" t="str">
        <f>IFERROR(INDEX(Ventes!D$4:D$1048576,MATCH(Compromis!$A186,Compromis!$A$3:$A$1048576,1)),"")</f>
        <v/>
      </c>
      <c r="K186" s="15" t="str">
        <f>IFERROR(INDEX(Ventes!E$4:E$1048576,MATCH(Compromis!$A186,Compromis!$A$3:$A$1048576,1)),"")</f>
        <v/>
      </c>
    </row>
    <row r="187" spans="4:11" x14ac:dyDescent="0.3">
      <c r="D187" s="15" t="str">
        <f>IFERROR(INDEX(Ventes!$E$4:$E$100,MATCH(Compromis!$A187,Ventes!$B$4:$B$100,0)),"")</f>
        <v/>
      </c>
      <c r="J187" s="15" t="str">
        <f>IFERROR(INDEX(Ventes!D$4:D$1048576,MATCH(Compromis!$A187,Compromis!$A$3:$A$1048576,1)),"")</f>
        <v/>
      </c>
      <c r="K187" s="15" t="str">
        <f>IFERROR(INDEX(Ventes!E$4:E$1048576,MATCH(Compromis!$A187,Compromis!$A$3:$A$1048576,1)),"")</f>
        <v/>
      </c>
    </row>
    <row r="188" spans="4:11" x14ac:dyDescent="0.3">
      <c r="D188" s="15" t="str">
        <f>IFERROR(INDEX(Ventes!$E$4:$E$100,MATCH(Compromis!$A188,Ventes!$B$4:$B$100,0)),"")</f>
        <v/>
      </c>
      <c r="J188" s="15" t="str">
        <f>IFERROR(INDEX(Ventes!D$4:D$1048576,MATCH(Compromis!$A188,Compromis!$A$3:$A$1048576,1)),"")</f>
        <v/>
      </c>
      <c r="K188" s="15" t="str">
        <f>IFERROR(INDEX(Ventes!E$4:E$1048576,MATCH(Compromis!$A188,Compromis!$A$3:$A$1048576,1)),"")</f>
        <v/>
      </c>
    </row>
    <row r="189" spans="4:11" x14ac:dyDescent="0.3">
      <c r="D189" s="15" t="str">
        <f>IFERROR(INDEX(Ventes!$E$4:$E$100,MATCH(Compromis!$A189,Ventes!$B$4:$B$100,0)),"")</f>
        <v/>
      </c>
      <c r="J189" s="15" t="str">
        <f>IFERROR(INDEX(Ventes!D$4:D$1048576,MATCH(Compromis!$A189,Compromis!$A$3:$A$1048576,1)),"")</f>
        <v/>
      </c>
      <c r="K189" s="15" t="str">
        <f>IFERROR(INDEX(Ventes!E$4:E$1048576,MATCH(Compromis!$A189,Compromis!$A$3:$A$1048576,1)),"")</f>
        <v/>
      </c>
    </row>
    <row r="190" spans="4:11" x14ac:dyDescent="0.3">
      <c r="D190" s="15" t="str">
        <f>IFERROR(INDEX(Ventes!$E$4:$E$100,MATCH(Compromis!$A190,Ventes!$B$4:$B$100,0)),"")</f>
        <v/>
      </c>
      <c r="J190" s="15" t="str">
        <f>IFERROR(INDEX(Ventes!D$4:D$1048576,MATCH(Compromis!$A190,Compromis!$A$3:$A$1048576,1)),"")</f>
        <v/>
      </c>
      <c r="K190" s="15" t="str">
        <f>IFERROR(INDEX(Ventes!E$4:E$1048576,MATCH(Compromis!$A190,Compromis!$A$3:$A$1048576,1)),"")</f>
        <v/>
      </c>
    </row>
    <row r="191" spans="4:11" x14ac:dyDescent="0.3">
      <c r="D191" s="15" t="str">
        <f>IFERROR(INDEX(Ventes!$E$4:$E$100,MATCH(Compromis!$A191,Ventes!$B$4:$B$100,0)),"")</f>
        <v/>
      </c>
      <c r="J191" s="15" t="str">
        <f>IFERROR(INDEX(Ventes!D$4:D$1048576,MATCH(Compromis!$A191,Compromis!$A$3:$A$1048576,1)),"")</f>
        <v/>
      </c>
      <c r="K191" s="15" t="str">
        <f>IFERROR(INDEX(Ventes!E$4:E$1048576,MATCH(Compromis!$A191,Compromis!$A$3:$A$1048576,1)),"")</f>
        <v/>
      </c>
    </row>
    <row r="192" spans="4:11" x14ac:dyDescent="0.3">
      <c r="D192" s="15" t="str">
        <f>IFERROR(INDEX(Ventes!$E$4:$E$100,MATCH(Compromis!$A192,Ventes!$B$4:$B$100,0)),"")</f>
        <v/>
      </c>
      <c r="J192" s="15" t="str">
        <f>IFERROR(INDEX(Ventes!D$4:D$1048576,MATCH(Compromis!$A192,Compromis!$A$3:$A$1048576,1)),"")</f>
        <v/>
      </c>
      <c r="K192" s="15" t="str">
        <f>IFERROR(INDEX(Ventes!E$4:E$1048576,MATCH(Compromis!$A192,Compromis!$A$3:$A$1048576,1)),"")</f>
        <v/>
      </c>
    </row>
    <row r="193" spans="4:11" x14ac:dyDescent="0.3">
      <c r="D193" s="15" t="str">
        <f>IFERROR(INDEX(Ventes!$E$4:$E$100,MATCH(Compromis!$A193,Ventes!$B$4:$B$100,0)),"")</f>
        <v/>
      </c>
      <c r="J193" s="15" t="str">
        <f>IFERROR(INDEX(Ventes!D$4:D$1048576,MATCH(Compromis!$A193,Compromis!$A$3:$A$1048576,1)),"")</f>
        <v/>
      </c>
      <c r="K193" s="15" t="str">
        <f>IFERROR(INDEX(Ventes!E$4:E$1048576,MATCH(Compromis!$A193,Compromis!$A$3:$A$1048576,1)),"")</f>
        <v/>
      </c>
    </row>
    <row r="194" spans="4:11" x14ac:dyDescent="0.3">
      <c r="D194" s="15" t="str">
        <f>IFERROR(INDEX(Ventes!$E$4:$E$100,MATCH(Compromis!$A194,Ventes!$B$4:$B$100,0)),"")</f>
        <v/>
      </c>
      <c r="J194" s="15" t="str">
        <f>IFERROR(INDEX(Ventes!D$4:D$1048576,MATCH(Compromis!$A194,Compromis!$A$3:$A$1048576,1)),"")</f>
        <v/>
      </c>
      <c r="K194" s="15" t="str">
        <f>IFERROR(INDEX(Ventes!E$4:E$1048576,MATCH(Compromis!$A194,Compromis!$A$3:$A$1048576,1)),"")</f>
        <v/>
      </c>
    </row>
    <row r="195" spans="4:11" x14ac:dyDescent="0.3">
      <c r="D195" s="15" t="str">
        <f>IFERROR(INDEX(Ventes!$E$4:$E$100,MATCH(Compromis!$A195,Ventes!$B$4:$B$100,0)),"")</f>
        <v/>
      </c>
      <c r="J195" s="15" t="str">
        <f>IFERROR(INDEX(Ventes!D$4:D$1048576,MATCH(Compromis!$A195,Compromis!$A$3:$A$1048576,1)),"")</f>
        <v/>
      </c>
      <c r="K195" s="15" t="str">
        <f>IFERROR(INDEX(Ventes!E$4:E$1048576,MATCH(Compromis!$A195,Compromis!$A$3:$A$1048576,1)),"")</f>
        <v/>
      </c>
    </row>
    <row r="196" spans="4:11" x14ac:dyDescent="0.3">
      <c r="D196" s="15" t="str">
        <f>IFERROR(INDEX(Ventes!$E$4:$E$100,MATCH(Compromis!$A196,Ventes!$B$4:$B$100,0)),"")</f>
        <v/>
      </c>
      <c r="J196" s="15" t="str">
        <f>IFERROR(INDEX(Ventes!D$4:D$1048576,MATCH(Compromis!$A196,Compromis!$A$3:$A$1048576,1)),"")</f>
        <v/>
      </c>
      <c r="K196" s="15" t="str">
        <f>IFERROR(INDEX(Ventes!E$4:E$1048576,MATCH(Compromis!$A196,Compromis!$A$3:$A$1048576,1)),"")</f>
        <v/>
      </c>
    </row>
    <row r="197" spans="4:11" x14ac:dyDescent="0.3">
      <c r="D197" s="15" t="str">
        <f>IFERROR(INDEX(Ventes!$E$4:$E$100,MATCH(Compromis!$A197,Ventes!$B$4:$B$100,0)),"")</f>
        <v/>
      </c>
      <c r="J197" s="15" t="str">
        <f>IFERROR(INDEX(Ventes!D$4:D$1048576,MATCH(Compromis!$A197,Compromis!$A$3:$A$1048576,1)),"")</f>
        <v/>
      </c>
      <c r="K197" s="15" t="str">
        <f>IFERROR(INDEX(Ventes!E$4:E$1048576,MATCH(Compromis!$A197,Compromis!$A$3:$A$1048576,1)),"")</f>
        <v/>
      </c>
    </row>
    <row r="198" spans="4:11" x14ac:dyDescent="0.3">
      <c r="D198" s="15" t="str">
        <f>IFERROR(INDEX(Ventes!$E$4:$E$100,MATCH(Compromis!$A198,Ventes!$B$4:$B$100,0)),"")</f>
        <v/>
      </c>
      <c r="J198" s="15" t="str">
        <f>IFERROR(INDEX(Ventes!D$4:D$1048576,MATCH(Compromis!$A198,Compromis!$A$3:$A$1048576,1)),"")</f>
        <v/>
      </c>
      <c r="K198" s="15" t="str">
        <f>IFERROR(INDEX(Ventes!E$4:E$1048576,MATCH(Compromis!$A198,Compromis!$A$3:$A$1048576,1)),"")</f>
        <v/>
      </c>
    </row>
    <row r="199" spans="4:11" x14ac:dyDescent="0.3">
      <c r="D199" s="15" t="str">
        <f>IFERROR(INDEX(Ventes!$E$4:$E$100,MATCH(Compromis!$A199,Ventes!$B$4:$B$100,0)),"")</f>
        <v/>
      </c>
      <c r="J199" s="15" t="str">
        <f>IFERROR(INDEX(Ventes!D$4:D$1048576,MATCH(Compromis!$A199,Compromis!$A$3:$A$1048576,1)),"")</f>
        <v/>
      </c>
      <c r="K199" s="15" t="str">
        <f>IFERROR(INDEX(Ventes!E$4:E$1048576,MATCH(Compromis!$A199,Compromis!$A$3:$A$1048576,1)),"")</f>
        <v/>
      </c>
    </row>
    <row r="200" spans="4:11" x14ac:dyDescent="0.3">
      <c r="D200" s="15" t="str">
        <f>IFERROR(INDEX(Ventes!$E$4:$E$100,MATCH(Compromis!$A200,Ventes!$B$4:$B$100,0)),"")</f>
        <v/>
      </c>
      <c r="J200" s="15" t="str">
        <f>IFERROR(INDEX(Ventes!D$4:D$1048576,MATCH(Compromis!$A200,Compromis!$A$3:$A$1048576,1)),"")</f>
        <v/>
      </c>
      <c r="K200" s="15" t="str">
        <f>IFERROR(INDEX(Ventes!E$4:E$1048576,MATCH(Compromis!$A200,Compromis!$A$3:$A$1048576,1)),"")</f>
        <v/>
      </c>
    </row>
    <row r="201" spans="4:11" x14ac:dyDescent="0.3">
      <c r="D201" s="15" t="str">
        <f>IFERROR(INDEX(Ventes!$E$4:$E$100,MATCH(Compromis!$A201,Ventes!$B$4:$B$100,0)),"")</f>
        <v/>
      </c>
      <c r="J201" s="15" t="str">
        <f>IFERROR(INDEX(Ventes!D$4:D$1048576,MATCH(Compromis!$A201,Compromis!$A$3:$A$1048576,1)),"")</f>
        <v/>
      </c>
      <c r="K201" s="15" t="str">
        <f>IFERROR(INDEX(Ventes!E$4:E$1048576,MATCH(Compromis!$A201,Compromis!$A$3:$A$1048576,1)),"")</f>
        <v/>
      </c>
    </row>
    <row r="202" spans="4:11" x14ac:dyDescent="0.3">
      <c r="D202" s="15" t="str">
        <f>IFERROR(INDEX(Ventes!$E$4:$E$100,MATCH(Compromis!$A202,Ventes!$B$4:$B$100,0)),"")</f>
        <v/>
      </c>
      <c r="J202" s="15" t="str">
        <f>IFERROR(INDEX(Ventes!D$4:D$1048576,MATCH(Compromis!$A202,Compromis!$A$3:$A$1048576,1)),"")</f>
        <v/>
      </c>
      <c r="K202" s="15" t="str">
        <f>IFERROR(INDEX(Ventes!E$4:E$1048576,MATCH(Compromis!$A202,Compromis!$A$3:$A$1048576,1)),"")</f>
        <v/>
      </c>
    </row>
    <row r="203" spans="4:11" x14ac:dyDescent="0.3">
      <c r="D203" s="15" t="str">
        <f>IFERROR(INDEX(Ventes!$E$4:$E$100,MATCH(Compromis!$A203,Ventes!$B$4:$B$100,0)),"")</f>
        <v/>
      </c>
      <c r="J203" s="15" t="str">
        <f>IFERROR(INDEX(Ventes!D$4:D$1048576,MATCH(Compromis!$A203,Compromis!$A$3:$A$1048576,1)),"")</f>
        <v/>
      </c>
      <c r="K203" s="15" t="str">
        <f>IFERROR(INDEX(Ventes!E$4:E$1048576,MATCH(Compromis!$A203,Compromis!$A$3:$A$1048576,1)),"")</f>
        <v/>
      </c>
    </row>
    <row r="204" spans="4:11" x14ac:dyDescent="0.3">
      <c r="D204" s="15" t="str">
        <f>IFERROR(INDEX(Ventes!$E$4:$E$100,MATCH(Compromis!$A204,Ventes!$B$4:$B$100,0)),"")</f>
        <v/>
      </c>
      <c r="J204" s="15" t="str">
        <f>IFERROR(INDEX(Ventes!D$4:D$1048576,MATCH(Compromis!$A204,Compromis!$A$3:$A$1048576,1)),"")</f>
        <v/>
      </c>
      <c r="K204" s="15" t="str">
        <f>IFERROR(INDEX(Ventes!E$4:E$1048576,MATCH(Compromis!$A204,Compromis!$A$3:$A$1048576,1)),"")</f>
        <v/>
      </c>
    </row>
    <row r="205" spans="4:11" x14ac:dyDescent="0.3">
      <c r="D205" s="15" t="str">
        <f>IFERROR(INDEX(Ventes!$E$4:$E$100,MATCH(Compromis!$A205,Ventes!$B$4:$B$100,0)),"")</f>
        <v/>
      </c>
      <c r="J205" s="15" t="str">
        <f>IFERROR(INDEX(Ventes!D$4:D$1048576,MATCH(Compromis!$A205,Compromis!$A$3:$A$1048576,1)),"")</f>
        <v/>
      </c>
      <c r="K205" s="15" t="str">
        <f>IFERROR(INDEX(Ventes!E$4:E$1048576,MATCH(Compromis!$A205,Compromis!$A$3:$A$1048576,1)),"")</f>
        <v/>
      </c>
    </row>
    <row r="206" spans="4:11" x14ac:dyDescent="0.3">
      <c r="D206" s="15" t="str">
        <f>IFERROR(INDEX(Ventes!$E$4:$E$100,MATCH(Compromis!$A206,Ventes!$B$4:$B$100,0)),"")</f>
        <v/>
      </c>
      <c r="J206" s="15" t="str">
        <f>IFERROR(INDEX(Ventes!D$4:D$1048576,MATCH(Compromis!$A206,Compromis!$A$3:$A$1048576,1)),"")</f>
        <v/>
      </c>
      <c r="K206" s="15" t="str">
        <f>IFERROR(INDEX(Ventes!E$4:E$1048576,MATCH(Compromis!$A206,Compromis!$A$3:$A$1048576,1)),"")</f>
        <v/>
      </c>
    </row>
    <row r="207" spans="4:11" x14ac:dyDescent="0.3">
      <c r="D207" s="15" t="str">
        <f>IFERROR(INDEX(Ventes!$E$4:$E$100,MATCH(Compromis!$A207,Ventes!$B$4:$B$100,0)),"")</f>
        <v/>
      </c>
      <c r="J207" s="15" t="str">
        <f>IFERROR(INDEX(Ventes!D$4:D$1048576,MATCH(Compromis!$A207,Compromis!$A$3:$A$1048576,1)),"")</f>
        <v/>
      </c>
      <c r="K207" s="15" t="str">
        <f>IFERROR(INDEX(Ventes!E$4:E$1048576,MATCH(Compromis!$A207,Compromis!$A$3:$A$1048576,1)),"")</f>
        <v/>
      </c>
    </row>
    <row r="208" spans="4:11" x14ac:dyDescent="0.3">
      <c r="D208" s="15" t="str">
        <f>IFERROR(INDEX(Ventes!$E$4:$E$100,MATCH(Compromis!$A208,Ventes!$B$4:$B$100,0)),"")</f>
        <v/>
      </c>
      <c r="J208" s="15" t="str">
        <f>IFERROR(INDEX(Ventes!D$4:D$1048576,MATCH(Compromis!$A208,Compromis!$A$3:$A$1048576,1)),"")</f>
        <v/>
      </c>
      <c r="K208" s="15" t="str">
        <f>IFERROR(INDEX(Ventes!E$4:E$1048576,MATCH(Compromis!$A208,Compromis!$A$3:$A$1048576,1)),"")</f>
        <v/>
      </c>
    </row>
    <row r="209" spans="4:11" x14ac:dyDescent="0.3">
      <c r="D209" s="15" t="str">
        <f>IFERROR(INDEX(Ventes!$E$4:$E$100,MATCH(Compromis!$A209,Ventes!$B$4:$B$100,0)),"")</f>
        <v/>
      </c>
      <c r="J209" s="15" t="str">
        <f>IFERROR(INDEX(Ventes!D$4:D$1048576,MATCH(Compromis!$A209,Compromis!$A$3:$A$1048576,1)),"")</f>
        <v/>
      </c>
      <c r="K209" s="15" t="str">
        <f>IFERROR(INDEX(Ventes!E$4:E$1048576,MATCH(Compromis!$A209,Compromis!$A$3:$A$1048576,1)),"")</f>
        <v/>
      </c>
    </row>
    <row r="210" spans="4:11" x14ac:dyDescent="0.3">
      <c r="D210" s="15" t="str">
        <f>IFERROR(INDEX(Ventes!$E$4:$E$100,MATCH(Compromis!$A210,Ventes!$B$4:$B$100,0)),"")</f>
        <v/>
      </c>
      <c r="J210" s="15" t="str">
        <f>IFERROR(INDEX(Ventes!D$4:D$1048576,MATCH(Compromis!$A210,Compromis!$A$3:$A$1048576,1)),"")</f>
        <v/>
      </c>
      <c r="K210" s="15" t="str">
        <f>IFERROR(INDEX(Ventes!E$4:E$1048576,MATCH(Compromis!$A210,Compromis!$A$3:$A$1048576,1)),"")</f>
        <v/>
      </c>
    </row>
    <row r="211" spans="4:11" x14ac:dyDescent="0.3">
      <c r="D211" s="15" t="str">
        <f>IFERROR(INDEX(Ventes!$E$4:$E$100,MATCH(Compromis!$A211,Ventes!$B$4:$B$100,0)),"")</f>
        <v/>
      </c>
      <c r="J211" s="15" t="str">
        <f>IFERROR(INDEX(Ventes!D$4:D$1048576,MATCH(Compromis!$A211,Compromis!$A$3:$A$1048576,1)),"")</f>
        <v/>
      </c>
      <c r="K211" s="15" t="str">
        <f>IFERROR(INDEX(Ventes!E$4:E$1048576,MATCH(Compromis!$A211,Compromis!$A$3:$A$1048576,1)),"")</f>
        <v/>
      </c>
    </row>
    <row r="212" spans="4:11" x14ac:dyDescent="0.3">
      <c r="D212" s="15" t="str">
        <f>IFERROR(INDEX(Ventes!$E$4:$E$100,MATCH(Compromis!$A212,Ventes!$B$4:$B$100,0)),"")</f>
        <v/>
      </c>
      <c r="J212" s="15" t="str">
        <f>IFERROR(INDEX(Ventes!D$4:D$1048576,MATCH(Compromis!$A212,Compromis!$A$3:$A$1048576,1)),"")</f>
        <v/>
      </c>
      <c r="K212" s="15" t="str">
        <f>IFERROR(INDEX(Ventes!E$4:E$1048576,MATCH(Compromis!$A212,Compromis!$A$3:$A$1048576,1)),"")</f>
        <v/>
      </c>
    </row>
    <row r="213" spans="4:11" x14ac:dyDescent="0.3">
      <c r="D213" s="15" t="str">
        <f>IFERROR(INDEX(Ventes!$E$4:$E$100,MATCH(Compromis!$A213,Ventes!$B$4:$B$100,0)),"")</f>
        <v/>
      </c>
      <c r="J213" s="15" t="str">
        <f>IFERROR(INDEX(Ventes!D$4:D$1048576,MATCH(Compromis!$A213,Compromis!$A$3:$A$1048576,1)),"")</f>
        <v/>
      </c>
      <c r="K213" s="15" t="str">
        <f>IFERROR(INDEX(Ventes!E$4:E$1048576,MATCH(Compromis!$A213,Compromis!$A$3:$A$1048576,1)),"")</f>
        <v/>
      </c>
    </row>
    <row r="214" spans="4:11" x14ac:dyDescent="0.3">
      <c r="D214" s="15" t="str">
        <f>IFERROR(INDEX(Ventes!$E$4:$E$100,MATCH(Compromis!$A214,Ventes!$B$4:$B$100,0)),"")</f>
        <v/>
      </c>
      <c r="J214" s="15" t="str">
        <f>IFERROR(INDEX(Ventes!D$4:D$1048576,MATCH(Compromis!$A214,Compromis!$A$3:$A$1048576,1)),"")</f>
        <v/>
      </c>
      <c r="K214" s="15" t="str">
        <f>IFERROR(INDEX(Ventes!E$4:E$1048576,MATCH(Compromis!$A214,Compromis!$A$3:$A$1048576,1)),"")</f>
        <v/>
      </c>
    </row>
    <row r="215" spans="4:11" x14ac:dyDescent="0.3">
      <c r="D215" s="15" t="str">
        <f>IFERROR(INDEX(Ventes!$E$4:$E$100,MATCH(Compromis!$A215,Ventes!$B$4:$B$100,0)),"")</f>
        <v/>
      </c>
      <c r="J215" s="15" t="str">
        <f>IFERROR(INDEX(Ventes!D$4:D$1048576,MATCH(Compromis!$A215,Compromis!$A$3:$A$1048576,1)),"")</f>
        <v/>
      </c>
      <c r="K215" s="15" t="str">
        <f>IFERROR(INDEX(Ventes!E$4:E$1048576,MATCH(Compromis!$A215,Compromis!$A$3:$A$1048576,1)),"")</f>
        <v/>
      </c>
    </row>
    <row r="216" spans="4:11" x14ac:dyDescent="0.3">
      <c r="D216" s="15" t="str">
        <f>IFERROR(INDEX(Ventes!$E$4:$E$100,MATCH(Compromis!$A216,Ventes!$B$4:$B$100,0)),"")</f>
        <v/>
      </c>
      <c r="J216" s="15" t="str">
        <f>IFERROR(INDEX(Ventes!D$4:D$1048576,MATCH(Compromis!$A216,Compromis!$A$3:$A$1048576,1)),"")</f>
        <v/>
      </c>
      <c r="K216" s="15" t="str">
        <f>IFERROR(INDEX(Ventes!E$4:E$1048576,MATCH(Compromis!$A216,Compromis!$A$3:$A$1048576,1)),"")</f>
        <v/>
      </c>
    </row>
    <row r="217" spans="4:11" x14ac:dyDescent="0.3">
      <c r="D217" s="15" t="str">
        <f>IFERROR(INDEX(Ventes!$E$4:$E$100,MATCH(Compromis!$A217,Ventes!$B$4:$B$100,0)),"")</f>
        <v/>
      </c>
      <c r="J217" s="15" t="str">
        <f>IFERROR(INDEX(Ventes!D$4:D$1048576,MATCH(Compromis!$A217,Compromis!$A$3:$A$1048576,1)),"")</f>
        <v/>
      </c>
      <c r="K217" s="15" t="str">
        <f>IFERROR(INDEX(Ventes!E$4:E$1048576,MATCH(Compromis!$A217,Compromis!$A$3:$A$1048576,1)),"")</f>
        <v/>
      </c>
    </row>
    <row r="218" spans="4:11" x14ac:dyDescent="0.3">
      <c r="D218" s="15" t="str">
        <f>IFERROR(INDEX(Ventes!$E$4:$E$100,MATCH(Compromis!$A218,Ventes!$B$4:$B$100,0)),"")</f>
        <v/>
      </c>
      <c r="J218" s="15" t="str">
        <f>IFERROR(INDEX(Ventes!D$4:D$1048576,MATCH(Compromis!$A218,Compromis!$A$3:$A$1048576,1)),"")</f>
        <v/>
      </c>
      <c r="K218" s="15" t="str">
        <f>IFERROR(INDEX(Ventes!E$4:E$1048576,MATCH(Compromis!$A218,Compromis!$A$3:$A$1048576,1)),"")</f>
        <v/>
      </c>
    </row>
    <row r="219" spans="4:11" x14ac:dyDescent="0.3">
      <c r="D219" s="15" t="str">
        <f>IFERROR(INDEX(Ventes!$E$4:$E$100,MATCH(Compromis!$A219,Ventes!$B$4:$B$100,0)),"")</f>
        <v/>
      </c>
      <c r="J219" s="15" t="str">
        <f>IFERROR(INDEX(Ventes!D$4:D$1048576,MATCH(Compromis!$A219,Compromis!$A$3:$A$1048576,1)),"")</f>
        <v/>
      </c>
      <c r="K219" s="15" t="str">
        <f>IFERROR(INDEX(Ventes!E$4:E$1048576,MATCH(Compromis!$A219,Compromis!$A$3:$A$1048576,1)),"")</f>
        <v/>
      </c>
    </row>
    <row r="220" spans="4:11" x14ac:dyDescent="0.3">
      <c r="D220" s="15" t="str">
        <f>IFERROR(INDEX(Ventes!$E$4:$E$100,MATCH(Compromis!$A220,Ventes!$B$4:$B$100,0)),"")</f>
        <v/>
      </c>
      <c r="J220" s="15" t="str">
        <f>IFERROR(INDEX(Ventes!D$4:D$1048576,MATCH(Compromis!$A220,Compromis!$A$3:$A$1048576,1)),"")</f>
        <v/>
      </c>
      <c r="K220" s="15" t="str">
        <f>IFERROR(INDEX(Ventes!E$4:E$1048576,MATCH(Compromis!$A220,Compromis!$A$3:$A$1048576,1)),"")</f>
        <v/>
      </c>
    </row>
    <row r="221" spans="4:11" x14ac:dyDescent="0.3">
      <c r="D221" s="15" t="str">
        <f>IFERROR(INDEX(Ventes!$E$4:$E$100,MATCH(Compromis!$A221,Ventes!$B$4:$B$100,0)),"")</f>
        <v/>
      </c>
      <c r="J221" s="15" t="str">
        <f>IFERROR(INDEX(Ventes!D$4:D$1048576,MATCH(Compromis!$A221,Compromis!$A$3:$A$1048576,1)),"")</f>
        <v/>
      </c>
      <c r="K221" s="15" t="str">
        <f>IFERROR(INDEX(Ventes!E$4:E$1048576,MATCH(Compromis!$A221,Compromis!$A$3:$A$1048576,1)),"")</f>
        <v/>
      </c>
    </row>
    <row r="222" spans="4:11" x14ac:dyDescent="0.3">
      <c r="D222" s="15" t="str">
        <f>IFERROR(INDEX(Ventes!$E$4:$E$100,MATCH(Compromis!$A222,Ventes!$B$4:$B$100,0)),"")</f>
        <v/>
      </c>
      <c r="J222" s="15" t="str">
        <f>IFERROR(INDEX(Ventes!D$4:D$1048576,MATCH(Compromis!$A222,Compromis!$A$3:$A$1048576,1)),"")</f>
        <v/>
      </c>
      <c r="K222" s="15" t="str">
        <f>IFERROR(INDEX(Ventes!E$4:E$1048576,MATCH(Compromis!$A222,Compromis!$A$3:$A$1048576,1)),"")</f>
        <v/>
      </c>
    </row>
    <row r="223" spans="4:11" x14ac:dyDescent="0.3">
      <c r="D223" s="15" t="str">
        <f>IFERROR(INDEX(Ventes!$E$4:$E$100,MATCH(Compromis!$A223,Ventes!$B$4:$B$100,0)),"")</f>
        <v/>
      </c>
      <c r="J223" s="15" t="str">
        <f>IFERROR(INDEX(Ventes!D$4:D$1048576,MATCH(Compromis!$A223,Compromis!$A$3:$A$1048576,1)),"")</f>
        <v/>
      </c>
      <c r="K223" s="15" t="str">
        <f>IFERROR(INDEX(Ventes!E$4:E$1048576,MATCH(Compromis!$A223,Compromis!$A$3:$A$1048576,1)),"")</f>
        <v/>
      </c>
    </row>
    <row r="224" spans="4:11" x14ac:dyDescent="0.3">
      <c r="D224" s="15" t="str">
        <f>IFERROR(INDEX(Ventes!$E$4:$E$100,MATCH(Compromis!$A224,Ventes!$B$4:$B$100,0)),"")</f>
        <v/>
      </c>
      <c r="J224" s="15" t="str">
        <f>IFERROR(INDEX(Ventes!D$4:D$1048576,MATCH(Compromis!$A224,Compromis!$A$3:$A$1048576,1)),"")</f>
        <v/>
      </c>
      <c r="K224" s="15" t="str">
        <f>IFERROR(INDEX(Ventes!E$4:E$1048576,MATCH(Compromis!$A224,Compromis!$A$3:$A$1048576,1)),"")</f>
        <v/>
      </c>
    </row>
    <row r="225" spans="4:11" x14ac:dyDescent="0.3">
      <c r="D225" s="15" t="str">
        <f>IFERROR(INDEX(Ventes!$E$4:$E$100,MATCH(Compromis!$A225,Ventes!$B$4:$B$100,0)),"")</f>
        <v/>
      </c>
      <c r="J225" s="15" t="str">
        <f>IFERROR(INDEX(Ventes!D$4:D$1048576,MATCH(Compromis!$A225,Compromis!$A$3:$A$1048576,1)),"")</f>
        <v/>
      </c>
      <c r="K225" s="15" t="str">
        <f>IFERROR(INDEX(Ventes!E$4:E$1048576,MATCH(Compromis!$A225,Compromis!$A$3:$A$1048576,1)),"")</f>
        <v/>
      </c>
    </row>
    <row r="226" spans="4:11" x14ac:dyDescent="0.3">
      <c r="D226" s="15" t="str">
        <f>IFERROR(INDEX(Ventes!$E$4:$E$100,MATCH(Compromis!$A226,Ventes!$B$4:$B$100,0)),"")</f>
        <v/>
      </c>
      <c r="J226" s="15" t="str">
        <f>IFERROR(INDEX(Ventes!D$4:D$1048576,MATCH(Compromis!$A226,Compromis!$A$3:$A$1048576,1)),"")</f>
        <v/>
      </c>
      <c r="K226" s="15" t="str">
        <f>IFERROR(INDEX(Ventes!E$4:E$1048576,MATCH(Compromis!$A226,Compromis!$A$3:$A$1048576,1)),"")</f>
        <v/>
      </c>
    </row>
    <row r="227" spans="4:11" x14ac:dyDescent="0.3">
      <c r="D227" s="15" t="str">
        <f>IFERROR(INDEX(Ventes!$E$4:$E$100,MATCH(Compromis!$A227,Ventes!$B$4:$B$100,0)),"")</f>
        <v/>
      </c>
      <c r="J227" s="15" t="str">
        <f>IFERROR(INDEX(Ventes!D$4:D$1048576,MATCH(Compromis!$A227,Compromis!$A$3:$A$1048576,1)),"")</f>
        <v/>
      </c>
      <c r="K227" s="15" t="str">
        <f>IFERROR(INDEX(Ventes!E$4:E$1048576,MATCH(Compromis!$A227,Compromis!$A$3:$A$1048576,1)),"")</f>
        <v/>
      </c>
    </row>
    <row r="228" spans="4:11" x14ac:dyDescent="0.3">
      <c r="D228" s="15" t="str">
        <f>IFERROR(INDEX(Ventes!$E$4:$E$100,MATCH(Compromis!$A228,Ventes!$B$4:$B$100,0)),"")</f>
        <v/>
      </c>
      <c r="J228" s="15" t="str">
        <f>IFERROR(INDEX(Ventes!D$4:D$1048576,MATCH(Compromis!$A228,Compromis!$A$3:$A$1048576,1)),"")</f>
        <v/>
      </c>
      <c r="K228" s="15" t="str">
        <f>IFERROR(INDEX(Ventes!E$4:E$1048576,MATCH(Compromis!$A228,Compromis!$A$3:$A$1048576,1)),"")</f>
        <v/>
      </c>
    </row>
    <row r="229" spans="4:11" x14ac:dyDescent="0.3">
      <c r="D229" s="15" t="str">
        <f>IFERROR(INDEX(Ventes!$E$4:$E$100,MATCH(Compromis!$A229,Ventes!$B$4:$B$100,0)),"")</f>
        <v/>
      </c>
      <c r="J229" s="15" t="str">
        <f>IFERROR(INDEX(Ventes!D$4:D$1048576,MATCH(Compromis!$A229,Compromis!$A$3:$A$1048576,1)),"")</f>
        <v/>
      </c>
      <c r="K229" s="15" t="str">
        <f>IFERROR(INDEX(Ventes!E$4:E$1048576,MATCH(Compromis!$A229,Compromis!$A$3:$A$1048576,1)),"")</f>
        <v/>
      </c>
    </row>
    <row r="230" spans="4:11" x14ac:dyDescent="0.3">
      <c r="D230" s="15" t="str">
        <f>IFERROR(INDEX(Ventes!$E$4:$E$100,MATCH(Compromis!$A230,Ventes!$B$4:$B$100,0)),"")</f>
        <v/>
      </c>
      <c r="J230" s="15" t="str">
        <f>IFERROR(INDEX(Ventes!D$4:D$1048576,MATCH(Compromis!$A230,Compromis!$A$3:$A$1048576,1)),"")</f>
        <v/>
      </c>
      <c r="K230" s="15" t="str">
        <f>IFERROR(INDEX(Ventes!E$4:E$1048576,MATCH(Compromis!$A230,Compromis!$A$3:$A$1048576,1)),"")</f>
        <v/>
      </c>
    </row>
    <row r="231" spans="4:11" x14ac:dyDescent="0.3">
      <c r="D231" s="15" t="str">
        <f>IFERROR(INDEX(Ventes!$E$4:$E$100,MATCH(Compromis!$A231,Ventes!$B$4:$B$100,0)),"")</f>
        <v/>
      </c>
      <c r="J231" s="15" t="str">
        <f>IFERROR(INDEX(Ventes!D$4:D$1048576,MATCH(Compromis!$A231,Compromis!$A$3:$A$1048576,1)),"")</f>
        <v/>
      </c>
      <c r="K231" s="15" t="str">
        <f>IFERROR(INDEX(Ventes!E$4:E$1048576,MATCH(Compromis!$A231,Compromis!$A$3:$A$1048576,1)),"")</f>
        <v/>
      </c>
    </row>
    <row r="232" spans="4:11" x14ac:dyDescent="0.3">
      <c r="D232" s="15" t="str">
        <f>IFERROR(INDEX(Ventes!$E$4:$E$100,MATCH(Compromis!$A232,Ventes!$B$4:$B$100,0)),"")</f>
        <v/>
      </c>
      <c r="J232" s="15" t="str">
        <f>IFERROR(INDEX(Ventes!D$4:D$1048576,MATCH(Compromis!$A232,Compromis!$A$3:$A$1048576,1)),"")</f>
        <v/>
      </c>
      <c r="K232" s="15" t="str">
        <f>IFERROR(INDEX(Ventes!E$4:E$1048576,MATCH(Compromis!$A232,Compromis!$A$3:$A$1048576,1)),"")</f>
        <v/>
      </c>
    </row>
    <row r="233" spans="4:11" x14ac:dyDescent="0.3">
      <c r="D233" s="15" t="str">
        <f>IFERROR(INDEX(Ventes!$E$4:$E$100,MATCH(Compromis!$A233,Ventes!$B$4:$B$100,0)),"")</f>
        <v/>
      </c>
      <c r="J233" s="15" t="str">
        <f>IFERROR(INDEX(Ventes!D$4:D$1048576,MATCH(Compromis!$A233,Compromis!$A$3:$A$1048576,1)),"")</f>
        <v/>
      </c>
      <c r="K233" s="15" t="str">
        <f>IFERROR(INDEX(Ventes!E$4:E$1048576,MATCH(Compromis!$A233,Compromis!$A$3:$A$1048576,1)),"")</f>
        <v/>
      </c>
    </row>
    <row r="234" spans="4:11" x14ac:dyDescent="0.3">
      <c r="D234" s="15" t="str">
        <f>IFERROR(INDEX(Ventes!$E$4:$E$100,MATCH(Compromis!$A234,Ventes!$B$4:$B$100,0)),"")</f>
        <v/>
      </c>
      <c r="J234" s="15" t="str">
        <f>IFERROR(INDEX(Ventes!D$4:D$1048576,MATCH(Compromis!$A234,Compromis!$A$3:$A$1048576,1)),"")</f>
        <v/>
      </c>
      <c r="K234" s="15" t="str">
        <f>IFERROR(INDEX(Ventes!E$4:E$1048576,MATCH(Compromis!$A234,Compromis!$A$3:$A$1048576,1)),"")</f>
        <v/>
      </c>
    </row>
    <row r="235" spans="4:11" x14ac:dyDescent="0.3">
      <c r="D235" s="15" t="str">
        <f>IFERROR(INDEX(Ventes!$E$4:$E$100,MATCH(Compromis!$A235,Ventes!$B$4:$B$100,0)),"")</f>
        <v/>
      </c>
      <c r="J235" s="15" t="str">
        <f>IFERROR(INDEX(Ventes!D$4:D$1048576,MATCH(Compromis!$A235,Compromis!$A$3:$A$1048576,1)),"")</f>
        <v/>
      </c>
      <c r="K235" s="15" t="str">
        <f>IFERROR(INDEX(Ventes!E$4:E$1048576,MATCH(Compromis!$A235,Compromis!$A$3:$A$1048576,1)),"")</f>
        <v/>
      </c>
    </row>
    <row r="236" spans="4:11" x14ac:dyDescent="0.3">
      <c r="D236" s="15" t="str">
        <f>IFERROR(INDEX(Ventes!$E$4:$E$100,MATCH(Compromis!$A236,Ventes!$B$4:$B$100,0)),"")</f>
        <v/>
      </c>
      <c r="J236" s="15" t="str">
        <f>IFERROR(INDEX(Ventes!D$4:D$1048576,MATCH(Compromis!$A236,Compromis!$A$3:$A$1048576,1)),"")</f>
        <v/>
      </c>
      <c r="K236" s="15" t="str">
        <f>IFERROR(INDEX(Ventes!E$4:E$1048576,MATCH(Compromis!$A236,Compromis!$A$3:$A$1048576,1)),"")</f>
        <v/>
      </c>
    </row>
    <row r="237" spans="4:11" x14ac:dyDescent="0.3">
      <c r="D237" s="15" t="str">
        <f>IFERROR(INDEX(Ventes!$E$4:$E$100,MATCH(Compromis!$A237,Ventes!$B$4:$B$100,0)),"")</f>
        <v/>
      </c>
      <c r="J237" s="15" t="str">
        <f>IFERROR(INDEX(Ventes!D$4:D$1048576,MATCH(Compromis!$A237,Compromis!$A$3:$A$1048576,1)),"")</f>
        <v/>
      </c>
      <c r="K237" s="15" t="str">
        <f>IFERROR(INDEX(Ventes!E$4:E$1048576,MATCH(Compromis!$A237,Compromis!$A$3:$A$1048576,1)),"")</f>
        <v/>
      </c>
    </row>
    <row r="238" spans="4:11" x14ac:dyDescent="0.3">
      <c r="D238" s="15" t="str">
        <f>IFERROR(INDEX(Ventes!$E$4:$E$100,MATCH(Compromis!$A238,Ventes!$B$4:$B$100,0)),"")</f>
        <v/>
      </c>
      <c r="J238" s="15" t="str">
        <f>IFERROR(INDEX(Ventes!D$4:D$1048576,MATCH(Compromis!$A238,Compromis!$A$3:$A$1048576,1)),"")</f>
        <v/>
      </c>
      <c r="K238" s="15" t="str">
        <f>IFERROR(INDEX(Ventes!E$4:E$1048576,MATCH(Compromis!$A238,Compromis!$A$3:$A$1048576,1)),"")</f>
        <v/>
      </c>
    </row>
    <row r="239" spans="4:11" x14ac:dyDescent="0.3">
      <c r="D239" s="15" t="str">
        <f>IFERROR(INDEX(Ventes!$E$4:$E$100,MATCH(Compromis!$A239,Ventes!$B$4:$B$100,0)),"")</f>
        <v/>
      </c>
      <c r="J239" s="15" t="str">
        <f>IFERROR(INDEX(Ventes!D$4:D$1048576,MATCH(Compromis!$A239,Compromis!$A$3:$A$1048576,1)),"")</f>
        <v/>
      </c>
      <c r="K239" s="15" t="str">
        <f>IFERROR(INDEX(Ventes!E$4:E$1048576,MATCH(Compromis!$A239,Compromis!$A$3:$A$1048576,1)),"")</f>
        <v/>
      </c>
    </row>
    <row r="240" spans="4:11" x14ac:dyDescent="0.3">
      <c r="D240" s="15" t="str">
        <f>IFERROR(INDEX(Ventes!$E$4:$E$100,MATCH(Compromis!$A240,Ventes!$B$4:$B$100,0)),"")</f>
        <v/>
      </c>
      <c r="J240" s="15" t="str">
        <f>IFERROR(INDEX(Ventes!D$4:D$1048576,MATCH(Compromis!$A240,Compromis!$A$3:$A$1048576,1)),"")</f>
        <v/>
      </c>
      <c r="K240" s="15" t="str">
        <f>IFERROR(INDEX(Ventes!E$4:E$1048576,MATCH(Compromis!$A240,Compromis!$A$3:$A$1048576,1)),"")</f>
        <v/>
      </c>
    </row>
    <row r="241" spans="4:11" x14ac:dyDescent="0.3">
      <c r="D241" s="15" t="str">
        <f>IFERROR(INDEX(Ventes!$E$4:$E$100,MATCH(Compromis!$A241,Ventes!$B$4:$B$100,0)),"")</f>
        <v/>
      </c>
      <c r="J241" s="15" t="str">
        <f>IFERROR(INDEX(Ventes!D$4:D$1048576,MATCH(Compromis!$A241,Compromis!$A$3:$A$1048576,1)),"")</f>
        <v/>
      </c>
      <c r="K241" s="15" t="str">
        <f>IFERROR(INDEX(Ventes!E$4:E$1048576,MATCH(Compromis!$A241,Compromis!$A$3:$A$1048576,1)),"")</f>
        <v/>
      </c>
    </row>
    <row r="242" spans="4:11" x14ac:dyDescent="0.3">
      <c r="D242" s="15" t="str">
        <f>IFERROR(INDEX(Ventes!$E$4:$E$100,MATCH(Compromis!$A242,Ventes!$B$4:$B$100,0)),"")</f>
        <v/>
      </c>
      <c r="J242" s="15" t="str">
        <f>IFERROR(INDEX(Ventes!D$4:D$1048576,MATCH(Compromis!$A242,Compromis!$A$3:$A$1048576,1)),"")</f>
        <v/>
      </c>
      <c r="K242" s="15" t="str">
        <f>IFERROR(INDEX(Ventes!E$4:E$1048576,MATCH(Compromis!$A242,Compromis!$A$3:$A$1048576,1)),"")</f>
        <v/>
      </c>
    </row>
    <row r="243" spans="4:11" x14ac:dyDescent="0.3">
      <c r="D243" s="15" t="str">
        <f>IFERROR(INDEX(Ventes!$E$4:$E$100,MATCH(Compromis!$A243,Ventes!$B$4:$B$100,0)),"")</f>
        <v/>
      </c>
      <c r="J243" s="15" t="str">
        <f>IFERROR(INDEX(Ventes!D$4:D$1048576,MATCH(Compromis!$A243,Compromis!$A$3:$A$1048576,1)),"")</f>
        <v/>
      </c>
      <c r="K243" s="15" t="str">
        <f>IFERROR(INDEX(Ventes!E$4:E$1048576,MATCH(Compromis!$A243,Compromis!$A$3:$A$1048576,1)),"")</f>
        <v/>
      </c>
    </row>
    <row r="244" spans="4:11" x14ac:dyDescent="0.3">
      <c r="D244" s="15" t="str">
        <f>IFERROR(INDEX(Ventes!$E$4:$E$100,MATCH(Compromis!$A244,Ventes!$B$4:$B$100,0)),"")</f>
        <v/>
      </c>
      <c r="J244" s="15" t="str">
        <f>IFERROR(INDEX(Ventes!D$4:D$1048576,MATCH(Compromis!$A244,Compromis!$A$3:$A$1048576,1)),"")</f>
        <v/>
      </c>
      <c r="K244" s="15" t="str">
        <f>IFERROR(INDEX(Ventes!E$4:E$1048576,MATCH(Compromis!$A244,Compromis!$A$3:$A$1048576,1)),"")</f>
        <v/>
      </c>
    </row>
    <row r="245" spans="4:11" x14ac:dyDescent="0.3">
      <c r="D245" s="15" t="str">
        <f>IFERROR(INDEX(Ventes!$E$4:$E$100,MATCH(Compromis!$A245,Ventes!$B$4:$B$100,0)),"")</f>
        <v/>
      </c>
      <c r="J245" s="15" t="str">
        <f>IFERROR(INDEX(Ventes!D$4:D$1048576,MATCH(Compromis!$A245,Compromis!$A$3:$A$1048576,1)),"")</f>
        <v/>
      </c>
      <c r="K245" s="15" t="str">
        <f>IFERROR(INDEX(Ventes!E$4:E$1048576,MATCH(Compromis!$A245,Compromis!$A$3:$A$1048576,1)),"")</f>
        <v/>
      </c>
    </row>
    <row r="246" spans="4:11" x14ac:dyDescent="0.3">
      <c r="D246" s="15" t="str">
        <f>IFERROR(INDEX(Ventes!$E$4:$E$100,MATCH(Compromis!$A246,Ventes!$B$4:$B$100,0)),"")</f>
        <v/>
      </c>
      <c r="J246" s="15" t="str">
        <f>IFERROR(INDEX(Ventes!D$4:D$1048576,MATCH(Compromis!$A246,Compromis!$A$3:$A$1048576,1)),"")</f>
        <v/>
      </c>
      <c r="K246" s="15" t="str">
        <f>IFERROR(INDEX(Ventes!E$4:E$1048576,MATCH(Compromis!$A246,Compromis!$A$3:$A$1048576,1)),"")</f>
        <v/>
      </c>
    </row>
    <row r="247" spans="4:11" x14ac:dyDescent="0.3">
      <c r="D247" s="15" t="str">
        <f>IFERROR(INDEX(Ventes!$E$4:$E$100,MATCH(Compromis!$A247,Ventes!$B$4:$B$100,0)),"")</f>
        <v/>
      </c>
      <c r="J247" s="15" t="str">
        <f>IFERROR(INDEX(Ventes!D$4:D$1048576,MATCH(Compromis!$A247,Compromis!$A$3:$A$1048576,1)),"")</f>
        <v/>
      </c>
      <c r="K247" s="15" t="str">
        <f>IFERROR(INDEX(Ventes!E$4:E$1048576,MATCH(Compromis!$A247,Compromis!$A$3:$A$1048576,1)),"")</f>
        <v/>
      </c>
    </row>
    <row r="248" spans="4:11" x14ac:dyDescent="0.3">
      <c r="D248" s="15" t="str">
        <f>IFERROR(INDEX(Ventes!$E$4:$E$100,MATCH(Compromis!$A248,Ventes!$B$4:$B$100,0)),"")</f>
        <v/>
      </c>
      <c r="J248" s="15" t="str">
        <f>IFERROR(INDEX(Ventes!D$4:D$1048576,MATCH(Compromis!$A248,Compromis!$A$3:$A$1048576,1)),"")</f>
        <v/>
      </c>
      <c r="K248" s="15" t="str">
        <f>IFERROR(INDEX(Ventes!E$4:E$1048576,MATCH(Compromis!$A248,Compromis!$A$3:$A$1048576,1)),"")</f>
        <v/>
      </c>
    </row>
    <row r="249" spans="4:11" x14ac:dyDescent="0.3">
      <c r="D249" s="15" t="str">
        <f>IFERROR(INDEX(Ventes!$E$4:$E$100,MATCH(Compromis!$A249,Ventes!$B$4:$B$100,0)),"")</f>
        <v/>
      </c>
      <c r="J249" s="15" t="str">
        <f>IFERROR(INDEX(Ventes!D$4:D$1048576,MATCH(Compromis!$A249,Compromis!$A$3:$A$1048576,1)),"")</f>
        <v/>
      </c>
      <c r="K249" s="15" t="str">
        <f>IFERROR(INDEX(Ventes!E$4:E$1048576,MATCH(Compromis!$A249,Compromis!$A$3:$A$1048576,1)),"")</f>
        <v/>
      </c>
    </row>
    <row r="250" spans="4:11" x14ac:dyDescent="0.3">
      <c r="J250" s="15" t="str">
        <f>IFERROR(INDEX(Ventes!D$4:D$1048576,MATCH(Compromis!$A250,Compromis!$A$3:$A$1048576,1)),"")</f>
        <v/>
      </c>
      <c r="K250" s="15" t="str">
        <f>IFERROR(INDEX(Ventes!E$4:E$1048576,MATCH(Compromis!$A250,Compromis!$A$3:$A$1048576,1)),"")</f>
        <v/>
      </c>
    </row>
    <row r="251" spans="4:11" x14ac:dyDescent="0.3">
      <c r="J251" s="15" t="str">
        <f>IFERROR(INDEX(Ventes!D$4:D$1048576,MATCH(Compromis!$A251,Compromis!$A$3:$A$1048576,1)),"")</f>
        <v/>
      </c>
      <c r="K251" s="15" t="str">
        <f>IFERROR(INDEX(Ventes!E$4:E$1048576,MATCH(Compromis!$A251,Compromis!$A$3:$A$1048576,1)),"")</f>
        <v/>
      </c>
    </row>
    <row r="252" spans="4:11" x14ac:dyDescent="0.3">
      <c r="J252" s="15" t="str">
        <f>IFERROR(INDEX(Ventes!D$4:D$1048576,MATCH(Compromis!$A252,Compromis!$A$3:$A$1048576,1)),"")</f>
        <v/>
      </c>
      <c r="K252" s="15" t="str">
        <f>IFERROR(INDEX(Ventes!E$4:E$1048576,MATCH(Compromis!$A252,Compromis!$A$3:$A$1048576,1)),"")</f>
        <v/>
      </c>
    </row>
    <row r="253" spans="4:11" x14ac:dyDescent="0.3">
      <c r="J253" s="15" t="str">
        <f>IFERROR(INDEX(Ventes!D$4:D$1048576,MATCH(Compromis!$A253,Compromis!$A$3:$A$1048576,1)),"")</f>
        <v/>
      </c>
      <c r="K253" s="15" t="str">
        <f>IFERROR(INDEX(Ventes!E$4:E$1048576,MATCH(Compromis!$A253,Compromis!$A$3:$A$1048576,1)),"")</f>
        <v/>
      </c>
    </row>
    <row r="254" spans="4:11" x14ac:dyDescent="0.3">
      <c r="J254" s="15" t="str">
        <f>IFERROR(INDEX(Ventes!D$4:D$1048576,MATCH(Compromis!$A254,Compromis!$A$3:$A$1048576,1)),"")</f>
        <v/>
      </c>
      <c r="K254" s="15" t="str">
        <f>IFERROR(INDEX(Ventes!E$4:E$1048576,MATCH(Compromis!$A254,Compromis!$A$3:$A$1048576,1)),"")</f>
        <v/>
      </c>
    </row>
    <row r="255" spans="4:11" x14ac:dyDescent="0.3">
      <c r="J255" s="15" t="str">
        <f>IFERROR(INDEX(Ventes!D$4:D$1048576,MATCH(Compromis!$A255,Compromis!$A$3:$A$1048576,1)),"")</f>
        <v/>
      </c>
      <c r="K255" s="15" t="str">
        <f>IFERROR(INDEX(Ventes!E$4:E$1048576,MATCH(Compromis!$A255,Compromis!$A$3:$A$1048576,1)),"")</f>
        <v/>
      </c>
    </row>
    <row r="256" spans="4:11" x14ac:dyDescent="0.3">
      <c r="J256" s="15" t="str">
        <f>IFERROR(INDEX(Ventes!D$4:D$1048576,MATCH(Compromis!$A256,Compromis!$A$3:$A$1048576,1)),"")</f>
        <v/>
      </c>
      <c r="K256" s="15" t="str">
        <f>IFERROR(INDEX(Ventes!E$4:E$1048576,MATCH(Compromis!$A256,Compromis!$A$3:$A$1048576,1)),"")</f>
        <v/>
      </c>
    </row>
    <row r="257" spans="10:11" x14ac:dyDescent="0.3">
      <c r="J257" s="15" t="str">
        <f>IFERROR(INDEX(Ventes!D$4:D$1048576,MATCH(Compromis!$A257,Compromis!$A$3:$A$1048576,1)),"")</f>
        <v/>
      </c>
      <c r="K257" s="15" t="str">
        <f>IFERROR(INDEX(Ventes!E$4:E$1048576,MATCH(Compromis!$A257,Compromis!$A$3:$A$1048576,1)),"")</f>
        <v/>
      </c>
    </row>
    <row r="258" spans="10:11" x14ac:dyDescent="0.3">
      <c r="J258" s="15" t="str">
        <f>IFERROR(INDEX(Ventes!D$4:D$1048576,MATCH(Compromis!$A258,Compromis!$A$3:$A$1048576,1)),"")</f>
        <v/>
      </c>
      <c r="K258" s="15" t="str">
        <f>IFERROR(INDEX(Ventes!E$4:E$1048576,MATCH(Compromis!$A258,Compromis!$A$3:$A$1048576,1)),"")</f>
        <v/>
      </c>
    </row>
    <row r="259" spans="10:11" x14ac:dyDescent="0.3">
      <c r="J259" s="15" t="str">
        <f>IFERROR(INDEX(Ventes!D$4:D$1048576,MATCH(Compromis!$A259,Compromis!$A$3:$A$1048576,1)),"")</f>
        <v/>
      </c>
      <c r="K259" s="15" t="str">
        <f>IFERROR(INDEX(Ventes!E$4:E$1048576,MATCH(Compromis!$A259,Compromis!$A$3:$A$1048576,1)),"")</f>
        <v/>
      </c>
    </row>
    <row r="260" spans="10:11" x14ac:dyDescent="0.3">
      <c r="J260" s="15" t="str">
        <f>IFERROR(INDEX(Ventes!D$4:D$1048576,MATCH(Compromis!$A260,Compromis!$A$3:$A$1048576,1)),"")</f>
        <v/>
      </c>
      <c r="K260" s="15" t="str">
        <f>IFERROR(INDEX(Ventes!E$4:E$1048576,MATCH(Compromis!$A260,Compromis!$A$3:$A$1048576,1)),"")</f>
        <v/>
      </c>
    </row>
    <row r="261" spans="10:11" x14ac:dyDescent="0.3">
      <c r="J261" s="15" t="str">
        <f>IFERROR(INDEX(Ventes!D$4:D$1048576,MATCH(Compromis!$A261,Compromis!$A$3:$A$1048576,1)),"")</f>
        <v/>
      </c>
      <c r="K261" s="15" t="str">
        <f>IFERROR(INDEX(Ventes!E$4:E$1048576,MATCH(Compromis!$A261,Compromis!$A$3:$A$1048576,1)),"")</f>
        <v/>
      </c>
    </row>
    <row r="262" spans="10:11" x14ac:dyDescent="0.3">
      <c r="J262" s="15" t="str">
        <f>IFERROR(INDEX(Ventes!D$4:D$1048576,MATCH(Compromis!$A262,Compromis!$A$3:$A$1048576,1)),"")</f>
        <v/>
      </c>
      <c r="K262" s="15" t="str">
        <f>IFERROR(INDEX(Ventes!E$4:E$1048576,MATCH(Compromis!$A262,Compromis!$A$3:$A$1048576,1)),"")</f>
        <v/>
      </c>
    </row>
    <row r="263" spans="10:11" x14ac:dyDescent="0.3">
      <c r="J263" s="15" t="str">
        <f>IFERROR(INDEX(Ventes!D$4:D$1048576,MATCH(Compromis!$A263,Compromis!$A$3:$A$1048576,1)),"")</f>
        <v/>
      </c>
      <c r="K263" s="15" t="str">
        <f>IFERROR(INDEX(Ventes!E$4:E$1048576,MATCH(Compromis!$A263,Compromis!$A$3:$A$1048576,1)),"")</f>
        <v/>
      </c>
    </row>
    <row r="264" spans="10:11" x14ac:dyDescent="0.3">
      <c r="J264" s="15" t="str">
        <f>IFERROR(INDEX(Ventes!D$4:D$1048576,MATCH(Compromis!$A264,Compromis!$A$3:$A$1048576,1)),"")</f>
        <v/>
      </c>
      <c r="K264" s="15" t="str">
        <f>IFERROR(INDEX(Ventes!E$4:E$1048576,MATCH(Compromis!$A264,Compromis!$A$3:$A$1048576,1)),"")</f>
        <v/>
      </c>
    </row>
    <row r="265" spans="10:11" x14ac:dyDescent="0.3">
      <c r="J265" s="15" t="str">
        <f>IFERROR(INDEX(Ventes!D$4:D$1048576,MATCH(Compromis!$A265,Compromis!$A$3:$A$1048576,1)),"")</f>
        <v/>
      </c>
      <c r="K265" s="15" t="str">
        <f>IFERROR(INDEX(Ventes!E$4:E$1048576,MATCH(Compromis!$A265,Compromis!$A$3:$A$1048576,1)),"")</f>
        <v/>
      </c>
    </row>
    <row r="266" spans="10:11" x14ac:dyDescent="0.3">
      <c r="J266" s="15" t="str">
        <f>IFERROR(INDEX(Ventes!D$4:D$1048576,MATCH(Compromis!$A266,Compromis!$A$3:$A$1048576,1)),"")</f>
        <v/>
      </c>
      <c r="K266" s="15" t="str">
        <f>IFERROR(INDEX(Ventes!E$4:E$1048576,MATCH(Compromis!$A266,Compromis!$A$3:$A$1048576,1)),"")</f>
        <v/>
      </c>
    </row>
    <row r="267" spans="10:11" x14ac:dyDescent="0.3">
      <c r="J267" s="15" t="str">
        <f>IFERROR(INDEX(Ventes!D$4:D$1048576,MATCH(Compromis!$A267,Compromis!$A$3:$A$1048576,1)),"")</f>
        <v/>
      </c>
      <c r="K267" s="15" t="str">
        <f>IFERROR(INDEX(Ventes!E$4:E$1048576,MATCH(Compromis!$A267,Compromis!$A$3:$A$1048576,1)),"")</f>
        <v/>
      </c>
    </row>
    <row r="268" spans="10:11" x14ac:dyDescent="0.3">
      <c r="J268" s="15" t="str">
        <f>IFERROR(INDEX(Ventes!D$4:D$1048576,MATCH(Compromis!$A268,Compromis!$A$3:$A$1048576,1)),"")</f>
        <v/>
      </c>
      <c r="K268" s="15" t="str">
        <f>IFERROR(INDEX(Ventes!E$4:E$1048576,MATCH(Compromis!$A268,Compromis!$A$3:$A$1048576,1)),"")</f>
        <v/>
      </c>
    </row>
    <row r="269" spans="10:11" x14ac:dyDescent="0.3">
      <c r="J269" s="15" t="str">
        <f>IFERROR(INDEX(Ventes!D$4:D$1048576,MATCH(Compromis!$A269,Compromis!$A$3:$A$1048576,1)),"")</f>
        <v/>
      </c>
      <c r="K269" s="15" t="str">
        <f>IFERROR(INDEX(Ventes!E$4:E$1048576,MATCH(Compromis!$A269,Compromis!$A$3:$A$1048576,1)),"")</f>
        <v/>
      </c>
    </row>
    <row r="270" spans="10:11" x14ac:dyDescent="0.3">
      <c r="J270" s="15" t="str">
        <f>IFERROR(INDEX(Ventes!D$4:D$1048576,MATCH(Compromis!$A270,Compromis!$A$3:$A$1048576,1)),"")</f>
        <v/>
      </c>
      <c r="K270" s="15" t="str">
        <f>IFERROR(INDEX(Ventes!E$4:E$1048576,MATCH(Compromis!$A270,Compromis!$A$3:$A$1048576,1)),"")</f>
        <v/>
      </c>
    </row>
    <row r="271" spans="10:11" x14ac:dyDescent="0.3">
      <c r="J271" s="15" t="str">
        <f>IFERROR(INDEX(Ventes!D$4:D$1048576,MATCH(Compromis!$A271,Compromis!$A$3:$A$1048576,1)),"")</f>
        <v/>
      </c>
      <c r="K271" s="15" t="str">
        <f>IFERROR(INDEX(Ventes!E$4:E$1048576,MATCH(Compromis!$A271,Compromis!$A$3:$A$1048576,1)),"")</f>
        <v/>
      </c>
    </row>
    <row r="272" spans="10:11" x14ac:dyDescent="0.3">
      <c r="J272" s="15" t="str">
        <f>IFERROR(INDEX(Ventes!D$4:D$1048576,MATCH(Compromis!$A272,Compromis!$A$3:$A$1048576,1)),"")</f>
        <v/>
      </c>
      <c r="K272" s="15" t="str">
        <f>IFERROR(INDEX(Ventes!E$4:E$1048576,MATCH(Compromis!$A272,Compromis!$A$3:$A$1048576,1)),"")</f>
        <v/>
      </c>
    </row>
    <row r="273" spans="10:11" x14ac:dyDescent="0.3">
      <c r="J273" s="15" t="str">
        <f>IFERROR(INDEX(Ventes!D$4:D$1048576,MATCH(Compromis!$A273,Compromis!$A$3:$A$1048576,1)),"")</f>
        <v/>
      </c>
      <c r="K273" s="15" t="str">
        <f>IFERROR(INDEX(Ventes!E$4:E$1048576,MATCH(Compromis!$A273,Compromis!$A$3:$A$1048576,1)),"")</f>
        <v/>
      </c>
    </row>
    <row r="274" spans="10:11" x14ac:dyDescent="0.3">
      <c r="J274" s="15" t="str">
        <f>IFERROR(INDEX(Ventes!D$4:D$1048576,MATCH(Compromis!$A274,Compromis!$A$3:$A$1048576,1)),"")</f>
        <v/>
      </c>
      <c r="K274" s="15" t="str">
        <f>IFERROR(INDEX(Ventes!E$4:E$1048576,MATCH(Compromis!$A274,Compromis!$A$3:$A$1048576,1)),"")</f>
        <v/>
      </c>
    </row>
    <row r="275" spans="10:11" x14ac:dyDescent="0.3">
      <c r="J275" s="15" t="str">
        <f>IFERROR(INDEX(Ventes!D$4:D$1048576,MATCH(Compromis!$A275,Compromis!$A$3:$A$1048576,1)),"")</f>
        <v/>
      </c>
      <c r="K275" s="15" t="str">
        <f>IFERROR(INDEX(Ventes!E$4:E$1048576,MATCH(Compromis!$A275,Compromis!$A$3:$A$1048576,1)),"")</f>
        <v/>
      </c>
    </row>
    <row r="276" spans="10:11" x14ac:dyDescent="0.3">
      <c r="J276" s="15" t="str">
        <f>IFERROR(INDEX(Ventes!D$4:D$1048576,MATCH(Compromis!$A276,Compromis!$A$3:$A$1048576,1)),"")</f>
        <v/>
      </c>
      <c r="K276" s="15" t="str">
        <f>IFERROR(INDEX(Ventes!E$4:E$1048576,MATCH(Compromis!$A276,Compromis!$A$3:$A$1048576,1)),"")</f>
        <v/>
      </c>
    </row>
    <row r="277" spans="10:11" x14ac:dyDescent="0.3">
      <c r="J277" s="15" t="str">
        <f>IFERROR(INDEX(Ventes!D$4:D$1048576,MATCH(Compromis!$A277,Compromis!$A$3:$A$1048576,1)),"")</f>
        <v/>
      </c>
      <c r="K277" s="15" t="str">
        <f>IFERROR(INDEX(Ventes!E$4:E$1048576,MATCH(Compromis!$A277,Compromis!$A$3:$A$1048576,1)),"")</f>
        <v/>
      </c>
    </row>
    <row r="278" spans="10:11" x14ac:dyDescent="0.3">
      <c r="J278" s="15" t="str">
        <f>IFERROR(INDEX(Ventes!D$4:D$1048576,MATCH(Compromis!$A278,Compromis!$A$3:$A$1048576,1)),"")</f>
        <v/>
      </c>
      <c r="K278" s="15" t="str">
        <f>IFERROR(INDEX(Ventes!E$4:E$1048576,MATCH(Compromis!$A278,Compromis!$A$3:$A$1048576,1)),"")</f>
        <v/>
      </c>
    </row>
    <row r="279" spans="10:11" x14ac:dyDescent="0.3">
      <c r="J279" s="15" t="str">
        <f>IFERROR(INDEX(Ventes!D$4:D$1048576,MATCH(Compromis!$A279,Compromis!$A$3:$A$1048576,1)),"")</f>
        <v/>
      </c>
      <c r="K279" s="15" t="str">
        <f>IFERROR(INDEX(Ventes!E$4:E$1048576,MATCH(Compromis!$A279,Compromis!$A$3:$A$1048576,1)),"")</f>
        <v/>
      </c>
    </row>
    <row r="280" spans="10:11" x14ac:dyDescent="0.3">
      <c r="J280" s="15" t="str">
        <f>IFERROR(INDEX(Ventes!D$4:D$1048576,MATCH(Compromis!$A280,Compromis!$A$3:$A$1048576,1)),"")</f>
        <v/>
      </c>
      <c r="K280" s="15" t="str">
        <f>IFERROR(INDEX(Ventes!E$4:E$1048576,MATCH(Compromis!$A280,Compromis!$A$3:$A$1048576,1)),"")</f>
        <v/>
      </c>
    </row>
    <row r="281" spans="10:11" x14ac:dyDescent="0.3">
      <c r="J281" s="15" t="str">
        <f>IFERROR(INDEX(Ventes!D$4:D$1048576,MATCH(Compromis!$A281,Compromis!$A$3:$A$1048576,1)),"")</f>
        <v/>
      </c>
      <c r="K281" s="15" t="str">
        <f>IFERROR(INDEX(Ventes!E$4:E$1048576,MATCH(Compromis!$A281,Compromis!$A$3:$A$1048576,1)),"")</f>
        <v/>
      </c>
    </row>
    <row r="282" spans="10:11" x14ac:dyDescent="0.3">
      <c r="J282" s="15" t="str">
        <f>IFERROR(INDEX(Ventes!D$4:D$1048576,MATCH(Compromis!$A282,Compromis!$A$3:$A$1048576,1)),"")</f>
        <v/>
      </c>
      <c r="K282" s="15" t="str">
        <f>IFERROR(INDEX(Ventes!E$4:E$1048576,MATCH(Compromis!$A282,Compromis!$A$3:$A$1048576,1)),"")</f>
        <v/>
      </c>
    </row>
    <row r="283" spans="10:11" x14ac:dyDescent="0.3">
      <c r="J283" s="15" t="str">
        <f>IFERROR(INDEX(Ventes!D$4:D$1048576,MATCH(Compromis!$A283,Compromis!$A$3:$A$1048576,1)),"")</f>
        <v/>
      </c>
      <c r="K283" s="15" t="str">
        <f>IFERROR(INDEX(Ventes!E$4:E$1048576,MATCH(Compromis!$A283,Compromis!$A$3:$A$1048576,1)),"")</f>
        <v/>
      </c>
    </row>
    <row r="284" spans="10:11" x14ac:dyDescent="0.3">
      <c r="J284" s="15" t="str">
        <f>IFERROR(INDEX(Ventes!D$4:D$1048576,MATCH(Compromis!$A284,Compromis!$A$3:$A$1048576,1)),"")</f>
        <v/>
      </c>
      <c r="K284" s="15" t="str">
        <f>IFERROR(INDEX(Ventes!E$4:E$1048576,MATCH(Compromis!$A284,Compromis!$A$3:$A$1048576,1)),"")</f>
        <v/>
      </c>
    </row>
    <row r="285" spans="10:11" x14ac:dyDescent="0.3">
      <c r="J285" s="15" t="str">
        <f>IFERROR(INDEX(Ventes!D$4:D$1048576,MATCH(Compromis!$A285,Compromis!$A$3:$A$1048576,1)),"")</f>
        <v/>
      </c>
      <c r="K285" s="15" t="str">
        <f>IFERROR(INDEX(Ventes!E$4:E$1048576,MATCH(Compromis!$A285,Compromis!$A$3:$A$1048576,1)),"")</f>
        <v/>
      </c>
    </row>
    <row r="286" spans="10:11" x14ac:dyDescent="0.3">
      <c r="J286" s="15" t="str">
        <f>IFERROR(INDEX(Ventes!D$4:D$1048576,MATCH(Compromis!$A286,Compromis!$A$3:$A$1048576,1)),"")</f>
        <v/>
      </c>
      <c r="K286" s="15" t="str">
        <f>IFERROR(INDEX(Ventes!E$4:E$1048576,MATCH(Compromis!$A286,Compromis!$A$3:$A$1048576,1)),"")</f>
        <v/>
      </c>
    </row>
    <row r="287" spans="10:11" x14ac:dyDescent="0.3">
      <c r="J287" s="15" t="str">
        <f>IFERROR(INDEX(Ventes!D$4:D$1048576,MATCH(Compromis!$A287,Compromis!$A$3:$A$1048576,1)),"")</f>
        <v/>
      </c>
      <c r="K287" s="15" t="str">
        <f>IFERROR(INDEX(Ventes!E$4:E$1048576,MATCH(Compromis!$A287,Compromis!$A$3:$A$1048576,1)),"")</f>
        <v/>
      </c>
    </row>
    <row r="288" spans="10:11" x14ac:dyDescent="0.3">
      <c r="J288" s="15" t="str">
        <f>IFERROR(INDEX(Ventes!D$4:D$1048576,MATCH(Compromis!$A288,Compromis!$A$3:$A$1048576,1)),"")</f>
        <v/>
      </c>
      <c r="K288" s="15" t="str">
        <f>IFERROR(INDEX(Ventes!E$4:E$1048576,MATCH(Compromis!$A288,Compromis!$A$3:$A$1048576,1)),"")</f>
        <v/>
      </c>
    </row>
    <row r="289" spans="10:11" x14ac:dyDescent="0.3">
      <c r="J289" s="15" t="str">
        <f>IFERROR(INDEX(Ventes!D$4:D$1048576,MATCH(Compromis!$A289,Compromis!$A$3:$A$1048576,1)),"")</f>
        <v/>
      </c>
      <c r="K289" s="15" t="str">
        <f>IFERROR(INDEX(Ventes!E$4:E$1048576,MATCH(Compromis!$A289,Compromis!$A$3:$A$1048576,1)),"")</f>
        <v/>
      </c>
    </row>
    <row r="290" spans="10:11" x14ac:dyDescent="0.3">
      <c r="J290" s="15" t="str">
        <f>IFERROR(INDEX(Ventes!D$4:D$1048576,MATCH(Compromis!$A290,Compromis!$A$3:$A$1048576,1)),"")</f>
        <v/>
      </c>
      <c r="K290" s="15" t="str">
        <f>IFERROR(INDEX(Ventes!E$4:E$1048576,MATCH(Compromis!$A290,Compromis!$A$3:$A$1048576,1)),"")</f>
        <v/>
      </c>
    </row>
    <row r="291" spans="10:11" x14ac:dyDescent="0.3">
      <c r="J291" s="15" t="str">
        <f>IFERROR(INDEX(Ventes!D$4:D$1048576,MATCH(Compromis!$A291,Compromis!$A$3:$A$1048576,1)),"")</f>
        <v/>
      </c>
      <c r="K291" s="15" t="str">
        <f>IFERROR(INDEX(Ventes!E$4:E$1048576,MATCH(Compromis!$A291,Compromis!$A$3:$A$1048576,1)),"")</f>
        <v/>
      </c>
    </row>
    <row r="292" spans="10:11" x14ac:dyDescent="0.3">
      <c r="J292" s="15" t="str">
        <f>IFERROR(INDEX(Ventes!D$4:D$1048576,MATCH(Compromis!$A292,Compromis!$A$3:$A$1048576,1)),"")</f>
        <v/>
      </c>
      <c r="K292" s="15" t="str">
        <f>IFERROR(INDEX(Ventes!E$4:E$1048576,MATCH(Compromis!$A292,Compromis!$A$3:$A$1048576,1)),"")</f>
        <v/>
      </c>
    </row>
    <row r="293" spans="10:11" x14ac:dyDescent="0.3">
      <c r="J293" s="15" t="str">
        <f>IFERROR(INDEX(Ventes!D$4:D$1048576,MATCH(Compromis!$A293,Compromis!$A$3:$A$1048576,1)),"")</f>
        <v/>
      </c>
      <c r="K293" s="15" t="str">
        <f>IFERROR(INDEX(Ventes!E$4:E$1048576,MATCH(Compromis!$A293,Compromis!$A$3:$A$1048576,1)),"")</f>
        <v/>
      </c>
    </row>
    <row r="294" spans="10:11" x14ac:dyDescent="0.3">
      <c r="J294" s="15" t="str">
        <f>IFERROR(INDEX(Ventes!D$4:D$1048576,MATCH(Compromis!$A294,Compromis!$A$3:$A$1048576,1)),"")</f>
        <v/>
      </c>
      <c r="K294" s="15" t="str">
        <f>IFERROR(INDEX(Ventes!E$4:E$1048576,MATCH(Compromis!$A294,Compromis!$A$3:$A$1048576,1)),"")</f>
        <v/>
      </c>
    </row>
    <row r="295" spans="10:11" x14ac:dyDescent="0.3">
      <c r="J295" s="15" t="str">
        <f>IFERROR(INDEX(Ventes!D$4:D$1048576,MATCH(Compromis!$A295,Compromis!$A$3:$A$1048576,1)),"")</f>
        <v/>
      </c>
      <c r="K295" s="15" t="str">
        <f>IFERROR(INDEX(Ventes!E$4:E$1048576,MATCH(Compromis!$A295,Compromis!$A$3:$A$1048576,1)),"")</f>
        <v/>
      </c>
    </row>
    <row r="296" spans="10:11" x14ac:dyDescent="0.3">
      <c r="J296" s="15" t="str">
        <f>IFERROR(INDEX(Ventes!D$4:D$1048576,MATCH(Compromis!$A296,Compromis!$A$3:$A$1048576,1)),"")</f>
        <v/>
      </c>
      <c r="K296" s="15" t="str">
        <f>IFERROR(INDEX(Ventes!E$4:E$1048576,MATCH(Compromis!$A296,Compromis!$A$3:$A$1048576,1)),"")</f>
        <v/>
      </c>
    </row>
    <row r="297" spans="10:11" x14ac:dyDescent="0.3">
      <c r="J297" s="15" t="str">
        <f>IFERROR(INDEX(Ventes!D$4:D$1048576,MATCH(Compromis!$A297,Compromis!$A$3:$A$1048576,1)),"")</f>
        <v/>
      </c>
      <c r="K297" s="15" t="str">
        <f>IFERROR(INDEX(Ventes!E$4:E$1048576,MATCH(Compromis!$A297,Compromis!$A$3:$A$1048576,1)),"")</f>
        <v/>
      </c>
    </row>
    <row r="298" spans="10:11" x14ac:dyDescent="0.3">
      <c r="J298" s="15" t="str">
        <f>IFERROR(INDEX(Ventes!D$4:D$1048576,MATCH(Compromis!$A298,Compromis!$A$3:$A$1048576,1)),"")</f>
        <v/>
      </c>
      <c r="K298" s="15" t="str">
        <f>IFERROR(INDEX(Ventes!E$4:E$1048576,MATCH(Compromis!$A298,Compromis!$A$3:$A$1048576,1)),"")</f>
        <v/>
      </c>
    </row>
    <row r="299" spans="10:11" x14ac:dyDescent="0.3">
      <c r="J299" s="15" t="str">
        <f>IFERROR(INDEX(Ventes!D$4:D$1048576,MATCH(Compromis!$A299,Compromis!$A$3:$A$1048576,1)),"")</f>
        <v/>
      </c>
      <c r="K299" s="15" t="str">
        <f>IFERROR(INDEX(Ventes!E$4:E$1048576,MATCH(Compromis!$A299,Compromis!$A$3:$A$1048576,1)),"")</f>
        <v/>
      </c>
    </row>
    <row r="300" spans="10:11" x14ac:dyDescent="0.3">
      <c r="J300" s="15" t="str">
        <f>IFERROR(INDEX(Ventes!D$4:D$1048576,MATCH(Compromis!$A300,Compromis!$A$3:$A$1048576,1)),"")</f>
        <v/>
      </c>
      <c r="K300" s="15" t="str">
        <f>IFERROR(INDEX(Ventes!E$4:E$1048576,MATCH(Compromis!$A300,Compromis!$A$3:$A$1048576,1)),"")</f>
        <v/>
      </c>
    </row>
    <row r="301" spans="10:11" x14ac:dyDescent="0.3">
      <c r="J301" s="15" t="str">
        <f>IFERROR(INDEX(Ventes!D$4:D$1048576,MATCH(Compromis!$A301,Compromis!$A$3:$A$1048576,1)),"")</f>
        <v/>
      </c>
      <c r="K301" s="15" t="str">
        <f>IFERROR(INDEX(Ventes!E$4:E$1048576,MATCH(Compromis!$A301,Compromis!$A$3:$A$1048576,1)),"")</f>
        <v/>
      </c>
    </row>
    <row r="302" spans="10:11" x14ac:dyDescent="0.3">
      <c r="J302" s="15" t="str">
        <f>IFERROR(INDEX(Ventes!D$4:D$1048576,MATCH(Compromis!$A302,Compromis!$A$3:$A$1048576,1)),"")</f>
        <v/>
      </c>
      <c r="K302" s="15" t="str">
        <f>IFERROR(INDEX(Ventes!E$4:E$1048576,MATCH(Compromis!$A302,Compromis!$A$3:$A$1048576,1)),"")</f>
        <v/>
      </c>
    </row>
    <row r="303" spans="10:11" x14ac:dyDescent="0.3">
      <c r="J303" s="15" t="str">
        <f>IFERROR(INDEX(Ventes!D$4:D$1048576,MATCH(Compromis!$A303,Compromis!$A$3:$A$1048576,1)),"")</f>
        <v/>
      </c>
      <c r="K303" s="15" t="str">
        <f>IFERROR(INDEX(Ventes!E$4:E$1048576,MATCH(Compromis!$A303,Compromis!$A$3:$A$1048576,1)),"")</f>
        <v/>
      </c>
    </row>
    <row r="304" spans="10:11" x14ac:dyDescent="0.3">
      <c r="J304" s="15" t="str">
        <f>IFERROR(INDEX(Ventes!D$4:D$1048576,MATCH(Compromis!$A304,Compromis!$A$3:$A$1048576,1)),"")</f>
        <v/>
      </c>
      <c r="K304" s="15" t="str">
        <f>IFERROR(INDEX(Ventes!E$4:E$1048576,MATCH(Compromis!$A304,Compromis!$A$3:$A$1048576,1)),"")</f>
        <v/>
      </c>
    </row>
    <row r="305" spans="10:11" x14ac:dyDescent="0.3">
      <c r="J305" s="15" t="str">
        <f>IFERROR(INDEX(Ventes!D$4:D$1048576,MATCH(Compromis!$A305,Compromis!$A$3:$A$1048576,1)),"")</f>
        <v/>
      </c>
      <c r="K305" s="15" t="str">
        <f>IFERROR(INDEX(Ventes!E$4:E$1048576,MATCH(Compromis!$A305,Compromis!$A$3:$A$1048576,1)),"")</f>
        <v/>
      </c>
    </row>
    <row r="306" spans="10:11" x14ac:dyDescent="0.3">
      <c r="J306" s="15" t="str">
        <f>IFERROR(INDEX(Ventes!D$4:D$1048576,MATCH(Compromis!$A306,Compromis!$A$3:$A$1048576,1)),"")</f>
        <v/>
      </c>
      <c r="K306" s="15" t="str">
        <f>IFERROR(INDEX(Ventes!E$4:E$1048576,MATCH(Compromis!$A306,Compromis!$A$3:$A$1048576,1)),"")</f>
        <v/>
      </c>
    </row>
    <row r="307" spans="10:11" x14ac:dyDescent="0.3">
      <c r="J307" s="15" t="str">
        <f>IFERROR(INDEX(Ventes!D$4:D$1048576,MATCH(Compromis!$A307,Compromis!$A$3:$A$1048576,1)),"")</f>
        <v/>
      </c>
      <c r="K307" s="15" t="str">
        <f>IFERROR(INDEX(Ventes!E$4:E$1048576,MATCH(Compromis!$A307,Compromis!$A$3:$A$1048576,1)),"")</f>
        <v/>
      </c>
    </row>
    <row r="308" spans="10:11" x14ac:dyDescent="0.3">
      <c r="J308" s="15" t="str">
        <f>IFERROR(INDEX(Ventes!D$4:D$1048576,MATCH(Compromis!$A308,Compromis!$A$3:$A$1048576,1)),"")</f>
        <v/>
      </c>
      <c r="K308" s="15" t="str">
        <f>IFERROR(INDEX(Ventes!E$4:E$1048576,MATCH(Compromis!$A308,Compromis!$A$3:$A$1048576,1)),"")</f>
        <v/>
      </c>
    </row>
    <row r="309" spans="10:11" x14ac:dyDescent="0.3">
      <c r="J309" s="15" t="str">
        <f>IFERROR(INDEX(Ventes!D$4:D$1048576,MATCH(Compromis!$A309,Compromis!$A$3:$A$1048576,1)),"")</f>
        <v/>
      </c>
      <c r="K309" s="15" t="str">
        <f>IFERROR(INDEX(Ventes!E$4:E$1048576,MATCH(Compromis!$A309,Compromis!$A$3:$A$1048576,1)),"")</f>
        <v/>
      </c>
    </row>
    <row r="310" spans="10:11" x14ac:dyDescent="0.3">
      <c r="J310" s="15" t="str">
        <f>IFERROR(INDEX(Ventes!D$4:D$1048576,MATCH(Compromis!$A310,Compromis!$A$3:$A$1048576,1)),"")</f>
        <v/>
      </c>
      <c r="K310" s="15" t="str">
        <f>IFERROR(INDEX(Ventes!E$4:E$1048576,MATCH(Compromis!$A310,Compromis!$A$3:$A$1048576,1)),"")</f>
        <v/>
      </c>
    </row>
    <row r="311" spans="10:11" x14ac:dyDescent="0.3">
      <c r="J311" s="15" t="str">
        <f>IFERROR(INDEX(Ventes!D$4:D$1048576,MATCH(Compromis!$A311,Compromis!$A$3:$A$1048576,1)),"")</f>
        <v/>
      </c>
      <c r="K311" s="15" t="str">
        <f>IFERROR(INDEX(Ventes!E$4:E$1048576,MATCH(Compromis!$A311,Compromis!$A$3:$A$1048576,1)),"")</f>
        <v/>
      </c>
    </row>
    <row r="312" spans="10:11" x14ac:dyDescent="0.3">
      <c r="J312" s="15" t="str">
        <f>IFERROR(INDEX(Ventes!D$4:D$1048576,MATCH(Compromis!$A312,Compromis!$A$3:$A$1048576,1)),"")</f>
        <v/>
      </c>
      <c r="K312" s="15" t="str">
        <f>IFERROR(INDEX(Ventes!E$4:E$1048576,MATCH(Compromis!$A312,Compromis!$A$3:$A$1048576,1)),"")</f>
        <v/>
      </c>
    </row>
    <row r="313" spans="10:11" x14ac:dyDescent="0.3">
      <c r="J313" s="15" t="str">
        <f>IFERROR(INDEX(Ventes!D$4:D$1048576,MATCH(Compromis!$A313,Compromis!$A$3:$A$1048576,1)),"")</f>
        <v/>
      </c>
      <c r="K313" s="15" t="str">
        <f>IFERROR(INDEX(Ventes!E$4:E$1048576,MATCH(Compromis!$A313,Compromis!$A$3:$A$1048576,1)),"")</f>
        <v/>
      </c>
    </row>
    <row r="314" spans="10:11" x14ac:dyDescent="0.3">
      <c r="J314" s="15" t="str">
        <f>IFERROR(INDEX(Ventes!D$4:D$1048576,MATCH(Compromis!$A314,Compromis!$A$3:$A$1048576,1)),"")</f>
        <v/>
      </c>
      <c r="K314" s="15" t="str">
        <f>IFERROR(INDEX(Ventes!E$4:E$1048576,MATCH(Compromis!$A314,Compromis!$A$3:$A$1048576,1)),"")</f>
        <v/>
      </c>
    </row>
    <row r="315" spans="10:11" x14ac:dyDescent="0.3">
      <c r="J315" s="15" t="str">
        <f>IFERROR(INDEX(Ventes!D$4:D$1048576,MATCH(Compromis!$A315,Compromis!$A$3:$A$1048576,1)),"")</f>
        <v/>
      </c>
      <c r="K315" s="15" t="str">
        <f>IFERROR(INDEX(Ventes!E$4:E$1048576,MATCH(Compromis!$A315,Compromis!$A$3:$A$1048576,1)),"")</f>
        <v/>
      </c>
    </row>
    <row r="316" spans="10:11" x14ac:dyDescent="0.3">
      <c r="J316" s="15" t="str">
        <f>IFERROR(INDEX(Ventes!D$4:D$1048576,MATCH(Compromis!$A316,Compromis!$A$3:$A$1048576,1)),"")</f>
        <v/>
      </c>
      <c r="K316" s="15" t="str">
        <f>IFERROR(INDEX(Ventes!E$4:E$1048576,MATCH(Compromis!$A316,Compromis!$A$3:$A$1048576,1)),"")</f>
        <v/>
      </c>
    </row>
    <row r="317" spans="10:11" x14ac:dyDescent="0.3">
      <c r="J317" s="15" t="str">
        <f>IFERROR(INDEX(Ventes!D$4:D$1048576,MATCH(Compromis!$A317,Compromis!$A$3:$A$1048576,1)),"")</f>
        <v/>
      </c>
      <c r="K317" s="15" t="str">
        <f>IFERROR(INDEX(Ventes!E$4:E$1048576,MATCH(Compromis!$A317,Compromis!$A$3:$A$1048576,1)),"")</f>
        <v/>
      </c>
    </row>
    <row r="318" spans="10:11" x14ac:dyDescent="0.3">
      <c r="J318" s="15" t="str">
        <f>IFERROR(INDEX(Ventes!D$4:D$1048576,MATCH(Compromis!$A318,Compromis!$A$3:$A$1048576,1)),"")</f>
        <v/>
      </c>
      <c r="K318" s="15" t="str">
        <f>IFERROR(INDEX(Ventes!E$4:E$1048576,MATCH(Compromis!$A318,Compromis!$A$3:$A$1048576,1)),"")</f>
        <v/>
      </c>
    </row>
    <row r="319" spans="10:11" x14ac:dyDescent="0.3">
      <c r="J319" s="15" t="str">
        <f>IFERROR(INDEX(Ventes!D$4:D$1048576,MATCH(Compromis!$A319,Compromis!$A$3:$A$1048576,1)),"")</f>
        <v/>
      </c>
      <c r="K319" s="15" t="str">
        <f>IFERROR(INDEX(Ventes!E$4:E$1048576,MATCH(Compromis!$A319,Compromis!$A$3:$A$1048576,1)),"")</f>
        <v/>
      </c>
    </row>
    <row r="320" spans="10:11" x14ac:dyDescent="0.3">
      <c r="J320" s="15" t="str">
        <f>IFERROR(INDEX(Ventes!D$4:D$1048576,MATCH(Compromis!$A320,Compromis!$A$3:$A$1048576,1)),"")</f>
        <v/>
      </c>
      <c r="K320" s="15" t="str">
        <f>IFERROR(INDEX(Ventes!E$4:E$1048576,MATCH(Compromis!$A320,Compromis!$A$3:$A$1048576,1)),"")</f>
        <v/>
      </c>
    </row>
    <row r="321" spans="10:11" x14ac:dyDescent="0.3">
      <c r="J321" s="15" t="str">
        <f>IFERROR(INDEX(Ventes!D$4:D$1048576,MATCH(Compromis!$A321,Compromis!$A$3:$A$1048576,1)),"")</f>
        <v/>
      </c>
      <c r="K321" s="15" t="str">
        <f>IFERROR(INDEX(Ventes!E$4:E$1048576,MATCH(Compromis!$A321,Compromis!$A$3:$A$1048576,1)),"")</f>
        <v/>
      </c>
    </row>
    <row r="322" spans="10:11" x14ac:dyDescent="0.3">
      <c r="J322" s="15" t="str">
        <f>IFERROR(INDEX(Ventes!D$4:D$1048576,MATCH(Compromis!$A322,Compromis!$A$3:$A$1048576,1)),"")</f>
        <v/>
      </c>
      <c r="K322" s="15" t="str">
        <f>IFERROR(INDEX(Ventes!E$4:E$1048576,MATCH(Compromis!$A322,Compromis!$A$3:$A$1048576,1)),"")</f>
        <v/>
      </c>
    </row>
    <row r="323" spans="10:11" x14ac:dyDescent="0.3">
      <c r="J323" s="15" t="str">
        <f>IFERROR(INDEX(Ventes!D$4:D$1048576,MATCH(Compromis!$A323,Compromis!$A$3:$A$1048576,1)),"")</f>
        <v/>
      </c>
      <c r="K323" s="15" t="str">
        <f>IFERROR(INDEX(Ventes!E$4:E$1048576,MATCH(Compromis!$A323,Compromis!$A$3:$A$1048576,1)),"")</f>
        <v/>
      </c>
    </row>
    <row r="324" spans="10:11" x14ac:dyDescent="0.3">
      <c r="J324" s="15" t="str">
        <f>IFERROR(INDEX(Ventes!D$4:D$1048576,MATCH(Compromis!$A324,Compromis!$A$3:$A$1048576,1)),"")</f>
        <v/>
      </c>
      <c r="K324" s="15" t="str">
        <f>IFERROR(INDEX(Ventes!E$4:E$1048576,MATCH(Compromis!$A324,Compromis!$A$3:$A$1048576,1)),"")</f>
        <v/>
      </c>
    </row>
    <row r="325" spans="10:11" x14ac:dyDescent="0.3">
      <c r="J325" s="15" t="str">
        <f>IFERROR(INDEX(Ventes!D$4:D$1048576,MATCH(Compromis!$A325,Compromis!$A$3:$A$1048576,1)),"")</f>
        <v/>
      </c>
      <c r="K325" s="15" t="str">
        <f>IFERROR(INDEX(Ventes!E$4:E$1048576,MATCH(Compromis!$A325,Compromis!$A$3:$A$1048576,1)),"")</f>
        <v/>
      </c>
    </row>
    <row r="326" spans="10:11" x14ac:dyDescent="0.3">
      <c r="J326" s="15" t="str">
        <f>IFERROR(INDEX(Ventes!D$4:D$1048576,MATCH(Compromis!$A326,Compromis!$A$3:$A$1048576,1)),"")</f>
        <v/>
      </c>
      <c r="K326" s="15" t="str">
        <f>IFERROR(INDEX(Ventes!E$4:E$1048576,MATCH(Compromis!$A326,Compromis!$A$3:$A$1048576,1)),"")</f>
        <v/>
      </c>
    </row>
    <row r="327" spans="10:11" x14ac:dyDescent="0.3">
      <c r="J327" s="15" t="str">
        <f>IFERROR(INDEX(Ventes!D$4:D$1048576,MATCH(Compromis!$A327,Compromis!$A$3:$A$1048576,1)),"")</f>
        <v/>
      </c>
      <c r="K327" s="15" t="str">
        <f>IFERROR(INDEX(Ventes!E$4:E$1048576,MATCH(Compromis!$A327,Compromis!$A$3:$A$1048576,1)),"")</f>
        <v/>
      </c>
    </row>
    <row r="328" spans="10:11" x14ac:dyDescent="0.3">
      <c r="J328" s="15" t="str">
        <f>IFERROR(INDEX(Ventes!D$4:D$1048576,MATCH(Compromis!$A328,Compromis!$A$3:$A$1048576,1)),"")</f>
        <v/>
      </c>
      <c r="K328" s="15" t="str">
        <f>IFERROR(INDEX(Ventes!E$4:E$1048576,MATCH(Compromis!$A328,Compromis!$A$3:$A$1048576,1)),"")</f>
        <v/>
      </c>
    </row>
    <row r="329" spans="10:11" x14ac:dyDescent="0.3">
      <c r="J329" s="15" t="str">
        <f>IFERROR(INDEX(Ventes!D$4:D$1048576,MATCH(Compromis!$A329,Compromis!$A$3:$A$1048576,1)),"")</f>
        <v/>
      </c>
      <c r="K329" s="15" t="str">
        <f>IFERROR(INDEX(Ventes!E$4:E$1048576,MATCH(Compromis!$A329,Compromis!$A$3:$A$1048576,1)),"")</f>
        <v/>
      </c>
    </row>
    <row r="330" spans="10:11" x14ac:dyDescent="0.3">
      <c r="J330" s="15" t="str">
        <f>IFERROR(INDEX(Ventes!D$4:D$1048576,MATCH(Compromis!$A330,Compromis!$A$3:$A$1048576,1)),"")</f>
        <v/>
      </c>
      <c r="K330" s="15" t="str">
        <f>IFERROR(INDEX(Ventes!E$4:E$1048576,MATCH(Compromis!$A330,Compromis!$A$3:$A$1048576,1)),"")</f>
        <v/>
      </c>
    </row>
    <row r="331" spans="10:11" x14ac:dyDescent="0.3">
      <c r="J331" s="15" t="str">
        <f>IFERROR(INDEX(Ventes!D$4:D$1048576,MATCH(Compromis!$A331,Compromis!$A$3:$A$1048576,1)),"")</f>
        <v/>
      </c>
      <c r="K331" s="15" t="str">
        <f>IFERROR(INDEX(Ventes!E$4:E$1048576,MATCH(Compromis!$A331,Compromis!$A$3:$A$1048576,1)),"")</f>
        <v/>
      </c>
    </row>
    <row r="332" spans="10:11" x14ac:dyDescent="0.3">
      <c r="J332" s="15" t="str">
        <f>IFERROR(INDEX(Ventes!D$4:D$1048576,MATCH(Compromis!$A332,Compromis!$A$3:$A$1048576,1)),"")</f>
        <v/>
      </c>
      <c r="K332" s="15" t="str">
        <f>IFERROR(INDEX(Ventes!E$4:E$1048576,MATCH(Compromis!$A332,Compromis!$A$3:$A$1048576,1)),"")</f>
        <v/>
      </c>
    </row>
    <row r="333" spans="10:11" x14ac:dyDescent="0.3">
      <c r="J333" s="15" t="str">
        <f>IFERROR(INDEX(Ventes!D$4:D$1048576,MATCH(Compromis!$A333,Compromis!$A$3:$A$1048576,1)),"")</f>
        <v/>
      </c>
      <c r="K333" s="15" t="str">
        <f>IFERROR(INDEX(Ventes!E$4:E$1048576,MATCH(Compromis!$A333,Compromis!$A$3:$A$1048576,1)),"")</f>
        <v/>
      </c>
    </row>
    <row r="334" spans="10:11" x14ac:dyDescent="0.3">
      <c r="J334" s="15" t="str">
        <f>IFERROR(INDEX(Ventes!D$4:D$1048576,MATCH(Compromis!$A334,Compromis!$A$3:$A$1048576,1)),"")</f>
        <v/>
      </c>
      <c r="K334" s="15" t="str">
        <f>IFERROR(INDEX(Ventes!E$4:E$1048576,MATCH(Compromis!$A334,Compromis!$A$3:$A$1048576,1)),"")</f>
        <v/>
      </c>
    </row>
    <row r="335" spans="10:11" x14ac:dyDescent="0.3">
      <c r="J335" s="15" t="str">
        <f>IFERROR(INDEX(Ventes!D$4:D$1048576,MATCH(Compromis!$A335,Compromis!$A$3:$A$1048576,1)),"")</f>
        <v/>
      </c>
      <c r="K335" s="15" t="str">
        <f>IFERROR(INDEX(Ventes!E$4:E$1048576,MATCH(Compromis!$A335,Compromis!$A$3:$A$1048576,1)),"")</f>
        <v/>
      </c>
    </row>
    <row r="336" spans="10:11" x14ac:dyDescent="0.3">
      <c r="J336" s="15" t="str">
        <f>IFERROR(INDEX(Ventes!D$4:D$1048576,MATCH(Compromis!$A336,Compromis!$A$3:$A$1048576,1)),"")</f>
        <v/>
      </c>
      <c r="K336" s="15" t="str">
        <f>IFERROR(INDEX(Ventes!E$4:E$1048576,MATCH(Compromis!$A336,Compromis!$A$3:$A$1048576,1)),"")</f>
        <v/>
      </c>
    </row>
    <row r="337" spans="10:11" x14ac:dyDescent="0.3">
      <c r="J337" s="15" t="str">
        <f>IFERROR(INDEX(Ventes!D$4:D$1048576,MATCH(Compromis!$A337,Compromis!$A$3:$A$1048576,1)),"")</f>
        <v/>
      </c>
      <c r="K337" s="15" t="str">
        <f>IFERROR(INDEX(Ventes!E$4:E$1048576,MATCH(Compromis!$A337,Compromis!$A$3:$A$1048576,1)),"")</f>
        <v/>
      </c>
    </row>
    <row r="338" spans="10:11" x14ac:dyDescent="0.3">
      <c r="J338" s="15" t="str">
        <f>IFERROR(INDEX(Ventes!D$4:D$1048576,MATCH(Compromis!$A338,Compromis!$A$3:$A$1048576,1)),"")</f>
        <v/>
      </c>
      <c r="K338" s="15" t="str">
        <f>IFERROR(INDEX(Ventes!E$4:E$1048576,MATCH(Compromis!$A338,Compromis!$A$3:$A$1048576,1)),"")</f>
        <v/>
      </c>
    </row>
    <row r="339" spans="10:11" x14ac:dyDescent="0.3">
      <c r="J339" s="15" t="str">
        <f>IFERROR(INDEX(Ventes!D$4:D$1048576,MATCH(Compromis!$A339,Compromis!$A$3:$A$1048576,1)),"")</f>
        <v/>
      </c>
      <c r="K339" s="15" t="str">
        <f>IFERROR(INDEX(Ventes!E$4:E$1048576,MATCH(Compromis!$A339,Compromis!$A$3:$A$1048576,1)),"")</f>
        <v/>
      </c>
    </row>
    <row r="340" spans="10:11" x14ac:dyDescent="0.3">
      <c r="J340" s="15" t="str">
        <f>IFERROR(INDEX(Ventes!D$4:D$1048576,MATCH(Compromis!$A340,Compromis!$A$3:$A$1048576,1)),"")</f>
        <v/>
      </c>
      <c r="K340" s="15" t="str">
        <f>IFERROR(INDEX(Ventes!E$4:E$1048576,MATCH(Compromis!$A340,Compromis!$A$3:$A$1048576,1)),"")</f>
        <v/>
      </c>
    </row>
    <row r="341" spans="10:11" x14ac:dyDescent="0.3">
      <c r="J341" s="15" t="str">
        <f>IFERROR(INDEX(Ventes!D$4:D$1048576,MATCH(Compromis!$A341,Compromis!$A$3:$A$1048576,1)),"")</f>
        <v/>
      </c>
      <c r="K341" s="15" t="str">
        <f>IFERROR(INDEX(Ventes!E$4:E$1048576,MATCH(Compromis!$A341,Compromis!$A$3:$A$1048576,1)),"")</f>
        <v/>
      </c>
    </row>
    <row r="342" spans="10:11" x14ac:dyDescent="0.3">
      <c r="J342" s="15" t="str">
        <f>IFERROR(INDEX(Ventes!D$4:D$1048576,MATCH(Compromis!$A342,Compromis!$A$3:$A$1048576,1)),"")</f>
        <v/>
      </c>
      <c r="K342" s="15" t="str">
        <f>IFERROR(INDEX(Ventes!E$4:E$1048576,MATCH(Compromis!$A342,Compromis!$A$3:$A$1048576,1)),"")</f>
        <v/>
      </c>
    </row>
    <row r="343" spans="10:11" x14ac:dyDescent="0.3">
      <c r="J343" s="15" t="str">
        <f>IFERROR(INDEX(Ventes!D$4:D$1048576,MATCH(Compromis!$A343,Compromis!$A$3:$A$1048576,1)),"")</f>
        <v/>
      </c>
      <c r="K343" s="15" t="str">
        <f>IFERROR(INDEX(Ventes!E$4:E$1048576,MATCH(Compromis!$A343,Compromis!$A$3:$A$1048576,1)),"")</f>
        <v/>
      </c>
    </row>
    <row r="344" spans="10:11" x14ac:dyDescent="0.3">
      <c r="J344" s="15" t="str">
        <f>IFERROR(INDEX(Ventes!D$4:D$1048576,MATCH(Compromis!$A344,Compromis!$A$3:$A$1048576,1)),"")</f>
        <v/>
      </c>
      <c r="K344" s="15" t="str">
        <f>IFERROR(INDEX(Ventes!E$4:E$1048576,MATCH(Compromis!$A344,Compromis!$A$3:$A$1048576,1)),"")</f>
        <v/>
      </c>
    </row>
    <row r="345" spans="10:11" x14ac:dyDescent="0.3">
      <c r="J345" s="15" t="str">
        <f>IFERROR(INDEX(Ventes!D$4:D$1048576,MATCH(Compromis!$A345,Compromis!$A$3:$A$1048576,1)),"")</f>
        <v/>
      </c>
      <c r="K345" s="15" t="str">
        <f>IFERROR(INDEX(Ventes!E$4:E$1048576,MATCH(Compromis!$A345,Compromis!$A$3:$A$1048576,1)),"")</f>
        <v/>
      </c>
    </row>
    <row r="346" spans="10:11" x14ac:dyDescent="0.3">
      <c r="J346" s="15" t="str">
        <f>IFERROR(INDEX(Ventes!D$4:D$1048576,MATCH(Compromis!$A346,Compromis!$A$3:$A$1048576,1)),"")</f>
        <v/>
      </c>
      <c r="K346" s="15" t="str">
        <f>IFERROR(INDEX(Ventes!E$4:E$1048576,MATCH(Compromis!$A346,Compromis!$A$3:$A$1048576,1)),"")</f>
        <v/>
      </c>
    </row>
    <row r="347" spans="10:11" x14ac:dyDescent="0.3">
      <c r="J347" s="15" t="str">
        <f>IFERROR(INDEX(Ventes!D$4:D$1048576,MATCH(Compromis!$A347,Compromis!$A$3:$A$1048576,1)),"")</f>
        <v/>
      </c>
      <c r="K347" s="15" t="str">
        <f>IFERROR(INDEX(Ventes!E$4:E$1048576,MATCH(Compromis!$A347,Compromis!$A$3:$A$1048576,1)),"")</f>
        <v/>
      </c>
    </row>
    <row r="348" spans="10:11" x14ac:dyDescent="0.3">
      <c r="J348" s="15" t="str">
        <f>IFERROR(INDEX(Ventes!D$4:D$1048576,MATCH(Compromis!$A348,Compromis!$A$3:$A$1048576,1)),"")</f>
        <v/>
      </c>
      <c r="K348" s="15" t="str">
        <f>IFERROR(INDEX(Ventes!E$4:E$1048576,MATCH(Compromis!$A348,Compromis!$A$3:$A$1048576,1)),"")</f>
        <v/>
      </c>
    </row>
    <row r="349" spans="10:11" x14ac:dyDescent="0.3">
      <c r="J349" s="15" t="str">
        <f>IFERROR(INDEX(Ventes!D$4:D$1048576,MATCH(Compromis!$A349,Compromis!$A$3:$A$1048576,1)),"")</f>
        <v/>
      </c>
      <c r="K349" s="15" t="str">
        <f>IFERROR(INDEX(Ventes!E$4:E$1048576,MATCH(Compromis!$A349,Compromis!$A$3:$A$1048576,1)),"")</f>
        <v/>
      </c>
    </row>
    <row r="350" spans="10:11" x14ac:dyDescent="0.3">
      <c r="J350" s="15" t="str">
        <f>IFERROR(INDEX(Ventes!D$4:D$1048576,MATCH(Compromis!$A350,Compromis!$A$3:$A$1048576,1)),"")</f>
        <v/>
      </c>
      <c r="K350" s="15" t="str">
        <f>IFERROR(INDEX(Ventes!E$4:E$1048576,MATCH(Compromis!$A350,Compromis!$A$3:$A$1048576,1)),"")</f>
        <v/>
      </c>
    </row>
    <row r="351" spans="10:11" x14ac:dyDescent="0.3">
      <c r="J351" s="15" t="str">
        <f>IFERROR(INDEX(Ventes!D$4:D$1048576,MATCH(Compromis!$A351,Compromis!$A$3:$A$1048576,1)),"")</f>
        <v/>
      </c>
      <c r="K351" s="15" t="str">
        <f>IFERROR(INDEX(Ventes!E$4:E$1048576,MATCH(Compromis!$A351,Compromis!$A$3:$A$1048576,1)),"")</f>
        <v/>
      </c>
    </row>
    <row r="352" spans="10:11" x14ac:dyDescent="0.3">
      <c r="J352" s="15" t="str">
        <f>IFERROR(INDEX(Ventes!D$4:D$1048576,MATCH(Compromis!$A352,Compromis!$A$3:$A$1048576,1)),"")</f>
        <v/>
      </c>
      <c r="K352" s="15" t="str">
        <f>IFERROR(INDEX(Ventes!E$4:E$1048576,MATCH(Compromis!$A352,Compromis!$A$3:$A$1048576,1)),"")</f>
        <v/>
      </c>
    </row>
    <row r="353" spans="10:11" x14ac:dyDescent="0.3">
      <c r="J353" s="15" t="str">
        <f>IFERROR(INDEX(Ventes!D$4:D$1048576,MATCH(Compromis!$A353,Compromis!$A$3:$A$1048576,1)),"")</f>
        <v/>
      </c>
      <c r="K353" s="15" t="str">
        <f>IFERROR(INDEX(Ventes!E$4:E$1048576,MATCH(Compromis!$A353,Compromis!$A$3:$A$1048576,1)),"")</f>
        <v/>
      </c>
    </row>
    <row r="354" spans="10:11" x14ac:dyDescent="0.3">
      <c r="J354" s="15" t="str">
        <f>IFERROR(INDEX(Ventes!D$4:D$1048576,MATCH(Compromis!$A354,Compromis!$A$3:$A$1048576,1)),"")</f>
        <v/>
      </c>
      <c r="K354" s="15" t="str">
        <f>IFERROR(INDEX(Ventes!E$4:E$1048576,MATCH(Compromis!$A354,Compromis!$A$3:$A$1048576,1)),"")</f>
        <v/>
      </c>
    </row>
    <row r="355" spans="10:11" x14ac:dyDescent="0.3">
      <c r="J355" s="15" t="str">
        <f>IFERROR(INDEX(Ventes!D$4:D$1048576,MATCH(Compromis!$A355,Compromis!$A$3:$A$1048576,1)),"")</f>
        <v/>
      </c>
      <c r="K355" s="15" t="str">
        <f>IFERROR(INDEX(Ventes!E$4:E$1048576,MATCH(Compromis!$A355,Compromis!$A$3:$A$1048576,1)),"")</f>
        <v/>
      </c>
    </row>
    <row r="356" spans="10:11" x14ac:dyDescent="0.3">
      <c r="J356" s="15" t="str">
        <f>IFERROR(INDEX(Ventes!D$4:D$1048576,MATCH(Compromis!$A356,Compromis!$A$3:$A$1048576,1)),"")</f>
        <v/>
      </c>
      <c r="K356" s="15" t="str">
        <f>IFERROR(INDEX(Ventes!E$4:E$1048576,MATCH(Compromis!$A356,Compromis!$A$3:$A$1048576,1)),"")</f>
        <v/>
      </c>
    </row>
    <row r="357" spans="10:11" x14ac:dyDescent="0.3">
      <c r="J357" s="15" t="str">
        <f>IFERROR(INDEX(Ventes!D$4:D$1048576,MATCH(Compromis!$A357,Compromis!$A$3:$A$1048576,1)),"")</f>
        <v/>
      </c>
      <c r="K357" s="15" t="str">
        <f>IFERROR(INDEX(Ventes!E$4:E$1048576,MATCH(Compromis!$A357,Compromis!$A$3:$A$1048576,1)),"")</f>
        <v/>
      </c>
    </row>
    <row r="358" spans="10:11" x14ac:dyDescent="0.3">
      <c r="J358" s="15" t="str">
        <f>IFERROR(INDEX(Ventes!D$4:D$1048576,MATCH(Compromis!$A358,Compromis!$A$3:$A$1048576,1)),"")</f>
        <v/>
      </c>
      <c r="K358" s="15" t="str">
        <f>IFERROR(INDEX(Ventes!E$4:E$1048576,MATCH(Compromis!$A358,Compromis!$A$3:$A$1048576,1)),"")</f>
        <v/>
      </c>
    </row>
    <row r="359" spans="10:11" x14ac:dyDescent="0.3">
      <c r="J359" s="15" t="str">
        <f>IFERROR(INDEX(Ventes!D$4:D$1048576,MATCH(Compromis!$A359,Compromis!$A$3:$A$1048576,1)),"")</f>
        <v/>
      </c>
      <c r="K359" s="15" t="str">
        <f>IFERROR(INDEX(Ventes!E$4:E$1048576,MATCH(Compromis!$A359,Compromis!$A$3:$A$1048576,1)),"")</f>
        <v/>
      </c>
    </row>
    <row r="360" spans="10:11" x14ac:dyDescent="0.3">
      <c r="J360" s="15" t="str">
        <f>IFERROR(INDEX(Ventes!D$4:D$1048576,MATCH(Compromis!$A360,Compromis!$A$3:$A$1048576,1)),"")</f>
        <v/>
      </c>
      <c r="K360" s="15" t="str">
        <f>IFERROR(INDEX(Ventes!E$4:E$1048576,MATCH(Compromis!$A360,Compromis!$A$3:$A$1048576,1)),"")</f>
        <v/>
      </c>
    </row>
    <row r="361" spans="10:11" x14ac:dyDescent="0.3">
      <c r="J361" s="15" t="str">
        <f>IFERROR(INDEX(Ventes!D$4:D$1048576,MATCH(Compromis!$A361,Compromis!$A$3:$A$1048576,1)),"")</f>
        <v/>
      </c>
      <c r="K361" s="15" t="str">
        <f>IFERROR(INDEX(Ventes!E$4:E$1048576,MATCH(Compromis!$A361,Compromis!$A$3:$A$1048576,1)),"")</f>
        <v/>
      </c>
    </row>
    <row r="362" spans="10:11" x14ac:dyDescent="0.3">
      <c r="J362" s="15" t="str">
        <f>IFERROR(INDEX(Ventes!D$4:D$1048576,MATCH(Compromis!$A362,Compromis!$A$3:$A$1048576,1)),"")</f>
        <v/>
      </c>
      <c r="K362" s="15" t="str">
        <f>IFERROR(INDEX(Ventes!E$4:E$1048576,MATCH(Compromis!$A362,Compromis!$A$3:$A$1048576,1)),"")</f>
        <v/>
      </c>
    </row>
    <row r="363" spans="10:11" x14ac:dyDescent="0.3">
      <c r="J363" s="15" t="str">
        <f>IFERROR(INDEX(Ventes!D$4:D$1048576,MATCH(Compromis!$A363,Compromis!$A$3:$A$1048576,1)),"")</f>
        <v/>
      </c>
      <c r="K363" s="15" t="str">
        <f>IFERROR(INDEX(Ventes!E$4:E$1048576,MATCH(Compromis!$A363,Compromis!$A$3:$A$1048576,1)),"")</f>
        <v/>
      </c>
    </row>
    <row r="364" spans="10:11" x14ac:dyDescent="0.3">
      <c r="J364" s="15" t="str">
        <f>IFERROR(INDEX(Ventes!D$4:D$1048576,MATCH(Compromis!$A364,Compromis!$A$3:$A$1048576,1)),"")</f>
        <v/>
      </c>
      <c r="K364" s="15" t="str">
        <f>IFERROR(INDEX(Ventes!E$4:E$1048576,MATCH(Compromis!$A364,Compromis!$A$3:$A$1048576,1)),"")</f>
        <v/>
      </c>
    </row>
    <row r="365" spans="10:11" x14ac:dyDescent="0.3">
      <c r="J365" s="15" t="str">
        <f>IFERROR(INDEX(Ventes!D$4:D$1048576,MATCH(Compromis!$A365,Compromis!$A$3:$A$1048576,1)),"")</f>
        <v/>
      </c>
      <c r="K365" s="15" t="str">
        <f>IFERROR(INDEX(Ventes!E$4:E$1048576,MATCH(Compromis!$A365,Compromis!$A$3:$A$1048576,1)),"")</f>
        <v/>
      </c>
    </row>
    <row r="366" spans="10:11" x14ac:dyDescent="0.3">
      <c r="J366" s="15" t="str">
        <f>IFERROR(INDEX(Ventes!D$4:D$1048576,MATCH(Compromis!$A366,Compromis!$A$3:$A$1048576,1)),"")</f>
        <v/>
      </c>
      <c r="K366" s="15" t="str">
        <f>IFERROR(INDEX(Ventes!E$4:E$1048576,MATCH(Compromis!$A366,Compromis!$A$3:$A$1048576,1)),"")</f>
        <v/>
      </c>
    </row>
    <row r="367" spans="10:11" x14ac:dyDescent="0.3">
      <c r="J367" s="15" t="str">
        <f>IFERROR(INDEX(Ventes!D$4:D$1048576,MATCH(Compromis!$A367,Compromis!$A$3:$A$1048576,1)),"")</f>
        <v/>
      </c>
      <c r="K367" s="15" t="str">
        <f>IFERROR(INDEX(Ventes!E$4:E$1048576,MATCH(Compromis!$A367,Compromis!$A$3:$A$1048576,1)),"")</f>
        <v/>
      </c>
    </row>
    <row r="368" spans="10:11" x14ac:dyDescent="0.3">
      <c r="J368" s="15" t="str">
        <f>IFERROR(INDEX(Ventes!D$4:D$1048576,MATCH(Compromis!$A368,Compromis!$A$3:$A$1048576,1)),"")</f>
        <v/>
      </c>
      <c r="K368" s="15" t="str">
        <f>IFERROR(INDEX(Ventes!E$4:E$1048576,MATCH(Compromis!$A368,Compromis!$A$3:$A$1048576,1)),"")</f>
        <v/>
      </c>
    </row>
    <row r="369" spans="10:11" x14ac:dyDescent="0.3">
      <c r="J369" s="15" t="str">
        <f>IFERROR(INDEX(Ventes!D$4:D$1048576,MATCH(Compromis!$A369,Compromis!$A$3:$A$1048576,1)),"")</f>
        <v/>
      </c>
      <c r="K369" s="15" t="str">
        <f>IFERROR(INDEX(Ventes!E$4:E$1048576,MATCH(Compromis!$A369,Compromis!$A$3:$A$1048576,1)),"")</f>
        <v/>
      </c>
    </row>
    <row r="370" spans="10:11" x14ac:dyDescent="0.3">
      <c r="J370" s="15" t="str">
        <f>IFERROR(INDEX(Ventes!D$4:D$1048576,MATCH(Compromis!$A370,Compromis!$A$3:$A$1048576,1)),"")</f>
        <v/>
      </c>
      <c r="K370" s="15" t="str">
        <f>IFERROR(INDEX(Ventes!E$4:E$1048576,MATCH(Compromis!$A370,Compromis!$A$3:$A$1048576,1)),"")</f>
        <v/>
      </c>
    </row>
    <row r="371" spans="10:11" x14ac:dyDescent="0.3">
      <c r="J371" s="15" t="str">
        <f>IFERROR(INDEX(Ventes!D$4:D$1048576,MATCH(Compromis!$A371,Compromis!$A$3:$A$1048576,1)),"")</f>
        <v/>
      </c>
      <c r="K371" s="15" t="str">
        <f>IFERROR(INDEX(Ventes!E$4:E$1048576,MATCH(Compromis!$A371,Compromis!$A$3:$A$1048576,1)),"")</f>
        <v/>
      </c>
    </row>
    <row r="372" spans="10:11" x14ac:dyDescent="0.3">
      <c r="J372" s="15" t="str">
        <f>IFERROR(INDEX(Ventes!D$4:D$1048576,MATCH(Compromis!$A372,Compromis!$A$3:$A$1048576,1)),"")</f>
        <v/>
      </c>
      <c r="K372" s="15" t="str">
        <f>IFERROR(INDEX(Ventes!E$4:E$1048576,MATCH(Compromis!$A372,Compromis!$A$3:$A$1048576,1)),"")</f>
        <v/>
      </c>
    </row>
    <row r="373" spans="10:11" x14ac:dyDescent="0.3">
      <c r="J373" s="15" t="str">
        <f>IFERROR(INDEX(Ventes!D$4:D$1048576,MATCH(Compromis!$A373,Compromis!$A$3:$A$1048576,1)),"")</f>
        <v/>
      </c>
      <c r="K373" s="15" t="str">
        <f>IFERROR(INDEX(Ventes!E$4:E$1048576,MATCH(Compromis!$A373,Compromis!$A$3:$A$1048576,1)),"")</f>
        <v/>
      </c>
    </row>
    <row r="374" spans="10:11" x14ac:dyDescent="0.3">
      <c r="J374" s="15" t="str">
        <f>IFERROR(INDEX(Ventes!D$4:D$1048576,MATCH(Compromis!$A374,Compromis!$A$3:$A$1048576,1)),"")</f>
        <v/>
      </c>
      <c r="K374" s="15" t="str">
        <f>IFERROR(INDEX(Ventes!E$4:E$1048576,MATCH(Compromis!$A374,Compromis!$A$3:$A$1048576,1)),"")</f>
        <v/>
      </c>
    </row>
    <row r="375" spans="10:11" x14ac:dyDescent="0.3">
      <c r="J375" s="15" t="str">
        <f>IFERROR(INDEX(Ventes!D$4:D$1048576,MATCH(Compromis!$A375,Compromis!$A$3:$A$1048576,1)),"")</f>
        <v/>
      </c>
      <c r="K375" s="15" t="str">
        <f>IFERROR(INDEX(Ventes!E$4:E$1048576,MATCH(Compromis!$A375,Compromis!$A$3:$A$1048576,1)),"")</f>
        <v/>
      </c>
    </row>
    <row r="376" spans="10:11" x14ac:dyDescent="0.3">
      <c r="J376" s="15" t="str">
        <f>IFERROR(INDEX(Ventes!D$4:D$1048576,MATCH(Compromis!$A376,Compromis!$A$3:$A$1048576,1)),"")</f>
        <v/>
      </c>
      <c r="K376" s="15" t="str">
        <f>IFERROR(INDEX(Ventes!E$4:E$1048576,MATCH(Compromis!$A376,Compromis!$A$3:$A$1048576,1)),"")</f>
        <v/>
      </c>
    </row>
    <row r="377" spans="10:11" x14ac:dyDescent="0.3">
      <c r="J377" s="15" t="str">
        <f>IFERROR(INDEX(Ventes!D$4:D$1048576,MATCH(Compromis!$A377,Compromis!$A$3:$A$1048576,1)),"")</f>
        <v/>
      </c>
      <c r="K377" s="15" t="str">
        <f>IFERROR(INDEX(Ventes!E$4:E$1048576,MATCH(Compromis!$A377,Compromis!$A$3:$A$1048576,1)),"")</f>
        <v/>
      </c>
    </row>
    <row r="378" spans="10:11" x14ac:dyDescent="0.3">
      <c r="J378" s="15" t="str">
        <f>IFERROR(INDEX(Ventes!D$4:D$1048576,MATCH(Compromis!$A378,Compromis!$A$3:$A$1048576,1)),"")</f>
        <v/>
      </c>
      <c r="K378" s="15" t="str">
        <f>IFERROR(INDEX(Ventes!E$4:E$1048576,MATCH(Compromis!$A378,Compromis!$A$3:$A$1048576,1)),"")</f>
        <v/>
      </c>
    </row>
    <row r="379" spans="10:11" x14ac:dyDescent="0.3">
      <c r="J379" s="15" t="str">
        <f>IFERROR(INDEX(Ventes!D$4:D$1048576,MATCH(Compromis!$A379,Compromis!$A$3:$A$1048576,1)),"")</f>
        <v/>
      </c>
      <c r="K379" s="15" t="str">
        <f>IFERROR(INDEX(Ventes!E$4:E$1048576,MATCH(Compromis!$A379,Compromis!$A$3:$A$1048576,1)),"")</f>
        <v/>
      </c>
    </row>
    <row r="380" spans="10:11" x14ac:dyDescent="0.3">
      <c r="J380" s="15" t="str">
        <f>IFERROR(INDEX(Ventes!D$4:D$1048576,MATCH(Compromis!$A380,Compromis!$A$3:$A$1048576,1)),"")</f>
        <v/>
      </c>
      <c r="K380" s="15" t="str">
        <f>IFERROR(INDEX(Ventes!E$4:E$1048576,MATCH(Compromis!$A380,Compromis!$A$3:$A$1048576,1)),"")</f>
        <v/>
      </c>
    </row>
    <row r="381" spans="10:11" x14ac:dyDescent="0.3">
      <c r="J381" s="15" t="str">
        <f>IFERROR(INDEX(Ventes!D$4:D$1048576,MATCH(Compromis!$A381,Compromis!$A$3:$A$1048576,1)),"")</f>
        <v/>
      </c>
      <c r="K381" s="15" t="str">
        <f>IFERROR(INDEX(Ventes!E$4:E$1048576,MATCH(Compromis!$A381,Compromis!$A$3:$A$1048576,1)),"")</f>
        <v/>
      </c>
    </row>
    <row r="382" spans="10:11" x14ac:dyDescent="0.3">
      <c r="J382" s="15" t="str">
        <f>IFERROR(INDEX(Ventes!D$4:D$1048576,MATCH(Compromis!$A382,Compromis!$A$3:$A$1048576,1)),"")</f>
        <v/>
      </c>
      <c r="K382" s="15" t="str">
        <f>IFERROR(INDEX(Ventes!E$4:E$1048576,MATCH(Compromis!$A382,Compromis!$A$3:$A$1048576,1)),"")</f>
        <v/>
      </c>
    </row>
    <row r="383" spans="10:11" x14ac:dyDescent="0.3">
      <c r="J383" s="15" t="str">
        <f>IFERROR(INDEX(Ventes!D$4:D$1048576,MATCH(Compromis!$A383,Compromis!$A$3:$A$1048576,1)),"")</f>
        <v/>
      </c>
      <c r="K383" s="15" t="str">
        <f>IFERROR(INDEX(Ventes!E$4:E$1048576,MATCH(Compromis!$A383,Compromis!$A$3:$A$1048576,1)),"")</f>
        <v/>
      </c>
    </row>
    <row r="384" spans="10:11" x14ac:dyDescent="0.3">
      <c r="J384" s="15" t="str">
        <f>IFERROR(INDEX(Ventes!D$4:D$1048576,MATCH(Compromis!$A384,Compromis!$A$3:$A$1048576,1)),"")</f>
        <v/>
      </c>
      <c r="K384" s="15" t="str">
        <f>IFERROR(INDEX(Ventes!E$4:E$1048576,MATCH(Compromis!$A384,Compromis!$A$3:$A$1048576,1)),"")</f>
        <v/>
      </c>
    </row>
    <row r="385" spans="10:11" x14ac:dyDescent="0.3">
      <c r="J385" s="15" t="str">
        <f>IFERROR(INDEX(Ventes!D$4:D$1048576,MATCH(Compromis!$A385,Compromis!$A$3:$A$1048576,1)),"")</f>
        <v/>
      </c>
      <c r="K385" s="15" t="str">
        <f>IFERROR(INDEX(Ventes!E$4:E$1048576,MATCH(Compromis!$A385,Compromis!$A$3:$A$1048576,1)),"")</f>
        <v/>
      </c>
    </row>
    <row r="386" spans="10:11" x14ac:dyDescent="0.3">
      <c r="J386" s="15" t="str">
        <f>IFERROR(INDEX(Ventes!D$4:D$1048576,MATCH(Compromis!$A386,Compromis!$A$3:$A$1048576,1)),"")</f>
        <v/>
      </c>
      <c r="K386" s="15" t="str">
        <f>IFERROR(INDEX(Ventes!E$4:E$1048576,MATCH(Compromis!$A386,Compromis!$A$3:$A$1048576,1)),"")</f>
        <v/>
      </c>
    </row>
    <row r="387" spans="10:11" x14ac:dyDescent="0.3">
      <c r="J387" s="15" t="str">
        <f>IFERROR(INDEX(Ventes!D$4:D$1048576,MATCH(Compromis!$A387,Compromis!$A$3:$A$1048576,1)),"")</f>
        <v/>
      </c>
      <c r="K387" s="15" t="str">
        <f>IFERROR(INDEX(Ventes!E$4:E$1048576,MATCH(Compromis!$A387,Compromis!$A$3:$A$1048576,1)),"")</f>
        <v/>
      </c>
    </row>
    <row r="388" spans="10:11" x14ac:dyDescent="0.3">
      <c r="J388" s="15" t="str">
        <f>IFERROR(INDEX(Ventes!D$4:D$1048576,MATCH(Compromis!$A388,Compromis!$A$3:$A$1048576,1)),"")</f>
        <v/>
      </c>
      <c r="K388" s="15" t="str">
        <f>IFERROR(INDEX(Ventes!E$4:E$1048576,MATCH(Compromis!$A388,Compromis!$A$3:$A$1048576,1)),"")</f>
        <v/>
      </c>
    </row>
    <row r="389" spans="10:11" x14ac:dyDescent="0.3">
      <c r="J389" s="15" t="str">
        <f>IFERROR(INDEX(Ventes!D$4:D$1048576,MATCH(Compromis!$A389,Compromis!$A$3:$A$1048576,1)),"")</f>
        <v/>
      </c>
      <c r="K389" s="15" t="str">
        <f>IFERROR(INDEX(Ventes!E$4:E$1048576,MATCH(Compromis!$A389,Compromis!$A$3:$A$1048576,1)),"")</f>
        <v/>
      </c>
    </row>
    <row r="390" spans="10:11" x14ac:dyDescent="0.3">
      <c r="J390" s="15" t="str">
        <f>IFERROR(INDEX(Ventes!D$4:D$1048576,MATCH(Compromis!$A390,Compromis!$A$3:$A$1048576,1)),"")</f>
        <v/>
      </c>
      <c r="K390" s="15" t="str">
        <f>IFERROR(INDEX(Ventes!E$4:E$1048576,MATCH(Compromis!$A390,Compromis!$A$3:$A$1048576,1)),"")</f>
        <v/>
      </c>
    </row>
    <row r="391" spans="10:11" x14ac:dyDescent="0.3">
      <c r="J391" s="15" t="str">
        <f>IFERROR(INDEX(Ventes!D$4:D$1048576,MATCH(Compromis!$A391,Compromis!$A$3:$A$1048576,1)),"")</f>
        <v/>
      </c>
      <c r="K391" s="15" t="str">
        <f>IFERROR(INDEX(Ventes!E$4:E$1048576,MATCH(Compromis!$A391,Compromis!$A$3:$A$1048576,1)),"")</f>
        <v/>
      </c>
    </row>
    <row r="392" spans="10:11" x14ac:dyDescent="0.3">
      <c r="J392" s="15" t="str">
        <f>IFERROR(INDEX(Ventes!D$4:D$1048576,MATCH(Compromis!$A392,Compromis!$A$3:$A$1048576,1)),"")</f>
        <v/>
      </c>
      <c r="K392" s="15" t="str">
        <f>IFERROR(INDEX(Ventes!E$4:E$1048576,MATCH(Compromis!$A392,Compromis!$A$3:$A$1048576,1)),"")</f>
        <v/>
      </c>
    </row>
    <row r="393" spans="10:11" x14ac:dyDescent="0.3">
      <c r="J393" s="15" t="str">
        <f>IFERROR(INDEX(Ventes!D$4:D$1048576,MATCH(Compromis!$A393,Compromis!$A$3:$A$1048576,1)),"")</f>
        <v/>
      </c>
      <c r="K393" s="15" t="str">
        <f>IFERROR(INDEX(Ventes!E$4:E$1048576,MATCH(Compromis!$A393,Compromis!$A$3:$A$1048576,1)),"")</f>
        <v/>
      </c>
    </row>
    <row r="394" spans="10:11" x14ac:dyDescent="0.3">
      <c r="J394" s="15" t="str">
        <f>IFERROR(INDEX(Ventes!D$4:D$1048576,MATCH(Compromis!$A394,Compromis!$A$3:$A$1048576,1)),"")</f>
        <v/>
      </c>
      <c r="K394" s="15" t="str">
        <f>IFERROR(INDEX(Ventes!E$4:E$1048576,MATCH(Compromis!$A394,Compromis!$A$3:$A$1048576,1)),"")</f>
        <v/>
      </c>
    </row>
    <row r="395" spans="10:11" x14ac:dyDescent="0.3">
      <c r="J395" s="15" t="str">
        <f>IFERROR(INDEX(Ventes!D$4:D$1048576,MATCH(Compromis!$A395,Compromis!$A$3:$A$1048576,1)),"")</f>
        <v/>
      </c>
      <c r="K395" s="15" t="str">
        <f>IFERROR(INDEX(Ventes!E$4:E$1048576,MATCH(Compromis!$A395,Compromis!$A$3:$A$1048576,1)),"")</f>
        <v/>
      </c>
    </row>
    <row r="396" spans="10:11" x14ac:dyDescent="0.3">
      <c r="J396" s="15" t="str">
        <f>IFERROR(INDEX(Ventes!D$4:D$1048576,MATCH(Compromis!$A396,Compromis!$A$3:$A$1048576,1)),"")</f>
        <v/>
      </c>
      <c r="K396" s="15" t="str">
        <f>IFERROR(INDEX(Ventes!E$4:E$1048576,MATCH(Compromis!$A396,Compromis!$A$3:$A$1048576,1)),"")</f>
        <v/>
      </c>
    </row>
    <row r="397" spans="10:11" x14ac:dyDescent="0.3">
      <c r="J397" s="15" t="str">
        <f>IFERROR(INDEX(Ventes!D$4:D$1048576,MATCH(Compromis!$A397,Compromis!$A$3:$A$1048576,1)),"")</f>
        <v/>
      </c>
      <c r="K397" s="15" t="str">
        <f>IFERROR(INDEX(Ventes!E$4:E$1048576,MATCH(Compromis!$A397,Compromis!$A$3:$A$1048576,1)),"")</f>
        <v/>
      </c>
    </row>
    <row r="398" spans="10:11" x14ac:dyDescent="0.3">
      <c r="J398" s="15" t="str">
        <f>IFERROR(INDEX(Ventes!D$4:D$1048576,MATCH(Compromis!$A398,Compromis!$A$3:$A$1048576,1)),"")</f>
        <v/>
      </c>
      <c r="K398" s="15" t="str">
        <f>IFERROR(INDEX(Ventes!E$4:E$1048576,MATCH(Compromis!$A398,Compromis!$A$3:$A$1048576,1)),"")</f>
        <v/>
      </c>
    </row>
    <row r="399" spans="10:11" x14ac:dyDescent="0.3">
      <c r="J399" s="15" t="str">
        <f>IFERROR(INDEX(Ventes!D$4:D$1048576,MATCH(Compromis!$A399,Compromis!$A$3:$A$1048576,1)),"")</f>
        <v/>
      </c>
      <c r="K399" s="15" t="str">
        <f>IFERROR(INDEX(Ventes!E$4:E$1048576,MATCH(Compromis!$A399,Compromis!$A$3:$A$1048576,1)),"")</f>
        <v/>
      </c>
    </row>
    <row r="400" spans="10:11" x14ac:dyDescent="0.3">
      <c r="J400" s="15" t="str">
        <f>IFERROR(INDEX(Ventes!D$4:D$1048576,MATCH(Compromis!$A400,Compromis!$A$3:$A$1048576,1)),"")</f>
        <v/>
      </c>
      <c r="K400" s="15" t="str">
        <f>IFERROR(INDEX(Ventes!E$4:E$1048576,MATCH(Compromis!$A400,Compromis!$A$3:$A$1048576,1)),"")</f>
        <v/>
      </c>
    </row>
    <row r="401" spans="10:11" x14ac:dyDescent="0.3">
      <c r="J401" s="15" t="str">
        <f>IFERROR(INDEX(Ventes!D$4:D$1048576,MATCH(Compromis!$A401,Compromis!$A$3:$A$1048576,1)),"")</f>
        <v/>
      </c>
      <c r="K401" s="15" t="str">
        <f>IFERROR(INDEX(Ventes!E$4:E$1048576,MATCH(Compromis!$A401,Compromis!$A$3:$A$1048576,1)),"")</f>
        <v/>
      </c>
    </row>
    <row r="402" spans="10:11" x14ac:dyDescent="0.3">
      <c r="J402" s="15" t="str">
        <f>IFERROR(INDEX(Ventes!D$4:D$1048576,MATCH(Compromis!$A402,Compromis!$A$3:$A$1048576,1)),"")</f>
        <v/>
      </c>
      <c r="K402" s="15" t="str">
        <f>IFERROR(INDEX(Ventes!E$4:E$1048576,MATCH(Compromis!$A402,Compromis!$A$3:$A$1048576,1)),"")</f>
        <v/>
      </c>
    </row>
    <row r="403" spans="10:11" x14ac:dyDescent="0.3">
      <c r="J403" s="15" t="str">
        <f>IFERROR(INDEX(Ventes!D$4:D$1048576,MATCH(Compromis!$A403,Compromis!$A$3:$A$1048576,1)),"")</f>
        <v/>
      </c>
      <c r="K403" s="15" t="str">
        <f>IFERROR(INDEX(Ventes!E$4:E$1048576,MATCH(Compromis!$A403,Compromis!$A$3:$A$1048576,1)),"")</f>
        <v/>
      </c>
    </row>
    <row r="404" spans="10:11" x14ac:dyDescent="0.3">
      <c r="J404" s="15" t="str">
        <f>IFERROR(INDEX(Ventes!D$4:D$1048576,MATCH(Compromis!$A404,Compromis!$A$3:$A$1048576,1)),"")</f>
        <v/>
      </c>
      <c r="K404" s="15" t="str">
        <f>IFERROR(INDEX(Ventes!E$4:E$1048576,MATCH(Compromis!$A404,Compromis!$A$3:$A$1048576,1)),"")</f>
        <v/>
      </c>
    </row>
    <row r="405" spans="10:11" x14ac:dyDescent="0.3">
      <c r="J405" s="15" t="str">
        <f>IFERROR(INDEX(Ventes!D$4:D$1048576,MATCH(Compromis!$A405,Compromis!$A$3:$A$1048576,1)),"")</f>
        <v/>
      </c>
      <c r="K405" s="15" t="str">
        <f>IFERROR(INDEX(Ventes!E$4:E$1048576,MATCH(Compromis!$A405,Compromis!$A$3:$A$1048576,1)),"")</f>
        <v/>
      </c>
    </row>
    <row r="406" spans="10:11" x14ac:dyDescent="0.3">
      <c r="J406" s="15" t="str">
        <f>IFERROR(INDEX(Ventes!D$4:D$1048576,MATCH(Compromis!$A406,Compromis!$A$3:$A$1048576,1)),"")</f>
        <v/>
      </c>
      <c r="K406" s="15" t="str">
        <f>IFERROR(INDEX(Ventes!E$4:E$1048576,MATCH(Compromis!$A406,Compromis!$A$3:$A$1048576,1)),"")</f>
        <v/>
      </c>
    </row>
    <row r="407" spans="10:11" x14ac:dyDescent="0.3">
      <c r="J407" s="15" t="str">
        <f>IFERROR(INDEX(Ventes!D$4:D$1048576,MATCH(Compromis!$A407,Compromis!$A$3:$A$1048576,1)),"")</f>
        <v/>
      </c>
      <c r="K407" s="15" t="str">
        <f>IFERROR(INDEX(Ventes!E$4:E$1048576,MATCH(Compromis!$A407,Compromis!$A$3:$A$1048576,1)),"")</f>
        <v/>
      </c>
    </row>
    <row r="408" spans="10:11" x14ac:dyDescent="0.3">
      <c r="J408" s="15" t="str">
        <f>IFERROR(INDEX(Ventes!D$4:D$1048576,MATCH(Compromis!$A408,Compromis!$A$3:$A$1048576,1)),"")</f>
        <v/>
      </c>
      <c r="K408" s="15" t="str">
        <f>IFERROR(INDEX(Ventes!E$4:E$1048576,MATCH(Compromis!$A408,Compromis!$A$3:$A$1048576,1)),"")</f>
        <v/>
      </c>
    </row>
    <row r="409" spans="10:11" x14ac:dyDescent="0.3">
      <c r="J409" s="15" t="str">
        <f>IFERROR(INDEX(Ventes!D$4:D$1048576,MATCH(Compromis!$A409,Compromis!$A$3:$A$1048576,1)),"")</f>
        <v/>
      </c>
      <c r="K409" s="15" t="str">
        <f>IFERROR(INDEX(Ventes!E$4:E$1048576,MATCH(Compromis!$A409,Compromis!$A$3:$A$1048576,1)),"")</f>
        <v/>
      </c>
    </row>
    <row r="410" spans="10:11" x14ac:dyDescent="0.3">
      <c r="J410" s="15" t="str">
        <f>IFERROR(INDEX(Ventes!D$4:D$1048576,MATCH(Compromis!$A410,Compromis!$A$3:$A$1048576,1)),"")</f>
        <v/>
      </c>
      <c r="K410" s="15" t="str">
        <f>IFERROR(INDEX(Ventes!E$4:E$1048576,MATCH(Compromis!$A410,Compromis!$A$3:$A$1048576,1)),"")</f>
        <v/>
      </c>
    </row>
    <row r="411" spans="10:11" x14ac:dyDescent="0.3">
      <c r="J411" s="15" t="str">
        <f>IFERROR(INDEX(Ventes!D$4:D$1048576,MATCH(Compromis!$A411,Compromis!$A$3:$A$1048576,1)),"")</f>
        <v/>
      </c>
      <c r="K411" s="15" t="str">
        <f>IFERROR(INDEX(Ventes!E$4:E$1048576,MATCH(Compromis!$A411,Compromis!$A$3:$A$1048576,1)),"")</f>
        <v/>
      </c>
    </row>
    <row r="412" spans="10:11" x14ac:dyDescent="0.3">
      <c r="J412" s="15" t="str">
        <f>IFERROR(INDEX(Ventes!D$4:D$1048576,MATCH(Compromis!$A412,Compromis!$A$3:$A$1048576,1)),"")</f>
        <v/>
      </c>
      <c r="K412" s="15" t="str">
        <f>IFERROR(INDEX(Ventes!E$4:E$1048576,MATCH(Compromis!$A412,Compromis!$A$3:$A$1048576,1)),"")</f>
        <v/>
      </c>
    </row>
    <row r="413" spans="10:11" x14ac:dyDescent="0.3">
      <c r="J413" s="15" t="str">
        <f>IFERROR(INDEX(Ventes!D$4:D$1048576,MATCH(Compromis!$A413,Compromis!$A$3:$A$1048576,1)),"")</f>
        <v/>
      </c>
      <c r="K413" s="15" t="str">
        <f>IFERROR(INDEX(Ventes!E$4:E$1048576,MATCH(Compromis!$A413,Compromis!$A$3:$A$1048576,1)),"")</f>
        <v/>
      </c>
    </row>
    <row r="414" spans="10:11" x14ac:dyDescent="0.3">
      <c r="J414" s="15" t="str">
        <f>IFERROR(INDEX(Ventes!D$4:D$1048576,MATCH(Compromis!$A414,Compromis!$A$3:$A$1048576,1)),"")</f>
        <v/>
      </c>
      <c r="K414" s="15" t="str">
        <f>IFERROR(INDEX(Ventes!E$4:E$1048576,MATCH(Compromis!$A414,Compromis!$A$3:$A$1048576,1)),"")</f>
        <v/>
      </c>
    </row>
    <row r="415" spans="10:11" x14ac:dyDescent="0.3">
      <c r="J415" s="15" t="str">
        <f>IFERROR(INDEX(Ventes!D$4:D$1048576,MATCH(Compromis!$A415,Compromis!$A$3:$A$1048576,1)),"")</f>
        <v/>
      </c>
      <c r="K415" s="15" t="str">
        <f>IFERROR(INDEX(Ventes!E$4:E$1048576,MATCH(Compromis!$A415,Compromis!$A$3:$A$1048576,1)),"")</f>
        <v/>
      </c>
    </row>
    <row r="416" spans="10:11" x14ac:dyDescent="0.3">
      <c r="J416" s="15" t="str">
        <f>IFERROR(INDEX(Ventes!D$4:D$1048576,MATCH(Compromis!$A416,Compromis!$A$3:$A$1048576,1)),"")</f>
        <v/>
      </c>
      <c r="K416" s="15" t="str">
        <f>IFERROR(INDEX(Ventes!E$4:E$1048576,MATCH(Compromis!$A416,Compromis!$A$3:$A$1048576,1)),"")</f>
        <v/>
      </c>
    </row>
    <row r="417" spans="10:11" x14ac:dyDescent="0.3">
      <c r="J417" s="15" t="str">
        <f>IFERROR(INDEX(Ventes!D$4:D$1048576,MATCH(Compromis!$A417,Compromis!$A$3:$A$1048576,1)),"")</f>
        <v/>
      </c>
      <c r="K417" s="15" t="str">
        <f>IFERROR(INDEX(Ventes!E$4:E$1048576,MATCH(Compromis!$A417,Compromis!$A$3:$A$1048576,1)),"")</f>
        <v/>
      </c>
    </row>
    <row r="418" spans="10:11" x14ac:dyDescent="0.3">
      <c r="J418" s="15" t="str">
        <f>IFERROR(INDEX(Ventes!D$4:D$1048576,MATCH(Compromis!$A418,Compromis!$A$3:$A$1048576,1)),"")</f>
        <v/>
      </c>
      <c r="K418" s="15" t="str">
        <f>IFERROR(INDEX(Ventes!E$4:E$1048576,MATCH(Compromis!$A418,Compromis!$A$3:$A$1048576,1)),"")</f>
        <v/>
      </c>
    </row>
    <row r="419" spans="10:11" x14ac:dyDescent="0.3">
      <c r="J419" s="15" t="str">
        <f>IFERROR(INDEX(Ventes!D$4:D$1048576,MATCH(Compromis!$A419,Compromis!$A$3:$A$1048576,1)),"")</f>
        <v/>
      </c>
      <c r="K419" s="15" t="str">
        <f>IFERROR(INDEX(Ventes!E$4:E$1048576,MATCH(Compromis!$A419,Compromis!$A$3:$A$1048576,1)),"")</f>
        <v/>
      </c>
    </row>
    <row r="420" spans="10:11" x14ac:dyDescent="0.3">
      <c r="J420" s="15" t="str">
        <f>IFERROR(INDEX(Ventes!D$4:D$1048576,MATCH(Compromis!$A420,Compromis!$A$3:$A$1048576,1)),"")</f>
        <v/>
      </c>
      <c r="K420" s="15" t="str">
        <f>IFERROR(INDEX(Ventes!E$4:E$1048576,MATCH(Compromis!$A420,Compromis!$A$3:$A$1048576,1)),"")</f>
        <v/>
      </c>
    </row>
  </sheetData>
  <phoneticPr fontId="8" type="noConversion"/>
  <conditionalFormatting sqref="E54:E1048576 E3:F53">
    <cfRule type="containsText" dxfId="45" priority="7" operator="containsText" text="X">
      <formula>NOT(ISERROR(SEARCH("X",E3)))</formula>
    </cfRule>
  </conditionalFormatting>
  <conditionalFormatting sqref="H3 H500">
    <cfRule type="cellIs" dxfId="44" priority="5" operator="greaterThan">
      <formula>$G3</formula>
    </cfRule>
  </conditionalFormatting>
  <conditionalFormatting sqref="H3:H500">
    <cfRule type="cellIs" dxfId="42" priority="4" operator="lessThanOrEqual">
      <formula>$G3</formula>
    </cfRule>
    <cfRule type="cellIs" dxfId="41" priority="3" operator="greaterThan">
      <formula>$G3</formula>
    </cfRule>
    <cfRule type="cellIs" dxfId="40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" operator="between" id="{86243A15-4A13-4F83-80C5-60E3EA54775F}">
            <xm:f>Ventes!$A$1</xm:f>
            <xm:f>Ventes!$A$1-15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G3:G500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F152157-022D-42EC-963C-2B0FB6C15485}">
          <x14:formula1>
            <xm:f>Déroulant!$K$9:$K$10</xm:f>
          </x14:formula1>
          <xm:sqref>E3:E1048576 F3:F53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F45160-07E1-4FEE-8DB2-A774154C1E44}">
  <sheetPr codeName="Feuil6"/>
  <dimension ref="B2:M27"/>
  <sheetViews>
    <sheetView topLeftCell="A2" workbookViewId="0">
      <selection activeCell="I13" sqref="I13"/>
    </sheetView>
  </sheetViews>
  <sheetFormatPr baseColWidth="10" defaultRowHeight="14.4" x14ac:dyDescent="0.3"/>
  <cols>
    <col min="4" max="4" width="12.44140625" bestFit="1" customWidth="1"/>
    <col min="8" max="8" width="14.77734375" bestFit="1" customWidth="1"/>
  </cols>
  <sheetData>
    <row r="2" spans="2:13" x14ac:dyDescent="0.3">
      <c r="B2" t="s">
        <v>53</v>
      </c>
    </row>
    <row r="3" spans="2:13" x14ac:dyDescent="0.3">
      <c r="B3" t="s">
        <v>54</v>
      </c>
      <c r="D3" t="s">
        <v>82</v>
      </c>
      <c r="F3" t="str">
        <f>Ventes!$M$2</f>
        <v>Agent 1</v>
      </c>
      <c r="H3" t="s">
        <v>97</v>
      </c>
      <c r="I3" s="15">
        <v>44197</v>
      </c>
    </row>
    <row r="4" spans="2:13" x14ac:dyDescent="0.3">
      <c r="D4" t="s">
        <v>83</v>
      </c>
      <c r="F4" t="str">
        <f>Ventes!$O$2</f>
        <v>Agent 2</v>
      </c>
      <c r="H4" t="s">
        <v>98</v>
      </c>
      <c r="I4" s="15">
        <f>Ventes!$A$1-DAY(Ventes!$A$1)</f>
        <v>44804</v>
      </c>
    </row>
    <row r="5" spans="2:13" x14ac:dyDescent="0.3">
      <c r="D5" t="s">
        <v>84</v>
      </c>
      <c r="F5" t="str">
        <f>Ventes!$Q$2</f>
        <v>Agent 3</v>
      </c>
      <c r="H5" t="s">
        <v>99</v>
      </c>
      <c r="I5" s="15">
        <f>Ventes!$A$1</f>
        <v>44824</v>
      </c>
      <c r="L5" s="15"/>
      <c r="M5" s="15"/>
    </row>
    <row r="6" spans="2:13" x14ac:dyDescent="0.3">
      <c r="F6" t="str">
        <f>Ventes!$S$2</f>
        <v>Agent 4</v>
      </c>
      <c r="H6" t="s">
        <v>100</v>
      </c>
      <c r="I6" s="15">
        <f>$I$5+32-DAY($I$5+32)</f>
        <v>44834</v>
      </c>
      <c r="L6" s="15"/>
      <c r="M6" s="15"/>
    </row>
    <row r="7" spans="2:13" x14ac:dyDescent="0.3">
      <c r="F7" t="str">
        <f>Ventes!$U$2</f>
        <v>Agent 5</v>
      </c>
      <c r="L7" s="15"/>
      <c r="M7" s="15"/>
    </row>
    <row r="8" spans="2:13" x14ac:dyDescent="0.3">
      <c r="F8" t="str">
        <f>Ventes!$W$2</f>
        <v>Agent 6</v>
      </c>
      <c r="L8" s="15"/>
      <c r="M8" s="15"/>
    </row>
    <row r="9" spans="2:13" x14ac:dyDescent="0.3">
      <c r="F9" t="str">
        <f>Ventes!$Y$2</f>
        <v>Agent 7</v>
      </c>
      <c r="L9" s="15"/>
      <c r="M9" s="15"/>
    </row>
    <row r="10" spans="2:13" x14ac:dyDescent="0.3">
      <c r="F10" t="str">
        <f>Ventes!$AA$2</f>
        <v>Agent 8</v>
      </c>
      <c r="K10" s="10" t="s">
        <v>146</v>
      </c>
      <c r="L10" s="15"/>
      <c r="M10" s="15"/>
    </row>
    <row r="11" spans="2:13" x14ac:dyDescent="0.3">
      <c r="F11" t="str">
        <f>Ventes!$AC$2</f>
        <v>Agent 9</v>
      </c>
    </row>
    <row r="12" spans="2:13" x14ac:dyDescent="0.3">
      <c r="F12" t="str">
        <f>Ventes!$AE$2</f>
        <v>Agent 10</v>
      </c>
      <c r="L12" s="15"/>
      <c r="M12" s="15"/>
    </row>
    <row r="13" spans="2:13" x14ac:dyDescent="0.3">
      <c r="F13" t="str">
        <f>Ventes!$AG$2</f>
        <v>Agent 11</v>
      </c>
      <c r="L13" s="15"/>
      <c r="M13" s="15"/>
    </row>
    <row r="14" spans="2:13" x14ac:dyDescent="0.3">
      <c r="F14" t="str">
        <f>Ventes!$AI$2</f>
        <v>Agent 12</v>
      </c>
      <c r="L14" s="15"/>
      <c r="M14" s="15"/>
    </row>
    <row r="15" spans="2:13" x14ac:dyDescent="0.3">
      <c r="F15" t="str">
        <f>Ventes!$AK$2</f>
        <v>Agent 13</v>
      </c>
      <c r="L15" s="15"/>
      <c r="M15" s="15"/>
    </row>
    <row r="16" spans="2:13" x14ac:dyDescent="0.3">
      <c r="F16" t="str">
        <f>Ventes!$AM$2</f>
        <v>Agent 14</v>
      </c>
      <c r="L16" s="15"/>
      <c r="M16" s="15"/>
    </row>
    <row r="17" spans="6:13" x14ac:dyDescent="0.3">
      <c r="F17" t="str">
        <f>Ventes!$AO$2</f>
        <v>Agent 15</v>
      </c>
      <c r="L17" s="15"/>
      <c r="M17" s="15"/>
    </row>
    <row r="18" spans="6:13" x14ac:dyDescent="0.3">
      <c r="F18" t="str">
        <f>Ventes!$AQ$2</f>
        <v>Agent 16</v>
      </c>
      <c r="L18" s="15"/>
      <c r="M18" s="15"/>
    </row>
    <row r="19" spans="6:13" x14ac:dyDescent="0.3">
      <c r="F19" t="str">
        <f>Ventes!$AS$2</f>
        <v>Agent 17</v>
      </c>
      <c r="L19" s="15"/>
      <c r="M19" s="15"/>
    </row>
    <row r="20" spans="6:13" x14ac:dyDescent="0.3">
      <c r="F20" t="str">
        <f>Ventes!$AU$2</f>
        <v>Agent 18</v>
      </c>
      <c r="L20" s="15"/>
      <c r="M20" s="15"/>
    </row>
    <row r="21" spans="6:13" x14ac:dyDescent="0.3">
      <c r="F21" t="str">
        <f>Ventes!$AW$2</f>
        <v>Agent 19</v>
      </c>
      <c r="L21" s="15"/>
      <c r="M21" s="15"/>
    </row>
    <row r="22" spans="6:13" x14ac:dyDescent="0.3">
      <c r="F22" t="str">
        <f>Ventes!$AY$2</f>
        <v>Agent 20</v>
      </c>
      <c r="L22" s="15"/>
      <c r="M22" s="15"/>
    </row>
    <row r="23" spans="6:13" x14ac:dyDescent="0.3">
      <c r="F23" t="str">
        <f>Ventes!$BA$2</f>
        <v>Agent 21</v>
      </c>
      <c r="L23" s="15"/>
      <c r="M23" s="15"/>
    </row>
    <row r="24" spans="6:13" x14ac:dyDescent="0.3">
      <c r="F24" t="str">
        <f>Ventes!$BC$2</f>
        <v>Agent 22</v>
      </c>
      <c r="L24" s="15"/>
      <c r="M24" s="15"/>
    </row>
    <row r="25" spans="6:13" x14ac:dyDescent="0.3">
      <c r="F25" t="str">
        <f>Ventes!$BE$2</f>
        <v>Agent 23</v>
      </c>
    </row>
    <row r="26" spans="6:13" x14ac:dyDescent="0.3">
      <c r="F26" t="str">
        <f>Ventes!$BG$2</f>
        <v>Agent 24</v>
      </c>
    </row>
    <row r="27" spans="6:13" x14ac:dyDescent="0.3">
      <c r="F27" t="str">
        <f>Ventes!$BI$2</f>
        <v>Agent 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Ventes</vt:lpstr>
      <vt:lpstr>Agent</vt:lpstr>
      <vt:lpstr>Agent general</vt:lpstr>
      <vt:lpstr>Annulation</vt:lpstr>
      <vt:lpstr>Agence </vt:lpstr>
      <vt:lpstr>Compromis</vt:lpstr>
      <vt:lpstr>Déroulant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Catline</cp:lastModifiedBy>
  <dcterms:created xsi:type="dcterms:W3CDTF">2021-12-20T14:43:34Z</dcterms:created>
  <dcterms:modified xsi:type="dcterms:W3CDTF">2022-01-04T11:39:41Z</dcterms:modified>
</cp:coreProperties>
</file>