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 LESPAGNOL\Desktop\"/>
    </mc:Choice>
  </mc:AlternateContent>
  <xr:revisionPtr revIDLastSave="0" documentId="8_{35AC1332-F00E-4BBD-9624-262A769AA72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2" sheetId="2" r:id="rId1"/>
    <sheet name="Feuil3" sheetId="3" r:id="rId2"/>
  </sheets>
  <definedNames>
    <definedName name="_xlnm.Print_Area" localSheetId="0">Feuil2!$A$1:$M$272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" i="2" l="1"/>
  <c r="W12" i="2" s="1"/>
  <c r="W13" i="2" s="1"/>
  <c r="W14" i="2" s="1"/>
  <c r="W15" i="2" s="1"/>
  <c r="W16" i="2" s="1"/>
  <c r="A13" i="2"/>
  <c r="A14" i="2" s="1"/>
  <c r="A26" i="2"/>
  <c r="C9" i="2"/>
  <c r="R60" i="3"/>
  <c r="Q60" i="3"/>
  <c r="P60" i="3"/>
  <c r="O60" i="3"/>
  <c r="N60" i="3"/>
  <c r="M60" i="3"/>
  <c r="L60" i="3"/>
  <c r="K60" i="3"/>
  <c r="J60" i="3"/>
  <c r="I60" i="3"/>
  <c r="H60" i="3"/>
  <c r="G60" i="3"/>
  <c r="F60" i="3"/>
  <c r="E60" i="3"/>
  <c r="S59" i="3"/>
  <c r="S58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S56" i="3"/>
  <c r="Q56" i="3"/>
  <c r="P56" i="3"/>
  <c r="O56" i="3"/>
  <c r="N56" i="3"/>
  <c r="M56" i="3"/>
  <c r="S55" i="3"/>
  <c r="Q55" i="3"/>
  <c r="P55" i="3"/>
  <c r="O55" i="3"/>
  <c r="N55" i="3"/>
  <c r="M55" i="3"/>
  <c r="S54" i="3"/>
  <c r="Q54" i="3"/>
  <c r="P54" i="3"/>
  <c r="O54" i="3"/>
  <c r="N54" i="3"/>
  <c r="M54" i="3"/>
  <c r="S53" i="3"/>
  <c r="Q53" i="3"/>
  <c r="P53" i="3"/>
  <c r="O53" i="3"/>
  <c r="N53" i="3"/>
  <c r="M53" i="3"/>
  <c r="S52" i="3"/>
  <c r="Q52" i="3"/>
  <c r="P52" i="3"/>
  <c r="O52" i="3"/>
  <c r="N52" i="3"/>
  <c r="M52" i="3"/>
  <c r="S51" i="3"/>
  <c r="Q51" i="3"/>
  <c r="P51" i="3"/>
  <c r="O51" i="3"/>
  <c r="N51" i="3"/>
  <c r="M51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S47" i="3"/>
  <c r="S46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S44" i="3"/>
  <c r="Q44" i="3"/>
  <c r="P44" i="3"/>
  <c r="O44" i="3"/>
  <c r="N44" i="3"/>
  <c r="M44" i="3"/>
  <c r="X43" i="3"/>
  <c r="W43" i="3"/>
  <c r="V43" i="3"/>
  <c r="U43" i="3"/>
  <c r="T43" i="3"/>
  <c r="S43" i="3"/>
  <c r="Q43" i="3"/>
  <c r="P43" i="3"/>
  <c r="O43" i="3"/>
  <c r="N43" i="3"/>
  <c r="M43" i="3"/>
  <c r="S42" i="3"/>
  <c r="S41" i="3"/>
  <c r="Q41" i="3"/>
  <c r="P41" i="3"/>
  <c r="O41" i="3"/>
  <c r="N41" i="3"/>
  <c r="M41" i="3"/>
  <c r="S40" i="3"/>
  <c r="Q40" i="3"/>
  <c r="P40" i="3"/>
  <c r="O40" i="3"/>
  <c r="N40" i="3"/>
  <c r="M40" i="3"/>
  <c r="J40" i="3"/>
  <c r="I40" i="3"/>
  <c r="H40" i="3"/>
  <c r="G40" i="3"/>
  <c r="F40" i="3"/>
  <c r="S39" i="3"/>
  <c r="Q39" i="3"/>
  <c r="P39" i="3"/>
  <c r="O39" i="3"/>
  <c r="N39" i="3"/>
  <c r="M39" i="3"/>
  <c r="S36" i="3"/>
  <c r="Q36" i="3"/>
  <c r="P36" i="3"/>
  <c r="O36" i="3"/>
  <c r="N36" i="3"/>
  <c r="M36" i="3"/>
  <c r="S35" i="3"/>
  <c r="Q35" i="3"/>
  <c r="P35" i="3"/>
  <c r="O35" i="3"/>
  <c r="N35" i="3"/>
  <c r="M35" i="3"/>
  <c r="J35" i="3"/>
  <c r="I35" i="3"/>
  <c r="H35" i="3"/>
  <c r="G35" i="3"/>
  <c r="F35" i="3"/>
  <c r="S34" i="3"/>
  <c r="J34" i="3"/>
  <c r="I34" i="3"/>
  <c r="H34" i="3"/>
  <c r="G34" i="3"/>
  <c r="F34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S32" i="3"/>
  <c r="Q32" i="3"/>
  <c r="P32" i="3"/>
  <c r="O32" i="3"/>
  <c r="N32" i="3"/>
  <c r="M32" i="3"/>
  <c r="S31" i="3"/>
  <c r="Q31" i="3"/>
  <c r="P31" i="3"/>
  <c r="O31" i="3"/>
  <c r="N31" i="3"/>
  <c r="M31" i="3"/>
  <c r="S30" i="3"/>
  <c r="S29" i="3"/>
  <c r="S28" i="3"/>
  <c r="Q28" i="3"/>
  <c r="P28" i="3"/>
  <c r="O28" i="3"/>
  <c r="N28" i="3"/>
  <c r="M28" i="3"/>
  <c r="S27" i="3"/>
  <c r="Q27" i="3"/>
  <c r="P27" i="3"/>
  <c r="O27" i="3"/>
  <c r="N27" i="3"/>
  <c r="M27" i="3"/>
  <c r="P25" i="3"/>
  <c r="O25" i="3"/>
  <c r="N25" i="3"/>
  <c r="M25" i="3"/>
  <c r="L25" i="3"/>
  <c r="K25" i="3"/>
  <c r="J25" i="3"/>
  <c r="I25" i="3"/>
  <c r="H25" i="3"/>
  <c r="G25" i="3"/>
  <c r="S24" i="3"/>
  <c r="J24" i="3"/>
  <c r="I24" i="3"/>
  <c r="H24" i="3"/>
  <c r="G24" i="3"/>
  <c r="F24" i="3"/>
  <c r="S23" i="3"/>
  <c r="J23" i="3"/>
  <c r="I23" i="3"/>
  <c r="H23" i="3"/>
  <c r="G23" i="3"/>
  <c r="F23" i="3"/>
  <c r="S22" i="3"/>
  <c r="Q22" i="3"/>
  <c r="P22" i="3"/>
  <c r="O22" i="3"/>
  <c r="N22" i="3"/>
  <c r="M22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S20" i="3"/>
  <c r="Q20" i="3"/>
  <c r="P20" i="3"/>
  <c r="O20" i="3"/>
  <c r="N20" i="3"/>
  <c r="M20" i="3"/>
  <c r="S19" i="3"/>
  <c r="Q19" i="3"/>
  <c r="P19" i="3"/>
  <c r="O19" i="3"/>
  <c r="N19" i="3"/>
  <c r="M19" i="3"/>
  <c r="S18" i="3"/>
  <c r="S17" i="3"/>
  <c r="Q17" i="3"/>
  <c r="P17" i="3"/>
  <c r="O17" i="3"/>
  <c r="N17" i="3"/>
  <c r="M17" i="3"/>
  <c r="S16" i="3"/>
  <c r="S15" i="3"/>
  <c r="J15" i="3"/>
  <c r="I15" i="3"/>
  <c r="H15" i="3"/>
  <c r="G15" i="3"/>
  <c r="F15" i="3"/>
  <c r="S12" i="3"/>
  <c r="Q12" i="3"/>
  <c r="P12" i="3"/>
  <c r="O12" i="3"/>
  <c r="N12" i="3"/>
  <c r="M12" i="3"/>
  <c r="S11" i="3"/>
  <c r="J11" i="3"/>
  <c r="I11" i="3"/>
  <c r="H11" i="3"/>
  <c r="G11" i="3"/>
  <c r="F11" i="3"/>
  <c r="S10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S8" i="3"/>
  <c r="S7" i="3"/>
  <c r="J7" i="3"/>
  <c r="I7" i="3"/>
  <c r="H7" i="3"/>
  <c r="G7" i="3"/>
  <c r="F7" i="3"/>
  <c r="S6" i="3"/>
  <c r="S5" i="3"/>
  <c r="S4" i="3"/>
  <c r="S3" i="3"/>
  <c r="W19" i="2"/>
  <c r="W18" i="2"/>
  <c r="P8" i="2"/>
  <c r="AA32" i="2" s="1"/>
  <c r="A39" i="2" l="1"/>
  <c r="H24" i="2"/>
  <c r="I18" i="2"/>
  <c r="G16" i="2"/>
  <c r="J24" i="2"/>
  <c r="K23" i="2"/>
  <c r="E19" i="2"/>
  <c r="AB10" i="2"/>
  <c r="F18" i="2"/>
  <c r="J20" i="2"/>
  <c r="L22" i="2"/>
  <c r="AB4" i="2"/>
  <c r="AA10" i="2"/>
  <c r="L15" i="2"/>
  <c r="F16" i="2"/>
  <c r="L17" i="2"/>
  <c r="H18" i="2"/>
  <c r="D19" i="2"/>
  <c r="L20" i="2"/>
  <c r="B22" i="2"/>
  <c r="C22" i="2" s="1"/>
  <c r="J23" i="2"/>
  <c r="I24" i="2"/>
  <c r="AA5" i="2"/>
  <c r="AA8" i="2"/>
  <c r="B15" i="2"/>
  <c r="C15" i="2" s="1"/>
  <c r="AA12" i="2"/>
  <c r="H16" i="2"/>
  <c r="B17" i="2"/>
  <c r="C17" i="2" s="1"/>
  <c r="J18" i="2"/>
  <c r="F19" i="2"/>
  <c r="B20" i="2"/>
  <c r="C20" i="2" s="1"/>
  <c r="D22" i="2"/>
  <c r="L23" i="2"/>
  <c r="K24" i="2"/>
  <c r="AA30" i="2"/>
  <c r="AA38" i="2"/>
  <c r="AB5" i="2"/>
  <c r="AB8" i="2"/>
  <c r="AB12" i="2"/>
  <c r="I16" i="2"/>
  <c r="K18" i="2"/>
  <c r="G19" i="2"/>
  <c r="E22" i="2"/>
  <c r="L24" i="2"/>
  <c r="AA33" i="2"/>
  <c r="D15" i="2"/>
  <c r="J16" i="2"/>
  <c r="D17" i="2"/>
  <c r="L18" i="2"/>
  <c r="H19" i="2"/>
  <c r="D20" i="2"/>
  <c r="F22" i="2"/>
  <c r="B23" i="2"/>
  <c r="C23" i="2" s="1"/>
  <c r="AA36" i="2"/>
  <c r="AA9" i="2"/>
  <c r="E15" i="2"/>
  <c r="K16" i="2"/>
  <c r="E17" i="2"/>
  <c r="I19" i="2"/>
  <c r="E20" i="2"/>
  <c r="B21" i="2"/>
  <c r="G22" i="2"/>
  <c r="AA34" i="2"/>
  <c r="F15" i="2"/>
  <c r="L16" i="2"/>
  <c r="F17" i="2"/>
  <c r="B18" i="2"/>
  <c r="C18" i="2" s="1"/>
  <c r="J19" i="2"/>
  <c r="F20" i="2"/>
  <c r="L21" i="2"/>
  <c r="H22" i="2"/>
  <c r="D23" i="2"/>
  <c r="AA28" i="2"/>
  <c r="AA39" i="2"/>
  <c r="AB2" i="2"/>
  <c r="AA3" i="2"/>
  <c r="AA6" i="2"/>
  <c r="AF9" i="2"/>
  <c r="G15" i="2"/>
  <c r="E23" i="2"/>
  <c r="AB9" i="2"/>
  <c r="G17" i="2"/>
  <c r="K19" i="2"/>
  <c r="G20" i="2"/>
  <c r="I22" i="2"/>
  <c r="D24" i="2"/>
  <c r="AA31" i="2"/>
  <c r="AB3" i="2"/>
  <c r="AB6" i="2"/>
  <c r="AA11" i="2"/>
  <c r="H15" i="2"/>
  <c r="B16" i="2"/>
  <c r="C16" i="2" s="1"/>
  <c r="AA13" i="2"/>
  <c r="H17" i="2"/>
  <c r="D18" i="2"/>
  <c r="L19" i="2"/>
  <c r="H20" i="2"/>
  <c r="J22" i="2"/>
  <c r="F23" i="2"/>
  <c r="E24" i="2"/>
  <c r="AB11" i="2"/>
  <c r="I15" i="2"/>
  <c r="AB13" i="2"/>
  <c r="I17" i="2"/>
  <c r="E18" i="2"/>
  <c r="I20" i="2"/>
  <c r="K22" i="2"/>
  <c r="G23" i="2"/>
  <c r="F24" i="2"/>
  <c r="AA2" i="2"/>
  <c r="D16" i="2"/>
  <c r="B19" i="2"/>
  <c r="C19" i="2" s="1"/>
  <c r="G24" i="2"/>
  <c r="AA29" i="2"/>
  <c r="AA35" i="2"/>
  <c r="AA37" i="2"/>
  <c r="AA7" i="2"/>
  <c r="J15" i="2"/>
  <c r="J17" i="2"/>
  <c r="H23" i="2"/>
  <c r="AA4" i="2"/>
  <c r="AB7" i="2"/>
  <c r="K15" i="2"/>
  <c r="E16" i="2"/>
  <c r="K17" i="2"/>
  <c r="G18" i="2"/>
  <c r="K20" i="2"/>
  <c r="I23" i="2"/>
  <c r="A27" i="2" l="1"/>
  <c r="L29" i="2" s="1"/>
  <c r="P10" i="2"/>
  <c r="AH9" i="2"/>
  <c r="AG9" i="2"/>
  <c r="AI9" i="2" s="1"/>
  <c r="AF8" i="2"/>
  <c r="AH8" i="2" s="1"/>
  <c r="AF10" i="2"/>
  <c r="A40" i="2"/>
  <c r="A52" i="2"/>
  <c r="AF7" i="2" l="1"/>
  <c r="AH7" i="2" s="1"/>
  <c r="AG8" i="2"/>
  <c r="AI8" i="2" s="1"/>
  <c r="K30" i="2"/>
  <c r="J36" i="2"/>
  <c r="D29" i="2"/>
  <c r="B36" i="2"/>
  <c r="C36" i="2" s="1"/>
  <c r="E33" i="2"/>
  <c r="I29" i="2"/>
  <c r="K35" i="2"/>
  <c r="B32" i="2"/>
  <c r="C32" i="2" s="1"/>
  <c r="H31" i="2"/>
  <c r="H37" i="2"/>
  <c r="J31" i="2"/>
  <c r="L37" i="2"/>
  <c r="H35" i="2"/>
  <c r="F30" i="2"/>
  <c r="G36" i="2"/>
  <c r="J33" i="2"/>
  <c r="D30" i="2"/>
  <c r="I30" i="2"/>
  <c r="B29" i="2"/>
  <c r="C29" i="2" s="1"/>
  <c r="G28" i="2"/>
  <c r="F35" i="2"/>
  <c r="I32" i="2"/>
  <c r="L28" i="2"/>
  <c r="H33" i="2"/>
  <c r="F31" i="2"/>
  <c r="D32" i="2"/>
  <c r="I37" i="2"/>
  <c r="F32" i="2"/>
  <c r="I28" i="2"/>
  <c r="D36" i="2"/>
  <c r="K32" i="2"/>
  <c r="E37" i="2"/>
  <c r="I36" i="2"/>
  <c r="L33" i="2"/>
  <c r="F28" i="2"/>
  <c r="B33" i="2"/>
  <c r="C33" i="2" s="1"/>
  <c r="F29" i="2"/>
  <c r="K28" i="2"/>
  <c r="G33" i="2"/>
  <c r="H30" i="2"/>
  <c r="G37" i="2"/>
  <c r="K33" i="2"/>
  <c r="K36" i="2"/>
  <c r="K29" i="2"/>
  <c r="K37" i="2"/>
  <c r="F33" i="2"/>
  <c r="F37" i="2"/>
  <c r="L35" i="2"/>
  <c r="E32" i="2"/>
  <c r="H28" i="2"/>
  <c r="D33" i="2"/>
  <c r="I35" i="2"/>
  <c r="D37" i="2"/>
  <c r="B28" i="2"/>
  <c r="C28" i="2" s="1"/>
  <c r="L30" i="2"/>
  <c r="L31" i="2"/>
  <c r="J35" i="2"/>
  <c r="I33" i="2"/>
  <c r="I31" i="2"/>
  <c r="H32" i="2"/>
  <c r="F36" i="2"/>
  <c r="D28" i="2"/>
  <c r="D35" i="2"/>
  <c r="E29" i="2"/>
  <c r="G35" i="2"/>
  <c r="H29" i="2"/>
  <c r="J29" i="2"/>
  <c r="E31" i="2"/>
  <c r="G32" i="2"/>
  <c r="E36" i="2"/>
  <c r="L32" i="2"/>
  <c r="B35" i="2"/>
  <c r="C35" i="2" s="1"/>
  <c r="E28" i="2"/>
  <c r="E35" i="2"/>
  <c r="E30" i="2"/>
  <c r="J30" i="2"/>
  <c r="L36" i="2"/>
  <c r="B30" i="2"/>
  <c r="C30" i="2" s="1"/>
  <c r="J28" i="2"/>
  <c r="B31" i="2"/>
  <c r="C31" i="2" s="1"/>
  <c r="G30" i="2"/>
  <c r="H36" i="2"/>
  <c r="G31" i="2"/>
  <c r="J37" i="2"/>
  <c r="K31" i="2"/>
  <c r="G29" i="2"/>
  <c r="J32" i="2"/>
  <c r="D31" i="2"/>
  <c r="A65" i="2"/>
  <c r="A53" i="2"/>
  <c r="D49" i="2"/>
  <c r="G48" i="2"/>
  <c r="D46" i="2"/>
  <c r="L50" i="2"/>
  <c r="D48" i="2"/>
  <c r="I50" i="2"/>
  <c r="J49" i="2"/>
  <c r="J46" i="2"/>
  <c r="H50" i="2"/>
  <c r="I49" i="2"/>
  <c r="L48" i="2"/>
  <c r="I46" i="2"/>
  <c r="D50" i="2"/>
  <c r="E49" i="2"/>
  <c r="H48" i="2"/>
  <c r="B47" i="2"/>
  <c r="L49" i="2"/>
  <c r="F48" i="2"/>
  <c r="G46" i="2"/>
  <c r="H45" i="2"/>
  <c r="K44" i="2"/>
  <c r="B43" i="2"/>
  <c r="C43" i="2" s="1"/>
  <c r="F42" i="2"/>
  <c r="J41" i="2"/>
  <c r="K49" i="2"/>
  <c r="E48" i="2"/>
  <c r="F46" i="2"/>
  <c r="G45" i="2"/>
  <c r="J44" i="2"/>
  <c r="E42" i="2"/>
  <c r="I41" i="2"/>
  <c r="H49" i="2"/>
  <c r="E46" i="2"/>
  <c r="F45" i="2"/>
  <c r="I44" i="2"/>
  <c r="L43" i="2"/>
  <c r="D42" i="2"/>
  <c r="H41" i="2"/>
  <c r="G49" i="2"/>
  <c r="B48" i="2"/>
  <c r="C48" i="2" s="1"/>
  <c r="E45" i="2"/>
  <c r="H44" i="2"/>
  <c r="K43" i="2"/>
  <c r="G41" i="2"/>
  <c r="B46" i="2"/>
  <c r="C46" i="2" s="1"/>
  <c r="J43" i="2"/>
  <c r="F49" i="2"/>
  <c r="D45" i="2"/>
  <c r="G44" i="2"/>
  <c r="B42" i="2"/>
  <c r="C42" i="2" s="1"/>
  <c r="F41" i="2"/>
  <c r="K50" i="2"/>
  <c r="F44" i="2"/>
  <c r="I43" i="2"/>
  <c r="E41" i="2"/>
  <c r="J50" i="2"/>
  <c r="B49" i="2"/>
  <c r="C49" i="2" s="1"/>
  <c r="L47" i="2"/>
  <c r="B45" i="2"/>
  <c r="C45" i="2" s="1"/>
  <c r="E44" i="2"/>
  <c r="H43" i="2"/>
  <c r="L42" i="2"/>
  <c r="D41" i="2"/>
  <c r="G50" i="2"/>
  <c r="D44" i="2"/>
  <c r="G43" i="2"/>
  <c r="K42" i="2"/>
  <c r="F50" i="2"/>
  <c r="L45" i="2"/>
  <c r="F43" i="2"/>
  <c r="J42" i="2"/>
  <c r="B41" i="2"/>
  <c r="C41" i="2" s="1"/>
  <c r="K46" i="2"/>
  <c r="D43" i="2"/>
  <c r="H42" i="2"/>
  <c r="E50" i="2"/>
  <c r="K48" i="2"/>
  <c r="L46" i="2"/>
  <c r="K45" i="2"/>
  <c r="B44" i="2"/>
  <c r="C44" i="2" s="1"/>
  <c r="E43" i="2"/>
  <c r="I42" i="2"/>
  <c r="J48" i="2"/>
  <c r="J45" i="2"/>
  <c r="L41" i="2"/>
  <c r="I48" i="2"/>
  <c r="H46" i="2"/>
  <c r="I45" i="2"/>
  <c r="L44" i="2"/>
  <c r="G42" i="2"/>
  <c r="K41" i="2"/>
  <c r="AH10" i="2"/>
  <c r="AG10" i="2"/>
  <c r="AI10" i="2" s="1"/>
  <c r="AF11" i="2"/>
  <c r="AF6" i="2" l="1"/>
  <c r="AH6" i="2" s="1"/>
  <c r="AG7" i="2"/>
  <c r="AI7" i="2" s="1"/>
  <c r="AG11" i="2"/>
  <c r="AI11" i="2" s="1"/>
  <c r="AF12" i="2"/>
  <c r="AH11" i="2"/>
  <c r="J63" i="2"/>
  <c r="G62" i="2"/>
  <c r="F61" i="2"/>
  <c r="G59" i="2"/>
  <c r="F58" i="2"/>
  <c r="E57" i="2"/>
  <c r="D56" i="2"/>
  <c r="B54" i="2"/>
  <c r="C54" i="2" s="1"/>
  <c r="G63" i="2"/>
  <c r="D62" i="2"/>
  <c r="D59" i="2"/>
  <c r="B57" i="2"/>
  <c r="C57" i="2" s="1"/>
  <c r="L55" i="2"/>
  <c r="K54" i="2"/>
  <c r="D63" i="2"/>
  <c r="L61" i="2"/>
  <c r="B60" i="2"/>
  <c r="L58" i="2"/>
  <c r="K57" i="2"/>
  <c r="J56" i="2"/>
  <c r="I55" i="2"/>
  <c r="H54" i="2"/>
  <c r="L62" i="2"/>
  <c r="K61" i="2"/>
  <c r="L59" i="2"/>
  <c r="K58" i="2"/>
  <c r="J57" i="2"/>
  <c r="I56" i="2"/>
  <c r="H55" i="2"/>
  <c r="G54" i="2"/>
  <c r="K62" i="2"/>
  <c r="J61" i="2"/>
  <c r="J62" i="2"/>
  <c r="I61" i="2"/>
  <c r="J59" i="2"/>
  <c r="I58" i="2"/>
  <c r="K63" i="2"/>
  <c r="H62" i="2"/>
  <c r="G61" i="2"/>
  <c r="H59" i="2"/>
  <c r="G58" i="2"/>
  <c r="F57" i="2"/>
  <c r="E56" i="2"/>
  <c r="D55" i="2"/>
  <c r="L63" i="2"/>
  <c r="D61" i="2"/>
  <c r="D58" i="2"/>
  <c r="F56" i="2"/>
  <c r="F54" i="2"/>
  <c r="I63" i="2"/>
  <c r="B61" i="2"/>
  <c r="C61" i="2" s="1"/>
  <c r="B58" i="2"/>
  <c r="C58" i="2" s="1"/>
  <c r="E54" i="2"/>
  <c r="H63" i="2"/>
  <c r="L60" i="2"/>
  <c r="L57" i="2"/>
  <c r="B56" i="2"/>
  <c r="C56" i="2" s="1"/>
  <c r="D54" i="2"/>
  <c r="F63" i="2"/>
  <c r="K59" i="2"/>
  <c r="I57" i="2"/>
  <c r="K55" i="2"/>
  <c r="E63" i="2"/>
  <c r="I59" i="2"/>
  <c r="H57" i="2"/>
  <c r="J55" i="2"/>
  <c r="I62" i="2"/>
  <c r="F59" i="2"/>
  <c r="G57" i="2"/>
  <c r="G55" i="2"/>
  <c r="F62" i="2"/>
  <c r="E59" i="2"/>
  <c r="D57" i="2"/>
  <c r="F55" i="2"/>
  <c r="E62" i="2"/>
  <c r="E55" i="2"/>
  <c r="B59" i="2"/>
  <c r="C59" i="2" s="1"/>
  <c r="L56" i="2"/>
  <c r="B55" i="2"/>
  <c r="C55" i="2" s="1"/>
  <c r="H61" i="2"/>
  <c r="H56" i="2"/>
  <c r="B62" i="2"/>
  <c r="C62" i="2" s="1"/>
  <c r="J58" i="2"/>
  <c r="K56" i="2"/>
  <c r="L54" i="2"/>
  <c r="H58" i="2"/>
  <c r="J54" i="2"/>
  <c r="E61" i="2"/>
  <c r="E58" i="2"/>
  <c r="G56" i="2"/>
  <c r="I54" i="2"/>
  <c r="A78" i="2"/>
  <c r="A66" i="2"/>
  <c r="G69" i="2" s="1"/>
  <c r="AF5" i="2" l="1"/>
  <c r="AH5" i="2" s="1"/>
  <c r="AG6" i="2"/>
  <c r="AI6" i="2" s="1"/>
  <c r="A91" i="2"/>
  <c r="A79" i="2"/>
  <c r="E80" i="2" s="1"/>
  <c r="I76" i="2"/>
  <c r="F75" i="2"/>
  <c r="E74" i="2"/>
  <c r="D73" i="2"/>
  <c r="B72" i="2"/>
  <c r="C72" i="2" s="1"/>
  <c r="L70" i="2"/>
  <c r="K69" i="2"/>
  <c r="J68" i="2"/>
  <c r="I67" i="2"/>
  <c r="F76" i="2"/>
  <c r="B74" i="2"/>
  <c r="C74" i="2" s="1"/>
  <c r="K72" i="2"/>
  <c r="J71" i="2"/>
  <c r="I70" i="2"/>
  <c r="H69" i="2"/>
  <c r="G68" i="2"/>
  <c r="F67" i="2"/>
  <c r="L75" i="2"/>
  <c r="K74" i="2"/>
  <c r="J73" i="2"/>
  <c r="H72" i="2"/>
  <c r="G71" i="2"/>
  <c r="F70" i="2"/>
  <c r="E69" i="2"/>
  <c r="D68" i="2"/>
  <c r="K75" i="2"/>
  <c r="J74" i="2"/>
  <c r="I73" i="2"/>
  <c r="G72" i="2"/>
  <c r="F71" i="2"/>
  <c r="E70" i="2"/>
  <c r="D69" i="2"/>
  <c r="B67" i="2"/>
  <c r="C67" i="2" s="1"/>
  <c r="J75" i="2"/>
  <c r="I74" i="2"/>
  <c r="H73" i="2"/>
  <c r="F72" i="2"/>
  <c r="E71" i="2"/>
  <c r="D70" i="2"/>
  <c r="B68" i="2"/>
  <c r="C68" i="2" s="1"/>
  <c r="L76" i="2"/>
  <c r="I75" i="2"/>
  <c r="H74" i="2"/>
  <c r="G73" i="2"/>
  <c r="E72" i="2"/>
  <c r="D71" i="2"/>
  <c r="B69" i="2"/>
  <c r="C69" i="2" s="1"/>
  <c r="L67" i="2"/>
  <c r="J76" i="2"/>
  <c r="G75" i="2"/>
  <c r="F74" i="2"/>
  <c r="E73" i="2"/>
  <c r="B71" i="2"/>
  <c r="C71" i="2" s="1"/>
  <c r="L69" i="2"/>
  <c r="K68" i="2"/>
  <c r="J67" i="2"/>
  <c r="L74" i="2"/>
  <c r="L71" i="2"/>
  <c r="G74" i="2"/>
  <c r="K71" i="2"/>
  <c r="F69" i="2"/>
  <c r="D74" i="2"/>
  <c r="I71" i="2"/>
  <c r="L68" i="2"/>
  <c r="K76" i="2"/>
  <c r="H71" i="2"/>
  <c r="I68" i="2"/>
  <c r="H68" i="2"/>
  <c r="H76" i="2"/>
  <c r="L73" i="2"/>
  <c r="G76" i="2"/>
  <c r="K73" i="2"/>
  <c r="K70" i="2"/>
  <c r="F68" i="2"/>
  <c r="E76" i="2"/>
  <c r="F73" i="2"/>
  <c r="J70" i="2"/>
  <c r="E68" i="2"/>
  <c r="D76" i="2"/>
  <c r="B73" i="2"/>
  <c r="H70" i="2"/>
  <c r="K67" i="2"/>
  <c r="H75" i="2"/>
  <c r="L72" i="2"/>
  <c r="G70" i="2"/>
  <c r="H67" i="2"/>
  <c r="D75" i="2"/>
  <c r="J69" i="2"/>
  <c r="E75" i="2"/>
  <c r="J72" i="2"/>
  <c r="B70" i="2"/>
  <c r="C70" i="2" s="1"/>
  <c r="G67" i="2"/>
  <c r="I72" i="2"/>
  <c r="E67" i="2"/>
  <c r="B75" i="2"/>
  <c r="C75" i="2" s="1"/>
  <c r="D72" i="2"/>
  <c r="I69" i="2"/>
  <c r="D67" i="2"/>
  <c r="AH12" i="2"/>
  <c r="AG12" i="2"/>
  <c r="AI12" i="2" s="1"/>
  <c r="AF13" i="2"/>
  <c r="AF4" i="2" l="1"/>
  <c r="AH4" i="2" s="1"/>
  <c r="AG5" i="2"/>
  <c r="AI5" i="2" s="1"/>
  <c r="AG13" i="2"/>
  <c r="AI13" i="2" s="1"/>
  <c r="AF14" i="2"/>
  <c r="AH13" i="2"/>
  <c r="G89" i="2"/>
  <c r="E88" i="2"/>
  <c r="D87" i="2"/>
  <c r="B86" i="2"/>
  <c r="L84" i="2"/>
  <c r="K83" i="2"/>
  <c r="J82" i="2"/>
  <c r="I81" i="2"/>
  <c r="H80" i="2"/>
  <c r="F89" i="2"/>
  <c r="D88" i="2"/>
  <c r="L85" i="2"/>
  <c r="K84" i="2"/>
  <c r="J83" i="2"/>
  <c r="D89" i="2"/>
  <c r="B88" i="2"/>
  <c r="C88" i="2" s="1"/>
  <c r="L86" i="2"/>
  <c r="J85" i="2"/>
  <c r="I84" i="2"/>
  <c r="H83" i="2"/>
  <c r="G82" i="2"/>
  <c r="F81" i="2"/>
  <c r="B89" i="2"/>
  <c r="L87" i="2"/>
  <c r="K86" i="2"/>
  <c r="I85" i="2"/>
  <c r="H84" i="2"/>
  <c r="G83" i="2"/>
  <c r="K88" i="2"/>
  <c r="J87" i="2"/>
  <c r="I86" i="2"/>
  <c r="G85" i="2"/>
  <c r="F84" i="2"/>
  <c r="E83" i="2"/>
  <c r="D82" i="2"/>
  <c r="B80" i="2"/>
  <c r="C80" i="2" s="1"/>
  <c r="L89" i="2"/>
  <c r="J88" i="2"/>
  <c r="I87" i="2"/>
  <c r="H86" i="2"/>
  <c r="F85" i="2"/>
  <c r="E84" i="2"/>
  <c r="D83" i="2"/>
  <c r="B81" i="2"/>
  <c r="C81" i="2" s="1"/>
  <c r="K89" i="2"/>
  <c r="I88" i="2"/>
  <c r="H87" i="2"/>
  <c r="G86" i="2"/>
  <c r="E85" i="2"/>
  <c r="D84" i="2"/>
  <c r="B82" i="2"/>
  <c r="C82" i="2" s="1"/>
  <c r="L80" i="2"/>
  <c r="J89" i="2"/>
  <c r="H88" i="2"/>
  <c r="G87" i="2"/>
  <c r="F86" i="2"/>
  <c r="D85" i="2"/>
  <c r="B83" i="2"/>
  <c r="C83" i="2" s="1"/>
  <c r="L81" i="2"/>
  <c r="K80" i="2"/>
  <c r="H89" i="2"/>
  <c r="F88" i="2"/>
  <c r="E87" i="2"/>
  <c r="D86" i="2"/>
  <c r="B85" i="2"/>
  <c r="C85" i="2" s="1"/>
  <c r="L83" i="2"/>
  <c r="K82" i="2"/>
  <c r="J81" i="2"/>
  <c r="I80" i="2"/>
  <c r="F87" i="2"/>
  <c r="L82" i="2"/>
  <c r="F80" i="2"/>
  <c r="B87" i="2"/>
  <c r="C87" i="2" s="1"/>
  <c r="I82" i="2"/>
  <c r="D80" i="2"/>
  <c r="J86" i="2"/>
  <c r="H82" i="2"/>
  <c r="E86" i="2"/>
  <c r="F82" i="2"/>
  <c r="K85" i="2"/>
  <c r="E82" i="2"/>
  <c r="H85" i="2"/>
  <c r="K81" i="2"/>
  <c r="I89" i="2"/>
  <c r="H81" i="2"/>
  <c r="E89" i="2"/>
  <c r="J84" i="2"/>
  <c r="G81" i="2"/>
  <c r="L88" i="2"/>
  <c r="G84" i="2"/>
  <c r="E81" i="2"/>
  <c r="I83" i="2"/>
  <c r="G88" i="2"/>
  <c r="B84" i="2"/>
  <c r="C84" i="2" s="1"/>
  <c r="D81" i="2"/>
  <c r="J80" i="2"/>
  <c r="K87" i="2"/>
  <c r="F83" i="2"/>
  <c r="G80" i="2"/>
  <c r="A104" i="2"/>
  <c r="A92" i="2"/>
  <c r="E94" i="2" s="1"/>
  <c r="AF3" i="2" l="1"/>
  <c r="AG4" i="2"/>
  <c r="AI4" i="2" s="1"/>
  <c r="A105" i="2"/>
  <c r="E107" i="2" s="1"/>
  <c r="A117" i="2"/>
  <c r="E102" i="2"/>
  <c r="B100" i="2"/>
  <c r="C100" i="2" s="1"/>
  <c r="K98" i="2"/>
  <c r="J97" i="2"/>
  <c r="I96" i="2"/>
  <c r="H95" i="2"/>
  <c r="G94" i="2"/>
  <c r="F93" i="2"/>
  <c r="D102" i="2"/>
  <c r="B101" i="2"/>
  <c r="C101" i="2" s="1"/>
  <c r="L99" i="2"/>
  <c r="J98" i="2"/>
  <c r="I97" i="2"/>
  <c r="H96" i="2"/>
  <c r="G95" i="2"/>
  <c r="F94" i="2"/>
  <c r="E93" i="2"/>
  <c r="L101" i="2"/>
  <c r="K100" i="2"/>
  <c r="J99" i="2"/>
  <c r="H98" i="2"/>
  <c r="G97" i="2"/>
  <c r="F96" i="2"/>
  <c r="E95" i="2"/>
  <c r="D94" i="2"/>
  <c r="K101" i="2"/>
  <c r="J100" i="2"/>
  <c r="I99" i="2"/>
  <c r="G98" i="2"/>
  <c r="F97" i="2"/>
  <c r="E96" i="2"/>
  <c r="D95" i="2"/>
  <c r="B93" i="2"/>
  <c r="C93" i="2" s="1"/>
  <c r="K102" i="2"/>
  <c r="I101" i="2"/>
  <c r="H100" i="2"/>
  <c r="G99" i="2"/>
  <c r="E98" i="2"/>
  <c r="D97" i="2"/>
  <c r="B95" i="2"/>
  <c r="C95" i="2" s="1"/>
  <c r="L93" i="2"/>
  <c r="J102" i="2"/>
  <c r="H101" i="2"/>
  <c r="G100" i="2"/>
  <c r="F99" i="2"/>
  <c r="D98" i="2"/>
  <c r="B96" i="2"/>
  <c r="C96" i="2" s="1"/>
  <c r="L94" i="2"/>
  <c r="K93" i="2"/>
  <c r="I102" i="2"/>
  <c r="G101" i="2"/>
  <c r="F100" i="2"/>
  <c r="E99" i="2"/>
  <c r="B97" i="2"/>
  <c r="C97" i="2" s="1"/>
  <c r="L95" i="2"/>
  <c r="K94" i="2"/>
  <c r="J93" i="2"/>
  <c r="H102" i="2"/>
  <c r="F101" i="2"/>
  <c r="E100" i="2"/>
  <c r="D99" i="2"/>
  <c r="B98" i="2"/>
  <c r="C98" i="2" s="1"/>
  <c r="L96" i="2"/>
  <c r="K95" i="2"/>
  <c r="J94" i="2"/>
  <c r="I93" i="2"/>
  <c r="F102" i="2"/>
  <c r="D101" i="2"/>
  <c r="L98" i="2"/>
  <c r="K97" i="2"/>
  <c r="J96" i="2"/>
  <c r="I95" i="2"/>
  <c r="H94" i="2"/>
  <c r="G93" i="2"/>
  <c r="B99" i="2"/>
  <c r="I94" i="2"/>
  <c r="I98" i="2"/>
  <c r="L102" i="2"/>
  <c r="F98" i="2"/>
  <c r="B94" i="2"/>
  <c r="C94" i="2" s="1"/>
  <c r="G102" i="2"/>
  <c r="L97" i="2"/>
  <c r="H93" i="2"/>
  <c r="B102" i="2"/>
  <c r="H97" i="2"/>
  <c r="D93" i="2"/>
  <c r="J101" i="2"/>
  <c r="E97" i="2"/>
  <c r="E101" i="2"/>
  <c r="K96" i="2"/>
  <c r="L100" i="2"/>
  <c r="G96" i="2"/>
  <c r="I100" i="2"/>
  <c r="D96" i="2"/>
  <c r="F95" i="2"/>
  <c r="D100" i="2"/>
  <c r="J95" i="2"/>
  <c r="K99" i="2"/>
  <c r="H99" i="2"/>
  <c r="AF15" i="2"/>
  <c r="AH14" i="2"/>
  <c r="AG14" i="2"/>
  <c r="AI14" i="2" s="1"/>
  <c r="AG3" i="2" l="1"/>
  <c r="AI3" i="2" s="1"/>
  <c r="AH3" i="2"/>
  <c r="AF16" i="2"/>
  <c r="AH15" i="2"/>
  <c r="AG15" i="2"/>
  <c r="AI15" i="2" s="1"/>
  <c r="A118" i="2"/>
  <c r="E122" i="2" s="1"/>
  <c r="A130" i="2"/>
  <c r="B115" i="2"/>
  <c r="L113" i="2"/>
  <c r="K112" i="2"/>
  <c r="I111" i="2"/>
  <c r="H110" i="2"/>
  <c r="G109" i="2"/>
  <c r="F108" i="2"/>
  <c r="D106" i="2"/>
  <c r="L114" i="2"/>
  <c r="K113" i="2"/>
  <c r="J112" i="2"/>
  <c r="H111" i="2"/>
  <c r="G110" i="2"/>
  <c r="F109" i="2"/>
  <c r="E108" i="2"/>
  <c r="D107" i="2"/>
  <c r="L115" i="2"/>
  <c r="J114" i="2"/>
  <c r="I113" i="2"/>
  <c r="H112" i="2"/>
  <c r="F111" i="2"/>
  <c r="E110" i="2"/>
  <c r="D109" i="2"/>
  <c r="B107" i="2"/>
  <c r="C107" i="2" s="1"/>
  <c r="K115" i="2"/>
  <c r="I114" i="2"/>
  <c r="H113" i="2"/>
  <c r="G112" i="2"/>
  <c r="E111" i="2"/>
  <c r="D110" i="2"/>
  <c r="B108" i="2"/>
  <c r="C108" i="2" s="1"/>
  <c r="L106" i="2"/>
  <c r="I115" i="2"/>
  <c r="G114" i="2"/>
  <c r="F113" i="2"/>
  <c r="E112" i="2"/>
  <c r="B110" i="2"/>
  <c r="C110" i="2" s="1"/>
  <c r="L108" i="2"/>
  <c r="K107" i="2"/>
  <c r="J106" i="2"/>
  <c r="H115" i="2"/>
  <c r="F114" i="2"/>
  <c r="E113" i="2"/>
  <c r="D112" i="2"/>
  <c r="B111" i="2"/>
  <c r="C111" i="2" s="1"/>
  <c r="L109" i="2"/>
  <c r="K108" i="2"/>
  <c r="J107" i="2"/>
  <c r="I106" i="2"/>
  <c r="G115" i="2"/>
  <c r="E114" i="2"/>
  <c r="D113" i="2"/>
  <c r="B112" i="2"/>
  <c r="L110" i="2"/>
  <c r="K109" i="2"/>
  <c r="J108" i="2"/>
  <c r="I107" i="2"/>
  <c r="H106" i="2"/>
  <c r="F115" i="2"/>
  <c r="D114" i="2"/>
  <c r="L111" i="2"/>
  <c r="K110" i="2"/>
  <c r="J109" i="2"/>
  <c r="I108" i="2"/>
  <c r="H107" i="2"/>
  <c r="G106" i="2"/>
  <c r="D115" i="2"/>
  <c r="B114" i="2"/>
  <c r="C114" i="2" s="1"/>
  <c r="L112" i="2"/>
  <c r="J111" i="2"/>
  <c r="I110" i="2"/>
  <c r="H109" i="2"/>
  <c r="G108" i="2"/>
  <c r="F107" i="2"/>
  <c r="E106" i="2"/>
  <c r="E115" i="2"/>
  <c r="J110" i="2"/>
  <c r="F106" i="2"/>
  <c r="K114" i="2"/>
  <c r="F110" i="2"/>
  <c r="B106" i="2"/>
  <c r="C106" i="2" s="1"/>
  <c r="H114" i="2"/>
  <c r="I109" i="2"/>
  <c r="J113" i="2"/>
  <c r="E109" i="2"/>
  <c r="G113" i="2"/>
  <c r="B109" i="2"/>
  <c r="C109" i="2" s="1"/>
  <c r="B113" i="2"/>
  <c r="C113" i="2" s="1"/>
  <c r="H108" i="2"/>
  <c r="I112" i="2"/>
  <c r="D108" i="2"/>
  <c r="F112" i="2"/>
  <c r="L107" i="2"/>
  <c r="K111" i="2"/>
  <c r="G107" i="2"/>
  <c r="G111" i="2"/>
  <c r="J115" i="2"/>
  <c r="D111" i="2"/>
  <c r="K106" i="2"/>
  <c r="A131" i="2" l="1"/>
  <c r="F134" i="2" s="1"/>
  <c r="A143" i="2"/>
  <c r="K128" i="2"/>
  <c r="I127" i="2"/>
  <c r="H126" i="2"/>
  <c r="G125" i="2"/>
  <c r="E124" i="2"/>
  <c r="D123" i="2"/>
  <c r="B121" i="2"/>
  <c r="C121" i="2" s="1"/>
  <c r="L119" i="2"/>
  <c r="I128" i="2"/>
  <c r="F127" i="2"/>
  <c r="D126" i="2"/>
  <c r="L124" i="2"/>
  <c r="J123" i="2"/>
  <c r="H122" i="2"/>
  <c r="F121" i="2"/>
  <c r="D120" i="2"/>
  <c r="B119" i="2"/>
  <c r="C119" i="2" s="1"/>
  <c r="H128" i="2"/>
  <c r="E127" i="2"/>
  <c r="K124" i="2"/>
  <c r="I123" i="2"/>
  <c r="G122" i="2"/>
  <c r="E121" i="2"/>
  <c r="F128" i="2"/>
  <c r="L125" i="2"/>
  <c r="I124" i="2"/>
  <c r="G123" i="2"/>
  <c r="K119" i="2"/>
  <c r="E128" i="2"/>
  <c r="B127" i="2"/>
  <c r="C127" i="2" s="1"/>
  <c r="K125" i="2"/>
  <c r="H124" i="2"/>
  <c r="F123" i="2"/>
  <c r="D122" i="2"/>
  <c r="L120" i="2"/>
  <c r="J119" i="2"/>
  <c r="B128" i="2"/>
  <c r="K126" i="2"/>
  <c r="I125" i="2"/>
  <c r="F124" i="2"/>
  <c r="L121" i="2"/>
  <c r="J120" i="2"/>
  <c r="H119" i="2"/>
  <c r="L127" i="2"/>
  <c r="J126" i="2"/>
  <c r="H125" i="2"/>
  <c r="D124" i="2"/>
  <c r="B123" i="2"/>
  <c r="C123" i="2" s="1"/>
  <c r="K121" i="2"/>
  <c r="I120" i="2"/>
  <c r="G119" i="2"/>
  <c r="K127" i="2"/>
  <c r="I126" i="2"/>
  <c r="F125" i="2"/>
  <c r="L122" i="2"/>
  <c r="J121" i="2"/>
  <c r="H120" i="2"/>
  <c r="F119" i="2"/>
  <c r="J127" i="2"/>
  <c r="G126" i="2"/>
  <c r="E125" i="2"/>
  <c r="B124" i="2"/>
  <c r="C124" i="2" s="1"/>
  <c r="K122" i="2"/>
  <c r="I121" i="2"/>
  <c r="G120" i="2"/>
  <c r="E119" i="2"/>
  <c r="J128" i="2"/>
  <c r="G127" i="2"/>
  <c r="E126" i="2"/>
  <c r="B125" i="2"/>
  <c r="K123" i="2"/>
  <c r="I122" i="2"/>
  <c r="G121" i="2"/>
  <c r="E120" i="2"/>
  <c r="H127" i="2"/>
  <c r="J122" i="2"/>
  <c r="D127" i="2"/>
  <c r="F122" i="2"/>
  <c r="L126" i="2"/>
  <c r="B122" i="2"/>
  <c r="C122" i="2" s="1"/>
  <c r="F126" i="2"/>
  <c r="H121" i="2"/>
  <c r="B126" i="2"/>
  <c r="C126" i="2" s="1"/>
  <c r="D121" i="2"/>
  <c r="J125" i="2"/>
  <c r="K120" i="2"/>
  <c r="D125" i="2"/>
  <c r="F120" i="2"/>
  <c r="J124" i="2"/>
  <c r="B120" i="2"/>
  <c r="C120" i="2" s="1"/>
  <c r="G124" i="2"/>
  <c r="I119" i="2"/>
  <c r="H123" i="2"/>
  <c r="L128" i="2"/>
  <c r="L123" i="2"/>
  <c r="D119" i="2"/>
  <c r="G128" i="2"/>
  <c r="D128" i="2"/>
  <c r="E123" i="2"/>
  <c r="AG16" i="2"/>
  <c r="AI16" i="2" s="1"/>
  <c r="AH16" i="2"/>
  <c r="AF17" i="2"/>
  <c r="AF18" i="2" l="1"/>
  <c r="AH17" i="2"/>
  <c r="AG17" i="2"/>
  <c r="AI17" i="2" s="1"/>
  <c r="A156" i="2"/>
  <c r="A144" i="2"/>
  <c r="G148" i="2" s="1"/>
  <c r="I141" i="2"/>
  <c r="G140" i="2"/>
  <c r="F139" i="2"/>
  <c r="E138" i="2"/>
  <c r="B136" i="2"/>
  <c r="C136" i="2" s="1"/>
  <c r="L134" i="2"/>
  <c r="K133" i="2"/>
  <c r="J132" i="2"/>
  <c r="E141" i="2"/>
  <c r="D141" i="2"/>
  <c r="L139" i="2"/>
  <c r="J138" i="2"/>
  <c r="G137" i="2"/>
  <c r="E136" i="2"/>
  <c r="L133" i="2"/>
  <c r="I132" i="2"/>
  <c r="B141" i="2"/>
  <c r="K139" i="2"/>
  <c r="I138" i="2"/>
  <c r="F137" i="2"/>
  <c r="D136" i="2"/>
  <c r="B135" i="2"/>
  <c r="C135" i="2" s="1"/>
  <c r="J133" i="2"/>
  <c r="H132" i="2"/>
  <c r="K140" i="2"/>
  <c r="I139" i="2"/>
  <c r="G138" i="2"/>
  <c r="D137" i="2"/>
  <c r="L135" i="2"/>
  <c r="J134" i="2"/>
  <c r="H133" i="2"/>
  <c r="F132" i="2"/>
  <c r="J140" i="2"/>
  <c r="H139" i="2"/>
  <c r="F138" i="2"/>
  <c r="B137" i="2"/>
  <c r="C137" i="2" s="1"/>
  <c r="K135" i="2"/>
  <c r="I134" i="2"/>
  <c r="G133" i="2"/>
  <c r="E132" i="2"/>
  <c r="L141" i="2"/>
  <c r="H140" i="2"/>
  <c r="E139" i="2"/>
  <c r="B138" i="2"/>
  <c r="K136" i="2"/>
  <c r="I135" i="2"/>
  <c r="G134" i="2"/>
  <c r="E133" i="2"/>
  <c r="K141" i="2"/>
  <c r="F140" i="2"/>
  <c r="D139" i="2"/>
  <c r="L137" i="2"/>
  <c r="J136" i="2"/>
  <c r="H135" i="2"/>
  <c r="D133" i="2"/>
  <c r="B132" i="2"/>
  <c r="C132" i="2" s="1"/>
  <c r="J141" i="2"/>
  <c r="E140" i="2"/>
  <c r="K137" i="2"/>
  <c r="I136" i="2"/>
  <c r="G135" i="2"/>
  <c r="E134" i="2"/>
  <c r="H141" i="2"/>
  <c r="D140" i="2"/>
  <c r="B139" i="2"/>
  <c r="C139" i="2" s="1"/>
  <c r="J137" i="2"/>
  <c r="H136" i="2"/>
  <c r="F135" i="2"/>
  <c r="D134" i="2"/>
  <c r="B133" i="2"/>
  <c r="C133" i="2" s="1"/>
  <c r="F141" i="2"/>
  <c r="B140" i="2"/>
  <c r="C140" i="2" s="1"/>
  <c r="K138" i="2"/>
  <c r="H137" i="2"/>
  <c r="F136" i="2"/>
  <c r="D135" i="2"/>
  <c r="B134" i="2"/>
  <c r="C134" i="2" s="1"/>
  <c r="K132" i="2"/>
  <c r="E135" i="2"/>
  <c r="J139" i="2"/>
  <c r="K134" i="2"/>
  <c r="G139" i="2"/>
  <c r="H134" i="2"/>
  <c r="L138" i="2"/>
  <c r="H138" i="2"/>
  <c r="I133" i="2"/>
  <c r="D138" i="2"/>
  <c r="F133" i="2"/>
  <c r="I137" i="2"/>
  <c r="L132" i="2"/>
  <c r="E137" i="2"/>
  <c r="G132" i="2"/>
  <c r="L136" i="2"/>
  <c r="D132" i="2"/>
  <c r="L140" i="2"/>
  <c r="G141" i="2"/>
  <c r="G136" i="2"/>
  <c r="I140" i="2"/>
  <c r="J135" i="2"/>
  <c r="H154" i="2" l="1"/>
  <c r="F153" i="2"/>
  <c r="E152" i="2"/>
  <c r="F154" i="2"/>
  <c r="D153" i="2"/>
  <c r="J153" i="2"/>
  <c r="G152" i="2"/>
  <c r="E151" i="2"/>
  <c r="L154" i="2"/>
  <c r="H153" i="2"/>
  <c r="D152" i="2"/>
  <c r="B151" i="2"/>
  <c r="L149" i="2"/>
  <c r="K148" i="2"/>
  <c r="J147" i="2"/>
  <c r="I146" i="2"/>
  <c r="H145" i="2"/>
  <c r="K154" i="2"/>
  <c r="G153" i="2"/>
  <c r="L150" i="2"/>
  <c r="K149" i="2"/>
  <c r="I154" i="2"/>
  <c r="L151" i="2"/>
  <c r="J150" i="2"/>
  <c r="G154" i="2"/>
  <c r="B153" i="2"/>
  <c r="C153" i="2" s="1"/>
  <c r="K151" i="2"/>
  <c r="I150" i="2"/>
  <c r="H149" i="2"/>
  <c r="F147" i="2"/>
  <c r="E146" i="2"/>
  <c r="D145" i="2"/>
  <c r="D154" i="2"/>
  <c r="K152" i="2"/>
  <c r="I151" i="2"/>
  <c r="G150" i="2"/>
  <c r="F149" i="2"/>
  <c r="E148" i="2"/>
  <c r="D147" i="2"/>
  <c r="L153" i="2"/>
  <c r="I152" i="2"/>
  <c r="G151" i="2"/>
  <c r="E150" i="2"/>
  <c r="D149" i="2"/>
  <c r="J152" i="2"/>
  <c r="B150" i="2"/>
  <c r="C150" i="2" s="1"/>
  <c r="D148" i="2"/>
  <c r="J146" i="2"/>
  <c r="F145" i="2"/>
  <c r="H152" i="2"/>
  <c r="J149" i="2"/>
  <c r="B148" i="2"/>
  <c r="C148" i="2" s="1"/>
  <c r="H146" i="2"/>
  <c r="E145" i="2"/>
  <c r="B152" i="2"/>
  <c r="C152" i="2" s="1"/>
  <c r="G149" i="2"/>
  <c r="K147" i="2"/>
  <c r="F146" i="2"/>
  <c r="B145" i="2"/>
  <c r="C145" i="2" s="1"/>
  <c r="J151" i="2"/>
  <c r="E149" i="2"/>
  <c r="I147" i="2"/>
  <c r="D146" i="2"/>
  <c r="J154" i="2"/>
  <c r="E154" i="2"/>
  <c r="F151" i="2"/>
  <c r="B149" i="2"/>
  <c r="C149" i="2" s="1"/>
  <c r="G147" i="2"/>
  <c r="B146" i="2"/>
  <c r="C146" i="2" s="1"/>
  <c r="B154" i="2"/>
  <c r="D151" i="2"/>
  <c r="L148" i="2"/>
  <c r="E147" i="2"/>
  <c r="L145" i="2"/>
  <c r="K153" i="2"/>
  <c r="K150" i="2"/>
  <c r="J148" i="2"/>
  <c r="K145" i="2"/>
  <c r="I153" i="2"/>
  <c r="H150" i="2"/>
  <c r="I148" i="2"/>
  <c r="B147" i="2"/>
  <c r="C147" i="2" s="1"/>
  <c r="J145" i="2"/>
  <c r="L152" i="2"/>
  <c r="D150" i="2"/>
  <c r="F148" i="2"/>
  <c r="K146" i="2"/>
  <c r="G145" i="2"/>
  <c r="H148" i="2"/>
  <c r="L147" i="2"/>
  <c r="H147" i="2"/>
  <c r="L146" i="2"/>
  <c r="G146" i="2"/>
  <c r="E153" i="2"/>
  <c r="I145" i="2"/>
  <c r="F152" i="2"/>
  <c r="H151" i="2"/>
  <c r="I149" i="2"/>
  <c r="F150" i="2"/>
  <c r="A157" i="2"/>
  <c r="H163" i="2" s="1"/>
  <c r="A169" i="2"/>
  <c r="AH18" i="2"/>
  <c r="AG18" i="2"/>
  <c r="AI18" i="2" s="1"/>
  <c r="AF19" i="2"/>
  <c r="AF20" i="2" l="1"/>
  <c r="AH19" i="2"/>
  <c r="AG19" i="2"/>
  <c r="AI19" i="2" s="1"/>
  <c r="A170" i="2"/>
  <c r="I173" i="2" s="1"/>
  <c r="A182" i="2"/>
  <c r="F167" i="2"/>
  <c r="D166" i="2"/>
  <c r="L163" i="2"/>
  <c r="K162" i="2"/>
  <c r="J161" i="2"/>
  <c r="I160" i="2"/>
  <c r="H159" i="2"/>
  <c r="G158" i="2"/>
  <c r="D167" i="2"/>
  <c r="B166" i="2"/>
  <c r="C166" i="2" s="1"/>
  <c r="L164" i="2"/>
  <c r="J163" i="2"/>
  <c r="I162" i="2"/>
  <c r="H161" i="2"/>
  <c r="G160" i="2"/>
  <c r="F159" i="2"/>
  <c r="E158" i="2"/>
  <c r="L167" i="2"/>
  <c r="J166" i="2"/>
  <c r="I165" i="2"/>
  <c r="H164" i="2"/>
  <c r="I167" i="2"/>
  <c r="I164" i="2"/>
  <c r="D163" i="2"/>
  <c r="L161" i="2"/>
  <c r="H160" i="2"/>
  <c r="D159" i="2"/>
  <c r="G167" i="2"/>
  <c r="K165" i="2"/>
  <c r="F164" i="2"/>
  <c r="B163" i="2"/>
  <c r="C163" i="2" s="1"/>
  <c r="I161" i="2"/>
  <c r="E160" i="2"/>
  <c r="B159" i="2"/>
  <c r="C159" i="2" s="1"/>
  <c r="E167" i="2"/>
  <c r="J165" i="2"/>
  <c r="E164" i="2"/>
  <c r="L162" i="2"/>
  <c r="G161" i="2"/>
  <c r="D160" i="2"/>
  <c r="L158" i="2"/>
  <c r="L166" i="2"/>
  <c r="G165" i="2"/>
  <c r="B164" i="2"/>
  <c r="H162" i="2"/>
  <c r="E161" i="2"/>
  <c r="B160" i="2"/>
  <c r="C160" i="2" s="1"/>
  <c r="J158" i="2"/>
  <c r="K166" i="2"/>
  <c r="F165" i="2"/>
  <c r="K163" i="2"/>
  <c r="G162" i="2"/>
  <c r="D161" i="2"/>
  <c r="L159" i="2"/>
  <c r="I158" i="2"/>
  <c r="H166" i="2"/>
  <c r="D165" i="2"/>
  <c r="E162" i="2"/>
  <c r="B161" i="2"/>
  <c r="C161" i="2" s="1"/>
  <c r="J159" i="2"/>
  <c r="F158" i="2"/>
  <c r="K167" i="2"/>
  <c r="F166" i="2"/>
  <c r="K164" i="2"/>
  <c r="F163" i="2"/>
  <c r="K160" i="2"/>
  <c r="G159" i="2"/>
  <c r="E165" i="2"/>
  <c r="B162" i="2"/>
  <c r="C162" i="2" s="1"/>
  <c r="K158" i="2"/>
  <c r="B165" i="2"/>
  <c r="C165" i="2" s="1"/>
  <c r="K161" i="2"/>
  <c r="H158" i="2"/>
  <c r="J164" i="2"/>
  <c r="F161" i="2"/>
  <c r="D158" i="2"/>
  <c r="G164" i="2"/>
  <c r="B158" i="2"/>
  <c r="C158" i="2" s="1"/>
  <c r="J167" i="2"/>
  <c r="D164" i="2"/>
  <c r="L160" i="2"/>
  <c r="H167" i="2"/>
  <c r="I163" i="2"/>
  <c r="J160" i="2"/>
  <c r="B167" i="2"/>
  <c r="G163" i="2"/>
  <c r="F160" i="2"/>
  <c r="I166" i="2"/>
  <c r="E163" i="2"/>
  <c r="G166" i="2"/>
  <c r="K159" i="2"/>
  <c r="E166" i="2"/>
  <c r="J162" i="2"/>
  <c r="I159" i="2"/>
  <c r="H165" i="2"/>
  <c r="D162" i="2"/>
  <c r="L165" i="2"/>
  <c r="F162" i="2"/>
  <c r="E159" i="2"/>
  <c r="A183" i="2" l="1"/>
  <c r="H191" i="2" s="1"/>
  <c r="A195" i="2"/>
  <c r="D180" i="2"/>
  <c r="B179" i="2"/>
  <c r="C179" i="2" s="1"/>
  <c r="L177" i="2"/>
  <c r="J176" i="2"/>
  <c r="I175" i="2"/>
  <c r="H174" i="2"/>
  <c r="G173" i="2"/>
  <c r="F172" i="2"/>
  <c r="E171" i="2"/>
  <c r="L179" i="2"/>
  <c r="K178" i="2"/>
  <c r="J177" i="2"/>
  <c r="H176" i="2"/>
  <c r="G175" i="2"/>
  <c r="F174" i="2"/>
  <c r="E173" i="2"/>
  <c r="D172" i="2"/>
  <c r="J180" i="2"/>
  <c r="H179" i="2"/>
  <c r="G178" i="2"/>
  <c r="F177" i="2"/>
  <c r="D176" i="2"/>
  <c r="B174" i="2"/>
  <c r="C174" i="2" s="1"/>
  <c r="L172" i="2"/>
  <c r="K171" i="2"/>
  <c r="K180" i="2"/>
  <c r="E179" i="2"/>
  <c r="K177" i="2"/>
  <c r="E176" i="2"/>
  <c r="K174" i="2"/>
  <c r="F173" i="2"/>
  <c r="L171" i="2"/>
  <c r="H180" i="2"/>
  <c r="H177" i="2"/>
  <c r="B176" i="2"/>
  <c r="C176" i="2" s="1"/>
  <c r="I174" i="2"/>
  <c r="I171" i="2"/>
  <c r="G180" i="2"/>
  <c r="L178" i="2"/>
  <c r="G177" i="2"/>
  <c r="L175" i="2"/>
  <c r="G174" i="2"/>
  <c r="B173" i="2"/>
  <c r="C173" i="2" s="1"/>
  <c r="H171" i="2"/>
  <c r="E180" i="2"/>
  <c r="I178" i="2"/>
  <c r="D177" i="2"/>
  <c r="J175" i="2"/>
  <c r="D174" i="2"/>
  <c r="J172" i="2"/>
  <c r="F171" i="2"/>
  <c r="B180" i="2"/>
  <c r="H178" i="2"/>
  <c r="B177" i="2"/>
  <c r="H175" i="2"/>
  <c r="I172" i="2"/>
  <c r="D171" i="2"/>
  <c r="K179" i="2"/>
  <c r="F178" i="2"/>
  <c r="L176" i="2"/>
  <c r="F175" i="2"/>
  <c r="L173" i="2"/>
  <c r="H172" i="2"/>
  <c r="J179" i="2"/>
  <c r="E178" i="2"/>
  <c r="K176" i="2"/>
  <c r="E175" i="2"/>
  <c r="K173" i="2"/>
  <c r="G172" i="2"/>
  <c r="G179" i="2"/>
  <c r="G176" i="2"/>
  <c r="B175" i="2"/>
  <c r="C175" i="2" s="1"/>
  <c r="I180" i="2"/>
  <c r="J171" i="2"/>
  <c r="F180" i="2"/>
  <c r="K175" i="2"/>
  <c r="G171" i="2"/>
  <c r="I179" i="2"/>
  <c r="D175" i="2"/>
  <c r="B171" i="2"/>
  <c r="C171" i="2" s="1"/>
  <c r="F179" i="2"/>
  <c r="L174" i="2"/>
  <c r="D179" i="2"/>
  <c r="J174" i="2"/>
  <c r="J178" i="2"/>
  <c r="E174" i="2"/>
  <c r="D178" i="2"/>
  <c r="J173" i="2"/>
  <c r="B178" i="2"/>
  <c r="C178" i="2" s="1"/>
  <c r="H173" i="2"/>
  <c r="I177" i="2"/>
  <c r="D173" i="2"/>
  <c r="E177" i="2"/>
  <c r="K172" i="2"/>
  <c r="L180" i="2"/>
  <c r="F176" i="2"/>
  <c r="B172" i="2"/>
  <c r="C172" i="2" s="1"/>
  <c r="I176" i="2"/>
  <c r="E172" i="2"/>
  <c r="AH20" i="2"/>
  <c r="AF21" i="2"/>
  <c r="AG20" i="2"/>
  <c r="AI20" i="2" s="1"/>
  <c r="AF22" i="2" l="1"/>
  <c r="AH21" i="2"/>
  <c r="AG21" i="2"/>
  <c r="AI21" i="2" s="1"/>
  <c r="A196" i="2"/>
  <c r="H201" i="2" s="1"/>
  <c r="A208" i="2"/>
  <c r="L192" i="2"/>
  <c r="K191" i="2"/>
  <c r="J190" i="2"/>
  <c r="H189" i="2"/>
  <c r="G188" i="2"/>
  <c r="F187" i="2"/>
  <c r="E186" i="2"/>
  <c r="D185" i="2"/>
  <c r="L193" i="2"/>
  <c r="J192" i="2"/>
  <c r="I191" i="2"/>
  <c r="H190" i="2"/>
  <c r="F189" i="2"/>
  <c r="E188" i="2"/>
  <c r="D187" i="2"/>
  <c r="B185" i="2"/>
  <c r="C185" i="2" s="1"/>
  <c r="H193" i="2"/>
  <c r="F192" i="2"/>
  <c r="E191" i="2"/>
  <c r="D190" i="2"/>
  <c r="B189" i="2"/>
  <c r="C189" i="2" s="1"/>
  <c r="L187" i="2"/>
  <c r="K186" i="2"/>
  <c r="J185" i="2"/>
  <c r="I184" i="2"/>
  <c r="H192" i="2"/>
  <c r="I189" i="2"/>
  <c r="I186" i="2"/>
  <c r="G192" i="2"/>
  <c r="B191" i="2"/>
  <c r="C191" i="2" s="1"/>
  <c r="G189" i="2"/>
  <c r="B188" i="2"/>
  <c r="C188" i="2" s="1"/>
  <c r="H186" i="2"/>
  <c r="J193" i="2"/>
  <c r="D192" i="2"/>
  <c r="K190" i="2"/>
  <c r="D189" i="2"/>
  <c r="J187" i="2"/>
  <c r="F186" i="2"/>
  <c r="K184" i="2"/>
  <c r="I193" i="2"/>
  <c r="I190" i="2"/>
  <c r="I187" i="2"/>
  <c r="D186" i="2"/>
  <c r="J184" i="2"/>
  <c r="F193" i="2"/>
  <c r="L191" i="2"/>
  <c r="F190" i="2"/>
  <c r="K188" i="2"/>
  <c r="G187" i="2"/>
  <c r="L185" i="2"/>
  <c r="G184" i="2"/>
  <c r="E193" i="2"/>
  <c r="J191" i="2"/>
  <c r="E190" i="2"/>
  <c r="J188" i="2"/>
  <c r="E187" i="2"/>
  <c r="K185" i="2"/>
  <c r="F184" i="2"/>
  <c r="D193" i="2"/>
  <c r="B190" i="2"/>
  <c r="I188" i="2"/>
  <c r="I185" i="2"/>
  <c r="E184" i="2"/>
  <c r="B193" i="2"/>
  <c r="G191" i="2"/>
  <c r="L189" i="2"/>
  <c r="H188" i="2"/>
  <c r="B187" i="2"/>
  <c r="C187" i="2" s="1"/>
  <c r="H185" i="2"/>
  <c r="D184" i="2"/>
  <c r="I192" i="2"/>
  <c r="D191" i="2"/>
  <c r="J189" i="2"/>
  <c r="D188" i="2"/>
  <c r="J186" i="2"/>
  <c r="F185" i="2"/>
  <c r="F188" i="2"/>
  <c r="K193" i="2"/>
  <c r="K187" i="2"/>
  <c r="G193" i="2"/>
  <c r="H187" i="2"/>
  <c r="K192" i="2"/>
  <c r="L186" i="2"/>
  <c r="E192" i="2"/>
  <c r="G186" i="2"/>
  <c r="B192" i="2"/>
  <c r="C192" i="2" s="1"/>
  <c r="B186" i="2"/>
  <c r="C186" i="2" s="1"/>
  <c r="F191" i="2"/>
  <c r="G185" i="2"/>
  <c r="L190" i="2"/>
  <c r="E185" i="2"/>
  <c r="G190" i="2"/>
  <c r="L184" i="2"/>
  <c r="K189" i="2"/>
  <c r="H184" i="2"/>
  <c r="L188" i="2"/>
  <c r="B184" i="2"/>
  <c r="C184" i="2" s="1"/>
  <c r="E189" i="2"/>
  <c r="A209" i="2" l="1"/>
  <c r="H213" i="2" s="1"/>
  <c r="A221" i="2"/>
  <c r="L206" i="2"/>
  <c r="J205" i="2"/>
  <c r="I204" i="2"/>
  <c r="H203" i="2"/>
  <c r="F202" i="2"/>
  <c r="E201" i="2"/>
  <c r="D200" i="2"/>
  <c r="B198" i="2"/>
  <c r="C198" i="2" s="1"/>
  <c r="J206" i="2"/>
  <c r="H205" i="2"/>
  <c r="G204" i="2"/>
  <c r="F203" i="2"/>
  <c r="D202" i="2"/>
  <c r="B200" i="2"/>
  <c r="C200" i="2" s="1"/>
  <c r="L198" i="2"/>
  <c r="K197" i="2"/>
  <c r="F206" i="2"/>
  <c r="D205" i="2"/>
  <c r="L202" i="2"/>
  <c r="K201" i="2"/>
  <c r="J200" i="2"/>
  <c r="I199" i="2"/>
  <c r="H198" i="2"/>
  <c r="G197" i="2"/>
  <c r="K205" i="2"/>
  <c r="E204" i="2"/>
  <c r="J202" i="2"/>
  <c r="F201" i="2"/>
  <c r="K199" i="2"/>
  <c r="F198" i="2"/>
  <c r="B197" i="2"/>
  <c r="C197" i="2" s="1"/>
  <c r="I205" i="2"/>
  <c r="D204" i="2"/>
  <c r="I202" i="2"/>
  <c r="D201" i="2"/>
  <c r="J199" i="2"/>
  <c r="E198" i="2"/>
  <c r="F205" i="2"/>
  <c r="L203" i="2"/>
  <c r="G202" i="2"/>
  <c r="L200" i="2"/>
  <c r="G199" i="2"/>
  <c r="K206" i="2"/>
  <c r="E205" i="2"/>
  <c r="K203" i="2"/>
  <c r="E202" i="2"/>
  <c r="K200" i="2"/>
  <c r="F199" i="2"/>
  <c r="L197" i="2"/>
  <c r="H206" i="2"/>
  <c r="B205" i="2"/>
  <c r="C205" i="2" s="1"/>
  <c r="I203" i="2"/>
  <c r="B202" i="2"/>
  <c r="C202" i="2" s="1"/>
  <c r="H200" i="2"/>
  <c r="D199" i="2"/>
  <c r="I197" i="2"/>
  <c r="G206" i="2"/>
  <c r="L204" i="2"/>
  <c r="G203" i="2"/>
  <c r="L201" i="2"/>
  <c r="G200" i="2"/>
  <c r="B199" i="2"/>
  <c r="C199" i="2" s="1"/>
  <c r="H197" i="2"/>
  <c r="E206" i="2"/>
  <c r="K204" i="2"/>
  <c r="E203" i="2"/>
  <c r="J201" i="2"/>
  <c r="F200" i="2"/>
  <c r="K198" i="2"/>
  <c r="F197" i="2"/>
  <c r="D206" i="2"/>
  <c r="J204" i="2"/>
  <c r="D203" i="2"/>
  <c r="I201" i="2"/>
  <c r="E200" i="2"/>
  <c r="J198" i="2"/>
  <c r="E197" i="2"/>
  <c r="L205" i="2"/>
  <c r="F204" i="2"/>
  <c r="K202" i="2"/>
  <c r="G201" i="2"/>
  <c r="L199" i="2"/>
  <c r="G198" i="2"/>
  <c r="B203" i="2"/>
  <c r="D197" i="2"/>
  <c r="H202" i="2"/>
  <c r="B201" i="2"/>
  <c r="C201" i="2" s="1"/>
  <c r="I206" i="2"/>
  <c r="I200" i="2"/>
  <c r="B206" i="2"/>
  <c r="G205" i="2"/>
  <c r="H199" i="2"/>
  <c r="E199" i="2"/>
  <c r="H204" i="2"/>
  <c r="I198" i="2"/>
  <c r="J203" i="2"/>
  <c r="J197" i="2"/>
  <c r="D198" i="2"/>
  <c r="B204" i="2"/>
  <c r="C204" i="2" s="1"/>
  <c r="AG22" i="2"/>
  <c r="AI22" i="2" s="1"/>
  <c r="AH22" i="2"/>
  <c r="AF23" i="2"/>
  <c r="AF24" i="2" l="1"/>
  <c r="AH23" i="2"/>
  <c r="AG23" i="2"/>
  <c r="AI23" i="2" s="1"/>
  <c r="A234" i="2"/>
  <c r="A222" i="2"/>
  <c r="G226" i="2" s="1"/>
  <c r="B226" i="2"/>
  <c r="C226" i="2" s="1"/>
  <c r="L219" i="2"/>
  <c r="B228" i="2"/>
  <c r="C228" i="2" s="1"/>
  <c r="J219" i="2"/>
  <c r="H218" i="2"/>
  <c r="G217" i="2"/>
  <c r="F216" i="2"/>
  <c r="D215" i="2"/>
  <c r="B213" i="2"/>
  <c r="C213" i="2" s="1"/>
  <c r="L211" i="2"/>
  <c r="K210" i="2"/>
  <c r="H219" i="2"/>
  <c r="F218" i="2"/>
  <c r="E217" i="2"/>
  <c r="D216" i="2"/>
  <c r="B215" i="2"/>
  <c r="C215" i="2" s="1"/>
  <c r="L213" i="2"/>
  <c r="K212" i="2"/>
  <c r="J211" i="2"/>
  <c r="I210" i="2"/>
  <c r="D219" i="2"/>
  <c r="B218" i="2"/>
  <c r="L216" i="2"/>
  <c r="J215" i="2"/>
  <c r="I214" i="2"/>
  <c r="G212" i="2"/>
  <c r="F211" i="2"/>
  <c r="E210" i="2"/>
  <c r="B230" i="2"/>
  <c r="C230" i="2" s="1"/>
  <c r="L218" i="2"/>
  <c r="H217" i="2"/>
  <c r="L215" i="2"/>
  <c r="G214" i="2"/>
  <c r="H211" i="2"/>
  <c r="B225" i="2"/>
  <c r="C225" i="2" s="1"/>
  <c r="K218" i="2"/>
  <c r="F217" i="2"/>
  <c r="K215" i="2"/>
  <c r="F214" i="2"/>
  <c r="L212" i="2"/>
  <c r="G211" i="2"/>
  <c r="B210" i="2"/>
  <c r="C210" i="2" s="1"/>
  <c r="B223" i="2"/>
  <c r="C223" i="2" s="1"/>
  <c r="I218" i="2"/>
  <c r="H215" i="2"/>
  <c r="D214" i="2"/>
  <c r="I212" i="2"/>
  <c r="D211" i="2"/>
  <c r="G218" i="2"/>
  <c r="B217" i="2"/>
  <c r="G215" i="2"/>
  <c r="B214" i="2"/>
  <c r="C214" i="2" s="1"/>
  <c r="H212" i="2"/>
  <c r="B231" i="2"/>
  <c r="C231" i="2" s="1"/>
  <c r="K219" i="2"/>
  <c r="D218" i="2"/>
  <c r="J216" i="2"/>
  <c r="E215" i="2"/>
  <c r="J213" i="2"/>
  <c r="E212" i="2"/>
  <c r="L210" i="2"/>
  <c r="B229" i="2"/>
  <c r="I219" i="2"/>
  <c r="I216" i="2"/>
  <c r="I213" i="2"/>
  <c r="D212" i="2"/>
  <c r="J210" i="2"/>
  <c r="B224" i="2"/>
  <c r="C224" i="2" s="1"/>
  <c r="G219" i="2"/>
  <c r="L217" i="2"/>
  <c r="H216" i="2"/>
  <c r="L214" i="2"/>
  <c r="G213" i="2"/>
  <c r="H210" i="2"/>
  <c r="F219" i="2"/>
  <c r="K217" i="2"/>
  <c r="G216" i="2"/>
  <c r="K214" i="2"/>
  <c r="F213" i="2"/>
  <c r="B212" i="2"/>
  <c r="C212" i="2" s="1"/>
  <c r="G210" i="2"/>
  <c r="B219" i="2"/>
  <c r="I217" i="2"/>
  <c r="B216" i="2"/>
  <c r="H214" i="2"/>
  <c r="D213" i="2"/>
  <c r="I211" i="2"/>
  <c r="D210" i="2"/>
  <c r="J217" i="2"/>
  <c r="K211" i="2"/>
  <c r="D217" i="2"/>
  <c r="E211" i="2"/>
  <c r="B227" i="2"/>
  <c r="C227" i="2" s="1"/>
  <c r="K216" i="2"/>
  <c r="B211" i="2"/>
  <c r="C211" i="2" s="1"/>
  <c r="E216" i="2"/>
  <c r="F210" i="2"/>
  <c r="I215" i="2"/>
  <c r="F215" i="2"/>
  <c r="J214" i="2"/>
  <c r="E214" i="2"/>
  <c r="K213" i="2"/>
  <c r="E219" i="2"/>
  <c r="E213" i="2"/>
  <c r="B232" i="2"/>
  <c r="E218" i="2"/>
  <c r="F212" i="2"/>
  <c r="J218" i="2"/>
  <c r="J212" i="2"/>
  <c r="C243" i="2" l="1"/>
  <c r="C217" i="2"/>
  <c r="J232" i="2"/>
  <c r="H231" i="2"/>
  <c r="G230" i="2"/>
  <c r="F229" i="2"/>
  <c r="D228" i="2"/>
  <c r="L224" i="2"/>
  <c r="K223" i="2"/>
  <c r="H232" i="2"/>
  <c r="F231" i="2"/>
  <c r="E230" i="2"/>
  <c r="D229" i="2"/>
  <c r="L226" i="2"/>
  <c r="K225" i="2"/>
  <c r="J224" i="2"/>
  <c r="I223" i="2"/>
  <c r="F232" i="2"/>
  <c r="D231" i="2"/>
  <c r="L228" i="2"/>
  <c r="K227" i="2"/>
  <c r="J226" i="2"/>
  <c r="I225" i="2"/>
  <c r="H224" i="2"/>
  <c r="G223" i="2"/>
  <c r="L231" i="2"/>
  <c r="K230" i="2"/>
  <c r="J229" i="2"/>
  <c r="H228" i="2"/>
  <c r="G227" i="2"/>
  <c r="F226" i="2"/>
  <c r="E225" i="2"/>
  <c r="D224" i="2"/>
  <c r="J231" i="2"/>
  <c r="F228" i="2"/>
  <c r="I226" i="2"/>
  <c r="F223" i="2"/>
  <c r="I231" i="2"/>
  <c r="L229" i="2"/>
  <c r="E228" i="2"/>
  <c r="H226" i="2"/>
  <c r="E223" i="2"/>
  <c r="G231" i="2"/>
  <c r="K229" i="2"/>
  <c r="E231" i="2"/>
  <c r="I229" i="2"/>
  <c r="L227" i="2"/>
  <c r="E226" i="2"/>
  <c r="I224" i="2"/>
  <c r="L232" i="2"/>
  <c r="H229" i="2"/>
  <c r="J227" i="2"/>
  <c r="D226" i="2"/>
  <c r="G224" i="2"/>
  <c r="K232" i="2"/>
  <c r="G229" i="2"/>
  <c r="I227" i="2"/>
  <c r="I232" i="2"/>
  <c r="L230" i="2"/>
  <c r="E229" i="2"/>
  <c r="H227" i="2"/>
  <c r="L225" i="2"/>
  <c r="E224" i="2"/>
  <c r="G232" i="2"/>
  <c r="J230" i="2"/>
  <c r="F227" i="2"/>
  <c r="J225" i="2"/>
  <c r="E232" i="2"/>
  <c r="I230" i="2"/>
  <c r="K228" i="2"/>
  <c r="E227" i="2"/>
  <c r="H225" i="2"/>
  <c r="D232" i="2"/>
  <c r="H230" i="2"/>
  <c r="J228" i="2"/>
  <c r="D227" i="2"/>
  <c r="G225" i="2"/>
  <c r="L223" i="2"/>
  <c r="K231" i="2"/>
  <c r="D230" i="2"/>
  <c r="G228" i="2"/>
  <c r="K226" i="2"/>
  <c r="D225" i="2"/>
  <c r="H223" i="2"/>
  <c r="F230" i="2"/>
  <c r="I228" i="2"/>
  <c r="F225" i="2"/>
  <c r="K224" i="2"/>
  <c r="F224" i="2"/>
  <c r="J223" i="2"/>
  <c r="D223" i="2"/>
  <c r="A235" i="2"/>
  <c r="H240" i="2" s="1"/>
  <c r="A247" i="2"/>
  <c r="C244" i="2"/>
  <c r="C218" i="2"/>
  <c r="AF25" i="2"/>
  <c r="AH24" i="2"/>
  <c r="AG24" i="2"/>
  <c r="AI24" i="2" s="1"/>
  <c r="H245" i="2" l="1"/>
  <c r="F244" i="2"/>
  <c r="E243" i="2"/>
  <c r="D242" i="2"/>
  <c r="B241" i="2"/>
  <c r="C241" i="2" s="1"/>
  <c r="L239" i="2"/>
  <c r="K238" i="2"/>
  <c r="J237" i="2"/>
  <c r="I236" i="2"/>
  <c r="F245" i="2"/>
  <c r="D244" i="2"/>
  <c r="L241" i="2"/>
  <c r="K240" i="2"/>
  <c r="J239" i="2"/>
  <c r="I238" i="2"/>
  <c r="H237" i="2"/>
  <c r="G236" i="2"/>
  <c r="D245" i="2"/>
  <c r="B244" i="2"/>
  <c r="L242" i="2"/>
  <c r="J241" i="2"/>
  <c r="I240" i="2"/>
  <c r="H239" i="2"/>
  <c r="G238" i="2"/>
  <c r="F237" i="2"/>
  <c r="E236" i="2"/>
  <c r="L245" i="2"/>
  <c r="J244" i="2"/>
  <c r="I243" i="2"/>
  <c r="H242" i="2"/>
  <c r="F241" i="2"/>
  <c r="E240" i="2"/>
  <c r="D239" i="2"/>
  <c r="B237" i="2"/>
  <c r="C237" i="2" s="1"/>
  <c r="H244" i="2"/>
  <c r="K242" i="2"/>
  <c r="D241" i="2"/>
  <c r="G239" i="2"/>
  <c r="L237" i="2"/>
  <c r="D236" i="2"/>
  <c r="G244" i="2"/>
  <c r="J242" i="2"/>
  <c r="F239" i="2"/>
  <c r="K237" i="2"/>
  <c r="E244" i="2"/>
  <c r="I242" i="2"/>
  <c r="L240" i="2"/>
  <c r="E239" i="2"/>
  <c r="I237" i="2"/>
  <c r="B236" i="2"/>
  <c r="C236" i="2" s="1"/>
  <c r="K245" i="2"/>
  <c r="G242" i="2"/>
  <c r="J240" i="2"/>
  <c r="G237" i="2"/>
  <c r="J245" i="2"/>
  <c r="L243" i="2"/>
  <c r="F242" i="2"/>
  <c r="B239" i="2"/>
  <c r="C239" i="2" s="1"/>
  <c r="E237" i="2"/>
  <c r="I245" i="2"/>
  <c r="K243" i="2"/>
  <c r="E242" i="2"/>
  <c r="G240" i="2"/>
  <c r="L238" i="2"/>
  <c r="D237" i="2"/>
  <c r="G245" i="2"/>
  <c r="J243" i="2"/>
  <c r="B242" i="2"/>
  <c r="F240" i="2"/>
  <c r="J238" i="2"/>
  <c r="E245" i="2"/>
  <c r="H243" i="2"/>
  <c r="K241" i="2"/>
  <c r="D240" i="2"/>
  <c r="H238" i="2"/>
  <c r="L236" i="2"/>
  <c r="B245" i="2"/>
  <c r="G243" i="2"/>
  <c r="I241" i="2"/>
  <c r="F238" i="2"/>
  <c r="K236" i="2"/>
  <c r="L244" i="2"/>
  <c r="F243" i="2"/>
  <c r="H241" i="2"/>
  <c r="B240" i="2"/>
  <c r="C240" i="2" s="1"/>
  <c r="E238" i="2"/>
  <c r="J236" i="2"/>
  <c r="I244" i="2"/>
  <c r="B243" i="2"/>
  <c r="E241" i="2"/>
  <c r="I239" i="2"/>
  <c r="B238" i="2"/>
  <c r="C238" i="2" s="1"/>
  <c r="F236" i="2"/>
  <c r="K244" i="2"/>
  <c r="D243" i="2"/>
  <c r="G241" i="2"/>
  <c r="K239" i="2"/>
  <c r="D238" i="2"/>
  <c r="H236" i="2"/>
  <c r="A260" i="2"/>
  <c r="A248" i="2"/>
  <c r="H252" i="2" s="1"/>
  <c r="AH25" i="2"/>
  <c r="AG25" i="2"/>
  <c r="AI25" i="2" s="1"/>
  <c r="AF26" i="2"/>
  <c r="F258" i="2" l="1"/>
  <c r="D257" i="2"/>
  <c r="L254" i="2"/>
  <c r="K253" i="2"/>
  <c r="J252" i="2"/>
  <c r="I251" i="2"/>
  <c r="H250" i="2"/>
  <c r="G249" i="2"/>
  <c r="D258" i="2"/>
  <c r="B257" i="2"/>
  <c r="C257" i="2" s="1"/>
  <c r="L255" i="2"/>
  <c r="J254" i="2"/>
  <c r="I253" i="2"/>
  <c r="G251" i="2"/>
  <c r="F250" i="2"/>
  <c r="E249" i="2"/>
  <c r="L257" i="2"/>
  <c r="K256" i="2"/>
  <c r="J255" i="2"/>
  <c r="H254" i="2"/>
  <c r="G253" i="2"/>
  <c r="F252" i="2"/>
  <c r="E251" i="2"/>
  <c r="D250" i="2"/>
  <c r="J258" i="2"/>
  <c r="H257" i="2"/>
  <c r="G256" i="2"/>
  <c r="F255" i="2"/>
  <c r="D254" i="2"/>
  <c r="B252" i="2"/>
  <c r="C252" i="2" s="1"/>
  <c r="L250" i="2"/>
  <c r="K249" i="2"/>
  <c r="F257" i="2"/>
  <c r="I255" i="2"/>
  <c r="B254" i="2"/>
  <c r="C254" i="2" s="1"/>
  <c r="E252" i="2"/>
  <c r="J250" i="2"/>
  <c r="B249" i="2"/>
  <c r="C249" i="2" s="1"/>
  <c r="L258" i="2"/>
  <c r="E257" i="2"/>
  <c r="H255" i="2"/>
  <c r="L253" i="2"/>
  <c r="D252" i="2"/>
  <c r="I250" i="2"/>
  <c r="K258" i="2"/>
  <c r="G255" i="2"/>
  <c r="J253" i="2"/>
  <c r="G250" i="2"/>
  <c r="I258" i="2"/>
  <c r="L256" i="2"/>
  <c r="E255" i="2"/>
  <c r="H253" i="2"/>
  <c r="L251" i="2"/>
  <c r="E250" i="2"/>
  <c r="H258" i="2"/>
  <c r="J256" i="2"/>
  <c r="D255" i="2"/>
  <c r="F253" i="2"/>
  <c r="K251" i="2"/>
  <c r="G258" i="2"/>
  <c r="I256" i="2"/>
  <c r="B255" i="2"/>
  <c r="E253" i="2"/>
  <c r="J251" i="2"/>
  <c r="B250" i="2"/>
  <c r="C250" i="2" s="1"/>
  <c r="E258" i="2"/>
  <c r="H256" i="2"/>
  <c r="K254" i="2"/>
  <c r="D253" i="2"/>
  <c r="H251" i="2"/>
  <c r="L249" i="2"/>
  <c r="B258" i="2"/>
  <c r="F256" i="2"/>
  <c r="I254" i="2"/>
  <c r="B253" i="2"/>
  <c r="C253" i="2" s="1"/>
  <c r="F251" i="2"/>
  <c r="J249" i="2"/>
  <c r="K257" i="2"/>
  <c r="E256" i="2"/>
  <c r="G254" i="2"/>
  <c r="L252" i="2"/>
  <c r="D251" i="2"/>
  <c r="I249" i="2"/>
  <c r="J257" i="2"/>
  <c r="D256" i="2"/>
  <c r="F254" i="2"/>
  <c r="K252" i="2"/>
  <c r="H249" i="2"/>
  <c r="G257" i="2"/>
  <c r="K255" i="2"/>
  <c r="G252" i="2"/>
  <c r="K250" i="2"/>
  <c r="D249" i="2"/>
  <c r="B256" i="2"/>
  <c r="C256" i="2" s="1"/>
  <c r="E254" i="2"/>
  <c r="I252" i="2"/>
  <c r="B251" i="2"/>
  <c r="C251" i="2" s="1"/>
  <c r="F249" i="2"/>
  <c r="I257" i="2"/>
  <c r="AF27" i="2"/>
  <c r="AH26" i="2"/>
  <c r="AG26" i="2"/>
  <c r="AI26" i="2" s="1"/>
  <c r="A261" i="2"/>
  <c r="H266" i="2" s="1"/>
  <c r="P12" i="2"/>
  <c r="C11" i="2" s="1"/>
  <c r="D271" i="2" l="1"/>
  <c r="B270" i="2"/>
  <c r="C270" i="2" s="1"/>
  <c r="L268" i="2"/>
  <c r="J267" i="2"/>
  <c r="I266" i="2"/>
  <c r="H265" i="2"/>
  <c r="G264" i="2"/>
  <c r="F263" i="2"/>
  <c r="E262" i="2"/>
  <c r="B271" i="2"/>
  <c r="L270" i="2"/>
  <c r="K269" i="2"/>
  <c r="J268" i="2"/>
  <c r="H267" i="2"/>
  <c r="G266" i="2"/>
  <c r="F265" i="2"/>
  <c r="E264" i="2"/>
  <c r="D263" i="2"/>
  <c r="K270" i="2"/>
  <c r="L271" i="2"/>
  <c r="J270" i="2"/>
  <c r="I269" i="2"/>
  <c r="H268" i="2"/>
  <c r="F267" i="2"/>
  <c r="E266" i="2"/>
  <c r="D265" i="2"/>
  <c r="B263" i="2"/>
  <c r="C263" i="2" s="1"/>
  <c r="K271" i="2"/>
  <c r="J271" i="2"/>
  <c r="H271" i="2"/>
  <c r="F270" i="2"/>
  <c r="E269" i="2"/>
  <c r="D268" i="2"/>
  <c r="B267" i="2"/>
  <c r="C267" i="2" s="1"/>
  <c r="L265" i="2"/>
  <c r="K264" i="2"/>
  <c r="J263" i="2"/>
  <c r="I262" i="2"/>
  <c r="F271" i="2"/>
  <c r="D270" i="2"/>
  <c r="G268" i="2"/>
  <c r="K266" i="2"/>
  <c r="H263" i="2"/>
  <c r="F268" i="2"/>
  <c r="J266" i="2"/>
  <c r="B265" i="2"/>
  <c r="C265" i="2" s="1"/>
  <c r="G263" i="2"/>
  <c r="L269" i="2"/>
  <c r="E268" i="2"/>
  <c r="L264" i="2"/>
  <c r="E263" i="2"/>
  <c r="J269" i="2"/>
  <c r="B268" i="2"/>
  <c r="F266" i="2"/>
  <c r="J264" i="2"/>
  <c r="H269" i="2"/>
  <c r="L267" i="2"/>
  <c r="D266" i="2"/>
  <c r="I264" i="2"/>
  <c r="L262" i="2"/>
  <c r="I271" i="2"/>
  <c r="G269" i="2"/>
  <c r="K267" i="2"/>
  <c r="H264" i="2"/>
  <c r="K262" i="2"/>
  <c r="G271" i="2"/>
  <c r="F269" i="2"/>
  <c r="I267" i="2"/>
  <c r="B266" i="2"/>
  <c r="C266" i="2" s="1"/>
  <c r="F264" i="2"/>
  <c r="J262" i="2"/>
  <c r="E271" i="2"/>
  <c r="D269" i="2"/>
  <c r="G267" i="2"/>
  <c r="K265" i="2"/>
  <c r="D264" i="2"/>
  <c r="H262" i="2"/>
  <c r="I270" i="2"/>
  <c r="E267" i="2"/>
  <c r="J265" i="2"/>
  <c r="B264" i="2"/>
  <c r="C264" i="2" s="1"/>
  <c r="G262" i="2"/>
  <c r="H270" i="2"/>
  <c r="B269" i="2"/>
  <c r="C269" i="2" s="1"/>
  <c r="D267" i="2"/>
  <c r="I265" i="2"/>
  <c r="L263" i="2"/>
  <c r="F262" i="2"/>
  <c r="E270" i="2"/>
  <c r="I268" i="2"/>
  <c r="L266" i="2"/>
  <c r="E265" i="2"/>
  <c r="I263" i="2"/>
  <c r="B262" i="2"/>
  <c r="C262" i="2" s="1"/>
  <c r="G270" i="2"/>
  <c r="K268" i="2"/>
  <c r="G265" i="2"/>
  <c r="K263" i="2"/>
  <c r="D262" i="2"/>
  <c r="AF28" i="2"/>
  <c r="AH27" i="2"/>
  <c r="AG27" i="2"/>
  <c r="AI27" i="2" s="1"/>
  <c r="AF29" i="2" l="1"/>
  <c r="AH28" i="2"/>
  <c r="AG28" i="2"/>
  <c r="AI28" i="2" s="1"/>
  <c r="AF30" i="2" l="1"/>
  <c r="AG29" i="2"/>
  <c r="AI29" i="2" s="1"/>
  <c r="AH29" i="2"/>
  <c r="AF31" i="2" l="1"/>
  <c r="AH30" i="2"/>
  <c r="AG30" i="2"/>
  <c r="AI30" i="2" s="1"/>
  <c r="AH31" i="2" l="1"/>
  <c r="AG31" i="2"/>
  <c r="AI31" i="2" s="1"/>
  <c r="AF32" i="2"/>
  <c r="AF33" i="2" l="1"/>
  <c r="AG32" i="2"/>
  <c r="AI32" i="2" s="1"/>
  <c r="AH32" i="2"/>
  <c r="AF34" i="2" l="1"/>
  <c r="AH33" i="2"/>
  <c r="AG33" i="2"/>
  <c r="AI33" i="2" s="1"/>
  <c r="AF35" i="2" l="1"/>
  <c r="AH34" i="2"/>
  <c r="AG34" i="2"/>
  <c r="AI34" i="2" s="1"/>
  <c r="AF36" i="2" l="1"/>
  <c r="AH35" i="2"/>
  <c r="AG35" i="2"/>
  <c r="AI35" i="2" s="1"/>
  <c r="AF37" i="2" l="1"/>
  <c r="AH36" i="2"/>
  <c r="AG36" i="2"/>
  <c r="AI36" i="2" s="1"/>
  <c r="AF38" i="2" l="1"/>
  <c r="AH37" i="2"/>
  <c r="AG37" i="2"/>
  <c r="AI37" i="2" s="1"/>
  <c r="AF39" i="2" l="1"/>
  <c r="AH38" i="2"/>
  <c r="AG38" i="2"/>
  <c r="AI38" i="2" s="1"/>
  <c r="AF40" i="2" l="1"/>
  <c r="AH39" i="2"/>
  <c r="AG39" i="2"/>
  <c r="AI39" i="2" s="1"/>
  <c r="AG40" i="2" l="1"/>
  <c r="AI40" i="2" s="1"/>
  <c r="AF41" i="2"/>
  <c r="AH40" i="2"/>
  <c r="AF42" i="2" l="1"/>
  <c r="AH41" i="2"/>
  <c r="AG41" i="2"/>
  <c r="AI41" i="2" s="1"/>
  <c r="AF43" i="2" l="1"/>
  <c r="AH42" i="2"/>
  <c r="AG42" i="2"/>
  <c r="AI42" i="2" s="1"/>
  <c r="AF44" i="2" l="1"/>
  <c r="AH43" i="2"/>
  <c r="AG43" i="2"/>
  <c r="AI43" i="2" s="1"/>
  <c r="AF45" i="2" l="1"/>
  <c r="AH44" i="2"/>
  <c r="AG44" i="2"/>
  <c r="AI44" i="2" s="1"/>
  <c r="AF46" i="2" l="1"/>
  <c r="AH45" i="2"/>
  <c r="AG45" i="2"/>
  <c r="AI45" i="2" s="1"/>
  <c r="AH46" i="2" l="1"/>
  <c r="AG46" i="2"/>
  <c r="AI46" i="2" s="1"/>
</calcChain>
</file>

<file path=xl/sharedStrings.xml><?xml version="1.0" encoding="utf-8"?>
<sst xmlns="http://schemas.openxmlformats.org/spreadsheetml/2006/main" count="432" uniqueCount="78">
  <si>
    <t>Pause déj</t>
  </si>
  <si>
    <t>Karine</t>
  </si>
  <si>
    <t>Jeudi</t>
  </si>
  <si>
    <t>Vendredi</t>
  </si>
  <si>
    <t>Lundi</t>
  </si>
  <si>
    <t>Mercredi</t>
  </si>
  <si>
    <t>N1</t>
  </si>
  <si>
    <t>N2</t>
  </si>
  <si>
    <t>N3</t>
  </si>
  <si>
    <t>N4</t>
  </si>
  <si>
    <t>N5</t>
  </si>
  <si>
    <t>N6</t>
  </si>
  <si>
    <t>N7</t>
  </si>
  <si>
    <t>N8</t>
  </si>
  <si>
    <t>Année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</si>
  <si>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</si>
  <si>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</si>
  <si>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</si>
  <si>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</si>
  <si>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</si>
  <si>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</si>
  <si>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</si>
  <si>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</si>
  <si>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</si>
  <si>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</si>
  <si>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</si>
  <si>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</si>
  <si>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Fevrier</t>
  </si>
  <si>
    <t>Mardi</t>
  </si>
  <si>
    <t>Samedi</t>
  </si>
  <si>
    <t>Dimanche</t>
  </si>
  <si>
    <t>Début</t>
  </si>
  <si>
    <t>Reprise</t>
  </si>
  <si>
    <t>Pause 2</t>
  </si>
  <si>
    <t>Mercedi</t>
  </si>
  <si>
    <t>Numéro</t>
  </si>
  <si>
    <t>Heure début</t>
  </si>
  <si>
    <t>Pause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</si>
  <si>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</si>
  <si>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</si>
  <si>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</si>
  <si>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</si>
  <si>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</si>
  <si>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</si>
  <si>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</si>
  <si>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</si>
  <si>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</si>
  <si>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</si>
  <si>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</si>
  <si>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</si>
  <si>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</si>
  <si>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</si>
  <si>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</si>
  <si>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Reprise7</t>
  </si>
  <si>
    <t>Reprise déj</t>
  </si>
  <si>
    <t>Fin</t>
  </si>
  <si>
    <t>Num</t>
  </si>
  <si>
    <t>Jour</t>
  </si>
  <si>
    <t>Nb de jour</t>
  </si>
  <si>
    <t>Total Heure</t>
  </si>
  <si>
    <t>Nb d'heures</t>
  </si>
  <si>
    <t>Nom</t>
  </si>
  <si>
    <t>Nb jours</t>
  </si>
  <si>
    <t>de</t>
  </si>
  <si>
    <t>d'</t>
  </si>
  <si>
    <t>Colonne16</t>
  </si>
  <si>
    <t>Du</t>
  </si>
  <si>
    <t>Au</t>
  </si>
  <si>
    <t>Vacances</t>
  </si>
  <si>
    <t>employé1</t>
  </si>
  <si>
    <t>employé2</t>
  </si>
  <si>
    <t>employé3</t>
  </si>
  <si>
    <t>employé4</t>
  </si>
  <si>
    <t>employé5</t>
  </si>
  <si>
    <t>employé6</t>
  </si>
  <si>
    <t>employé7</t>
  </si>
  <si>
    <t>employé8</t>
  </si>
  <si>
    <t>employé9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</si>
</sst>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$-40C]General"/>
    <numFmt numFmtId="165" formatCode="[h]&quot;:&quot;mm"/>
    <numFmt numFmtId="166" formatCode="[$-40C]0"/>
    <numFmt numFmtId="167" formatCode="[h]:mm"/>
    <numFmt numFmtId="168" formatCode="[$-40C]hh&quot;:&quot;mm"/>
    <numFmt numFmtId="169" formatCode="&quot; &quot;"/>
    <numFmt numFmtId="170" formatCode="h:mm;@"/>
    <numFmt numFmtId="171" formatCode="&quot;&quot;"/>
    <numFmt numFmtId="172" formatCode="[$-40C]d\-mmm;@"/>
    <numFmt numFmtId="173" formatCode="[$-40C]d\ mmmm;@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2DF041"/>
        <bgColor indexed="64"/>
      </patternFill>
    </fill>
    <fill>
      <patternFill patternType="solid">
        <fgColor rgb="FF6E32E6"/>
        <bgColor indexed="64"/>
      </patternFill>
    </fill>
    <fill>
      <patternFill patternType="solid">
        <fgColor rgb="FFF032D7"/>
        <bgColor indexed="64"/>
      </patternFill>
    </fill>
    <fill>
      <patternFill patternType="solid">
        <fgColor rgb="FF00D7FA"/>
        <bgColor indexed="64"/>
      </patternFill>
    </fill>
    <fill>
      <patternFill patternType="solid">
        <fgColor rgb="FFFA0000"/>
        <bgColor indexed="64"/>
      </patternFill>
    </fill>
    <fill>
      <patternFill patternType="solid">
        <fgColor rgb="FFFFC800"/>
        <bgColor indexed="64"/>
      </patternFill>
    </fill>
    <fill>
      <patternFill patternType="solid">
        <fgColor rgb="FFFAC8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C8FAF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140">
    <xf numFmtId="0" fontId="0" fillId="0" borderId="0" xfId="0"/>
    <xf numFmtId="165" fontId="3" fillId="0" borderId="0" xfId="1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167" fontId="5" fillId="0" borderId="0" xfId="0" applyNumberFormat="1" applyFont="1" applyFill="1" applyBorder="1" applyAlignment="1">
      <alignment vertical="center"/>
    </xf>
    <xf numFmtId="167" fontId="8" fillId="0" borderId="0" xfId="0" applyNumberFormat="1" applyFont="1" applyFill="1" applyBorder="1" applyAlignment="1">
      <alignment horizontal="center" vertical="center"/>
    </xf>
    <xf numFmtId="167" fontId="9" fillId="0" borderId="0" xfId="0" applyNumberFormat="1" applyFont="1" applyFill="1" applyBorder="1" applyAlignment="1">
      <alignment horizontal="center" vertical="center"/>
    </xf>
    <xf numFmtId="167" fontId="6" fillId="0" borderId="0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166" fontId="3" fillId="0" borderId="0" xfId="1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169" fontId="0" fillId="0" borderId="0" xfId="0" applyNumberFormat="1" applyFill="1"/>
    <xf numFmtId="170" fontId="0" fillId="0" borderId="0" xfId="0" applyNumberFormat="1"/>
    <xf numFmtId="170" fontId="0" fillId="0" borderId="0" xfId="0" applyNumberFormat="1" applyFill="1"/>
    <xf numFmtId="0" fontId="14" fillId="0" borderId="0" xfId="0" applyFont="1" applyFill="1" applyBorder="1" applyAlignment="1">
      <alignment vertical="center"/>
    </xf>
    <xf numFmtId="168" fontId="0" fillId="0" borderId="0" xfId="0" applyNumberFormat="1" applyFont="1" applyFill="1" applyBorder="1" applyAlignment="1"/>
    <xf numFmtId="168" fontId="0" fillId="0" borderId="0" xfId="0" applyNumberFormat="1" applyFont="1" applyFill="1" applyBorder="1"/>
    <xf numFmtId="0" fontId="10" fillId="0" borderId="0" xfId="0" applyFont="1" applyFill="1"/>
    <xf numFmtId="0" fontId="10" fillId="0" borderId="0" xfId="0" applyFont="1"/>
    <xf numFmtId="0" fontId="12" fillId="0" borderId="0" xfId="0" applyFont="1" applyFill="1"/>
    <xf numFmtId="169" fontId="12" fillId="0" borderId="0" xfId="0" applyNumberFormat="1" applyFont="1" applyFill="1"/>
    <xf numFmtId="170" fontId="0" fillId="0" borderId="4" xfId="0" applyNumberFormat="1" applyBorder="1"/>
    <xf numFmtId="170" fontId="0" fillId="0" borderId="4" xfId="0" applyNumberFormat="1" applyFill="1" applyBorder="1"/>
    <xf numFmtId="171" fontId="6" fillId="0" borderId="0" xfId="0" applyNumberFormat="1" applyFont="1" applyFill="1" applyBorder="1" applyAlignment="1">
      <alignment horizontal="center" vertical="center"/>
    </xf>
    <xf numFmtId="171" fontId="2" fillId="0" borderId="0" xfId="1" applyNumberFormat="1" applyFont="1" applyFill="1" applyBorder="1" applyAlignment="1">
      <alignment vertical="center" wrapText="1"/>
    </xf>
    <xf numFmtId="171" fontId="0" fillId="0" borderId="0" xfId="0" applyNumberFormat="1"/>
    <xf numFmtId="171" fontId="3" fillId="0" borderId="0" xfId="1" applyNumberFormat="1" applyFont="1" applyFill="1" applyBorder="1" applyAlignment="1">
      <alignment vertical="center" wrapText="1"/>
    </xf>
    <xf numFmtId="171" fontId="5" fillId="0" borderId="0" xfId="0" applyNumberFormat="1" applyFont="1" applyFill="1" applyBorder="1" applyAlignment="1">
      <alignment vertical="center"/>
    </xf>
    <xf numFmtId="171" fontId="8" fillId="0" borderId="0" xfId="0" applyNumberFormat="1" applyFont="1" applyFill="1" applyBorder="1" applyAlignment="1">
      <alignment horizontal="center" vertical="center"/>
    </xf>
    <xf numFmtId="170" fontId="0" fillId="0" borderId="0" xfId="0" applyNumberFormat="1" applyBorder="1"/>
    <xf numFmtId="170" fontId="10" fillId="0" borderId="4" xfId="0" applyNumberFormat="1" applyFont="1" applyFill="1" applyBorder="1"/>
    <xf numFmtId="170" fontId="0" fillId="0" borderId="2" xfId="0" applyNumberFormat="1" applyFill="1" applyBorder="1"/>
    <xf numFmtId="0" fontId="0" fillId="0" borderId="3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14" fontId="0" fillId="0" borderId="0" xfId="0" applyNumberFormat="1" applyBorder="1" applyAlignment="1">
      <alignment horizontal="right" vertical="center"/>
    </xf>
    <xf numFmtId="170" fontId="0" fillId="0" borderId="3" xfId="0" applyNumberFormat="1" applyBorder="1" applyAlignment="1">
      <alignment horizontal="right" vertical="center"/>
    </xf>
    <xf numFmtId="170" fontId="0" fillId="0" borderId="3" xfId="0" applyNumberFormat="1" applyFill="1" applyBorder="1" applyAlignment="1">
      <alignment horizontal="right" vertical="center"/>
    </xf>
    <xf numFmtId="168" fontId="0" fillId="0" borderId="3" xfId="0" applyNumberFormat="1" applyFill="1" applyBorder="1" applyAlignment="1">
      <alignment horizontal="right" vertical="center"/>
    </xf>
    <xf numFmtId="170" fontId="10" fillId="0" borderId="0" xfId="0" applyNumberFormat="1" applyFont="1" applyFill="1"/>
    <xf numFmtId="167" fontId="0" fillId="0" borderId="0" xfId="0" applyNumberFormat="1"/>
    <xf numFmtId="0" fontId="6" fillId="0" borderId="0" xfId="0" applyFont="1" applyFill="1" applyBorder="1" applyAlignment="1">
      <alignment horizontal="center" vertical="center"/>
    </xf>
    <xf numFmtId="170" fontId="10" fillId="0" borderId="4" xfId="0" applyNumberFormat="1" applyFont="1" applyFill="1" applyBorder="1" applyAlignment="1">
      <alignment horizontal="right" vertical="center"/>
    </xf>
    <xf numFmtId="170" fontId="0" fillId="0" borderId="0" xfId="0" applyNumberFormat="1" applyFill="1" applyBorder="1" applyAlignment="1">
      <alignment horizontal="right" vertical="center"/>
    </xf>
    <xf numFmtId="0" fontId="0" fillId="0" borderId="0" xfId="0" applyNumberFormat="1" applyBorder="1" applyAlignment="1">
      <alignment horizontal="right" vertical="center"/>
    </xf>
    <xf numFmtId="167" fontId="0" fillId="0" borderId="0" xfId="0" applyNumberFormat="1" applyFill="1" applyBorder="1"/>
    <xf numFmtId="171" fontId="0" fillId="0" borderId="0" xfId="0" applyNumberFormat="1" applyFill="1"/>
    <xf numFmtId="170" fontId="0" fillId="0" borderId="0" xfId="0" applyNumberFormat="1" applyFont="1"/>
    <xf numFmtId="170" fontId="10" fillId="0" borderId="4" xfId="0" applyNumberFormat="1" applyFont="1" applyBorder="1"/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168" fontId="0" fillId="0" borderId="0" xfId="0" applyNumberFormat="1" applyFill="1" applyBorder="1" applyAlignment="1">
      <alignment horizontal="right" vertical="center"/>
    </xf>
    <xf numFmtId="14" fontId="12" fillId="0" borderId="0" xfId="0" applyNumberFormat="1" applyFont="1" applyBorder="1" applyAlignment="1">
      <alignment horizontal="center" vertical="center"/>
    </xf>
    <xf numFmtId="170" fontId="0" fillId="0" borderId="4" xfId="0" applyNumberFormat="1" applyFill="1" applyBorder="1" applyAlignment="1">
      <alignment horizontal="center" vertical="center"/>
    </xf>
    <xf numFmtId="14" fontId="10" fillId="0" borderId="0" xfId="0" applyNumberFormat="1" applyFont="1" applyAlignment="1"/>
    <xf numFmtId="14" fontId="10" fillId="0" borderId="0" xfId="0" applyNumberFormat="1" applyFont="1"/>
    <xf numFmtId="14" fontId="0" fillId="0" borderId="0" xfId="0" applyNumberFormat="1" applyFont="1"/>
    <xf numFmtId="0" fontId="0" fillId="0" borderId="0" xfId="0" applyFont="1" applyAlignment="1">
      <alignment horizontal="right" vertical="center"/>
    </xf>
    <xf numFmtId="14" fontId="12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69" fontId="12" fillId="0" borderId="0" xfId="0" applyNumberFormat="1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170" fontId="12" fillId="0" borderId="0" xfId="0" applyNumberFormat="1" applyFont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0" fillId="0" borderId="0" xfId="0" applyFont="1" applyAlignment="1"/>
    <xf numFmtId="170" fontId="0" fillId="0" borderId="0" xfId="0" applyNumberFormat="1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/>
    </xf>
    <xf numFmtId="0" fontId="0" fillId="0" borderId="0" xfId="0" applyFont="1" applyAlignment="1">
      <alignment horizontal="right"/>
    </xf>
    <xf numFmtId="14" fontId="0" fillId="0" borderId="0" xfId="0" applyNumberFormat="1" applyFont="1" applyAlignment="1">
      <alignment horizontal="right" vertical="center"/>
    </xf>
    <xf numFmtId="0" fontId="13" fillId="0" borderId="0" xfId="0" applyFont="1"/>
    <xf numFmtId="170" fontId="13" fillId="0" borderId="0" xfId="0" applyNumberFormat="1" applyFont="1" applyFill="1"/>
    <xf numFmtId="0" fontId="15" fillId="0" borderId="0" xfId="0" applyFont="1" applyFill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168" fontId="10" fillId="0" borderId="4" xfId="0" applyNumberFormat="1" applyFont="1" applyFill="1" applyBorder="1" applyAlignment="1">
      <alignment horizontal="center"/>
    </xf>
    <xf numFmtId="172" fontId="0" fillId="2" borderId="4" xfId="0" applyNumberFormat="1" applyFont="1" applyFill="1" applyBorder="1" applyAlignment="1">
      <alignment horizontal="center"/>
    </xf>
    <xf numFmtId="172" fontId="0" fillId="0" borderId="4" xfId="0" applyNumberFormat="1" applyFon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 vertical="center"/>
    </xf>
    <xf numFmtId="170" fontId="0" fillId="5" borderId="4" xfId="0" applyNumberFormat="1" applyFill="1" applyBorder="1" applyAlignment="1">
      <alignment horizontal="center" vertical="center"/>
    </xf>
    <xf numFmtId="170" fontId="0" fillId="6" borderId="4" xfId="0" applyNumberFormat="1" applyFill="1" applyBorder="1" applyAlignment="1">
      <alignment horizontal="center" vertical="center"/>
    </xf>
    <xf numFmtId="170" fontId="0" fillId="7" borderId="4" xfId="0" applyNumberFormat="1" applyFill="1" applyBorder="1" applyAlignment="1">
      <alignment horizontal="center" vertical="center"/>
    </xf>
    <xf numFmtId="170" fontId="0" fillId="8" borderId="4" xfId="0" applyNumberFormat="1" applyFill="1" applyBorder="1" applyAlignment="1">
      <alignment horizontal="center" vertical="center"/>
    </xf>
    <xf numFmtId="170" fontId="0" fillId="9" borderId="4" xfId="0" applyNumberFormat="1" applyFill="1" applyBorder="1" applyAlignment="1">
      <alignment horizontal="center" vertical="center"/>
    </xf>
    <xf numFmtId="170" fontId="0" fillId="10" borderId="4" xfId="0" applyNumberFormat="1" applyFill="1" applyBorder="1" applyAlignment="1">
      <alignment horizontal="center" vertical="center"/>
    </xf>
    <xf numFmtId="170" fontId="0" fillId="11" borderId="4" xfId="0" applyNumberForma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14" fontId="12" fillId="0" borderId="0" xfId="0" applyNumberFormat="1" applyFont="1" applyFill="1" applyBorder="1" applyAlignment="1">
      <alignment horizontal="center" vertical="center"/>
    </xf>
    <xf numFmtId="170" fontId="0" fillId="10" borderId="5" xfId="0" applyNumberFormat="1" applyFill="1" applyBorder="1" applyAlignment="1">
      <alignment horizontal="center" vertical="center"/>
    </xf>
    <xf numFmtId="170" fontId="0" fillId="11" borderId="5" xfId="0" applyNumberFormat="1" applyFill="1" applyBorder="1" applyAlignment="1">
      <alignment horizontal="center" vertical="center"/>
    </xf>
    <xf numFmtId="14" fontId="10" fillId="0" borderId="0" xfId="0" applyNumberFormat="1" applyFont="1" applyFill="1" applyAlignment="1"/>
    <xf numFmtId="14" fontId="12" fillId="0" borderId="0" xfId="0" applyNumberFormat="1" applyFont="1" applyFill="1" applyAlignment="1"/>
    <xf numFmtId="0" fontId="0" fillId="0" borderId="0" xfId="0" applyFill="1" applyAlignment="1">
      <alignment horizontal="center" vertical="center"/>
    </xf>
    <xf numFmtId="170" fontId="10" fillId="0" borderId="2" xfId="0" applyNumberFormat="1" applyFont="1" applyFill="1" applyBorder="1"/>
    <xf numFmtId="0" fontId="13" fillId="0" borderId="0" xfId="0" applyFont="1" applyFill="1"/>
    <xf numFmtId="0" fontId="0" fillId="0" borderId="0" xfId="0" applyFill="1" applyAlignment="1">
      <alignment horizontal="center"/>
    </xf>
    <xf numFmtId="170" fontId="13" fillId="0" borderId="4" xfId="0" applyNumberFormat="1" applyFont="1" applyFill="1" applyBorder="1"/>
    <xf numFmtId="170" fontId="0" fillId="0" borderId="1" xfId="0" applyNumberFormat="1" applyFill="1" applyBorder="1"/>
    <xf numFmtId="170" fontId="0" fillId="0" borderId="4" xfId="0" applyNumberFormat="1" applyFill="1" applyBorder="1" applyAlignment="1">
      <alignment horizontal="right" vertical="center"/>
    </xf>
    <xf numFmtId="170" fontId="13" fillId="0" borderId="4" xfId="0" applyNumberFormat="1" applyFont="1" applyFill="1" applyBorder="1" applyAlignment="1">
      <alignment horizontal="right" vertical="center"/>
    </xf>
    <xf numFmtId="0" fontId="15" fillId="0" borderId="0" xfId="0" applyFont="1" applyFill="1"/>
    <xf numFmtId="14" fontId="13" fillId="0" borderId="0" xfId="0" applyNumberFormat="1" applyFont="1" applyFill="1" applyAlignment="1"/>
    <xf numFmtId="14" fontId="15" fillId="0" borderId="0" xfId="0" applyNumberFormat="1" applyFont="1" applyFill="1" applyAlignment="1"/>
    <xf numFmtId="170" fontId="0" fillId="0" borderId="4" xfId="0" applyNumberFormat="1" applyFont="1" applyFill="1" applyBorder="1" applyAlignment="1">
      <alignment horizontal="right"/>
    </xf>
    <xf numFmtId="170" fontId="13" fillId="0" borderId="4" xfId="0" applyNumberFormat="1" applyFont="1" applyFill="1" applyBorder="1" applyAlignment="1">
      <alignment horizontal="right"/>
    </xf>
    <xf numFmtId="170" fontId="10" fillId="0" borderId="4" xfId="0" applyNumberFormat="1" applyFont="1" applyFill="1" applyBorder="1" applyAlignment="1">
      <alignment horizontal="right"/>
    </xf>
    <xf numFmtId="170" fontId="13" fillId="0" borderId="2" xfId="0" applyNumberFormat="1" applyFont="1" applyFill="1" applyBorder="1"/>
    <xf numFmtId="0" fontId="10" fillId="0" borderId="4" xfId="0" applyNumberFormat="1" applyFont="1" applyBorder="1" applyAlignment="1">
      <alignment horizontal="right" vertical="center"/>
    </xf>
    <xf numFmtId="14" fontId="10" fillId="0" borderId="0" xfId="0" applyNumberFormat="1" applyFont="1" applyFill="1" applyAlignment="1">
      <alignment horizontal="center"/>
    </xf>
    <xf numFmtId="14" fontId="12" fillId="0" borderId="0" xfId="0" applyNumberFormat="1" applyFont="1" applyFill="1" applyAlignment="1">
      <alignment horizontal="center"/>
    </xf>
    <xf numFmtId="14" fontId="0" fillId="7" borderId="4" xfId="0" applyNumberFormat="1" applyFont="1" applyFill="1" applyBorder="1" applyAlignment="1">
      <alignment horizontal="center"/>
    </xf>
    <xf numFmtId="14" fontId="0" fillId="8" borderId="4" xfId="0" applyNumberFormat="1" applyFont="1" applyFill="1" applyBorder="1" applyAlignment="1">
      <alignment horizontal="center"/>
    </xf>
    <xf numFmtId="14" fontId="0" fillId="9" borderId="4" xfId="0" applyNumberFormat="1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14" fontId="0" fillId="5" borderId="4" xfId="0" applyNumberFormat="1" applyFont="1" applyFill="1" applyBorder="1" applyAlignment="1">
      <alignment horizontal="center"/>
    </xf>
    <xf numFmtId="14" fontId="0" fillId="6" borderId="4" xfId="0" applyNumberFormat="1" applyFont="1" applyFill="1" applyBorder="1" applyAlignment="1">
      <alignment horizontal="center"/>
    </xf>
    <xf numFmtId="14" fontId="0" fillId="0" borderId="4" xfId="0" applyNumberFormat="1" applyFont="1" applyFill="1" applyBorder="1" applyAlignment="1">
      <alignment horizontal="center"/>
    </xf>
    <xf numFmtId="14" fontId="0" fillId="11" borderId="4" xfId="0" applyNumberFormat="1" applyFont="1" applyFill="1" applyBorder="1" applyAlignment="1">
      <alignment horizontal="center"/>
    </xf>
    <xf numFmtId="14" fontId="0" fillId="10" borderId="4" xfId="0" applyNumberFormat="1" applyFont="1" applyFill="1" applyBorder="1" applyAlignment="1">
      <alignment horizontal="center"/>
    </xf>
    <xf numFmtId="14" fontId="0" fillId="12" borderId="4" xfId="0" applyNumberFormat="1" applyFont="1" applyFill="1" applyBorder="1" applyAlignment="1">
      <alignment horizontal="center"/>
    </xf>
    <xf numFmtId="173" fontId="0" fillId="0" borderId="4" xfId="0" applyNumberFormat="1" applyBorder="1"/>
    <xf numFmtId="170" fontId="12" fillId="0" borderId="0" xfId="0" applyNumberFormat="1" applyFont="1"/>
    <xf numFmtId="0" fontId="17" fillId="3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13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[h]&quot;:&quot;mm"/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charset val="1"/>
        <scheme val="none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1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5" formatCode="[h]&quot;:&quot;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[h]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  <dxf>
      <numFmt numFmtId="169" formatCode="&quot; &quot;"/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142875</xdr:colOff>
          <xdr:row>11</xdr:row>
          <xdr:rowOff>104775</xdr:rowOff>
        </xdr:from>
        <xdr:to>
          <xdr:col>19</xdr:col>
          <xdr:colOff>19050</xdr:colOff>
          <xdr:row>15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Actualisation des couleurs prénoms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266700</xdr:colOff>
          <xdr:row>16</xdr:row>
          <xdr:rowOff>0</xdr:rowOff>
        </xdr:from>
        <xdr:to>
          <xdr:col>19</xdr:col>
          <xdr:colOff>0</xdr:colOff>
          <xdr:row>18</xdr:row>
          <xdr:rowOff>104775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19</xdr:row>
          <xdr:rowOff>19050</xdr:rowOff>
        </xdr:from>
        <xdr:to>
          <xdr:col>19</xdr:col>
          <xdr:colOff>9525</xdr:colOff>
          <xdr:row>21</xdr:row>
          <xdr:rowOff>85725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Couleurs vacances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6FC5F7-DD10-46BD-AE46-9A7090866478}" name="Tableau4" displayName="Tableau4" ref="D2:S12" headerRowDxfId="119" dataDxfId="118" totalsRowDxfId="117">
  <autoFilter ref="D2:S12" xr:uid="{6A42C6ED-D0F8-4C3A-B9E3-62DADF7AF3C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56C1E0F-E701-4AA6-AAF8-0CDA39450E47}" name="Numéro" totalsRowLabel="Total" dataDxfId="116" totalsRowDxfId="115"/>
    <tableColumn id="2" xr3:uid="{54C731F7-14C2-4E75-8D79-C4371C5281B9}" name="Heure début" dataDxfId="114" totalsRowDxfId="113"/>
    <tableColumn id="3" xr3:uid="{B176C3EA-EF3B-4EE8-8894-C8315A19135D}" name="Colonne1" dataDxfId="112" totalsRowDxfId="111"/>
    <tableColumn id="4" xr3:uid="{5F228529-B4A4-4FA7-B80A-EBCB37786B0A}" name="Pause" dataDxfId="110" totalsRowDxfId="109"/>
    <tableColumn id="5" xr3:uid="{96622FE7-8282-4BA3-B8BA-5F6B14B6F5DF}" name="Colonne2" dataDxfId="108" totalsRowDxfId="107"/>
    <tableColumn id="6" xr3:uid="{A5D914B0-B6AF-4819-9268-167E9A492F3D}" name="Reprise" dataDxfId="106" totalsRowDxfId="105"/>
    <tableColumn id="7" xr3:uid="{F6917446-E2B7-41FA-9CC2-B09999CE30EA}" name="Colonne3" dataDxfId="104" totalsRowDxfId="103"/>
    <tableColumn id="8" xr3:uid="{669EB7A6-D131-421C-BB77-3E4F38CF6C3B}" name="Pause déj" dataDxfId="102" totalsRowDxfId="101"/>
    <tableColumn id="9" xr3:uid="{C911C1CE-A8A1-494B-8FF0-14EDFF0F37CD}" name="Colonne4" dataDxfId="100" totalsRowDxfId="99"/>
    <tableColumn id="10" xr3:uid="{492982D8-D0B2-461C-B534-C3658E375F1C}" name="Reprise déj" dataDxfId="98" totalsRowDxfId="97"/>
    <tableColumn id="11" xr3:uid="{41B4B97B-5566-4D39-84B9-D0725F200D76}" name="Colonne5" dataDxfId="96" totalsRowDxfId="95"/>
    <tableColumn id="12" xr3:uid="{7E95F8E4-C4C2-4F4C-B152-542BED1466B6}" name="Pause 2" dataDxfId="94" totalsRowDxfId="93"/>
    <tableColumn id="13" xr3:uid="{BA19D547-3B67-49BE-BDB4-18DA772484D5}" name="Colonne6" dataDxfId="92" totalsRowDxfId="91"/>
    <tableColumn id="14" xr3:uid="{B6E3BEF7-A164-4357-930B-985C89693BD8}" name="Reprise7" dataDxfId="90" totalsRowDxfId="89"/>
    <tableColumn id="15" xr3:uid="{48860DCC-EDA7-46D7-9FF6-A26B03DDF683}" name="Fin" totalsRowFunction="count" dataDxfId="88" totalsRowDxfId="87"/>
    <tableColumn id="16" xr3:uid="{5855D080-1BB9-4ECC-8770-84618D3CA9D4}" name="Total Heure" dataDxfId="86" dataCellStyle="Excel Built-in Norm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EF4388-EEE8-4906-9DF3-F89E6FDAB48D}" name="Tableau5" displayName="Tableau5" ref="D14:S25" totalsRowCount="1" headerRowDxfId="85" dataDxfId="84" totalsRowDxfId="83">
  <autoFilter ref="D14:S24" xr:uid="{C77557B1-59BC-473F-ADEC-10C00BCC4EC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ACBB3E49-2353-4926-B7F2-9AEA262F3027}" name="Colonne1" dataDxfId="82" totalsRowDxfId="81"/>
    <tableColumn id="2" xr3:uid="{83D70472-5000-484D-8B3D-A089A167933B}" name="Colonne2" dataDxfId="80" totalsRowDxfId="79"/>
    <tableColumn id="3" xr3:uid="{A5EFECBB-0D1D-492E-B397-F782EF754761}" name="Colonne3" dataDxfId="78" totalsRowDxfId="77"/>
    <tableColumn id="4" xr3:uid="{224C3E1A-4228-4B6F-B6BB-924E0E7A6541}" name="Colonne4" totalsRowFunction="custom" dataDxfId="76" totalsRowDxfId="75">
      <totalsRowFormula>" "</totalsRowFormula>
    </tableColumn>
    <tableColumn id="5" xr3:uid="{552EA289-256C-42E0-8357-F8E2EEB5F7CA}" name="Colonne5" totalsRowFunction="custom" dataDxfId="74" totalsRowDxfId="73">
      <totalsRowFormula>" "</totalsRowFormula>
    </tableColumn>
    <tableColumn id="6" xr3:uid="{1CCACF0A-A2E7-4440-9535-E5C5522742AF}" name="Colonne6" totalsRowFunction="custom" dataDxfId="72" totalsRowDxfId="71">
      <totalsRowFormula>" "</totalsRowFormula>
    </tableColumn>
    <tableColumn id="7" xr3:uid="{6D0F3055-3FC5-4C55-BF5B-951AA10DFEAB}" name="Colonne7" totalsRowFunction="custom" dataDxfId="70" totalsRowDxfId="69">
      <totalsRowFormula>" "</totalsRowFormula>
    </tableColumn>
    <tableColumn id="8" xr3:uid="{2DB93340-524A-42FE-9002-3E7A2C96D2E2}" name="Colonne8" totalsRowFunction="custom" dataDxfId="68" totalsRowDxfId="67">
      <totalsRowFormula>" "</totalsRowFormula>
    </tableColumn>
    <tableColumn id="9" xr3:uid="{B85CB2DA-1A83-445F-9C78-E8402FA0C348}" name="Colonne9" totalsRowFunction="custom" dataDxfId="66" totalsRowDxfId="65">
      <totalsRowFormula>" "</totalsRowFormula>
    </tableColumn>
    <tableColumn id="10" xr3:uid="{ECE028B7-3F78-4920-B2BE-6FAAF7A575D9}" name="Colonne10" totalsRowFunction="custom" dataDxfId="64" totalsRowDxfId="63">
      <totalsRowFormula>" "</totalsRowFormula>
    </tableColumn>
    <tableColumn id="11" xr3:uid="{43C5BC83-8E87-4FD6-8E90-503AB01DA91B}" name="Colonne11" totalsRowFunction="custom" dataDxfId="62" totalsRowDxfId="61">
      <totalsRowFormula>" "</totalsRowFormula>
    </tableColumn>
    <tableColumn id="12" xr3:uid="{BAA99B00-B0A8-4E8C-8477-A45148F85215}" name="Colonne12" totalsRowFunction="custom" dataDxfId="60" totalsRowDxfId="59">
      <totalsRowFormula>" "</totalsRowFormula>
    </tableColumn>
    <tableColumn id="13" xr3:uid="{F267C3FB-02AC-40EB-BE51-90C8C4CF80D6}" name="Colonne13" totalsRowFunction="custom" dataDxfId="58" totalsRowDxfId="57">
      <totalsRowFormula>" "</totalsRowFormula>
    </tableColumn>
    <tableColumn id="14" xr3:uid="{69792E34-BFAD-45CB-9A28-DD70AECB2436}" name="Colonne14" dataDxfId="56" totalsRowDxfId="55"/>
    <tableColumn id="15" xr3:uid="{27DFA596-BC7B-4647-BD27-43E47C309498}" name="Colonne15" dataDxfId="54" totalsRowDxfId="53"/>
    <tableColumn id="17" xr3:uid="{34044A29-2285-4BB2-A296-15232098129E}" name="Colonne16" dataDxfId="52" totalsRowDxfId="51">
      <calculatedColumnFormula>+(K15-E15)+(R15-L15)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F4EB7FE-B860-4A0E-847C-E0A789DC020C}" name="Tableau6" displayName="Tableau6" ref="D26:R36" totalsRowShown="0" headerRowDxfId="50" dataDxfId="49">
  <autoFilter ref="D26:R36" xr:uid="{67838D79-532A-4979-BF52-47C90B16C9D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361F6588-EEC4-4D0A-8F86-62762C535A48}" name="Numéro" dataDxfId="48"/>
    <tableColumn id="2" xr3:uid="{2B0B2C57-C469-443B-B435-A238B53984EC}" name="Heure début" dataDxfId="47"/>
    <tableColumn id="3" xr3:uid="{683049E6-91E8-407B-9583-E7FE58E83E80}" name="Colonne1" dataDxfId="46"/>
    <tableColumn id="4" xr3:uid="{9F2DED1F-2994-4561-B17A-D3840CCD42D4}" name="Pause" dataDxfId="45"/>
    <tableColumn id="5" xr3:uid="{ABEA64E7-CA60-4388-B866-2EA2898B2711}" name="Colonne2" dataDxfId="44"/>
    <tableColumn id="6" xr3:uid="{AF5B56C8-6D7E-4B6A-B915-CEFE2F7E0F35}" name="Reprise" dataDxfId="43"/>
    <tableColumn id="7" xr3:uid="{C723072D-380A-4D89-B081-6F60298D57D1}" name="Colonne3" dataDxfId="42"/>
    <tableColumn id="8" xr3:uid="{F9570850-9132-47A3-8709-5E444DBA42EE}" name="Pause déj" dataDxfId="41"/>
    <tableColumn id="9" xr3:uid="{C0B0ABDC-395C-41D2-8BF2-E3B74E0983F9}" name="Colonne4" dataDxfId="40"/>
    <tableColumn id="10" xr3:uid="{DB7C57FE-5BA5-4357-945E-58CBE87CE1B1}" name="Reprise déj" dataDxfId="39"/>
    <tableColumn id="11" xr3:uid="{E9A390DE-4A1D-4B47-B891-57C03B3B337E}" name="Colonne5" dataDxfId="38"/>
    <tableColumn id="12" xr3:uid="{A057F3EF-D27D-4FA0-9EB3-79993A30DE61}" name="Pause 2" dataDxfId="37"/>
    <tableColumn id="13" xr3:uid="{692CE837-852E-4AEF-AD4B-B08A432105DD}" name="Colonne6" dataDxfId="36"/>
    <tableColumn id="14" xr3:uid="{9A4D7967-578A-45AE-ABB8-446D1A34F3D4}" name="Reprise7" dataDxfId="35"/>
    <tableColumn id="15" xr3:uid="{46AA8E6E-6342-46DC-994B-67089E7393D0}" name="Fin" dataDxfId="3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174BFDE-6D3A-47C1-B25C-4EAA84FF12E4}" name="Tableau7" displayName="Tableau7" ref="D38:R48" totalsRowShown="0" headerRowDxfId="33" dataDxfId="32">
  <autoFilter ref="D38:R48" xr:uid="{2E427F1B-DCAA-41B7-97CD-7EC4BDC4BDA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8648FA67-55F4-4A94-8A65-337032265DF1}" name="Colonne1" dataDxfId="31"/>
    <tableColumn id="2" xr3:uid="{0C1265A3-FC0B-47E6-B91C-C3A4C3E96AAD}" name="Colonne2" dataDxfId="30"/>
    <tableColumn id="3" xr3:uid="{3B518D13-2091-4D1D-AE53-A851720BF2EF}" name="Colonne3" dataDxfId="29"/>
    <tableColumn id="4" xr3:uid="{2616DCAE-811F-49E5-954B-40D7DEAF4155}" name="Colonne4" dataDxfId="28"/>
    <tableColumn id="5" xr3:uid="{E54B82F4-0291-460A-B71B-580CCA7B31D5}" name="Colonne5" dataDxfId="27"/>
    <tableColumn id="6" xr3:uid="{C098AECC-A07F-409F-9CF1-7D5FD911BF57}" name="Colonne6" dataDxfId="26"/>
    <tableColumn id="7" xr3:uid="{F64978D3-676E-4DCE-8347-5F1D53FB7027}" name="Colonne7" dataDxfId="25"/>
    <tableColumn id="8" xr3:uid="{A383AF86-5E1E-4BE8-BEC1-3FE7FF732444}" name="Colonne8" dataDxfId="24"/>
    <tableColumn id="9" xr3:uid="{38D95EB1-BF80-4A63-9068-B06CCC31F0D9}" name="Colonne9" dataDxfId="23"/>
    <tableColumn id="10" xr3:uid="{CF296952-C4D1-41AA-A5E8-3360C16A9CA9}" name="Colonne10" dataDxfId="22"/>
    <tableColumn id="11" xr3:uid="{2B2CE71A-AF12-498D-9007-E50FDA5DCE8A}" name="Colonne11" dataDxfId="21"/>
    <tableColumn id="12" xr3:uid="{1097F726-6E5C-4A21-8287-41B71EEBA59E}" name="Colonne12" dataDxfId="20"/>
    <tableColumn id="13" xr3:uid="{39901F49-5DD2-40A2-8509-C7CB81FEBF65}" name="Colonne13" dataDxfId="19"/>
    <tableColumn id="14" xr3:uid="{CBBD2DFF-355F-4937-8920-80F272BA6BB1}" name="Colonne14" dataDxfId="18"/>
    <tableColumn id="15" xr3:uid="{3AB572BD-A207-4231-876C-8084ADA4C469}" name="Colonne15" dataDxfId="17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0995D19-8E35-4C5F-B6E5-4FD47C39BE41}" name="Tableau8" displayName="Tableau8" ref="D50:R60" totalsRowShown="0" headerRowDxfId="16" dataDxfId="15">
  <autoFilter ref="D50:R60" xr:uid="{C89A5450-1264-4561-851B-FB873018D65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D507DB15-A312-41D8-846A-A0E987604D4E}" name="Numéro" dataDxfId="14"/>
    <tableColumn id="2" xr3:uid="{98127B06-621A-4892-9C55-15CDB2F73FAF}" name="Heure début" dataDxfId="13"/>
    <tableColumn id="3" xr3:uid="{5C9FD6FB-8240-4A90-841F-D6D110AE1A06}" name="Colonne1" dataDxfId="12"/>
    <tableColumn id="4" xr3:uid="{0E94E435-30C5-419F-8B47-169038529158}" name="Pause" dataDxfId="11"/>
    <tableColumn id="5" xr3:uid="{315B8104-2D16-4410-9584-8DF462B62C98}" name="Colonne2" dataDxfId="10"/>
    <tableColumn id="6" xr3:uid="{9B29A790-6062-400D-A617-757EC4BF0B09}" name="Reprise" dataDxfId="9"/>
    <tableColumn id="7" xr3:uid="{AC8C0BE6-9F0D-4F46-8A24-ED1C12261E2E}" name="Colonne3" dataDxfId="8"/>
    <tableColumn id="8" xr3:uid="{71FED9D8-52B4-430A-BFD9-708476FFE6DE}" name="Pause déj" dataDxfId="7"/>
    <tableColumn id="9" xr3:uid="{B8044AF7-2BD7-495B-B238-B4356C41F8CB}" name="Colonne4" dataDxfId="6"/>
    <tableColumn id="10" xr3:uid="{69855ACB-4898-41A0-AC18-3F2F914682D5}" name="Reprise déj" dataDxfId="5"/>
    <tableColumn id="11" xr3:uid="{991F31BB-2C5B-4C98-9827-6A3D70A31951}" name="Colonne5" dataDxfId="4"/>
    <tableColumn id="12" xr3:uid="{F6D2E673-ECDB-4EFB-8DBF-A89D7DFE7CB8}" name="Pause 2" dataDxfId="3"/>
    <tableColumn id="13" xr3:uid="{9E5BD1B4-B5AF-4845-BC88-C553CEE53311}" name="Colonne6" dataDxfId="2"/>
    <tableColumn id="14" xr3:uid="{B76642DB-B62A-404F-806C-BD54BAF3EE0F}" name="Reprise7" dataDxfId="1"/>
    <tableColumn id="15" xr3:uid="{DB6D985B-6611-4E62-9285-4A02D0C222EF}" name="Fi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E1D38-60F7-451D-A61C-15F084CE1C2B}">
  <sheetPr codeName="Feuil2">
    <pageSetUpPr fitToPage="1"/>
  </sheetPr>
  <dimension ref="A1:AI416"/>
  <sheetViews>
    <sheetView showGridLines="0" tabSelected="1" showWhiteSpace="0" topLeftCell="A6" zoomScaleNormal="100" zoomScalePageLayoutView="70" workbookViewId="0">
      <selection activeCell="O27" sqref="O27"/>
    </sheetView>
  </sheetViews>
  <sheetFormatPr baseColWidth="10" defaultRowHeight="15" x14ac:dyDescent="0.25"/>
  <cols>
    <col min="1" max="1" width="11.42578125" style="25"/>
    <col min="2" max="2" width="11.42578125" style="5" hidden="1" customWidth="1"/>
    <col min="3" max="3" width="11.42578125" style="6"/>
    <col min="6" max="6" width="10.7109375" customWidth="1"/>
    <col min="7" max="7" width="10.85546875" style="78" customWidth="1"/>
    <col min="8" max="8" width="11.5703125" style="25" customWidth="1"/>
    <col min="9" max="9" width="10.5703125" customWidth="1"/>
    <col min="10" max="10" width="10.85546875" customWidth="1"/>
    <col min="12" max="12" width="11.85546875" style="25" bestFit="1" customWidth="1"/>
    <col min="16" max="16" width="11.28515625" customWidth="1"/>
    <col min="22" max="31" width="11.42578125" customWidth="1"/>
    <col min="32" max="32" width="12" customWidth="1"/>
    <col min="33" max="35" width="11.42578125" customWidth="1"/>
  </cols>
  <sheetData>
    <row r="1" spans="1:35" ht="3" customHeight="1" x14ac:dyDescent="0.25">
      <c r="Y1" t="s">
        <v>26</v>
      </c>
      <c r="Z1" t="s">
        <v>56</v>
      </c>
      <c r="AA1" t="s">
        <v>58</v>
      </c>
      <c r="AC1" t="s">
        <v>57</v>
      </c>
      <c r="AD1" t="s">
        <v>56</v>
      </c>
    </row>
    <row r="2" spans="1:35" ht="14.25" customHeight="1" x14ac:dyDescent="0.25">
      <c r="V2">
        <v>1</v>
      </c>
      <c r="X2" t="s">
        <v>63</v>
      </c>
      <c r="Y2" t="s">
        <v>15</v>
      </c>
      <c r="Z2">
        <v>1</v>
      </c>
      <c r="AA2" s="3">
        <f t="shared" ref="AA2:AA13" ca="1" si="0">DAY(DATE($P$8,Z2+1,1)-1)</f>
        <v>31</v>
      </c>
      <c r="AB2" s="2">
        <f t="shared" ref="AB2:AB13" ca="1" si="1">EOMONTH(DATE(YEAR($P$8),MONTH(Z2),DAY(1)),0)</f>
        <v>1858</v>
      </c>
      <c r="AC2" t="s">
        <v>4</v>
      </c>
      <c r="AD2" s="3">
        <v>2</v>
      </c>
      <c r="AE2" s="2"/>
    </row>
    <row r="3" spans="1:35" ht="13.5" customHeight="1" x14ac:dyDescent="0.25">
      <c r="V3">
        <v>2</v>
      </c>
      <c r="X3" t="s">
        <v>63</v>
      </c>
      <c r="Y3" t="s">
        <v>27</v>
      </c>
      <c r="Z3">
        <v>2</v>
      </c>
      <c r="AA3" s="3">
        <f t="shared" ca="1" si="0"/>
        <v>28</v>
      </c>
      <c r="AB3" s="2">
        <f t="shared" ca="1" si="1"/>
        <v>1858</v>
      </c>
      <c r="AC3" t="s">
        <v>28</v>
      </c>
      <c r="AD3" s="3">
        <v>3</v>
      </c>
      <c r="AE3" s="2"/>
      <c r="AF3" s="2">
        <f t="shared" ref="AF3:AF8" ca="1" si="2">AF4-1</f>
        <v>44342</v>
      </c>
      <c r="AG3">
        <f t="shared" ref="AG3:AG8" ca="1" si="3">WEEKDAY(AF3)</f>
        <v>4</v>
      </c>
      <c r="AH3">
        <f t="shared" ref="AH3:AH8" ca="1" si="4">DAY(AF3)</f>
        <v>26</v>
      </c>
      <c r="AI3" t="str">
        <f t="shared" ref="AI3:AI8" ca="1" si="5">INDEX($AC$2:$AC$8,MATCH(AG3,$AD$2:$AD$8,0))</f>
        <v>Mercredi</v>
      </c>
    </row>
    <row r="4" spans="1:35" ht="14.25" customHeight="1" x14ac:dyDescent="0.25">
      <c r="B4" s="6"/>
      <c r="D4" s="7"/>
      <c r="E4" s="7"/>
      <c r="F4" s="7"/>
      <c r="G4" s="108"/>
      <c r="H4" s="24"/>
      <c r="I4" s="7"/>
      <c r="J4" s="7"/>
      <c r="K4" s="7"/>
      <c r="L4" s="24"/>
      <c r="V4">
        <v>3</v>
      </c>
      <c r="X4" t="s">
        <v>63</v>
      </c>
      <c r="Y4" t="s">
        <v>16</v>
      </c>
      <c r="Z4">
        <v>3</v>
      </c>
      <c r="AA4" s="3">
        <f t="shared" ca="1" si="0"/>
        <v>31</v>
      </c>
      <c r="AB4" s="2">
        <f t="shared" ca="1" si="1"/>
        <v>1858</v>
      </c>
      <c r="AC4" t="s">
        <v>5</v>
      </c>
      <c r="AD4" s="3">
        <v>4</v>
      </c>
      <c r="AE4" s="2"/>
      <c r="AF4" s="2">
        <f t="shared" ca="1" si="2"/>
        <v>44343</v>
      </c>
      <c r="AG4">
        <f t="shared" ca="1" si="3"/>
        <v>5</v>
      </c>
      <c r="AH4">
        <f t="shared" ca="1" si="4"/>
        <v>27</v>
      </c>
      <c r="AI4" t="str">
        <f t="shared" ca="1" si="5"/>
        <v>Jeudi</v>
      </c>
    </row>
    <row r="5" spans="1:35" ht="5.25" customHeight="1" x14ac:dyDescent="0.25">
      <c r="D5" s="7"/>
      <c r="E5" s="7"/>
      <c r="F5" s="7"/>
      <c r="G5" s="108"/>
      <c r="H5" s="24"/>
      <c r="I5" s="7"/>
      <c r="J5" s="7"/>
      <c r="K5" s="7"/>
      <c r="L5" s="24"/>
      <c r="V5">
        <v>4</v>
      </c>
      <c r="X5" t="s">
        <v>64</v>
      </c>
      <c r="Y5" t="s">
        <v>17</v>
      </c>
      <c r="Z5">
        <v>4</v>
      </c>
      <c r="AA5" s="3">
        <f t="shared" ca="1" si="0"/>
        <v>30</v>
      </c>
      <c r="AB5" s="2">
        <f t="shared" ca="1" si="1"/>
        <v>1858</v>
      </c>
      <c r="AC5" t="s">
        <v>2</v>
      </c>
      <c r="AD5" s="3">
        <v>5</v>
      </c>
      <c r="AE5" s="2"/>
      <c r="AF5" s="2">
        <f t="shared" ca="1" si="2"/>
        <v>44344</v>
      </c>
      <c r="AG5">
        <f t="shared" ca="1" si="3"/>
        <v>6</v>
      </c>
      <c r="AH5">
        <f t="shared" ca="1" si="4"/>
        <v>28</v>
      </c>
      <c r="AI5" t="str">
        <f t="shared" ca="1" si="5"/>
        <v>Vendredi</v>
      </c>
    </row>
    <row r="6" spans="1:35" ht="13.5" customHeight="1" x14ac:dyDescent="0.25">
      <c r="J6" s="7"/>
      <c r="K6" s="7"/>
      <c r="L6" s="24"/>
      <c r="N6" s="21"/>
      <c r="X6" t="s">
        <v>63</v>
      </c>
      <c r="Y6" t="s">
        <v>18</v>
      </c>
      <c r="Z6">
        <v>5</v>
      </c>
      <c r="AA6" s="3">
        <f t="shared" ca="1" si="0"/>
        <v>31</v>
      </c>
      <c r="AB6" s="2">
        <f t="shared" ca="1" si="1"/>
        <v>1858</v>
      </c>
      <c r="AC6" t="s">
        <v>3</v>
      </c>
      <c r="AD6" s="3">
        <v>6</v>
      </c>
      <c r="AE6" s="2"/>
      <c r="AF6" s="2">
        <f t="shared" ca="1" si="2"/>
        <v>44345</v>
      </c>
      <c r="AG6">
        <f t="shared" ca="1" si="3"/>
        <v>7</v>
      </c>
      <c r="AH6">
        <f t="shared" ca="1" si="4"/>
        <v>29</v>
      </c>
      <c r="AI6" t="str">
        <f t="shared" ca="1" si="5"/>
        <v>Samedi</v>
      </c>
    </row>
    <row r="7" spans="1:35" ht="6" customHeight="1" x14ac:dyDescent="0.25">
      <c r="D7" s="7"/>
      <c r="E7" s="7"/>
      <c r="F7" s="7"/>
      <c r="G7" s="108"/>
      <c r="H7" s="24"/>
      <c r="I7" s="7"/>
      <c r="J7" s="7"/>
      <c r="K7" s="7"/>
      <c r="L7" s="24"/>
      <c r="N7" s="21"/>
      <c r="Q7" s="55"/>
      <c r="R7" s="55"/>
      <c r="S7" s="21"/>
      <c r="T7" s="21"/>
      <c r="U7" s="21"/>
      <c r="V7" s="21"/>
      <c r="W7" s="21"/>
      <c r="X7" t="s">
        <v>63</v>
      </c>
      <c r="Y7" t="s">
        <v>19</v>
      </c>
      <c r="Z7">
        <v>6</v>
      </c>
      <c r="AA7" s="3">
        <f t="shared" ca="1" si="0"/>
        <v>30</v>
      </c>
      <c r="AB7" s="2">
        <f t="shared" ca="1" si="1"/>
        <v>1858</v>
      </c>
      <c r="AC7" t="s">
        <v>29</v>
      </c>
      <c r="AD7" s="3">
        <v>7</v>
      </c>
      <c r="AE7" s="2"/>
      <c r="AF7" s="2">
        <f t="shared" ca="1" si="2"/>
        <v>44346</v>
      </c>
      <c r="AG7">
        <f t="shared" ca="1" si="3"/>
        <v>1</v>
      </c>
      <c r="AH7">
        <f t="shared" ca="1" si="4"/>
        <v>30</v>
      </c>
      <c r="AI7" t="str">
        <f t="shared" ca="1" si="5"/>
        <v>Dimanche</v>
      </c>
    </row>
    <row r="8" spans="1:35" ht="15.75" customHeight="1" x14ac:dyDescent="0.25">
      <c r="D8" s="109"/>
      <c r="E8" s="7"/>
      <c r="F8" s="7"/>
      <c r="G8" s="108"/>
      <c r="H8" s="24"/>
      <c r="I8" s="7"/>
      <c r="J8" s="7"/>
      <c r="K8" s="7"/>
      <c r="L8" s="24"/>
      <c r="N8" s="21"/>
      <c r="O8" s="85" t="s">
        <v>14</v>
      </c>
      <c r="P8" s="82">
        <f ca="1">YEAR(TODAY())</f>
        <v>2021</v>
      </c>
      <c r="Q8" s="55"/>
      <c r="R8" s="55"/>
      <c r="S8" s="21"/>
      <c r="T8" s="21"/>
      <c r="U8" s="21"/>
      <c r="V8" s="21"/>
      <c r="W8" s="21"/>
      <c r="X8" t="s">
        <v>63</v>
      </c>
      <c r="Y8" t="s">
        <v>20</v>
      </c>
      <c r="Z8">
        <v>7</v>
      </c>
      <c r="AA8" s="3">
        <f t="shared" ca="1" si="0"/>
        <v>31</v>
      </c>
      <c r="AB8" s="2">
        <f t="shared" ca="1" si="1"/>
        <v>1858</v>
      </c>
      <c r="AC8" t="s">
        <v>30</v>
      </c>
      <c r="AD8" s="3">
        <v>1</v>
      </c>
      <c r="AE8" s="2"/>
      <c r="AF8" s="2">
        <f t="shared" ca="1" si="2"/>
        <v>44347</v>
      </c>
      <c r="AG8">
        <f t="shared" ca="1" si="3"/>
        <v>2</v>
      </c>
      <c r="AH8">
        <f t="shared" ca="1" si="4"/>
        <v>31</v>
      </c>
      <c r="AI8" t="str">
        <f t="shared" ca="1" si="5"/>
        <v>Lundi</v>
      </c>
    </row>
    <row r="9" spans="1:35" ht="19.5" customHeight="1" x14ac:dyDescent="0.25">
      <c r="C9" s="136" t="str">
        <f>CONCATENATE("Planning du mois ",INDEX($X$2:$X$13,MATCH($P$9,$Y$2:$Y$13,0))," ",P9)</f>
        <v>Planning du mois de Juin</v>
      </c>
      <c r="D9" s="137"/>
      <c r="E9" s="137"/>
      <c r="F9" s="137"/>
      <c r="G9" s="137"/>
      <c r="H9" s="137"/>
      <c r="I9" s="137"/>
      <c r="J9" s="137"/>
      <c r="K9" s="137"/>
      <c r="L9" s="137"/>
      <c r="N9" s="22"/>
      <c r="O9" s="85" t="s">
        <v>26</v>
      </c>
      <c r="P9" s="83" t="s">
        <v>19</v>
      </c>
      <c r="Q9" s="55"/>
      <c r="T9" s="21"/>
      <c r="U9" s="21"/>
      <c r="V9" s="21"/>
      <c r="W9" s="21"/>
      <c r="X9" t="s">
        <v>64</v>
      </c>
      <c r="Y9" t="s">
        <v>21</v>
      </c>
      <c r="Z9">
        <v>8</v>
      </c>
      <c r="AA9" s="3">
        <f t="shared" ca="1" si="0"/>
        <v>31</v>
      </c>
      <c r="AB9" s="2">
        <f t="shared" ca="1" si="1"/>
        <v>1858</v>
      </c>
      <c r="AD9" s="2"/>
      <c r="AE9" s="75"/>
      <c r="AF9" s="2">
        <f ca="1">DATE($P$8,VLOOKUP($P$9,$Y$2:$Z$13,2,FALSE),1)</f>
        <v>44348</v>
      </c>
      <c r="AG9">
        <f ca="1">WEEKDAY(AF9)</f>
        <v>3</v>
      </c>
      <c r="AH9">
        <f ca="1">DAY(AF9)</f>
        <v>1</v>
      </c>
      <c r="AI9" t="str">
        <f ca="1">INDEX($AC$2:$AC$8,MATCH(AG9,$AD$2:$AD$8,0))</f>
        <v>Mardi</v>
      </c>
    </row>
    <row r="10" spans="1:35" ht="15" customHeight="1" x14ac:dyDescent="0.25">
      <c r="C10" s="136"/>
      <c r="D10" s="137"/>
      <c r="E10" s="137"/>
      <c r="F10" s="137"/>
      <c r="G10" s="137"/>
      <c r="H10" s="137"/>
      <c r="I10" s="137"/>
      <c r="J10" s="137"/>
      <c r="K10" s="137"/>
      <c r="L10" s="137"/>
      <c r="O10" s="85" t="s">
        <v>62</v>
      </c>
      <c r="P10" s="81">
        <f ca="1">INDEX($AA$2:$AA$13,MATCH($P$9,$Y$2:$Y$13,0))</f>
        <v>30</v>
      </c>
      <c r="T10" s="23"/>
      <c r="U10" s="22"/>
      <c r="V10" s="23"/>
      <c r="W10" s="23"/>
      <c r="X10" t="s">
        <v>63</v>
      </c>
      <c r="Y10" t="s">
        <v>22</v>
      </c>
      <c r="Z10">
        <v>9</v>
      </c>
      <c r="AA10" s="3">
        <f t="shared" ca="1" si="0"/>
        <v>30</v>
      </c>
      <c r="AB10" s="2">
        <f t="shared" ca="1" si="1"/>
        <v>1858</v>
      </c>
      <c r="AD10" s="2"/>
      <c r="AE10" s="75"/>
      <c r="AF10" s="2">
        <f ca="1">AF9+1</f>
        <v>44349</v>
      </c>
      <c r="AG10">
        <f t="shared" ref="AG10:AG46" ca="1" si="6">WEEKDAY(AF10)</f>
        <v>4</v>
      </c>
      <c r="AH10">
        <f t="shared" ref="AH10:AH46" ca="1" si="7">DAY(AF10)</f>
        <v>2</v>
      </c>
      <c r="AI10" t="str">
        <f t="shared" ref="AI10:AI46" ca="1" si="8">INDEX($AC$2:$AC$8,MATCH(AG10,$AD$2:$AD$8,0))</f>
        <v>Mercredi</v>
      </c>
    </row>
    <row r="11" spans="1:35" ht="15" customHeight="1" x14ac:dyDescent="0.25">
      <c r="C11" s="138" t="str">
        <f>CONCATENATE(TEXT(DATE(YEAR($A$13),MONTH($A$13),DAY($A$13)),"jj/mm/aaaa")," au ",TEXT(DATE(YEAR($P$12),MONTH($P$12),DAY($P$12)),"jj/mm/aaaa"))</f>
        <v>01/06/2021 au 28/06/2021</v>
      </c>
      <c r="D11" s="139"/>
      <c r="E11" s="139"/>
      <c r="F11" s="139"/>
      <c r="G11" s="139"/>
      <c r="H11" s="139"/>
      <c r="I11" s="139"/>
      <c r="J11" s="139"/>
      <c r="K11" s="139"/>
      <c r="L11" s="139"/>
      <c r="N11" s="67"/>
      <c r="O11" s="87" t="s">
        <v>66</v>
      </c>
      <c r="P11" s="88">
        <v>44348</v>
      </c>
      <c r="V11" s="36" t="s">
        <v>6</v>
      </c>
      <c r="W11" s="36" t="str">
        <f>P13</f>
        <v>employé2</v>
      </c>
      <c r="X11" t="s">
        <v>64</v>
      </c>
      <c r="Y11" t="s">
        <v>23</v>
      </c>
      <c r="Z11">
        <v>10</v>
      </c>
      <c r="AA11" s="3">
        <f t="shared" ca="1" si="0"/>
        <v>31</v>
      </c>
      <c r="AB11" s="2">
        <f t="shared" ca="1" si="1"/>
        <v>1858</v>
      </c>
      <c r="AD11" s="2"/>
      <c r="AE11" s="75"/>
      <c r="AF11" s="2">
        <f t="shared" ref="AF11:AF46" ca="1" si="9">AF10+1</f>
        <v>44350</v>
      </c>
      <c r="AG11">
        <f t="shared" ca="1" si="6"/>
        <v>5</v>
      </c>
      <c r="AH11">
        <f t="shared" ca="1" si="7"/>
        <v>3</v>
      </c>
      <c r="AI11" t="str">
        <f t="shared" ca="1" si="8"/>
        <v>Jeudi</v>
      </c>
    </row>
    <row r="12" spans="1:35" x14ac:dyDescent="0.25"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N12" s="19"/>
      <c r="O12" s="85" t="s">
        <v>67</v>
      </c>
      <c r="P12" s="89">
        <f>A260</f>
        <v>44375</v>
      </c>
      <c r="Q12" s="56"/>
      <c r="V12" s="36" t="s">
        <v>7</v>
      </c>
      <c r="W12" s="36" t="str">
        <f>_xlfn.SWITCH(W11,$Z$16,$Z$17,$Z$17,$Z$18,$Z$18,$Z$19,$Z$19,$Z$20,$Z$20,$Z$21,$Z$21,$Z$16)</f>
        <v>employé3</v>
      </c>
      <c r="X12" t="s">
        <v>63</v>
      </c>
      <c r="Y12" t="s">
        <v>24</v>
      </c>
      <c r="Z12">
        <v>11</v>
      </c>
      <c r="AA12" s="3">
        <f t="shared" ca="1" si="0"/>
        <v>30</v>
      </c>
      <c r="AB12" s="2">
        <f t="shared" ca="1" si="1"/>
        <v>1858</v>
      </c>
      <c r="AD12" s="2"/>
      <c r="AE12" s="75"/>
      <c r="AF12" s="2">
        <f t="shared" ca="1" si="9"/>
        <v>44351</v>
      </c>
      <c r="AG12">
        <f t="shared" ca="1" si="6"/>
        <v>6</v>
      </c>
      <c r="AH12">
        <f t="shared" ca="1" si="7"/>
        <v>4</v>
      </c>
      <c r="AI12" t="str">
        <f t="shared" ca="1" si="8"/>
        <v>Vendredi</v>
      </c>
    </row>
    <row r="13" spans="1:35" s="67" customFormat="1" x14ac:dyDescent="0.25">
      <c r="A13" s="60">
        <f>P11</f>
        <v>44348</v>
      </c>
      <c r="B13" s="5"/>
      <c r="C13" s="106"/>
      <c r="D13" s="7"/>
      <c r="E13" s="7"/>
      <c r="F13" s="7"/>
      <c r="G13" s="108"/>
      <c r="H13" s="24"/>
      <c r="I13" s="7"/>
      <c r="J13" s="7"/>
      <c r="K13" s="7"/>
      <c r="L13" s="24"/>
      <c r="M13"/>
      <c r="N13" s="19"/>
      <c r="O13" s="85" t="s">
        <v>6</v>
      </c>
      <c r="P13" s="83" t="s">
        <v>70</v>
      </c>
      <c r="Q13" s="69"/>
      <c r="V13" s="72" t="s">
        <v>8</v>
      </c>
      <c r="W13" s="72" t="str">
        <f>_xlfn.SWITCH(W12,$Z$16,$Z$17,$Z$17,$Z$18,$Z$18,$Z$19,$Z$19,$Z$20,$Z$20,$Z$21,$Z$21,$Z$16)</f>
        <v>employé4</v>
      </c>
      <c r="X13" s="73" t="s">
        <v>63</v>
      </c>
      <c r="Y13" s="73" t="s">
        <v>25</v>
      </c>
      <c r="Z13" s="63">
        <v>12</v>
      </c>
      <c r="AA13" s="74">
        <f t="shared" ca="1" si="0"/>
        <v>31</v>
      </c>
      <c r="AB13" s="2">
        <f t="shared" ca="1" si="1"/>
        <v>1858</v>
      </c>
      <c r="AD13" s="64"/>
      <c r="AE13" s="77"/>
      <c r="AF13" s="2">
        <f t="shared" ca="1" si="9"/>
        <v>44352</v>
      </c>
      <c r="AG13">
        <f t="shared" ca="1" si="6"/>
        <v>7</v>
      </c>
      <c r="AH13">
        <f t="shared" ca="1" si="7"/>
        <v>5</v>
      </c>
      <c r="AI13" t="str">
        <f t="shared" ca="1" si="8"/>
        <v>Samedi</v>
      </c>
    </row>
    <row r="14" spans="1:35" x14ac:dyDescent="0.25">
      <c r="A14" s="64" t="str">
        <f>INDEX($AC$2:$AC$8,MATCH(WEEKDAY(A13),$AD$2:$AD$8,0))</f>
        <v>Mardi</v>
      </c>
      <c r="B14" s="58"/>
      <c r="C14" s="101" t="s">
        <v>61</v>
      </c>
      <c r="D14" s="65" t="s">
        <v>31</v>
      </c>
      <c r="E14" s="65" t="s">
        <v>37</v>
      </c>
      <c r="F14" s="65" t="s">
        <v>32</v>
      </c>
      <c r="G14" s="80" t="s">
        <v>0</v>
      </c>
      <c r="H14" s="66" t="s">
        <v>32</v>
      </c>
      <c r="I14" s="65" t="s">
        <v>37</v>
      </c>
      <c r="J14" s="65" t="s">
        <v>32</v>
      </c>
      <c r="K14" s="65" t="s">
        <v>55</v>
      </c>
      <c r="L14" s="65" t="s">
        <v>60</v>
      </c>
      <c r="N14" s="19"/>
      <c r="O14" s="86" t="s">
        <v>12</v>
      </c>
      <c r="P14" s="84" t="s">
        <v>76</v>
      </c>
      <c r="Q14" s="56"/>
      <c r="V14" s="36" t="s">
        <v>9</v>
      </c>
      <c r="W14" s="36" t="str">
        <f>_xlfn.SWITCH(W13,$Z$16,$Z$17,$Z$17,$Z$18,$Z$18,$Z$19,$Z$19,$Z$20,$Z$20,$Z$21,$Z$21,$Z$16)</f>
        <v>employé5</v>
      </c>
      <c r="Z14" s="4"/>
      <c r="AA14" s="4"/>
      <c r="AB14" s="2"/>
      <c r="AD14" s="2"/>
      <c r="AE14" s="75"/>
      <c r="AF14" s="2">
        <f t="shared" ca="1" si="9"/>
        <v>44353</v>
      </c>
      <c r="AG14">
        <f t="shared" ca="1" si="6"/>
        <v>1</v>
      </c>
      <c r="AH14">
        <f t="shared" ca="1" si="7"/>
        <v>6</v>
      </c>
      <c r="AI14" t="str">
        <f t="shared" ca="1" si="8"/>
        <v>Dimanche</v>
      </c>
    </row>
    <row r="15" spans="1:35" x14ac:dyDescent="0.25">
      <c r="A15" s="71"/>
      <c r="B15" s="42" t="str">
        <f>_xlfn.SWITCH($A$14,"Lundi",Feuil3!D3,"Mardi",Feuil3!D15,"Mercredi",Feuil3!D27,"Jeudi",Feuil3!D39,"Vendredi",Feuil3!D51)</f>
        <v>N3</v>
      </c>
      <c r="C15" s="92" t="str">
        <f>INDEX($W$11:$W$16,MATCH(B15,$V$11:$V$16,0))</f>
        <v>employé4</v>
      </c>
      <c r="D15" s="38">
        <f>_xlfn.SWITCH($A$14,"Lundi",Feuil3!E3,"Mardi",Feuil3!E15,"Mercredi",Feuil3!E27,"Jeudi",Feuil3!E39,"Vendredi",Feuil3!E51)</f>
        <v>0.33333333333333331</v>
      </c>
      <c r="E15" s="29" t="str">
        <f>_xlfn.SWITCH($A$14,"Lundi",Feuil3!G3,"Mardi",Feuil3!G15,"Mercredi",Feuil3!G27,"Jeudi",Feuil3!G39,"Vendredi",Feuil3!G51)</f>
        <v xml:space="preserve"> </v>
      </c>
      <c r="F15" s="29" t="str">
        <f>_xlfn.SWITCH($A$14,"Lundi",Feuil3!I3,"Mardi",Feuil3!I15,"Mercredi",Feuil3!I27,"Jeudi",Feuil3!I39,"Vendredi",Feuil3!I51)</f>
        <v xml:space="preserve"> </v>
      </c>
      <c r="G15" s="110">
        <f>_xlfn.SWITCH($A$14,"Lundi",Feuil3!K3,"Mardi",Feuil3!K15,"Mercredi",Feuil3!K27,"Jeudi",Feuil3!K39,"Vendredi",Feuil3!K51)</f>
        <v>0.45833333333333331</v>
      </c>
      <c r="H15" s="37">
        <f>_xlfn.SWITCH($A$14,"Lundi",Feuil3!L3,"Mardi",Feuil3!L15,"Mercredi",Feuil3!L27,"Jeudi",Feuil3!L39,"Vendredi",Feuil3!L51)</f>
        <v>0.58333333333333337</v>
      </c>
      <c r="I15" s="29">
        <f>_xlfn.SWITCH($A$14,"Lundi",Feuil3!O3,"Mardi",Feuil3!O15,"Mercredi",Feuil3!O27,"Jeudi",Feuil3!O39,"Vendredi",Feuil3!O51)</f>
        <v>0.66666666666666663</v>
      </c>
      <c r="J15" s="29">
        <f>_xlfn.SWITCH($A$14,"Lundi",Feuil3!Q3,"Mardi",Feuil3!Q15,"Mercredi",Feuil3!Q27,"Jeudi",Feuil3!Q39,"Vendredi",Feuil3!Q51)</f>
        <v>0.67361111111111116</v>
      </c>
      <c r="K15" s="111">
        <f>_xlfn.SWITCH($A$14,"Lundi",Feuil3!R3,"Mardi",Feuil3!R15,"Mercredi",Feuil3!R27,"Jeudi",Feuil3!R39,"Vendredi",Feuil3!R51)</f>
        <v>0.75</v>
      </c>
      <c r="L15" s="37">
        <f>_xlfn.SWITCH($A$14,"Lundi",Feuil3!S3,"Mardi",Feuil3!S15,"Mercredi",Feuil3!S27,"Jeudi",Feuil3!S39,"Vendredi",Feuil3!S51)</f>
        <v>0.29166666666666663</v>
      </c>
      <c r="N15" s="19"/>
      <c r="O15" s="53"/>
      <c r="P15" s="62"/>
      <c r="Q15" s="50"/>
      <c r="V15" s="36" t="s">
        <v>10</v>
      </c>
      <c r="W15" s="36" t="str">
        <f>_xlfn.SWITCH(W14,$Z$16,$Z$17,$Z$17,$Z$18,$Z$18,$Z$19,$Z$19,$Z$20,$Z$20,$Z$21,$Z$21,$Z$16)</f>
        <v>employé6</v>
      </c>
      <c r="AB15" s="2"/>
      <c r="AD15" s="2"/>
      <c r="AE15" s="75"/>
      <c r="AF15" s="2">
        <f t="shared" ca="1" si="9"/>
        <v>44354</v>
      </c>
      <c r="AG15">
        <f ca="1">WEEKDAY(AF15)</f>
        <v>2</v>
      </c>
      <c r="AH15">
        <f ca="1">DAY(AF15)</f>
        <v>7</v>
      </c>
      <c r="AI15" t="str">
        <f t="shared" ca="1" si="8"/>
        <v>Lundi</v>
      </c>
    </row>
    <row r="16" spans="1:35" x14ac:dyDescent="0.25">
      <c r="A16" s="71"/>
      <c r="B16" s="42" t="str">
        <f>_xlfn.SWITCH($A$14,"Lundi",Feuil3!D4,"Mardi",Feuil3!D16,"Mercredi",Feuil3!D28,"Jeudi",Feuil3!D40,"Vendredi",Feuil3!D52)</f>
        <v>N4</v>
      </c>
      <c r="C16" s="94" t="str">
        <f t="shared" ref="C16:C20" si="10">INDEX($W$11:$W$16,MATCH(B16,$V$11:$V$16,0))</f>
        <v>employé5</v>
      </c>
      <c r="D16" s="38">
        <f>_xlfn.SWITCH($A$14,"Lundi",Feuil3!E4,"Mardi",Feuil3!E16,"Mercredi",Feuil3!E28,"Jeudi",Feuil3!E40,"Vendredi",Feuil3!E52)</f>
        <v>0.33333333333333331</v>
      </c>
      <c r="E16" s="29">
        <f>_xlfn.SWITCH($A$14,"Lundi",Feuil3!G4,"Mardi",Feuil3!G16,"Mercredi",Feuil3!G28,"Jeudi",Feuil3!G40,"Vendredi",Feuil3!G52)</f>
        <v>0.41666666666666669</v>
      </c>
      <c r="F16" s="29">
        <f>_xlfn.SWITCH($A$14,"Lundi",Feuil3!I4,"Mardi",Feuil3!I16,"Mercredi",Feuil3!I28,"Jeudi",Feuil3!I40,"Vendredi",Feuil3!I52)</f>
        <v>0.4236111111111111</v>
      </c>
      <c r="G16" s="110">
        <f>_xlfn.SWITCH($A$14,"Lundi",Feuil3!K4,"Mardi",Feuil3!K16,"Mercredi",Feuil3!K28,"Jeudi",Feuil3!K40,"Vendredi",Feuil3!K52)</f>
        <v>0.5</v>
      </c>
      <c r="H16" s="37">
        <f>_xlfn.SWITCH($A$14,"Lundi",Feuil3!L4,"Mardi",Feuil3!L16,"Mercredi",Feuil3!L28,"Jeudi",Feuil3!L40,"Vendredi",Feuil3!L52)</f>
        <v>0.58333333333333337</v>
      </c>
      <c r="I16" s="29">
        <f>_xlfn.SWITCH($A$14,"Lundi",Feuil3!O4,"Mardi",Feuil3!O16,"Mercredi",Feuil3!O28,"Jeudi",Feuil3!O40,"Vendredi",Feuil3!O52)</f>
        <v>0.66666666666666663</v>
      </c>
      <c r="J16" s="29">
        <f>_xlfn.SWITCH($A$14,"Lundi",Feuil3!Q4,"Mardi",Feuil3!Q16,"Mercredi",Feuil3!Q28,"Jeudi",Feuil3!Q40,"Vendredi",Feuil3!Q52)</f>
        <v>0.67361111111111116</v>
      </c>
      <c r="K16" s="29">
        <f>_xlfn.SWITCH($A$14,"Lundi",Feuil3!R4,"Mardi",Feuil3!R16,"Mercredi",Feuil3!R28,"Jeudi",Feuil3!R40,"Vendredi",Feuil3!R52)</f>
        <v>0.75</v>
      </c>
      <c r="L16" s="37">
        <f>_xlfn.SWITCH($A$14,"Lundi",Feuil3!S4,"Mardi",Feuil3!S16,"Mercredi",Feuil3!S28,"Jeudi",Feuil3!S40,"Vendredi",Feuil3!S52)</f>
        <v>0.33333333333333331</v>
      </c>
      <c r="N16" s="19"/>
      <c r="O16" s="135" t="s">
        <v>68</v>
      </c>
      <c r="P16" s="19"/>
      <c r="Q16" s="50"/>
      <c r="V16" s="36" t="s">
        <v>11</v>
      </c>
      <c r="W16" s="36" t="str">
        <f>_xlfn.SWITCH(W15,$Z$16,$Z$17,$Z$17,$Z$18,$Z$18,$Z$19,$Z$19,$Z$20,$Z$20,$Z$21,$Z$21,$Z$16)</f>
        <v>employé1</v>
      </c>
      <c r="Z16" t="s">
        <v>69</v>
      </c>
      <c r="AB16" s="2"/>
      <c r="AD16" s="2"/>
      <c r="AE16" s="75"/>
      <c r="AF16" s="75">
        <f t="shared" ca="1" si="9"/>
        <v>44355</v>
      </c>
      <c r="AG16" s="76">
        <f t="shared" ca="1" si="6"/>
        <v>3</v>
      </c>
      <c r="AH16" s="76">
        <f t="shared" ca="1" si="7"/>
        <v>8</v>
      </c>
      <c r="AI16" s="76" t="str">
        <f t="shared" ca="1" si="8"/>
        <v>Mardi</v>
      </c>
    </row>
    <row r="17" spans="1:35" x14ac:dyDescent="0.25">
      <c r="A17" s="71"/>
      <c r="B17" s="42" t="str">
        <f>_xlfn.SWITCH($A$14,"Lundi",Feuil3!D5,"Mardi",Feuil3!D17,"Mercredi",Feuil3!D29,"Jeudi",Feuil3!D41,"Vendredi",Feuil3!D53)</f>
        <v>N5</v>
      </c>
      <c r="C17" s="95" t="str">
        <f t="shared" si="10"/>
        <v>employé6</v>
      </c>
      <c r="D17" s="38">
        <f>_xlfn.SWITCH($A$14,"Lundi",Feuil3!E5,"Mardi",Feuil3!E17,"Mercredi",Feuil3!E29,"Jeudi",Feuil3!E41,"Vendredi",Feuil3!E53)</f>
        <v>0.33333333333333331</v>
      </c>
      <c r="E17" s="29">
        <f>_xlfn.SWITCH($A$14,"Lundi",Feuil3!G5,"Mardi",Feuil3!G17,"Mercredi",Feuil3!G29,"Jeudi",Feuil3!G41,"Vendredi",Feuil3!G53)</f>
        <v>0.45833333333333331</v>
      </c>
      <c r="F17" s="29">
        <f>_xlfn.SWITCH($A$14,"Lundi",Feuil3!I5,"Mardi",Feuil3!I17,"Mercredi",Feuil3!I29,"Jeudi",Feuil3!I41,"Vendredi",Feuil3!I53)</f>
        <v>0.46875</v>
      </c>
      <c r="G17" s="110">
        <f>_xlfn.SWITCH($A$14,"Lundi",Feuil3!K5,"Mardi",Feuil3!K17,"Mercredi",Feuil3!K29,"Jeudi",Feuil3!K41,"Vendredi",Feuil3!K53)</f>
        <v>0.52083333333333337</v>
      </c>
      <c r="H17" s="37">
        <f>_xlfn.SWITCH($A$14,"Lundi",Feuil3!L5,"Mardi",Feuil3!L17,"Mercredi",Feuil3!L29,"Jeudi",Feuil3!L41,"Vendredi",Feuil3!L53)</f>
        <v>0.55208333333333337</v>
      </c>
      <c r="I17" s="29" t="str">
        <f>_xlfn.SWITCH($A$14,"Lundi",Feuil3!O5,"Mardi",Feuil3!O17,"Mercredi",Feuil3!O29,"Jeudi",Feuil3!O41,"Vendredi",Feuil3!O53)</f>
        <v xml:space="preserve"> </v>
      </c>
      <c r="J17" s="29" t="str">
        <f>_xlfn.SWITCH($A$14,"Lundi",Feuil3!Q5,"Mardi",Feuil3!Q17,"Mercredi",Feuil3!Q29,"Jeudi",Feuil3!Q41,"Vendredi",Feuil3!Q53)</f>
        <v xml:space="preserve"> </v>
      </c>
      <c r="K17" s="29">
        <f>_xlfn.SWITCH($A$14,"Lundi",Feuil3!R5,"Mardi",Feuil3!R17,"Mercredi",Feuil3!R29,"Jeudi",Feuil3!R41,"Vendredi",Feuil3!R53)</f>
        <v>0.63541666666666663</v>
      </c>
      <c r="L17" s="37">
        <f>_xlfn.SWITCH($A$14,"Lundi",Feuil3!S5,"Mardi",Feuil3!S17,"Mercredi",Feuil3!S29,"Jeudi",Feuil3!S41,"Vendredi",Feuil3!S53)</f>
        <v>0.27083333333333331</v>
      </c>
      <c r="N17" s="19"/>
      <c r="O17" s="54" t="s">
        <v>61</v>
      </c>
      <c r="P17" s="54" t="s">
        <v>66</v>
      </c>
      <c r="Q17" s="121" t="s">
        <v>67</v>
      </c>
      <c r="W17" s="36" t="s">
        <v>1</v>
      </c>
      <c r="Z17" t="s">
        <v>70</v>
      </c>
      <c r="AB17" s="2"/>
      <c r="AD17" s="2"/>
      <c r="AE17" s="75"/>
      <c r="AF17" s="75">
        <f t="shared" ca="1" si="9"/>
        <v>44356</v>
      </c>
      <c r="AG17" s="76">
        <f t="shared" ca="1" si="6"/>
        <v>4</v>
      </c>
      <c r="AH17" s="76">
        <f t="shared" ca="1" si="7"/>
        <v>9</v>
      </c>
      <c r="AI17" s="76" t="str">
        <f t="shared" ca="1" si="8"/>
        <v>Mercredi</v>
      </c>
    </row>
    <row r="18" spans="1:35" x14ac:dyDescent="0.25">
      <c r="A18" s="71"/>
      <c r="B18" s="42" t="str">
        <f>_xlfn.SWITCH($A$14,"Lundi",Feuil3!D6,"Mardi",Feuil3!D18,"Mercredi",Feuil3!D30,"Jeudi",Feuil3!D42,"Vendredi",Feuil3!D54)</f>
        <v>N6</v>
      </c>
      <c r="C18" s="90" t="str">
        <f t="shared" si="10"/>
        <v>employé1</v>
      </c>
      <c r="D18" s="38">
        <f>_xlfn.SWITCH($A$14,"Lundi",Feuil3!E6,"Mardi",Feuil3!E18,"Mercredi",Feuil3!E30,"Jeudi",Feuil3!E42,"Vendredi",Feuil3!E54)</f>
        <v>0.33333333333333331</v>
      </c>
      <c r="E18" s="29">
        <f>_xlfn.SWITCH($A$14,"Lundi",Feuil3!G6,"Mardi",Feuil3!G18,"Mercredi",Feuil3!G30,"Jeudi",Feuil3!G42,"Vendredi",Feuil3!G54)</f>
        <v>0.41666666666666669</v>
      </c>
      <c r="F18" s="29">
        <f>_xlfn.SWITCH($A$14,"Lundi",Feuil3!I6,"Mardi",Feuil3!I18,"Mercredi",Feuil3!I30,"Jeudi",Feuil3!I42,"Vendredi",Feuil3!I54)</f>
        <v>0.4236111111111111</v>
      </c>
      <c r="G18" s="110">
        <f>_xlfn.SWITCH($A$14,"Lundi",Feuil3!K6,"Mardi",Feuil3!K18,"Mercredi",Feuil3!K30,"Jeudi",Feuil3!K42,"Vendredi",Feuil3!K54)</f>
        <v>0.5</v>
      </c>
      <c r="H18" s="37">
        <f>_xlfn.SWITCH($A$14,"Lundi",Feuil3!L6,"Mardi",Feuil3!L18,"Mercredi",Feuil3!L30,"Jeudi",Feuil3!L42,"Vendredi",Feuil3!L54)</f>
        <v>0.58333333333333337</v>
      </c>
      <c r="I18" s="29">
        <f>_xlfn.SWITCH($A$14,"Lundi",Feuil3!O6,"Mardi",Feuil3!O18,"Mercredi",Feuil3!O30,"Jeudi",Feuil3!O42,"Vendredi",Feuil3!O54)</f>
        <v>0.66666666666666663</v>
      </c>
      <c r="J18" s="29">
        <f>_xlfn.SWITCH($A$14,"Lundi",Feuil3!Q6,"Mardi",Feuil3!Q18,"Mercredi",Feuil3!Q30,"Jeudi",Feuil3!Q42,"Vendredi",Feuil3!Q54)</f>
        <v>0.67361111111111116</v>
      </c>
      <c r="K18" s="29">
        <f>_xlfn.SWITCH($A$14,"Lundi",Feuil3!R6,"Mardi",Feuil3!R18,"Mercredi",Feuil3!R30,"Jeudi",Feuil3!R42,"Vendredi",Feuil3!R54)</f>
        <v>0.70833333333333337</v>
      </c>
      <c r="L18" s="37">
        <f>_xlfn.SWITCH($A$14,"Lundi",Feuil3!S6,"Mardi",Feuil3!S18,"Mercredi",Feuil3!S30,"Jeudi",Feuil3!S42,"Vendredi",Feuil3!S54)</f>
        <v>0.29166666666666669</v>
      </c>
      <c r="N18" s="19"/>
      <c r="O18" s="28" t="s">
        <v>70</v>
      </c>
      <c r="P18" s="134">
        <v>44348</v>
      </c>
      <c r="Q18" s="134">
        <v>44353</v>
      </c>
      <c r="V18" s="36" t="s">
        <v>12</v>
      </c>
      <c r="W18" s="36" t="str">
        <f>P14</f>
        <v>employé8</v>
      </c>
      <c r="Z18" t="s">
        <v>71</v>
      </c>
      <c r="AB18" s="2"/>
      <c r="AD18" s="2"/>
      <c r="AE18" s="75"/>
      <c r="AF18" s="75">
        <f t="shared" ca="1" si="9"/>
        <v>44357</v>
      </c>
      <c r="AG18" s="76">
        <f t="shared" ca="1" si="6"/>
        <v>5</v>
      </c>
      <c r="AH18" s="76">
        <f t="shared" ca="1" si="7"/>
        <v>10</v>
      </c>
      <c r="AI18" s="76" t="str">
        <f t="shared" ca="1" si="8"/>
        <v>Jeudi</v>
      </c>
    </row>
    <row r="19" spans="1:35" x14ac:dyDescent="0.25">
      <c r="A19" s="71"/>
      <c r="B19" s="42" t="str">
        <f>_xlfn.SWITCH($A$14,"Lundi",Feuil3!D7,"Mardi",Feuil3!D19,"Mercredi",Feuil3!D31,"Jeudi",Feuil3!D43,"Vendredi",Feuil3!D55)</f>
        <v>N1</v>
      </c>
      <c r="C19" s="91" t="str">
        <f t="shared" si="10"/>
        <v>employé2</v>
      </c>
      <c r="D19" s="29">
        <f>_xlfn.SWITCH($A$14,"Lundi",Feuil3!E7,"Mardi",Feuil3!E19,"Mercredi",Feuil3!E31,"Jeudi",Feuil3!E43,"Vendredi",Feuil3!E55)</f>
        <v>0.375</v>
      </c>
      <c r="E19" s="29">
        <f>_xlfn.SWITCH($A$14,"Lundi",Feuil3!G7,"Mardi",Feuil3!G19,"Mercredi",Feuil3!G31,"Jeudi",Feuil3!G43,"Vendredi",Feuil3!G55)</f>
        <v>0.45833333333333331</v>
      </c>
      <c r="F19" s="29">
        <f>_xlfn.SWITCH($A$14,"Lundi",Feuil3!I7,"Mardi",Feuil3!I19,"Mercredi",Feuil3!I31,"Jeudi",Feuil3!I43,"Vendredi",Feuil3!I55)</f>
        <v>0.46527777777777773</v>
      </c>
      <c r="G19" s="110">
        <f>_xlfn.SWITCH($A$14,"Lundi",Feuil3!K7,"Mardi",Feuil3!K19,"Mercredi",Feuil3!K31,"Jeudi",Feuil3!K43,"Vendredi",Feuil3!K55)</f>
        <v>0.55208333333333337</v>
      </c>
      <c r="H19" s="37">
        <f>_xlfn.SWITCH($A$14,"Lundi",Feuil3!L7,"Mardi",Feuil3!L19,"Mercredi",Feuil3!L31,"Jeudi",Feuil3!L43,"Vendredi",Feuil3!L55)</f>
        <v>0.67708333333333337</v>
      </c>
      <c r="I19" s="29" t="str">
        <f>_xlfn.SWITCH($A$14,"Lundi",Feuil3!O7,"Mardi",Feuil3!O19,"Mercredi",Feuil3!O31,"Jeudi",Feuil3!O43,"Vendredi",Feuil3!O55)</f>
        <v xml:space="preserve"> </v>
      </c>
      <c r="J19" s="29" t="str">
        <f>_xlfn.SWITCH($A$14,"Lundi",Feuil3!Q7,"Mardi",Feuil3!Q19,"Mercredi",Feuil3!Q31,"Jeudi",Feuil3!Q43,"Vendredi",Feuil3!Q55)</f>
        <v xml:space="preserve"> </v>
      </c>
      <c r="K19" s="29">
        <f>_xlfn.SWITCH($A$14,"Lundi",Feuil3!R7,"Mardi",Feuil3!R19,"Mercredi",Feuil3!R31,"Jeudi",Feuil3!R43,"Vendredi",Feuil3!R55)</f>
        <v>0.79166666666666663</v>
      </c>
      <c r="L19" s="37">
        <f>_xlfn.SWITCH($A$14,"Lundi",Feuil3!S7,"Mardi",Feuil3!S19,"Mercredi",Feuil3!S31,"Jeudi",Feuil3!S43,"Vendredi",Feuil3!S55)</f>
        <v>0.29166666666666663</v>
      </c>
      <c r="N19" s="19"/>
      <c r="O19" s="28"/>
      <c r="P19" s="134"/>
      <c r="Q19" s="134"/>
      <c r="V19" s="36" t="s">
        <v>13</v>
      </c>
      <c r="W19" s="19" t="str">
        <f>IF($P$14=$Z$23,$Z$24,$Z$23)</f>
        <v>employé7</v>
      </c>
      <c r="Z19" t="s">
        <v>72</v>
      </c>
      <c r="AB19" s="2"/>
      <c r="AD19" s="2"/>
      <c r="AE19" s="75"/>
      <c r="AF19" s="75">
        <f t="shared" ca="1" si="9"/>
        <v>44358</v>
      </c>
      <c r="AG19" s="76">
        <f t="shared" ca="1" si="6"/>
        <v>6</v>
      </c>
      <c r="AH19" s="76">
        <f t="shared" ca="1" si="7"/>
        <v>11</v>
      </c>
      <c r="AI19" s="76" t="str">
        <f t="shared" ca="1" si="8"/>
        <v>Vendredi</v>
      </c>
    </row>
    <row r="20" spans="1:35" x14ac:dyDescent="0.25">
      <c r="A20" s="71"/>
      <c r="B20" s="42" t="str">
        <f>_xlfn.SWITCH($A$14,"Lundi",Feuil3!D8,"Mardi",Feuil3!D20,"Mercredi",Feuil3!D32,"Jeudi",Feuil3!D44,"Vendredi",Feuil3!D56)</f>
        <v>N2</v>
      </c>
      <c r="C20" s="93" t="str">
        <f t="shared" si="10"/>
        <v>employé3</v>
      </c>
      <c r="D20" s="29">
        <f>_xlfn.SWITCH($A$14,"Lundi",Feuil3!E8,"Mardi",Feuil3!E20,"Mercredi",Feuil3!E32,"Jeudi",Feuil3!E44,"Vendredi",Feuil3!E56)</f>
        <v>0.33333333333333331</v>
      </c>
      <c r="E20" s="29">
        <f>_xlfn.SWITCH($A$14,"Lundi",Feuil3!G8,"Mardi",Feuil3!G20,"Mercredi",Feuil3!G32,"Jeudi",Feuil3!G44,"Vendredi",Feuil3!G56)</f>
        <v>0.41666666666666669</v>
      </c>
      <c r="F20" s="29">
        <f>_xlfn.SWITCH($A$14,"Lundi",Feuil3!I8,"Mardi",Feuil3!I20,"Mercredi",Feuil3!I32,"Jeudi",Feuil3!I44,"Vendredi",Feuil3!I56)</f>
        <v>0.4236111111111111</v>
      </c>
      <c r="G20" s="110">
        <f>_xlfn.SWITCH($A$14,"Lundi",Feuil3!K8,"Mardi",Feuil3!K20,"Mercredi",Feuil3!K32,"Jeudi",Feuil3!K44,"Vendredi",Feuil3!K56)</f>
        <v>0.5</v>
      </c>
      <c r="H20" s="37">
        <f>_xlfn.SWITCH($A$14,"Lundi",Feuil3!L8,"Mardi",Feuil3!L20,"Mercredi",Feuil3!L32,"Jeudi",Feuil3!L44,"Vendredi",Feuil3!L56)</f>
        <v>0.5625</v>
      </c>
      <c r="I20" s="29" t="str">
        <f>_xlfn.SWITCH($A$14,"Lundi",Feuil3!O8,"Mardi",Feuil3!O20,"Mercredi",Feuil3!O32,"Jeudi",Feuil3!O44,"Vendredi",Feuil3!O56)</f>
        <v xml:space="preserve"> </v>
      </c>
      <c r="J20" s="29" t="str">
        <f>_xlfn.SWITCH($A$14,"Lundi",Feuil3!Q8,"Mardi",Feuil3!Q20,"Mercredi",Feuil3!Q32,"Jeudi",Feuil3!Q44,"Vendredi",Feuil3!Q56)</f>
        <v xml:space="preserve"> </v>
      </c>
      <c r="K20" s="29">
        <f>_xlfn.SWITCH($A$14,"Lundi",Feuil3!R8,"Mardi",Feuil3!R20,"Mercredi",Feuil3!R32,"Jeudi",Feuil3!R44,"Vendredi",Feuil3!R56)</f>
        <v>0.6875</v>
      </c>
      <c r="L20" s="37">
        <f>_xlfn.SWITCH($A$14,"Lundi",Feuil3!S8,"Mardi",Feuil3!S20,"Mercredi",Feuil3!S32,"Jeudi",Feuil3!S44,"Vendredi",Feuil3!S56)</f>
        <v>0.29166666666666669</v>
      </c>
      <c r="N20" s="19"/>
      <c r="O20" s="28"/>
      <c r="P20" s="134"/>
      <c r="Q20" s="134"/>
      <c r="V20" s="19"/>
      <c r="W20" s="19"/>
      <c r="Z20" t="s">
        <v>73</v>
      </c>
      <c r="AB20" s="2"/>
      <c r="AD20" s="2"/>
      <c r="AE20" s="75"/>
      <c r="AF20" s="77">
        <f t="shared" ca="1" si="9"/>
        <v>44359</v>
      </c>
      <c r="AG20" s="63">
        <f t="shared" ca="1" si="6"/>
        <v>7</v>
      </c>
      <c r="AH20" s="63">
        <f t="shared" ca="1" si="7"/>
        <v>12</v>
      </c>
      <c r="AI20" s="63" t="str">
        <f t="shared" ca="1" si="8"/>
        <v>Samedi</v>
      </c>
    </row>
    <row r="21" spans="1:35" x14ac:dyDescent="0.25">
      <c r="A21" s="71"/>
      <c r="B21" s="42" t="str">
        <f>_xlfn.SWITCH($A$14,"Lundi",Feuil3!D9,"Mardi",Feuil3!D21,"Mercredi",Feuil3!D33,"Jeudi",Feuil3!D45,"Vendredi",Feuil3!D57)</f>
        <v xml:space="preserve"> </v>
      </c>
      <c r="C21" s="59"/>
      <c r="D21" s="29"/>
      <c r="E21" s="29"/>
      <c r="F21" s="29"/>
      <c r="G21" s="110"/>
      <c r="H21" s="37"/>
      <c r="I21" s="29"/>
      <c r="J21" s="29"/>
      <c r="K21" s="29"/>
      <c r="L21" s="37" t="str">
        <f>_xlfn.SWITCH($A$14,"Lundi",Feuil3!S9,"Mardi",Feuil3!S21,"Mercredi",Feuil3!S33,"Jeudi",Feuil3!S45,"Vendredi",Feuil3!S57)</f>
        <v xml:space="preserve"> </v>
      </c>
      <c r="N21" s="19"/>
      <c r="O21" s="28"/>
      <c r="P21" s="134"/>
      <c r="Q21" s="134"/>
      <c r="Z21" t="s">
        <v>74</v>
      </c>
      <c r="AB21" s="2"/>
      <c r="AD21" s="2"/>
      <c r="AE21" s="75"/>
      <c r="AF21" s="75">
        <f t="shared" ca="1" si="9"/>
        <v>44360</v>
      </c>
      <c r="AG21" s="76">
        <f t="shared" ca="1" si="6"/>
        <v>1</v>
      </c>
      <c r="AH21" s="76">
        <f t="shared" ca="1" si="7"/>
        <v>13</v>
      </c>
      <c r="AI21" s="76" t="str">
        <f t="shared" ca="1" si="8"/>
        <v>Dimanche</v>
      </c>
    </row>
    <row r="22" spans="1:35" x14ac:dyDescent="0.25">
      <c r="A22" s="71"/>
      <c r="B22" s="42" t="str">
        <f>_xlfn.SWITCH($A$14,"Lundi",Feuil3!D10,"Mardi",Feuil3!D22,"Mercredi",Feuil3!D34,"Jeudi",Feuil3!D46,"Vendredi",Feuil3!D58)</f>
        <v>N8</v>
      </c>
      <c r="C22" s="97" t="str">
        <f>INDEX($W$18:$W$19,MATCH(B22,$V$18:$V$19,0))</f>
        <v>employé7</v>
      </c>
      <c r="D22" s="29">
        <f>_xlfn.SWITCH($A$14,"Lundi",Feuil3!E10,"Mardi",Feuil3!E22,"Mercredi",Feuil3!E34,"Jeudi",Feuil3!E46,"Vendredi",Feuil3!E58)</f>
        <v>0.33333333333333331</v>
      </c>
      <c r="E22" s="29">
        <f>_xlfn.SWITCH($A$14,"Lundi",Feuil3!G10,"Mardi",Feuil3!G22,"Mercredi",Feuil3!G34,"Jeudi",Feuil3!G46,"Vendredi",Feuil3!G58)</f>
        <v>0.41666666666666669</v>
      </c>
      <c r="F22" s="29">
        <f>_xlfn.SWITCH($A$14,"Lundi",Feuil3!I10,"Mardi",Feuil3!I22,"Mercredi",Feuil3!I34,"Jeudi",Feuil3!I46,"Vendredi",Feuil3!I58)</f>
        <v>0.4236111111111111</v>
      </c>
      <c r="G22" s="110">
        <f>_xlfn.SWITCH($A$14,"Lundi",Feuil3!K10,"Mardi",Feuil3!K22,"Mercredi",Feuil3!K34,"Jeudi",Feuil3!K46,"Vendredi",Feuil3!K58)</f>
        <v>0.5</v>
      </c>
      <c r="H22" s="37">
        <f>_xlfn.SWITCH($A$14,"Lundi",Feuil3!L10,"Mardi",Feuil3!L22,"Mercredi",Feuil3!L34,"Jeudi",Feuil3!L46,"Vendredi",Feuil3!L58)</f>
        <v>0.54166666666666663</v>
      </c>
      <c r="I22" s="29" t="str">
        <f>_xlfn.SWITCH($A$14,"Lundi",Feuil3!O10,"Mardi",Feuil3!O22,"Mercredi",Feuil3!O34,"Jeudi",Feuil3!O46,"Vendredi",Feuil3!O58)</f>
        <v xml:space="preserve"> </v>
      </c>
      <c r="J22" s="29" t="str">
        <f>_xlfn.SWITCH($A$14,"Lundi",Feuil3!Q10,"Mardi",Feuil3!Q22,"Mercredi",Feuil3!Q34,"Jeudi",Feuil3!Q46,"Vendredi",Feuil3!Q58)</f>
        <v xml:space="preserve"> </v>
      </c>
      <c r="K22" s="29">
        <f>_xlfn.SWITCH($A$14,"Lundi",Feuil3!R10,"Mardi",Feuil3!R22,"Mercredi",Feuil3!R34,"Jeudi",Feuil3!R46,"Vendredi",Feuil3!R58)</f>
        <v>0.625</v>
      </c>
      <c r="L22" s="37">
        <f>_xlfn.SWITCH($A$14,"Lundi",Feuil3!S10,"Mardi",Feuil3!S22,"Mercredi",Feuil3!S34,"Jeudi",Feuil3!S46,"Vendredi",Feuil3!S58)</f>
        <v>0.25000000000000006</v>
      </c>
      <c r="N22" s="19"/>
      <c r="O22" s="19"/>
      <c r="P22" s="19"/>
      <c r="Q22" s="19"/>
      <c r="AD22" s="2"/>
      <c r="AE22" s="75"/>
      <c r="AF22" s="75">
        <f t="shared" ca="1" si="9"/>
        <v>44361</v>
      </c>
      <c r="AG22" s="76">
        <f t="shared" ca="1" si="6"/>
        <v>2</v>
      </c>
      <c r="AH22" s="76">
        <f t="shared" ca="1" si="7"/>
        <v>14</v>
      </c>
      <c r="AI22" s="76" t="str">
        <f t="shared" ca="1" si="8"/>
        <v>Lundi</v>
      </c>
    </row>
    <row r="23" spans="1:35" x14ac:dyDescent="0.25">
      <c r="A23" s="71"/>
      <c r="B23" s="42" t="str">
        <f>_xlfn.SWITCH($A$14,"Lundi",Feuil3!D11,"Mardi",Feuil3!D23,"Mercredi",Feuil3!D35,"Jeudi",Feuil3!D47,"Vendredi",Feuil3!D59)</f>
        <v>N7</v>
      </c>
      <c r="C23" s="96" t="str">
        <f>INDEX($W$18:$W$19,MATCH(B23,$V$18:$V$19,0))</f>
        <v>employé8</v>
      </c>
      <c r="D23" s="29">
        <f>_xlfn.SWITCH($A$14,"Lundi",Feuil3!E11,"Mardi",Feuil3!E23,"Mercredi",Feuil3!E35,"Jeudi",Feuil3!E47,"Vendredi",Feuil3!E59)</f>
        <v>0.33333333333333331</v>
      </c>
      <c r="E23" s="29" t="str">
        <f>_xlfn.SWITCH($A$14,"Lundi",Feuil3!G11,"Mardi",Feuil3!G23,"Mercredi",Feuil3!G35,"Jeudi",Feuil3!G47,"Vendredi",Feuil3!G59)</f>
        <v xml:space="preserve"> </v>
      </c>
      <c r="F23" s="29" t="str">
        <f>_xlfn.SWITCH($A$14,"Lundi",Feuil3!I11,"Mardi",Feuil3!I23,"Mercredi",Feuil3!I35,"Jeudi",Feuil3!I47,"Vendredi",Feuil3!I59)</f>
        <v xml:space="preserve"> </v>
      </c>
      <c r="G23" s="110">
        <f>_xlfn.SWITCH($A$14,"Lundi",Feuil3!K11,"Mardi",Feuil3!K23,"Mercredi",Feuil3!K35,"Jeudi",Feuil3!K47,"Vendredi",Feuil3!K59)</f>
        <v>0.45833333333333331</v>
      </c>
      <c r="H23" s="37">
        <f>_xlfn.SWITCH($A$14,"Lundi",Feuil3!L11,"Mardi",Feuil3!L23,"Mercredi",Feuil3!L35,"Jeudi",Feuil3!L47,"Vendredi",Feuil3!L59)</f>
        <v>0.60416666666666663</v>
      </c>
      <c r="I23" s="29">
        <f>_xlfn.SWITCH($A$14,"Lundi",Feuil3!O11,"Mardi",Feuil3!O23,"Mercredi",Feuil3!O35,"Jeudi",Feuil3!O47,"Vendredi",Feuil3!O59)</f>
        <v>0.6875</v>
      </c>
      <c r="J23" s="29">
        <f>_xlfn.SWITCH($A$14,"Lundi",Feuil3!Q11,"Mardi",Feuil3!Q23,"Mercredi",Feuil3!Q35,"Jeudi",Feuil3!Q47,"Vendredi",Feuil3!Q59)</f>
        <v>0.69444444444444453</v>
      </c>
      <c r="K23" s="29">
        <f>_xlfn.SWITCH($A$14,"Lundi",Feuil3!R11,"Mardi",Feuil3!R23,"Mercredi",Feuil3!R35,"Jeudi",Feuil3!R47,"Vendredi",Feuil3!R59)</f>
        <v>0.75</v>
      </c>
      <c r="L23" s="37">
        <f>_xlfn.SWITCH($A$14,"Lundi",Feuil3!S11,"Mardi",Feuil3!S23,"Mercredi",Feuil3!S35,"Jeudi",Feuil3!S47,"Vendredi",Feuil3!S59)</f>
        <v>0.27083333333333337</v>
      </c>
      <c r="N23" s="19"/>
      <c r="O23" s="19"/>
      <c r="P23" s="19"/>
      <c r="Q23" s="19"/>
      <c r="Z23" t="s">
        <v>75</v>
      </c>
      <c r="AD23" s="2"/>
      <c r="AE23" s="75"/>
      <c r="AF23" s="75">
        <f t="shared" ca="1" si="9"/>
        <v>44362</v>
      </c>
      <c r="AG23" s="76">
        <f t="shared" ca="1" si="6"/>
        <v>3</v>
      </c>
      <c r="AH23" s="76">
        <f t="shared" ca="1" si="7"/>
        <v>15</v>
      </c>
      <c r="AI23" s="76" t="str">
        <f t="shared" ca="1" si="8"/>
        <v>Mardi</v>
      </c>
    </row>
    <row r="24" spans="1:35" x14ac:dyDescent="0.25">
      <c r="A24" s="71"/>
      <c r="B24" s="39"/>
      <c r="C24" s="98" t="s">
        <v>1</v>
      </c>
      <c r="D24" s="29">
        <f>_xlfn.SWITCH($A$14,"Lundi",Feuil3!E12,"Mardi",Feuil3!E24,"Mercredi",Feuil3!E36,"Jeudi",Feuil3!E48,"Vendredi",Feuil3!E60)</f>
        <v>0.45833333333333331</v>
      </c>
      <c r="E24" s="29" t="str">
        <f>_xlfn.SWITCH($A$14,"Lundi",Feuil3!G12,"Mardi",Feuil3!G24,"Mercredi",Feuil3!G36,"Jeudi",Feuil3!G48,"Vendredi",Feuil3!G60)</f>
        <v xml:space="preserve"> </v>
      </c>
      <c r="F24" s="29" t="str">
        <f>_xlfn.SWITCH($A$14,"Lundi",Feuil3!I12,"Mardi",Feuil3!I24,"Mercredi",Feuil3!I36,"Jeudi",Feuil3!I48,"Vendredi",Feuil3!I60)</f>
        <v xml:space="preserve"> </v>
      </c>
      <c r="G24" s="110">
        <f>_xlfn.SWITCH($A$14,"Lundi",Feuil3!K12,"Mardi",Feuil3!K24,"Mercredi",Feuil3!K36,"Jeudi",Feuil3!K48,"Vendredi",Feuil3!K60)</f>
        <v>0.54166666666666663</v>
      </c>
      <c r="H24" s="37">
        <f>_xlfn.SWITCH($A$14,"Lundi",Feuil3!L12,"Mardi",Feuil3!L24,"Mercredi",Feuil3!L36,"Jeudi",Feuil3!L48,"Vendredi",Feuil3!L60)</f>
        <v>0.625</v>
      </c>
      <c r="I24" s="29">
        <f>_xlfn.SWITCH($A$14,"Lundi",Feuil3!O12,"Mardi",Feuil3!O24,"Mercredi",Feuil3!O36,"Jeudi",Feuil3!O48,"Vendredi",Feuil3!O60)</f>
        <v>0.70833333333333337</v>
      </c>
      <c r="J24" s="29">
        <f>_xlfn.SWITCH($A$14,"Lundi",Feuil3!Q12,"Mardi",Feuil3!Q24,"Mercredi",Feuil3!Q36,"Jeudi",Feuil3!Q48,"Vendredi",Feuil3!Q60)</f>
        <v>0.71527777777777779</v>
      </c>
      <c r="K24" s="29">
        <f>_xlfn.SWITCH($A$14,"Lundi",Feuil3!R12,"Mardi",Feuil3!R24,"Mercredi",Feuil3!R36,"Jeudi",Feuil3!R48,"Vendredi",Feuil3!R60)</f>
        <v>0.79166666666666663</v>
      </c>
      <c r="L24" s="37">
        <f>_xlfn.SWITCH($A$14,"Lundi",Feuil3!S12,"Mardi",Feuil3!S24,"Mercredi",Feuil3!S36,"Jeudi",Feuil3!S48,"Vendredi",Feuil3!S60)</f>
        <v>0.24999999999999994</v>
      </c>
      <c r="N24" s="68"/>
      <c r="O24" s="19"/>
      <c r="P24" s="19"/>
      <c r="Q24" s="19"/>
      <c r="R24" s="19"/>
      <c r="S24" s="19"/>
      <c r="Z24" t="s">
        <v>76</v>
      </c>
      <c r="AD24" s="2"/>
      <c r="AE24" s="75"/>
      <c r="AF24" s="75">
        <f t="shared" ca="1" si="9"/>
        <v>44363</v>
      </c>
      <c r="AG24" s="76">
        <f t="shared" ca="1" si="6"/>
        <v>4</v>
      </c>
      <c r="AH24" s="76">
        <f t="shared" ca="1" si="7"/>
        <v>16</v>
      </c>
      <c r="AI24" s="76" t="str">
        <f t="shared" ca="1" si="8"/>
        <v>Mercredi</v>
      </c>
    </row>
    <row r="25" spans="1:35" x14ac:dyDescent="0.25">
      <c r="B25" s="40"/>
      <c r="C25" s="99"/>
      <c r="D25" s="20"/>
      <c r="E25" s="20"/>
      <c r="F25" s="20"/>
      <c r="G25" s="79"/>
      <c r="H25" s="45"/>
      <c r="I25" s="20"/>
      <c r="J25" s="20"/>
      <c r="K25" s="20"/>
      <c r="L25" s="45"/>
      <c r="N25" s="19"/>
      <c r="O25" s="19"/>
      <c r="P25" s="19"/>
      <c r="Q25" s="3"/>
      <c r="R25" s="2"/>
      <c r="S25" s="19"/>
      <c r="Z25" t="s">
        <v>77</v>
      </c>
      <c r="AD25" s="2"/>
      <c r="AE25" s="75"/>
      <c r="AF25" s="75">
        <f t="shared" ca="1" si="9"/>
        <v>44364</v>
      </c>
      <c r="AG25" s="76">
        <f t="shared" ca="1" si="6"/>
        <v>5</v>
      </c>
      <c r="AH25" s="76">
        <f t="shared" ca="1" si="7"/>
        <v>17</v>
      </c>
      <c r="AI25" s="76" t="str">
        <f t="shared" ca="1" si="8"/>
        <v>Jeudi</v>
      </c>
    </row>
    <row r="26" spans="1:35" x14ac:dyDescent="0.25">
      <c r="A26" s="61">
        <f>_xlfn.SWITCH(WEEKDAY(A13+1),7,A13+3,1,A13+2,2,A13+1,3,A13+1,4,A13+1,5,A13+1,6,A13+1)</f>
        <v>44349</v>
      </c>
      <c r="B26" s="41"/>
      <c r="C26" s="100"/>
      <c r="D26" s="20"/>
      <c r="E26" s="20"/>
      <c r="F26" s="20"/>
      <c r="G26" s="79"/>
      <c r="H26" s="45"/>
      <c r="I26" s="20"/>
      <c r="J26" s="20"/>
      <c r="K26" s="20"/>
      <c r="L26" s="45"/>
      <c r="N26" s="19"/>
      <c r="O26" s="19"/>
      <c r="P26" s="19"/>
      <c r="Q26" s="19"/>
      <c r="R26" s="2"/>
      <c r="S26" s="19"/>
      <c r="AD26" s="2"/>
      <c r="AE26" s="75"/>
      <c r="AF26" s="75">
        <f t="shared" ca="1" si="9"/>
        <v>44365</v>
      </c>
      <c r="AG26" s="76">
        <f t="shared" ca="1" si="6"/>
        <v>6</v>
      </c>
      <c r="AH26" s="76">
        <f t="shared" ca="1" si="7"/>
        <v>18</v>
      </c>
      <c r="AI26" s="76" t="str">
        <f t="shared" ca="1" si="8"/>
        <v>Vendredi</v>
      </c>
    </row>
    <row r="27" spans="1:35" s="67" customFormat="1" x14ac:dyDescent="0.25">
      <c r="A27" s="64" t="str">
        <f>INDEX($AC$2:$AC$8,MATCH(WEEKDAY(A26),$AD$2:$AD$8,0))</f>
        <v>Mercredi</v>
      </c>
      <c r="B27" s="70"/>
      <c r="C27" s="101" t="s">
        <v>61</v>
      </c>
      <c r="D27" s="65" t="s">
        <v>31</v>
      </c>
      <c r="E27" s="65" t="s">
        <v>37</v>
      </c>
      <c r="F27" s="65" t="s">
        <v>32</v>
      </c>
      <c r="G27" s="80" t="s">
        <v>0</v>
      </c>
      <c r="H27" s="66" t="s">
        <v>32</v>
      </c>
      <c r="I27" s="65" t="s">
        <v>37</v>
      </c>
      <c r="J27" s="65" t="s">
        <v>32</v>
      </c>
      <c r="K27" s="65" t="s">
        <v>55</v>
      </c>
      <c r="L27" s="65" t="s">
        <v>60</v>
      </c>
      <c r="M27"/>
      <c r="N27" s="19"/>
      <c r="O27" s="19"/>
      <c r="P27" s="19"/>
      <c r="Q27" s="68"/>
      <c r="R27" s="64"/>
      <c r="S27" s="68"/>
      <c r="W27" s="64"/>
      <c r="AC27"/>
      <c r="AD27" s="64"/>
      <c r="AE27" s="77"/>
      <c r="AF27" s="75">
        <f t="shared" ca="1" si="9"/>
        <v>44366</v>
      </c>
      <c r="AG27" s="76">
        <f t="shared" ca="1" si="6"/>
        <v>7</v>
      </c>
      <c r="AH27" s="76">
        <f t="shared" ca="1" si="7"/>
        <v>19</v>
      </c>
      <c r="AI27" s="76" t="str">
        <f t="shared" ca="1" si="8"/>
        <v>Samedi</v>
      </c>
    </row>
    <row r="28" spans="1:35" x14ac:dyDescent="0.25">
      <c r="A28" s="71"/>
      <c r="B28" s="49" t="str">
        <f>_xlfn.SWITCH($A$27,"Lundi",Feuil3!$D$3,"Mardi",Feuil3!$D$15,"Mercredi",Feuil3!$D$27,"Jeudi",Feuil3!$D$39,"Vendredi",Feuil3!$D$51)</f>
        <v>N4</v>
      </c>
      <c r="C28" s="94" t="str">
        <f t="shared" ref="C28:C33" si="11">INDEX($W$11:$W$16,MATCH(B28,$V$11:$V$16,0))</f>
        <v>employé5</v>
      </c>
      <c r="D28" s="38">
        <f>_xlfn.SWITCH($A$27,"Lundi",Feuil3!$E$3,"Mardi",Feuil3!$E$15,"Mercredi",Feuil3!$E$27,"Jeudi",Feuil3!$E$39,"Vendredi",Feuil3!$E$51)</f>
        <v>0.33333333333333331</v>
      </c>
      <c r="E28" s="29">
        <f>_xlfn.SWITCH($A$27,"Lundi",Feuil3!$G$3,"Mardi",Feuil3!$G$15,"Mercredi",Feuil3!$G$27,"Jeudi",Feuil3!$G$39,"Vendredi",Feuil3!$G$51)</f>
        <v>0.41666666666666669</v>
      </c>
      <c r="F28" s="29">
        <f>_xlfn.SWITCH($A$27,"Lundi",Feuil3!$I$3,"Mardi",Feuil3!$I$15,"Mercredi",Feuil3!$I$27,"Jeudi",Feuil3!$I$39,"Vendredi",Feuil3!$I$51)</f>
        <v>0.4236111111111111</v>
      </c>
      <c r="G28" s="110">
        <f>_xlfn.SWITCH($A$27,"Lundi",Feuil3!$K$3,"Mardi",Feuil3!$K$15,"Mercredi",Feuil3!$K$27,"Jeudi",Feuil3!$K$39,"Vendredi",Feuil3!$K$51)</f>
        <v>0.45833333333333331</v>
      </c>
      <c r="H28" s="37">
        <f>_xlfn.SWITCH($A$27,"Lundi",Feuil3!$L$3,"Mardi",Feuil3!$L$15,"Mercredi",Feuil3!$L$27,"Jeudi",Feuil3!$L$39,"Vendredi",Feuil3!$L$51)</f>
        <v>0.54166666666666663</v>
      </c>
      <c r="I28" s="29" t="str">
        <f>_xlfn.SWITCH($A$27,"Lundi",Feuil3!$O$3,"Mardi",Feuil3!$O$15,"Mercredi",Feuil3!$O$27,"Jeudi",Feuil3!$O$39,"Vendredi",Feuil3!$O$51)</f>
        <v xml:space="preserve"> </v>
      </c>
      <c r="J28" s="29" t="str">
        <f>_xlfn.SWITCH($A$27,"Lundi",Feuil3!$Q$3,"Mardi",Feuil3!$Q$15,"Mercredi",Feuil3!$Q$27,"Jeudi",Feuil3!$Q$39,"Vendredi",Feuil3!$Q$51)</f>
        <v xml:space="preserve"> </v>
      </c>
      <c r="K28" s="29">
        <f>_xlfn.SWITCH($A$27,"Lundi",Feuil3!$R$3,"Mardi",Feuil3!$R$15,"Mercredi",Feuil3!$R$27,"Jeudi",Feuil3!$R$39,"Vendredi",Feuil3!$R$51)</f>
        <v>0.625</v>
      </c>
      <c r="L28" s="37">
        <f>_xlfn.SWITCH($A$27,"Lundi",Feuil3!$S$3,"Mardi",Feuil3!$S$15,"Mercredi",Feuil3!$S$27,"Jeudi",Feuil3!$S$39,"Vendredi",Feuil3!$S$51)</f>
        <v>0.20833333333333337</v>
      </c>
      <c r="N28" s="19"/>
      <c r="O28" s="68"/>
      <c r="P28" s="68"/>
      <c r="Q28" s="19"/>
      <c r="R28" s="2"/>
      <c r="S28" s="19"/>
      <c r="W28" s="2"/>
      <c r="Z28" t="s">
        <v>15</v>
      </c>
      <c r="AA28" s="3">
        <f t="shared" ref="AA28:AA39" ca="1" si="12">DAY(DATE($P$8,Z2+1,1)-1)</f>
        <v>31</v>
      </c>
      <c r="AD28" s="2"/>
      <c r="AE28" s="75"/>
      <c r="AF28" s="75">
        <f t="shared" ca="1" si="9"/>
        <v>44367</v>
      </c>
      <c r="AG28" s="76">
        <f t="shared" ca="1" si="6"/>
        <v>1</v>
      </c>
      <c r="AH28" s="76">
        <f t="shared" ca="1" si="7"/>
        <v>20</v>
      </c>
      <c r="AI28" s="76" t="str">
        <f t="shared" ca="1" si="8"/>
        <v>Dimanche</v>
      </c>
    </row>
    <row r="29" spans="1:35" x14ac:dyDescent="0.25">
      <c r="A29" s="71"/>
      <c r="B29" s="49" t="str">
        <f>_xlfn.SWITCH($A$27,"Lundi",Feuil3!$D$4,"Mardi",Feuil3!$D$16,"Mercredi",Feuil3!$D$28,"Jeudi",Feuil3!$D$40,"Vendredi",Feuil3!$D$52)</f>
        <v>N5</v>
      </c>
      <c r="C29" s="95" t="str">
        <f t="shared" si="11"/>
        <v>employé6</v>
      </c>
      <c r="D29" s="38">
        <f>_xlfn.SWITCH($A$27,"Lundi",Feuil3!$E$4,"Mardi",Feuil3!$E$16,"Mercredi",Feuil3!$E$28,"Jeudi",Feuil3!$E$40,"Vendredi",Feuil3!$E$52)</f>
        <v>0.33333333333333331</v>
      </c>
      <c r="E29" s="29">
        <f>_xlfn.SWITCH($A$27,"Lundi",Feuil3!$G$4,"Mardi",Feuil3!$G$16,"Mercredi",Feuil3!$G$28,"Jeudi",Feuil3!$G$40,"Vendredi",Feuil3!$G$52)</f>
        <v>0.45833333333333331</v>
      </c>
      <c r="F29" s="29">
        <f>_xlfn.SWITCH($A$27,"Lundi",Feuil3!$I$4,"Mardi",Feuil3!$I$16,"Mercredi",Feuil3!$I$28,"Jeudi",Feuil3!$I$40,"Vendredi",Feuil3!$I$52)</f>
        <v>0.46875</v>
      </c>
      <c r="G29" s="110">
        <f>_xlfn.SWITCH($A$27,"Lundi",Feuil3!$K$4,"Mardi",Feuil3!$K$16,"Mercredi",Feuil3!$K$28,"Jeudi",Feuil3!$K$40,"Vendredi",Feuil3!$K$52)</f>
        <v>0.52083333333333337</v>
      </c>
      <c r="H29" s="37">
        <f>_xlfn.SWITCH($A$27,"Lundi",Feuil3!$L$4,"Mardi",Feuil3!$L$16,"Mercredi",Feuil3!$L$28,"Jeudi",Feuil3!$L$40,"Vendredi",Feuil3!$L$52)</f>
        <v>0.60416666666666663</v>
      </c>
      <c r="I29" s="29" t="str">
        <f>_xlfn.SWITCH($A$27,"Lundi",Feuil3!$O$4,"Mardi",Feuil3!$O$16,"Mercredi",Feuil3!$O$28,"Jeudi",Feuil3!$O$40,"Vendredi",Feuil3!$O$52)</f>
        <v xml:space="preserve"> </v>
      </c>
      <c r="J29" s="29" t="str">
        <f>_xlfn.SWITCH($A$27,"Lundi",Feuil3!$Q$4,"Mardi",Feuil3!$Q$16,"Mercredi",Feuil3!$Q$28,"Jeudi",Feuil3!$Q$40,"Vendredi",Feuil3!$Q$52)</f>
        <v xml:space="preserve"> </v>
      </c>
      <c r="K29" s="29">
        <f>_xlfn.SWITCH($A$27,"Lundi",Feuil3!$R$4,"Mardi",Feuil3!$R$16,"Mercredi",Feuil3!$R$28,"Jeudi",Feuil3!$R$40,"Vendredi",Feuil3!$R$52)</f>
        <v>0.70833333333333337</v>
      </c>
      <c r="L29" s="37">
        <f>_xlfn.SWITCH($A$27,"Lundi",Feuil3!$S$4,"Mardi",Feuil3!$S$16,"Mercredi",Feuil3!$S$28,"Jeudi",Feuil3!$S$40,"Vendredi",Feuil3!$S$52)</f>
        <v>0.2916666666666668</v>
      </c>
      <c r="N29" s="19"/>
      <c r="O29" s="19"/>
      <c r="P29" s="19"/>
      <c r="Q29" s="19"/>
      <c r="R29" s="2"/>
      <c r="S29" s="19"/>
      <c r="W29" s="2"/>
      <c r="Z29" t="s">
        <v>27</v>
      </c>
      <c r="AA29" s="3">
        <f t="shared" ca="1" si="12"/>
        <v>28</v>
      </c>
      <c r="AD29" s="2"/>
      <c r="AE29" s="75"/>
      <c r="AF29" s="75">
        <f ca="1">AF28+1</f>
        <v>44368</v>
      </c>
      <c r="AG29" s="76">
        <f t="shared" ca="1" si="6"/>
        <v>2</v>
      </c>
      <c r="AH29" s="76">
        <f t="shared" ca="1" si="7"/>
        <v>21</v>
      </c>
      <c r="AI29" s="76" t="str">
        <f t="shared" ca="1" si="8"/>
        <v>Lundi</v>
      </c>
    </row>
    <row r="30" spans="1:35" x14ac:dyDescent="0.25">
      <c r="A30" s="71"/>
      <c r="B30" s="49" t="str">
        <f>_xlfn.SWITCH($A$27,"Lundi",Feuil3!$D$5,"Mardi",Feuil3!$D$17,"Mercredi",Feuil3!$D$29,"Jeudi",Feuil3!$D$41,"Vendredi",Feuil3!$D$53)</f>
        <v>N6</v>
      </c>
      <c r="C30" s="90" t="str">
        <f t="shared" si="11"/>
        <v>employé1</v>
      </c>
      <c r="D30" s="38">
        <f>_xlfn.SWITCH($A$27,"Lundi",Feuil3!$E$5,"Mardi",Feuil3!$E$17,"Mercredi",Feuil3!$E$29,"Jeudi",Feuil3!$E$41,"Vendredi",Feuil3!$E$53)</f>
        <v>0.33333333333333331</v>
      </c>
      <c r="E30" s="29">
        <f>_xlfn.SWITCH($A$27,"Lundi",Feuil3!$G$5,"Mardi",Feuil3!$G$17,"Mercredi",Feuil3!$G$29,"Jeudi",Feuil3!$G$41,"Vendredi",Feuil3!$G$53)</f>
        <v>0.41666666666666669</v>
      </c>
      <c r="F30" s="29">
        <f>_xlfn.SWITCH($A$27,"Lundi",Feuil3!$I$5,"Mardi",Feuil3!$I$17,"Mercredi",Feuil3!$I$29,"Jeudi",Feuil3!$I$41,"Vendredi",Feuil3!$I$53)</f>
        <v>0.4236111111111111</v>
      </c>
      <c r="G30" s="110">
        <f>_xlfn.SWITCH($A$27,"Lundi",Feuil3!$K$5,"Mardi",Feuil3!$K$17,"Mercredi",Feuil3!$K$29,"Jeudi",Feuil3!$K$41,"Vendredi",Feuil3!$K$53)</f>
        <v>0.5</v>
      </c>
      <c r="H30" s="37">
        <f>_xlfn.SWITCH($A$27,"Lundi",Feuil3!$L$5,"Mardi",Feuil3!$L$17,"Mercredi",Feuil3!$L$29,"Jeudi",Feuil3!$L$41,"Vendredi",Feuil3!$L$53)</f>
        <v>0.58333333333333337</v>
      </c>
      <c r="I30" s="29">
        <f>_xlfn.SWITCH($A$27,"Lundi",Feuil3!$O$5,"Mardi",Feuil3!$O$17,"Mercredi",Feuil3!$O$29,"Jeudi",Feuil3!$O$41,"Vendredi",Feuil3!$O$53)</f>
        <v>0.66666666666666663</v>
      </c>
      <c r="J30" s="29">
        <f>_xlfn.SWITCH($A$27,"Lundi",Feuil3!$Q$5,"Mardi",Feuil3!$Q$17,"Mercredi",Feuil3!$Q$29,"Jeudi",Feuil3!$Q$41,"Vendredi",Feuil3!$Q$53)</f>
        <v>0.67361111111111116</v>
      </c>
      <c r="K30" s="29">
        <f>_xlfn.SWITCH($A$27,"Lundi",Feuil3!$R$5,"Mardi",Feuil3!$R$17,"Mercredi",Feuil3!$R$29,"Jeudi",Feuil3!$R$41,"Vendredi",Feuil3!$R$53)</f>
        <v>0.72916666666666663</v>
      </c>
      <c r="L30" s="37">
        <f>_xlfn.SWITCH($A$27,"Lundi",Feuil3!$S$5,"Mardi",Feuil3!$S$17,"Mercredi",Feuil3!$S$29,"Jeudi",Feuil3!$S$41,"Vendredi",Feuil3!$S$53)</f>
        <v>0.31249999999999994</v>
      </c>
      <c r="N30" s="19"/>
      <c r="O30" s="19"/>
      <c r="P30" s="19"/>
      <c r="Q30" s="19"/>
      <c r="R30" s="2"/>
      <c r="S30" s="19"/>
      <c r="W30" s="2"/>
      <c r="Z30" t="s">
        <v>16</v>
      </c>
      <c r="AA30" s="3">
        <f t="shared" ca="1" si="12"/>
        <v>31</v>
      </c>
      <c r="AD30" s="2"/>
      <c r="AE30" s="75"/>
      <c r="AF30" s="75">
        <f t="shared" ca="1" si="9"/>
        <v>44369</v>
      </c>
      <c r="AG30" s="76">
        <f t="shared" ca="1" si="6"/>
        <v>3</v>
      </c>
      <c r="AH30" s="76">
        <f t="shared" ca="1" si="7"/>
        <v>22</v>
      </c>
      <c r="AI30" s="76" t="str">
        <f t="shared" ca="1" si="8"/>
        <v>Mardi</v>
      </c>
    </row>
    <row r="31" spans="1:35" x14ac:dyDescent="0.25">
      <c r="A31" s="71"/>
      <c r="B31" s="49" t="str">
        <f>_xlfn.SWITCH($A$27,"Lundi",Feuil3!$D$6,"Mardi",Feuil3!$D$18,"Mercredi",Feuil3!$D$30,"Jeudi",Feuil3!$D$42,"Vendredi",Feuil3!$D$54)</f>
        <v>N1</v>
      </c>
      <c r="C31" s="91" t="str">
        <f t="shared" si="11"/>
        <v>employé2</v>
      </c>
      <c r="D31" s="29">
        <f>_xlfn.SWITCH($A$27,"Lundi",Feuil3!$E$6,"Mardi",Feuil3!$E$18,"Mercredi",Feuil3!$E$30,"Jeudi",Feuil3!$E$42,"Vendredi",Feuil3!$E$54)</f>
        <v>0.33333333333333331</v>
      </c>
      <c r="E31" s="29">
        <f>_xlfn.SWITCH($A$27,"Lundi",Feuil3!$G$6,"Mardi",Feuil3!$G$18,"Mercredi",Feuil3!$G$30,"Jeudi",Feuil3!$G$42,"Vendredi",Feuil3!$G$54)</f>
        <v>0.41666666666666669</v>
      </c>
      <c r="F31" s="29">
        <f>_xlfn.SWITCH($A$27,"Lundi",Feuil3!$I$6,"Mardi",Feuil3!$I$18,"Mercredi",Feuil3!$I$30,"Jeudi",Feuil3!$I$42,"Vendredi",Feuil3!$I$54)</f>
        <v>0.4236111111111111</v>
      </c>
      <c r="G31" s="110">
        <f>_xlfn.SWITCH($A$27,"Lundi",Feuil3!$K$6,"Mardi",Feuil3!$K$18,"Mercredi",Feuil3!$K$30,"Jeudi",Feuil3!$K$42,"Vendredi",Feuil3!$K$54)</f>
        <v>0.47916666666666669</v>
      </c>
      <c r="H31" s="37">
        <f>_xlfn.SWITCH($A$27,"Lundi",Feuil3!$L$6,"Mardi",Feuil3!$L$18,"Mercredi",Feuil3!$L$30,"Jeudi",Feuil3!$L$42,"Vendredi",Feuil3!$L$54)</f>
        <v>0.58333333333333337</v>
      </c>
      <c r="I31" s="29">
        <f>_xlfn.SWITCH($A$27,"Lundi",Feuil3!$O$6,"Mardi",Feuil3!$O$18,"Mercredi",Feuil3!$O$30,"Jeudi",Feuil3!$O$42,"Vendredi",Feuil3!$O$54)</f>
        <v>0.66666666666666663</v>
      </c>
      <c r="J31" s="29">
        <f>_xlfn.SWITCH($A$27,"Lundi",Feuil3!$Q$6,"Mardi",Feuil3!$Q$18,"Mercredi",Feuil3!$Q$30,"Jeudi",Feuil3!$Q$42,"Vendredi",Feuil3!$Q$54)</f>
        <v>0.67361111111111116</v>
      </c>
      <c r="K31" s="29">
        <f>_xlfn.SWITCH($A$27,"Lundi",Feuil3!$R$6,"Mardi",Feuil3!$R$18,"Mercredi",Feuil3!$R$30,"Jeudi",Feuil3!$R$42,"Vendredi",Feuil3!$R$54)</f>
        <v>0.75</v>
      </c>
      <c r="L31" s="37">
        <f>_xlfn.SWITCH($A$27,"Lundi",Feuil3!$S$6,"Mardi",Feuil3!$S$18,"Mercredi",Feuil3!$S$30,"Jeudi",Feuil3!$S$42,"Vendredi",Feuil3!$S$54)</f>
        <v>0.3125</v>
      </c>
      <c r="N31" s="19"/>
      <c r="O31" s="19"/>
      <c r="P31" s="19"/>
      <c r="Q31" s="19"/>
      <c r="R31" s="2"/>
      <c r="S31" s="19"/>
      <c r="W31" s="2"/>
      <c r="Z31" t="s">
        <v>17</v>
      </c>
      <c r="AA31" s="3">
        <f t="shared" ca="1" si="12"/>
        <v>30</v>
      </c>
      <c r="AD31" s="2"/>
      <c r="AE31" s="75"/>
      <c r="AF31" s="75">
        <f t="shared" ca="1" si="9"/>
        <v>44370</v>
      </c>
      <c r="AG31" s="76">
        <f t="shared" ca="1" si="6"/>
        <v>4</v>
      </c>
      <c r="AH31" s="76">
        <f t="shared" ca="1" si="7"/>
        <v>23</v>
      </c>
      <c r="AI31" s="76" t="str">
        <f t="shared" ca="1" si="8"/>
        <v>Mercredi</v>
      </c>
    </row>
    <row r="32" spans="1:35" x14ac:dyDescent="0.25">
      <c r="A32" s="71"/>
      <c r="B32" s="49" t="str">
        <f>_xlfn.SWITCH($A$27,"Lundi",Feuil3!$D$7,"Mardi",Feuil3!$D$19,"Mercredi",Feuil3!$D$31,"Jeudi",Feuil3!$D$43,"Vendredi",Feuil3!$D$55)</f>
        <v>N2</v>
      </c>
      <c r="C32" s="93" t="str">
        <f t="shared" si="11"/>
        <v>employé3</v>
      </c>
      <c r="D32" s="29">
        <f>_xlfn.SWITCH($A$27,"Lundi",Feuil3!$E$7,"Mardi",Feuil3!$E$19,"Mercredi",Feuil3!$E$31,"Jeudi",Feuil3!$E$43,"Vendredi",Feuil3!$E$55)</f>
        <v>0.375</v>
      </c>
      <c r="E32" s="29">
        <f>_xlfn.SWITCH($A$27,"Lundi",Feuil3!$G$7,"Mardi",Feuil3!$G$19,"Mercredi",Feuil3!$G$31,"Jeudi",Feuil3!$G$43,"Vendredi",Feuil3!$G$55)</f>
        <v>0.45833333333333331</v>
      </c>
      <c r="F32" s="29">
        <f>_xlfn.SWITCH($A$27,"Lundi",Feuil3!$I$7,"Mardi",Feuil3!$I$19,"Mercredi",Feuil3!$I$31,"Jeudi",Feuil3!$I$43,"Vendredi",Feuil3!$I$55)</f>
        <v>0.46527777777777773</v>
      </c>
      <c r="G32" s="110">
        <f>_xlfn.SWITCH($A$27,"Lundi",Feuil3!$K$7,"Mardi",Feuil3!$K$19,"Mercredi",Feuil3!$K$31,"Jeudi",Feuil3!$K$43,"Vendredi",Feuil3!$K$55)</f>
        <v>0.54166666666666663</v>
      </c>
      <c r="H32" s="37">
        <f>_xlfn.SWITCH($A$27,"Lundi",Feuil3!$L$7,"Mardi",Feuil3!$L$19,"Mercredi",Feuil3!$L$31,"Jeudi",Feuil3!$L$43,"Vendredi",Feuil3!$L$55)</f>
        <v>0.66666666666666663</v>
      </c>
      <c r="I32" s="29" t="str">
        <f>_xlfn.SWITCH($A$27,"Lundi",Feuil3!$O$7,"Mardi",Feuil3!$O$19,"Mercredi",Feuil3!$O$31,"Jeudi",Feuil3!$O$43,"Vendredi",Feuil3!$O$55)</f>
        <v xml:space="preserve"> </v>
      </c>
      <c r="J32" s="29" t="str">
        <f>_xlfn.SWITCH($A$27,"Lundi",Feuil3!$Q$7,"Mardi",Feuil3!$Q$19,"Mercredi",Feuil3!$Q$31,"Jeudi",Feuil3!$Q$43,"Vendredi",Feuil3!$Q$55)</f>
        <v xml:space="preserve"> </v>
      </c>
      <c r="K32" s="29">
        <f>_xlfn.SWITCH($A$27,"Lundi",Feuil3!$R$7,"Mardi",Feuil3!$R$19,"Mercredi",Feuil3!$R$31,"Jeudi",Feuil3!$R$43,"Vendredi",Feuil3!$R$55)</f>
        <v>0.79166666666666663</v>
      </c>
      <c r="L32" s="37">
        <f>_xlfn.SWITCH($A$27,"Lundi",Feuil3!$S$7,"Mardi",Feuil3!$S$19,"Mercredi",Feuil3!$S$31,"Jeudi",Feuil3!$S$43,"Vendredi",Feuil3!$S$55)</f>
        <v>0.29166666666666663</v>
      </c>
      <c r="N32" s="19"/>
      <c r="O32" s="19"/>
      <c r="P32" s="19"/>
      <c r="Q32" s="19"/>
      <c r="R32" s="2"/>
      <c r="S32" s="19"/>
      <c r="W32" s="2"/>
      <c r="Z32" t="s">
        <v>18</v>
      </c>
      <c r="AA32" s="3">
        <f t="shared" ca="1" si="12"/>
        <v>31</v>
      </c>
      <c r="AD32" s="2"/>
      <c r="AE32" s="2"/>
      <c r="AF32" s="75">
        <f ca="1">AF31+1</f>
        <v>44371</v>
      </c>
      <c r="AG32" s="76">
        <f t="shared" ca="1" si="6"/>
        <v>5</v>
      </c>
      <c r="AH32" s="76">
        <f t="shared" ca="1" si="7"/>
        <v>24</v>
      </c>
      <c r="AI32" s="76" t="str">
        <f t="shared" ca="1" si="8"/>
        <v>Jeudi</v>
      </c>
    </row>
    <row r="33" spans="1:35" x14ac:dyDescent="0.25">
      <c r="A33" s="71"/>
      <c r="B33" s="49" t="str">
        <f>_xlfn.SWITCH($A$27,"Lundi",Feuil3!$D$8,"Mardi",Feuil3!$D$20,"Mercredi",Feuil3!$D$32,"Jeudi",Feuil3!$D$44,"Vendredi",Feuil3!$D$56)</f>
        <v>N3</v>
      </c>
      <c r="C33" s="92" t="str">
        <f t="shared" si="11"/>
        <v>employé4</v>
      </c>
      <c r="D33" s="29">
        <f>_xlfn.SWITCH($A$27,"Lundi",Feuil3!$E$8,"Mardi",Feuil3!$E$20,"Mercredi",Feuil3!$E$32,"Jeudi",Feuil3!$E$44,"Vendredi",Feuil3!$E$56)</f>
        <v>0.33333333333333331</v>
      </c>
      <c r="E33" s="29">
        <f>_xlfn.SWITCH($A$27,"Lundi",Feuil3!$G$8,"Mardi",Feuil3!$G$20,"Mercredi",Feuil3!$G$32,"Jeudi",Feuil3!$G$44,"Vendredi",Feuil3!$G$56)</f>
        <v>0.41666666666666669</v>
      </c>
      <c r="F33" s="29">
        <f>_xlfn.SWITCH($A$27,"Lundi",Feuil3!$I$8,"Mardi",Feuil3!$I$20,"Mercredi",Feuil3!$I$32,"Jeudi",Feuil3!$I$44,"Vendredi",Feuil3!$I$56)</f>
        <v>0.4236111111111111</v>
      </c>
      <c r="G33" s="110">
        <f>_xlfn.SWITCH($A$27,"Lundi",Feuil3!$K$8,"Mardi",Feuil3!$K$20,"Mercredi",Feuil3!$K$32,"Jeudi",Feuil3!$K$44,"Vendredi",Feuil3!$K$56)</f>
        <v>0.5</v>
      </c>
      <c r="H33" s="37">
        <f>_xlfn.SWITCH($A$27,"Lundi",Feuil3!$L$8,"Mardi",Feuil3!$L$20,"Mercredi",Feuil3!$L$32,"Jeudi",Feuil3!$L$44,"Vendredi",Feuil3!$L$56)</f>
        <v>0.5625</v>
      </c>
      <c r="I33" s="29" t="str">
        <f>_xlfn.SWITCH($A$27,"Lundi",Feuil3!$O$8,"Mardi",Feuil3!$O$20,"Mercredi",Feuil3!$O$32,"Jeudi",Feuil3!$O$44,"Vendredi",Feuil3!$O$56)</f>
        <v xml:space="preserve"> </v>
      </c>
      <c r="J33" s="29" t="str">
        <f>_xlfn.SWITCH($A$27,"Lundi",Feuil3!$Q$8,"Mardi",Feuil3!$Q$20,"Mercredi",Feuil3!$Q$32,"Jeudi",Feuil3!$Q$44,"Vendredi",Feuil3!$Q$56)</f>
        <v xml:space="preserve"> </v>
      </c>
      <c r="K33" s="29">
        <f>_xlfn.SWITCH($A$27,"Lundi",Feuil3!$R$8,"Mardi",Feuil3!$R$20,"Mercredi",Feuil3!$R$32,"Jeudi",Feuil3!$R$44,"Vendredi",Feuil3!$R$56)</f>
        <v>0.6875</v>
      </c>
      <c r="L33" s="37">
        <f>_xlfn.SWITCH($A$27,"Lundi",Feuil3!$S$8,"Mardi",Feuil3!$S$20,"Mercredi",Feuil3!$S$32,"Jeudi",Feuil3!$S$44,"Vendredi",Feuil3!$S$56)</f>
        <v>0.29166666666666669</v>
      </c>
      <c r="N33" s="19"/>
      <c r="O33" s="19"/>
      <c r="P33" s="19"/>
      <c r="Q33" s="19"/>
      <c r="R33" s="2"/>
      <c r="S33" s="19"/>
      <c r="W33" s="2"/>
      <c r="Z33" t="s">
        <v>19</v>
      </c>
      <c r="AA33" s="3">
        <f t="shared" ca="1" si="12"/>
        <v>30</v>
      </c>
      <c r="AD33" s="2"/>
      <c r="AE33" s="2"/>
      <c r="AF33" s="75">
        <f t="shared" ca="1" si="9"/>
        <v>44372</v>
      </c>
      <c r="AG33" s="76">
        <f t="shared" ca="1" si="6"/>
        <v>6</v>
      </c>
      <c r="AH33" s="76">
        <f t="shared" ca="1" si="7"/>
        <v>25</v>
      </c>
      <c r="AI33" s="76" t="str">
        <f t="shared" ca="1" si="8"/>
        <v>Vendredi</v>
      </c>
    </row>
    <row r="34" spans="1:35" x14ac:dyDescent="0.25">
      <c r="A34" s="71"/>
      <c r="B34" s="43"/>
      <c r="C34" s="59"/>
      <c r="D34" s="29"/>
      <c r="E34" s="29"/>
      <c r="F34" s="29"/>
      <c r="G34" s="110"/>
      <c r="H34" s="37"/>
      <c r="I34" s="29"/>
      <c r="J34" s="29"/>
      <c r="K34" s="29"/>
      <c r="L34" s="37"/>
      <c r="N34" s="19"/>
      <c r="O34" s="19"/>
      <c r="P34" s="19"/>
      <c r="Q34" s="19"/>
      <c r="R34" s="2"/>
      <c r="S34" s="19"/>
      <c r="W34" s="2"/>
      <c r="Z34" t="s">
        <v>20</v>
      </c>
      <c r="AA34" s="3">
        <f t="shared" ca="1" si="12"/>
        <v>31</v>
      </c>
      <c r="AD34" s="2"/>
      <c r="AE34" s="2"/>
      <c r="AF34" s="77">
        <f t="shared" ca="1" si="9"/>
        <v>44373</v>
      </c>
      <c r="AG34" s="63">
        <f t="shared" ca="1" si="6"/>
        <v>7</v>
      </c>
      <c r="AH34" s="63">
        <f t="shared" ca="1" si="7"/>
        <v>26</v>
      </c>
      <c r="AI34" s="63" t="str">
        <f t="shared" ca="1" si="8"/>
        <v>Samedi</v>
      </c>
    </row>
    <row r="35" spans="1:35" x14ac:dyDescent="0.25">
      <c r="A35" s="71"/>
      <c r="B35" s="43" t="str">
        <f>_xlfn.SWITCH($A$27,"Lundi",Feuil3!$D$10,"Mardi",Feuil3!$D$22,"Mercredi",Feuil3!$D$34,"Jeudi",Feuil3!$D$46,"Vendredi",Feuil3!$D$58)</f>
        <v>N8</v>
      </c>
      <c r="C35" s="97" t="str">
        <f>INDEX($W$18:$W$19,MATCH(B35,$V$18:$V$19,0))</f>
        <v>employé7</v>
      </c>
      <c r="D35" s="29">
        <f>_xlfn.SWITCH($A$27,"Lundi",Feuil3!$E$10,"Mardi",Feuil3!$E$22,"Mercredi",Feuil3!$E$34,"Jeudi",Feuil3!$E$46,"Vendredi",Feuil3!$E$58)</f>
        <v>0.375</v>
      </c>
      <c r="E35" s="29" t="str">
        <f>_xlfn.SWITCH($A$27,"Lundi",Feuil3!$G$10,"Mardi",Feuil3!$G$22,"Mercredi",Feuil3!$G$34,"Jeudi",Feuil3!$G$46,"Vendredi",Feuil3!$G$58)</f>
        <v xml:space="preserve"> </v>
      </c>
      <c r="F35" s="29" t="str">
        <f>_xlfn.SWITCH($A$27,"Lundi",Feuil3!$I$10,"Mardi",Feuil3!$I$22,"Mercredi",Feuil3!$I$34,"Jeudi",Feuil3!$I$46,"Vendredi",Feuil3!$I$58)</f>
        <v xml:space="preserve"> </v>
      </c>
      <c r="G35" s="110">
        <f>_xlfn.SWITCH($A$27,"Lundi",Feuil3!$K$10,"Mardi",Feuil3!$K$22,"Mercredi",Feuil3!$K$34,"Jeudi",Feuil3!$K$46,"Vendredi",Feuil3!$K$58)</f>
        <v>0.54166666666666663</v>
      </c>
      <c r="H35" s="37">
        <f>_xlfn.SWITCH($A$27,"Lundi",Feuil3!$L$10,"Mardi",Feuil3!$L$22,"Mercredi",Feuil3!$L$34,"Jeudi",Feuil3!$L$46,"Vendredi",Feuil3!$L$58)</f>
        <v>0.66666666666666663</v>
      </c>
      <c r="I35" s="29">
        <f>_xlfn.SWITCH($A$27,"Lundi",Feuil3!$O$10,"Mardi",Feuil3!$O$22,"Mercredi",Feuil3!$O$34,"Jeudi",Feuil3!$O$46,"Vendredi",Feuil3!$O$58)</f>
        <v>0.75</v>
      </c>
      <c r="J35" s="29">
        <f>_xlfn.SWITCH($A$27,"Lundi",Feuil3!$Q$10,"Mardi",Feuil3!$Q$22,"Mercredi",Feuil3!$Q$34,"Jeudi",Feuil3!$Q$46,"Vendredi",Feuil3!$Q$58)</f>
        <v>0.75694444444444453</v>
      </c>
      <c r="K35" s="29">
        <f>_xlfn.SWITCH($A$27,"Lundi",Feuil3!$R$10,"Mardi",Feuil3!$R$22,"Mercredi",Feuil3!$R$34,"Jeudi",Feuil3!$R$46,"Vendredi",Feuil3!$R$58)</f>
        <v>0.79166666666666663</v>
      </c>
      <c r="L35" s="37">
        <f>_xlfn.SWITCH($A$27,"Lundi",Feuil3!$S$10,"Mardi",Feuil3!$S$22,"Mercredi",Feuil3!$S$34,"Jeudi",Feuil3!$S$46,"Vendredi",Feuil3!$S$58)</f>
        <v>0.29166666666666663</v>
      </c>
      <c r="N35" s="19"/>
      <c r="O35" s="19"/>
      <c r="P35" s="19"/>
      <c r="Q35" s="19"/>
      <c r="R35" s="2"/>
      <c r="S35" s="19"/>
      <c r="W35" s="2"/>
      <c r="Z35" t="s">
        <v>21</v>
      </c>
      <c r="AA35" s="3">
        <f t="shared" ca="1" si="12"/>
        <v>31</v>
      </c>
      <c r="AD35" s="2"/>
      <c r="AE35" s="2"/>
      <c r="AF35" s="75">
        <f t="shared" ca="1" si="9"/>
        <v>44374</v>
      </c>
      <c r="AG35" s="76">
        <f t="shared" ca="1" si="6"/>
        <v>1</v>
      </c>
      <c r="AH35" s="76">
        <f t="shared" ca="1" si="7"/>
        <v>27</v>
      </c>
      <c r="AI35" s="76" t="str">
        <f t="shared" ca="1" si="8"/>
        <v>Dimanche</v>
      </c>
    </row>
    <row r="36" spans="1:35" x14ac:dyDescent="0.25">
      <c r="A36" s="71"/>
      <c r="B36" s="43" t="str">
        <f>_xlfn.SWITCH($A$27,"Lundi",Feuil3!$D$11,"Mardi",Feuil3!$D$23,"Mercredi",Feuil3!$D$35,"Jeudi",Feuil3!$D$47,"Vendredi",Feuil3!$D$59)</f>
        <v>N7</v>
      </c>
      <c r="C36" s="96" t="str">
        <f>INDEX($W$18:$W$19,MATCH(B36,$V$18:$V$19,0))</f>
        <v>employé8</v>
      </c>
      <c r="D36" s="29">
        <f>_xlfn.SWITCH($A$27,"Lundi",Feuil3!$E$11,"Mardi",Feuil3!$E$23,"Mercredi",Feuil3!$E$35,"Jeudi",Feuil3!$E$47,"Vendredi",Feuil3!$E$59)</f>
        <v>0.33333333333333331</v>
      </c>
      <c r="E36" s="29" t="str">
        <f>_xlfn.SWITCH($A$27,"Lundi",Feuil3!$G$11,"Mardi",Feuil3!$G$23,"Mercredi",Feuil3!$G$35,"Jeudi",Feuil3!$G$47,"Vendredi",Feuil3!$G$59)</f>
        <v xml:space="preserve"> </v>
      </c>
      <c r="F36" s="29" t="str">
        <f>_xlfn.SWITCH($A$27,"Lundi",Feuil3!$I$11,"Mardi",Feuil3!$I$23,"Mercredi",Feuil3!$I$35,"Jeudi",Feuil3!$I$47,"Vendredi",Feuil3!$I$59)</f>
        <v xml:space="preserve"> </v>
      </c>
      <c r="G36" s="110">
        <f>_xlfn.SWITCH($A$27,"Lundi",Feuil3!$K$11,"Mardi",Feuil3!$K$23,"Mercredi",Feuil3!$K$35,"Jeudi",Feuil3!$K$47,"Vendredi",Feuil3!$K$59)</f>
        <v>0.45833333333333331</v>
      </c>
      <c r="H36" s="37">
        <f>_xlfn.SWITCH($A$27,"Lundi",Feuil3!$L$11,"Mardi",Feuil3!$L$23,"Mercredi",Feuil3!$L$35,"Jeudi",Feuil3!$L$47,"Vendredi",Feuil3!$L$59)</f>
        <v>0.54166666666666663</v>
      </c>
      <c r="I36" s="29" t="str">
        <f>_xlfn.SWITCH($A$27,"Lundi",Feuil3!$O$11,"Mardi",Feuil3!$O$23,"Mercredi",Feuil3!$O$35,"Jeudi",Feuil3!$O$47,"Vendredi",Feuil3!$O$59)</f>
        <v xml:space="preserve"> </v>
      </c>
      <c r="J36" s="29" t="str">
        <f>_xlfn.SWITCH($A$27,"Lundi",Feuil3!$Q$11,"Mardi",Feuil3!$Q$23,"Mercredi",Feuil3!$Q$35,"Jeudi",Feuil3!$Q$47,"Vendredi",Feuil3!$Q$59)</f>
        <v xml:space="preserve"> </v>
      </c>
      <c r="K36" s="29">
        <f>_xlfn.SWITCH($A$27,"Lundi",Feuil3!$R$11,"Mardi",Feuil3!$R$23,"Mercredi",Feuil3!$R$35,"Jeudi",Feuil3!$R$47,"Vendredi",Feuil3!$R$59)</f>
        <v>0.64583333333333337</v>
      </c>
      <c r="L36" s="37">
        <f>_xlfn.SWITCH($A$27,"Lundi",Feuil3!$S$11,"Mardi",Feuil3!$S$23,"Mercredi",Feuil3!$S$35,"Jeudi",Feuil3!$S$47,"Vendredi",Feuil3!$S$59)</f>
        <v>0.22916666666666674</v>
      </c>
      <c r="N36" s="19"/>
      <c r="O36" s="19"/>
      <c r="P36" s="19"/>
      <c r="Q36" s="19"/>
      <c r="R36" s="2"/>
      <c r="S36" s="19"/>
      <c r="Z36" t="s">
        <v>22</v>
      </c>
      <c r="AA36" s="3">
        <f t="shared" ca="1" si="12"/>
        <v>30</v>
      </c>
      <c r="AF36" s="75">
        <f t="shared" ca="1" si="9"/>
        <v>44375</v>
      </c>
      <c r="AG36" s="76">
        <f t="shared" ca="1" si="6"/>
        <v>2</v>
      </c>
      <c r="AH36" s="76">
        <f t="shared" ca="1" si="7"/>
        <v>28</v>
      </c>
      <c r="AI36" s="76" t="str">
        <f t="shared" ca="1" si="8"/>
        <v>Lundi</v>
      </c>
    </row>
    <row r="37" spans="1:35" x14ac:dyDescent="0.25">
      <c r="B37" s="39" t="s">
        <v>1</v>
      </c>
      <c r="C37" s="98" t="s">
        <v>1</v>
      </c>
      <c r="D37" s="38">
        <f>_xlfn.SWITCH($A$27,"Lundi",Feuil3!$E$12,"Mardi",Feuil3!$E$24,"Mercredi",Feuil3!$E$36,"Jeudi",Feuil3!$E$48,"Vendredi",Feuil3!$E$60)</f>
        <v>0.33333333333333331</v>
      </c>
      <c r="E37" s="29">
        <f>_xlfn.SWITCH($A$27,"Lundi",Feuil3!$G$12,"Mardi",Feuil3!$G$24,"Mercredi",Feuil3!$G$36,"Jeudi",Feuil3!$G$48,"Vendredi",Feuil3!$G$60)</f>
        <v>0.41666666666666669</v>
      </c>
      <c r="F37" s="29">
        <f>_xlfn.SWITCH($A$27,"Lundi",Feuil3!$I$12,"Mardi",Feuil3!$I$24,"Mercredi",Feuil3!$I$36,"Jeudi",Feuil3!$I$48,"Vendredi",Feuil3!$I$60)</f>
        <v>0.4236111111111111</v>
      </c>
      <c r="G37" s="110">
        <f>_xlfn.SWITCH($A$27,"Lundi",Feuil3!$K$12,"Mardi",Feuil3!$K$24,"Mercredi",Feuil3!$K$36,"Jeudi",Feuil3!$K$48,"Vendredi",Feuil3!$K$60)</f>
        <v>0.5</v>
      </c>
      <c r="H37" s="37">
        <f>_xlfn.SWITCH($A$27,"Lundi",Feuil3!$L$12,"Mardi",Feuil3!$L$24,"Mercredi",Feuil3!$L$36,"Jeudi",Feuil3!$L$48,"Vendredi",Feuil3!$L$60)</f>
        <v>0.58333333333333337</v>
      </c>
      <c r="I37" s="29" t="str">
        <f>_xlfn.SWITCH($A$27,"Lundi",Feuil3!$O$12,"Mardi",Feuil3!$O$24,"Mercredi",Feuil3!$O$36,"Jeudi",Feuil3!$O$48,"Vendredi",Feuil3!$O$60)</f>
        <v xml:space="preserve"> </v>
      </c>
      <c r="J37" s="29" t="str">
        <f>_xlfn.SWITCH($A$27,"Lundi",Feuil3!$Q$12,"Mardi",Feuil3!$Q$24,"Mercredi",Feuil3!$Q$36,"Jeudi",Feuil3!$Q$48,"Vendredi",Feuil3!$Q$60)</f>
        <v xml:space="preserve"> </v>
      </c>
      <c r="K37" s="29">
        <f>_xlfn.SWITCH($A$27,"Lundi",Feuil3!$R$12,"Mardi",Feuil3!$R$24,"Mercredi",Feuil3!$R$36,"Jeudi",Feuil3!$R$48,"Vendredi",Feuil3!$R$60)</f>
        <v>0.70833333333333337</v>
      </c>
      <c r="L37" s="37">
        <f>_xlfn.SWITCH($A$27,"Lundi",Feuil3!$S$12,"Mardi",Feuil3!$S$24,"Mercredi",Feuil3!$S$36,"Jeudi",Feuil3!$S$48,"Vendredi",Feuil3!$S$60)</f>
        <v>0.29166666666666669</v>
      </c>
      <c r="N37" s="68"/>
      <c r="O37" s="19"/>
      <c r="P37" s="19"/>
      <c r="Q37" s="19"/>
      <c r="R37" s="19"/>
      <c r="S37" s="19"/>
      <c r="Z37" t="s">
        <v>23</v>
      </c>
      <c r="AA37" s="3">
        <f t="shared" ca="1" si="12"/>
        <v>31</v>
      </c>
      <c r="AF37" s="75">
        <f t="shared" ca="1" si="9"/>
        <v>44376</v>
      </c>
      <c r="AG37" s="76">
        <f t="shared" ca="1" si="6"/>
        <v>3</v>
      </c>
      <c r="AH37" s="76">
        <f t="shared" ca="1" si="7"/>
        <v>29</v>
      </c>
      <c r="AI37" s="76" t="str">
        <f t="shared" ca="1" si="8"/>
        <v>Mardi</v>
      </c>
    </row>
    <row r="38" spans="1:35" x14ac:dyDescent="0.25">
      <c r="A38" s="61"/>
      <c r="B38" s="41"/>
      <c r="C38" s="99"/>
      <c r="D38" s="20"/>
      <c r="E38" s="20"/>
      <c r="F38" s="20"/>
      <c r="G38" s="79"/>
      <c r="H38" s="45"/>
      <c r="I38" s="20"/>
      <c r="J38" s="20"/>
      <c r="K38" s="20"/>
      <c r="L38" s="45"/>
      <c r="N38" s="19"/>
      <c r="O38" s="19"/>
      <c r="P38" s="19"/>
      <c r="Q38" s="19"/>
      <c r="R38" s="19"/>
      <c r="S38" s="19"/>
      <c r="Z38" t="s">
        <v>24</v>
      </c>
      <c r="AA38" s="3">
        <f t="shared" ca="1" si="12"/>
        <v>30</v>
      </c>
      <c r="AF38" s="75">
        <f t="shared" ca="1" si="9"/>
        <v>44377</v>
      </c>
      <c r="AG38" s="76">
        <f ca="1">WEEKDAY(AF38)</f>
        <v>4</v>
      </c>
      <c r="AH38" s="76">
        <f ca="1">DAY(AF38)</f>
        <v>30</v>
      </c>
      <c r="AI38" s="76" t="str">
        <f t="shared" ca="1" si="8"/>
        <v>Mercredi</v>
      </c>
    </row>
    <row r="39" spans="1:35" x14ac:dyDescent="0.25">
      <c r="A39" s="61">
        <f>_xlfn.SWITCH(WEEKDAY(A26+1),7,A26+3,1,A26+2,2,A26+1,3,A26+1,4,A26+1,5,A26+1,6,A26+1)</f>
        <v>44350</v>
      </c>
      <c r="B39" s="40"/>
      <c r="C39" s="100"/>
      <c r="D39" s="20"/>
      <c r="E39" s="20"/>
      <c r="F39" s="20"/>
      <c r="G39" s="79"/>
      <c r="H39" s="45"/>
      <c r="I39" s="20"/>
      <c r="J39" s="20"/>
      <c r="K39" s="20"/>
      <c r="L39" s="45"/>
      <c r="N39" s="19"/>
      <c r="O39" s="19"/>
      <c r="P39" s="19"/>
      <c r="Q39" s="19"/>
      <c r="R39" s="19"/>
      <c r="S39" s="19"/>
      <c r="Z39" s="73" t="s">
        <v>25</v>
      </c>
      <c r="AA39" s="3">
        <f t="shared" ca="1" si="12"/>
        <v>31</v>
      </c>
      <c r="AF39" s="2">
        <f t="shared" ca="1" si="9"/>
        <v>44378</v>
      </c>
      <c r="AG39">
        <f t="shared" ca="1" si="6"/>
        <v>5</v>
      </c>
      <c r="AH39">
        <f ca="1">DAY(AF39)</f>
        <v>1</v>
      </c>
      <c r="AI39" t="str">
        <f t="shared" ca="1" si="8"/>
        <v>Jeudi</v>
      </c>
    </row>
    <row r="40" spans="1:35" x14ac:dyDescent="0.25">
      <c r="A40" s="64" t="str">
        <f>INDEX($AC$2:$AC$8,MATCH(WEEKDAY(A39),$AD$2:$AD$8,0))</f>
        <v>Jeudi</v>
      </c>
      <c r="B40" s="70"/>
      <c r="C40" s="101" t="s">
        <v>61</v>
      </c>
      <c r="D40" s="65" t="s">
        <v>31</v>
      </c>
      <c r="E40" s="65" t="s">
        <v>37</v>
      </c>
      <c r="F40" s="65" t="s">
        <v>32</v>
      </c>
      <c r="G40" s="80" t="s">
        <v>0</v>
      </c>
      <c r="H40" s="66" t="s">
        <v>32</v>
      </c>
      <c r="I40" s="65" t="s">
        <v>37</v>
      </c>
      <c r="J40" s="65" t="s">
        <v>32</v>
      </c>
      <c r="K40" s="65" t="s">
        <v>55</v>
      </c>
      <c r="L40" s="65" t="s">
        <v>60</v>
      </c>
      <c r="N40" s="19"/>
      <c r="O40" s="19"/>
      <c r="P40" s="19"/>
      <c r="Q40" s="19"/>
      <c r="R40" s="19"/>
      <c r="S40" s="19"/>
      <c r="AF40" s="75">
        <f t="shared" ca="1" si="9"/>
        <v>44379</v>
      </c>
      <c r="AG40" s="76">
        <f t="shared" ca="1" si="6"/>
        <v>6</v>
      </c>
      <c r="AH40" s="76">
        <f t="shared" ca="1" si="7"/>
        <v>2</v>
      </c>
      <c r="AI40" s="76" t="str">
        <f t="shared" ca="1" si="8"/>
        <v>Vendredi</v>
      </c>
    </row>
    <row r="41" spans="1:35" s="67" customFormat="1" x14ac:dyDescent="0.25">
      <c r="A41" s="71"/>
      <c r="B41" s="49" t="str">
        <f>_xlfn.SWITCH($A$40,"Lundi",Feuil3!D3,"Mardi",Feuil3!D15,"Mercredi",Feuil3!D27,"Jeudi",Feuil3!D39,"Vendredi",Feuil3!D51)</f>
        <v>N5</v>
      </c>
      <c r="C41" s="95" t="str">
        <f t="shared" ref="C41:C46" si="13">INDEX($W$11:$W$16,MATCH(B41,$V$11:$V$16,0))</f>
        <v>employé6</v>
      </c>
      <c r="D41" s="38">
        <f>_xlfn.SWITCH($A$40,"Lundi",Feuil3!E3,"Mardi",Feuil3!E15,"Mercredi",Feuil3!E27,"Jeudi",Feuil3!E39,"Vendredi",Feuil3!E51)</f>
        <v>0.33333333333333331</v>
      </c>
      <c r="E41" s="29">
        <f>_xlfn.SWITCH($A$40,"Lundi",Feuil3!G3,"Mardi",Feuil3!G15,"Mercredi",Feuil3!G27,"Jeudi",Feuil3!G39,"Vendredi",Feuil3!G51)</f>
        <v>0.41666666666666669</v>
      </c>
      <c r="F41" s="29">
        <f>_xlfn.SWITCH($A$40,"Lundi",Feuil3!I3,"Mardi",Feuil3!I15,"Mercredi",Feuil3!I27,"Jeudi",Feuil3!I39,"Vendredi",Feuil3!I51)</f>
        <v>0.4236111111111111</v>
      </c>
      <c r="G41" s="110">
        <f>_xlfn.SWITCH($A$40,"Lundi",Feuil3!K3,"Mardi",Feuil3!K15,"Mercredi",Feuil3!K27,"Jeudi",Feuil3!K39,"Vendredi",Feuil3!K51)</f>
        <v>0.52083333333333337</v>
      </c>
      <c r="H41" s="37">
        <f>_xlfn.SWITCH($A$40,"Lundi",Feuil3!L3,"Mardi",Feuil3!L15,"Mercredi",Feuil3!L27,"Jeudi",Feuil3!L39,"Vendredi",Feuil3!L51)</f>
        <v>0.58333333333333337</v>
      </c>
      <c r="I41" s="29" t="str">
        <f>_xlfn.SWITCH($A$40,"Lundi",Feuil3!O3,"Mardi",Feuil3!O15,"Mercredi",Feuil3!O27,"Jeudi",Feuil3!O39,"Vendredi",Feuil3!O51)</f>
        <v xml:space="preserve"> </v>
      </c>
      <c r="J41" s="29" t="str">
        <f>_xlfn.SWITCH($A$40,"Lundi",Feuil3!Q3,"Mardi",Feuil3!Q15,"Mercredi",Feuil3!Q27,"Jeudi",Feuil3!Q39,"Vendredi",Feuil3!Q51)</f>
        <v xml:space="preserve"> </v>
      </c>
      <c r="K41" s="29">
        <f>_xlfn.SWITCH($A$40,"Lundi",Feuil3!R3,"Mardi",Feuil3!R15,"Mercredi",Feuil3!R27,"Jeudi",Feuil3!R39,"Vendredi",Feuil3!R51)</f>
        <v>0.66666666666666663</v>
      </c>
      <c r="L41" s="37">
        <f>_xlfn.SWITCH($A$40,"Lundi",Feuil3!S3,"Mardi",Feuil3!S15,"Mercredi",Feuil3!S27,"Jeudi",Feuil3!S39,"Vendredi",Feuil3!S51)</f>
        <v>0.27083333333333331</v>
      </c>
      <c r="M41"/>
      <c r="N41" s="19"/>
      <c r="O41" s="19"/>
      <c r="P41" s="19"/>
      <c r="Q41" s="68"/>
      <c r="R41" s="68"/>
      <c r="S41" s="68"/>
      <c r="AF41" s="2">
        <f t="shared" ca="1" si="9"/>
        <v>44380</v>
      </c>
      <c r="AG41" s="76">
        <f t="shared" ca="1" si="6"/>
        <v>7</v>
      </c>
      <c r="AH41" s="76">
        <f t="shared" ca="1" si="7"/>
        <v>3</v>
      </c>
      <c r="AI41" s="76" t="str">
        <f t="shared" ca="1" si="8"/>
        <v>Samedi</v>
      </c>
    </row>
    <row r="42" spans="1:35" x14ac:dyDescent="0.25">
      <c r="A42" s="71"/>
      <c r="B42" s="49" t="str">
        <f>_xlfn.SWITCH($A$40,"Lundi",Feuil3!D4,"Mardi",Feuil3!D16,"Mercredi",Feuil3!D28,"Jeudi",Feuil3!D40,"Vendredi",Feuil3!D52)</f>
        <v>N6</v>
      </c>
      <c r="C42" s="90" t="str">
        <f t="shared" si="13"/>
        <v>employé1</v>
      </c>
      <c r="D42" s="38">
        <f>_xlfn.SWITCH($A$40,"Lundi",Feuil3!E4,"Mardi",Feuil3!E16,"Mercredi",Feuil3!E28,"Jeudi",Feuil3!E40,"Vendredi",Feuil3!E52)</f>
        <v>0.33333333333333331</v>
      </c>
      <c r="E42" s="29" t="str">
        <f>_xlfn.SWITCH($A$40,"Lundi",Feuil3!G4,"Mardi",Feuil3!G16,"Mercredi",Feuil3!G28,"Jeudi",Feuil3!G40,"Vendredi",Feuil3!G52)</f>
        <v xml:space="preserve"> </v>
      </c>
      <c r="F42" s="29" t="str">
        <f>_xlfn.SWITCH($A$40,"Lundi",Feuil3!I4,"Mardi",Feuil3!I16,"Mercredi",Feuil3!I28,"Jeudi",Feuil3!I40,"Vendredi",Feuil3!I52)</f>
        <v xml:space="preserve"> </v>
      </c>
      <c r="G42" s="110">
        <f>_xlfn.SWITCH($A$40,"Lundi",Feuil3!K4,"Mardi",Feuil3!K16,"Mercredi",Feuil3!K28,"Jeudi",Feuil3!K40,"Vendredi",Feuil3!K52)</f>
        <v>0.45833333333333331</v>
      </c>
      <c r="H42" s="37">
        <f>_xlfn.SWITCH($A$40,"Lundi",Feuil3!L4,"Mardi",Feuil3!L16,"Mercredi",Feuil3!L28,"Jeudi",Feuil3!L40,"Vendredi",Feuil3!L52)</f>
        <v>0.54166666666666663</v>
      </c>
      <c r="I42" s="29" t="str">
        <f>_xlfn.SWITCH($A$40,"Lundi",Feuil3!O4,"Mardi",Feuil3!O16,"Mercredi",Feuil3!O28,"Jeudi",Feuil3!O40,"Vendredi",Feuil3!O52)</f>
        <v xml:space="preserve"> </v>
      </c>
      <c r="J42" s="29" t="str">
        <f>_xlfn.SWITCH($A$40,"Lundi",Feuil3!Q4,"Mardi",Feuil3!Q16,"Mercredi",Feuil3!Q28,"Jeudi",Feuil3!Q40,"Vendredi",Feuil3!Q52)</f>
        <v xml:space="preserve"> </v>
      </c>
      <c r="K42" s="29">
        <f>_xlfn.SWITCH($A$40,"Lundi",Feuil3!R4,"Mardi",Feuil3!R16,"Mercredi",Feuil3!R28,"Jeudi",Feuil3!R40,"Vendredi",Feuil3!R52)</f>
        <v>0.625</v>
      </c>
      <c r="L42" s="37">
        <f>_xlfn.SWITCH($A$40,"Lundi",Feuil3!S4,"Mardi",Feuil3!S16,"Mercredi",Feuil3!S28,"Jeudi",Feuil3!S40,"Vendredi",Feuil3!S52)</f>
        <v>0.20833333333333337</v>
      </c>
      <c r="N42" s="19"/>
      <c r="O42" s="68"/>
      <c r="P42" s="68"/>
      <c r="Q42" s="19"/>
      <c r="R42" s="19"/>
      <c r="S42" s="19"/>
      <c r="AF42" s="75">
        <f t="shared" ca="1" si="9"/>
        <v>44381</v>
      </c>
      <c r="AG42" s="76">
        <f t="shared" ca="1" si="6"/>
        <v>1</v>
      </c>
      <c r="AH42" s="76">
        <f t="shared" ca="1" si="7"/>
        <v>4</v>
      </c>
      <c r="AI42" s="76" t="str">
        <f t="shared" ca="1" si="8"/>
        <v>Dimanche</v>
      </c>
    </row>
    <row r="43" spans="1:35" x14ac:dyDescent="0.25">
      <c r="A43" s="71"/>
      <c r="B43" s="49" t="str">
        <f>_xlfn.SWITCH($A$40,"Lundi",Feuil3!D5,"Mardi",Feuil3!D17,"Mercredi",Feuil3!D29,"Jeudi",Feuil3!D41,"Vendredi",Feuil3!D53)</f>
        <v>N1</v>
      </c>
      <c r="C43" s="91" t="str">
        <f t="shared" si="13"/>
        <v>employé2</v>
      </c>
      <c r="D43" s="38">
        <f>_xlfn.SWITCH($A$40,"Lundi",Feuil3!E5,"Mardi",Feuil3!E17,"Mercredi",Feuil3!E29,"Jeudi",Feuil3!E41,"Vendredi",Feuil3!E53)</f>
        <v>0.33333333333333331</v>
      </c>
      <c r="E43" s="29">
        <f>_xlfn.SWITCH($A$40,"Lundi",Feuil3!G5,"Mardi",Feuil3!G17,"Mercredi",Feuil3!G29,"Jeudi",Feuil3!G41,"Vendredi",Feuil3!G53)</f>
        <v>0.45833333333333331</v>
      </c>
      <c r="F43" s="29">
        <f>_xlfn.SWITCH($A$40,"Lundi",Feuil3!I5,"Mardi",Feuil3!I17,"Mercredi",Feuil3!I29,"Jeudi",Feuil3!I41,"Vendredi",Feuil3!I53)</f>
        <v>0.46527777777777773</v>
      </c>
      <c r="G43" s="110">
        <f>_xlfn.SWITCH($A$40,"Lundi",Feuil3!K5,"Mardi",Feuil3!K17,"Mercredi",Feuil3!K29,"Jeudi",Feuil3!K41,"Vendredi",Feuil3!K53)</f>
        <v>0.5</v>
      </c>
      <c r="H43" s="37">
        <f>_xlfn.SWITCH($A$40,"Lundi",Feuil3!L5,"Mardi",Feuil3!L17,"Mercredi",Feuil3!L29,"Jeudi",Feuil3!L41,"Vendredi",Feuil3!L53)</f>
        <v>0.60416666666666663</v>
      </c>
      <c r="I43" s="29" t="str">
        <f>_xlfn.SWITCH($A$40,"Lundi",Feuil3!O5,"Mardi",Feuil3!O17,"Mercredi",Feuil3!O29,"Jeudi",Feuil3!O41,"Vendredi",Feuil3!O53)</f>
        <v xml:space="preserve"> </v>
      </c>
      <c r="J43" s="29" t="str">
        <f>_xlfn.SWITCH($A$40,"Lundi",Feuil3!Q5,"Mardi",Feuil3!Q17,"Mercredi",Feuil3!Q29,"Jeudi",Feuil3!Q41,"Vendredi",Feuil3!Q53)</f>
        <v xml:space="preserve"> </v>
      </c>
      <c r="K43" s="29">
        <f>_xlfn.SWITCH($A$40,"Lundi",Feuil3!R5,"Mardi",Feuil3!R17,"Mercredi",Feuil3!R29,"Jeudi",Feuil3!R41,"Vendredi",Feuil3!R53)</f>
        <v>0.72916666666666663</v>
      </c>
      <c r="L43" s="37">
        <f>_xlfn.SWITCH($A$40,"Lundi",Feuil3!S5,"Mardi",Feuil3!S17,"Mercredi",Feuil3!S29,"Jeudi",Feuil3!S41,"Vendredi",Feuil3!S53)</f>
        <v>0.29166666666666669</v>
      </c>
      <c r="N43" s="19"/>
      <c r="O43" s="19"/>
      <c r="P43" s="19"/>
      <c r="Q43" s="19"/>
      <c r="R43" s="19"/>
      <c r="S43" s="19"/>
      <c r="AF43" s="2">
        <f t="shared" ca="1" si="9"/>
        <v>44382</v>
      </c>
      <c r="AG43">
        <f t="shared" ca="1" si="6"/>
        <v>2</v>
      </c>
      <c r="AH43">
        <f t="shared" ca="1" si="7"/>
        <v>5</v>
      </c>
      <c r="AI43" t="str">
        <f t="shared" ca="1" si="8"/>
        <v>Lundi</v>
      </c>
    </row>
    <row r="44" spans="1:35" x14ac:dyDescent="0.25">
      <c r="A44" s="71"/>
      <c r="B44" s="49" t="str">
        <f>_xlfn.SWITCH($A$40,"Lundi",Feuil3!D6,"Mardi",Feuil3!D18,"Mercredi",Feuil3!D30,"Jeudi",Feuil3!D42,"Vendredi",Feuil3!D54)</f>
        <v>N2</v>
      </c>
      <c r="C44" s="93" t="str">
        <f t="shared" si="13"/>
        <v>employé3</v>
      </c>
      <c r="D44" s="29">
        <f>_xlfn.SWITCH($A$40,"Lundi",Feuil3!E6,"Mardi",Feuil3!E18,"Mercredi",Feuil3!E30,"Jeudi",Feuil3!E42,"Vendredi",Feuil3!E54)</f>
        <v>0.33333333333333331</v>
      </c>
      <c r="E44" s="29">
        <f>_xlfn.SWITCH($A$40,"Lundi",Feuil3!G6,"Mardi",Feuil3!G18,"Mercredi",Feuil3!G30,"Jeudi",Feuil3!G42,"Vendredi",Feuil3!G54)</f>
        <v>0.41666666666666669</v>
      </c>
      <c r="F44" s="29">
        <f>_xlfn.SWITCH($A$40,"Lundi",Feuil3!I6,"Mardi",Feuil3!I18,"Mercredi",Feuil3!I30,"Jeudi",Feuil3!I42,"Vendredi",Feuil3!I54)</f>
        <v>0.4236111111111111</v>
      </c>
      <c r="G44" s="110">
        <f>_xlfn.SWITCH($A$40,"Lundi",Feuil3!K6,"Mardi",Feuil3!K18,"Mercredi",Feuil3!K30,"Jeudi",Feuil3!K42,"Vendredi",Feuil3!K54)</f>
        <v>0.47916666666666669</v>
      </c>
      <c r="H44" s="37">
        <f>_xlfn.SWITCH($A$40,"Lundi",Feuil3!L6,"Mardi",Feuil3!L18,"Mercredi",Feuil3!L30,"Jeudi",Feuil3!L42,"Vendredi",Feuil3!L54)</f>
        <v>0.58333333333333337</v>
      </c>
      <c r="I44" s="29">
        <f>_xlfn.SWITCH($A$40,"Lundi",Feuil3!O6,"Mardi",Feuil3!O18,"Mercredi",Feuil3!O30,"Jeudi",Feuil3!O42,"Vendredi",Feuil3!O54)</f>
        <v>0.66666666666666663</v>
      </c>
      <c r="J44" s="29">
        <f>_xlfn.SWITCH($A$40,"Lundi",Feuil3!Q6,"Mardi",Feuil3!Q18,"Mercredi",Feuil3!Q30,"Jeudi",Feuil3!Q42,"Vendredi",Feuil3!Q54)</f>
        <v>0.67361111111111116</v>
      </c>
      <c r="K44" s="29">
        <f>_xlfn.SWITCH($A$40,"Lundi",Feuil3!R6,"Mardi",Feuil3!R18,"Mercredi",Feuil3!R30,"Jeudi",Feuil3!R42,"Vendredi",Feuil3!R54)</f>
        <v>0.75</v>
      </c>
      <c r="L44" s="37">
        <f>_xlfn.SWITCH($A$40,"Lundi",Feuil3!S6,"Mardi",Feuil3!S18,"Mercredi",Feuil3!S30,"Jeudi",Feuil3!S42,"Vendredi",Feuil3!S54)</f>
        <v>0.3125</v>
      </c>
      <c r="N44" s="19"/>
      <c r="O44" s="19"/>
      <c r="P44" s="19"/>
      <c r="Q44" s="19"/>
      <c r="R44" s="19"/>
      <c r="S44" s="19"/>
      <c r="AF44" s="75">
        <f t="shared" ca="1" si="9"/>
        <v>44383</v>
      </c>
      <c r="AG44" s="76">
        <f t="shared" ca="1" si="6"/>
        <v>3</v>
      </c>
      <c r="AH44" s="76">
        <f t="shared" ca="1" si="7"/>
        <v>6</v>
      </c>
      <c r="AI44" s="76" t="str">
        <f t="shared" ca="1" si="8"/>
        <v>Mardi</v>
      </c>
    </row>
    <row r="45" spans="1:35" x14ac:dyDescent="0.25">
      <c r="A45" s="71"/>
      <c r="B45" s="49" t="str">
        <f>_xlfn.SWITCH($A$40,"Lundi",Feuil3!D7,"Mardi",Feuil3!D19,"Mercredi",Feuil3!D31,"Jeudi",Feuil3!D43,"Vendredi",Feuil3!D55)</f>
        <v>N3</v>
      </c>
      <c r="C45" s="92" t="str">
        <f t="shared" si="13"/>
        <v>employé4</v>
      </c>
      <c r="D45" s="29">
        <f>_xlfn.SWITCH($A$40,"Lundi",Feuil3!E7,"Mardi",Feuil3!E19,"Mercredi",Feuil3!E31,"Jeudi",Feuil3!E43,"Vendredi",Feuil3!E55)</f>
        <v>0.375</v>
      </c>
      <c r="E45" s="29">
        <f>_xlfn.SWITCH($A$40,"Lundi",Feuil3!G7,"Mardi",Feuil3!G19,"Mercredi",Feuil3!G31,"Jeudi",Feuil3!G43,"Vendredi",Feuil3!G55)</f>
        <v>0.45833333333333331</v>
      </c>
      <c r="F45" s="29">
        <f>_xlfn.SWITCH($A$40,"Lundi",Feuil3!I7,"Mardi",Feuil3!I19,"Mercredi",Feuil3!I31,"Jeudi",Feuil3!I43,"Vendredi",Feuil3!I55)</f>
        <v>0.46527777777777773</v>
      </c>
      <c r="G45" s="110">
        <f>_xlfn.SWITCH($A$40,"Lundi",Feuil3!K7,"Mardi",Feuil3!K19,"Mercredi",Feuil3!K31,"Jeudi",Feuil3!K43,"Vendredi",Feuil3!K55)</f>
        <v>0.54166666666666663</v>
      </c>
      <c r="H45" s="37">
        <f>_xlfn.SWITCH($A$40,"Lundi",Feuil3!L7,"Mardi",Feuil3!L19,"Mercredi",Feuil3!L31,"Jeudi",Feuil3!L43,"Vendredi",Feuil3!L55)</f>
        <v>0.66666666666666663</v>
      </c>
      <c r="I45" s="29" t="str">
        <f>_xlfn.SWITCH($A$40,"Lundi",Feuil3!O7,"Mardi",Feuil3!O19,"Mercredi",Feuil3!O31,"Jeudi",Feuil3!O43,"Vendredi",Feuil3!O55)</f>
        <v xml:space="preserve"> </v>
      </c>
      <c r="J45" s="29" t="str">
        <f>_xlfn.SWITCH($A$40,"Lundi",Feuil3!Q7,"Mardi",Feuil3!Q19,"Mercredi",Feuil3!Q31,"Jeudi",Feuil3!Q43,"Vendredi",Feuil3!Q55)</f>
        <v xml:space="preserve"> </v>
      </c>
      <c r="K45" s="29">
        <f>_xlfn.SWITCH($A$40,"Lundi",Feuil3!R7,"Mardi",Feuil3!R19,"Mercredi",Feuil3!R31,"Jeudi",Feuil3!R43,"Vendredi",Feuil3!R55)</f>
        <v>0.79166666666666663</v>
      </c>
      <c r="L45" s="37">
        <f>_xlfn.SWITCH($A$40,"Lundi",Feuil3!S7,"Mardi",Feuil3!S19,"Mercredi",Feuil3!S31,"Jeudi",Feuil3!S43,"Vendredi",Feuil3!S55)</f>
        <v>0.29166666666666663</v>
      </c>
      <c r="N45" s="19"/>
      <c r="O45" s="19"/>
      <c r="P45" s="19"/>
      <c r="Q45" s="19"/>
      <c r="R45" s="19"/>
      <c r="S45" s="19"/>
      <c r="AF45" s="2">
        <f t="shared" ca="1" si="9"/>
        <v>44384</v>
      </c>
      <c r="AG45" s="76">
        <f t="shared" ca="1" si="6"/>
        <v>4</v>
      </c>
      <c r="AH45" s="76">
        <f t="shared" ca="1" si="7"/>
        <v>7</v>
      </c>
      <c r="AI45" s="76" t="str">
        <f t="shared" ca="1" si="8"/>
        <v>Mercredi</v>
      </c>
    </row>
    <row r="46" spans="1:35" x14ac:dyDescent="0.25">
      <c r="A46" s="71"/>
      <c r="B46" s="49" t="str">
        <f>_xlfn.SWITCH($A$40,"Lundi",Feuil3!D8,"Mardi",Feuil3!D20,"Mercredi",Feuil3!D32,"Jeudi",Feuil3!D44,"Vendredi",Feuil3!D56)</f>
        <v>N4</v>
      </c>
      <c r="C46" s="94" t="str">
        <f t="shared" si="13"/>
        <v>employé5</v>
      </c>
      <c r="D46" s="29">
        <f>_xlfn.SWITCH($A$40,"Lundi",Feuil3!E8,"Mardi",Feuil3!E20,"Mercredi",Feuil3!E32,"Jeudi",Feuil3!E44,"Vendredi",Feuil3!E56)</f>
        <v>0.33333333333333331</v>
      </c>
      <c r="E46" s="29">
        <f>_xlfn.SWITCH($A$40,"Lundi",Feuil3!G8,"Mardi",Feuil3!G20,"Mercredi",Feuil3!G32,"Jeudi",Feuil3!G44,"Vendredi",Feuil3!G56)</f>
        <v>0.41666666666666669</v>
      </c>
      <c r="F46" s="29">
        <f>_xlfn.SWITCH($A$40,"Lundi",Feuil3!I8,"Mardi",Feuil3!I20,"Mercredi",Feuil3!I32,"Jeudi",Feuil3!I44,"Vendredi",Feuil3!I56)</f>
        <v>0.4236111111111111</v>
      </c>
      <c r="G46" s="110">
        <f>_xlfn.SWITCH($A$40,"Lundi",Feuil3!K8,"Mardi",Feuil3!K20,"Mercredi",Feuil3!K32,"Jeudi",Feuil3!K44,"Vendredi",Feuil3!K56)</f>
        <v>0.5</v>
      </c>
      <c r="H46" s="37">
        <f>_xlfn.SWITCH($A$40,"Lundi",Feuil3!L8,"Mardi",Feuil3!L20,"Mercredi",Feuil3!L32,"Jeudi",Feuil3!L44,"Vendredi",Feuil3!L56)</f>
        <v>0.5625</v>
      </c>
      <c r="I46" s="29" t="str">
        <f>_xlfn.SWITCH($A$40,"Lundi",Feuil3!O8,"Mardi",Feuil3!O20,"Mercredi",Feuil3!O32,"Jeudi",Feuil3!O44,"Vendredi",Feuil3!O56)</f>
        <v xml:space="preserve"> </v>
      </c>
      <c r="J46" s="29" t="str">
        <f>_xlfn.SWITCH($A$40,"Lundi",Feuil3!Q8,"Mardi",Feuil3!Q20,"Mercredi",Feuil3!Q32,"Jeudi",Feuil3!Q44,"Vendredi",Feuil3!Q56)</f>
        <v xml:space="preserve"> </v>
      </c>
      <c r="K46" s="29">
        <f>_xlfn.SWITCH($A$40,"Lundi",Feuil3!R8,"Mardi",Feuil3!R20,"Mercredi",Feuil3!R32,"Jeudi",Feuil3!R44,"Vendredi",Feuil3!R56)</f>
        <v>0.6875</v>
      </c>
      <c r="L46" s="37">
        <f>_xlfn.SWITCH($A$40,"Lundi",Feuil3!S8,"Mardi",Feuil3!S20,"Mercredi",Feuil3!S32,"Jeudi",Feuil3!S44,"Vendredi",Feuil3!S56)</f>
        <v>0.29166666666666669</v>
      </c>
      <c r="N46" s="19"/>
      <c r="O46" s="19"/>
      <c r="P46" s="19"/>
      <c r="Q46" s="19"/>
      <c r="R46" s="19"/>
      <c r="S46" s="19"/>
      <c r="AF46" s="75">
        <f t="shared" ca="1" si="9"/>
        <v>44385</v>
      </c>
      <c r="AG46" s="76">
        <f t="shared" ca="1" si="6"/>
        <v>5</v>
      </c>
      <c r="AH46" s="76">
        <f t="shared" ca="1" si="7"/>
        <v>8</v>
      </c>
      <c r="AI46" s="76" t="str">
        <f t="shared" ca="1" si="8"/>
        <v>Jeudi</v>
      </c>
    </row>
    <row r="47" spans="1:35" x14ac:dyDescent="0.25">
      <c r="A47" s="71"/>
      <c r="B47" s="43" t="str">
        <f>_xlfn.SWITCH($A$40,"Lundi",Feuil3!D9,"Mardi",Feuil3!D21,"Mercredi",Feuil3!D33,"Jeudi",Feuil3!D45,"Vendredi",Feuil3!D57)</f>
        <v xml:space="preserve"> </v>
      </c>
      <c r="C47" s="59"/>
      <c r="D47" s="29"/>
      <c r="E47" s="29"/>
      <c r="F47" s="29"/>
      <c r="G47" s="110"/>
      <c r="H47" s="37"/>
      <c r="I47" s="29"/>
      <c r="J47" s="29"/>
      <c r="K47" s="29"/>
      <c r="L47" s="37" t="str">
        <f>_xlfn.SWITCH($A$40,"Lundi",Feuil3!S9,"Mardi",Feuil3!S21,"Mercredi",Feuil3!S33,"Jeudi",Feuil3!S45,"Vendredi",Feuil3!S57)</f>
        <v xml:space="preserve"> </v>
      </c>
      <c r="N47" s="19"/>
      <c r="O47" s="19"/>
      <c r="P47" s="19"/>
      <c r="Q47" s="19"/>
      <c r="R47" s="19"/>
      <c r="S47" s="19"/>
    </row>
    <row r="48" spans="1:35" x14ac:dyDescent="0.25">
      <c r="A48" s="71"/>
      <c r="B48" s="43" t="str">
        <f>_xlfn.SWITCH($A$40,"Lundi",Feuil3!D10,"Mardi",Feuil3!D22,"Mercredi",Feuil3!D34,"Jeudi",Feuil3!D46,"Vendredi",Feuil3!D58)</f>
        <v>N7</v>
      </c>
      <c r="C48" s="96" t="str">
        <f>INDEX($W$18:$W$19,MATCH(B48,$V$18:$V$19,0))</f>
        <v>employé8</v>
      </c>
      <c r="D48" s="29">
        <f>_xlfn.SWITCH($A$40,"Lundi",Feuil3!E10,"Mardi",Feuil3!E22,"Mercredi",Feuil3!E34,"Jeudi",Feuil3!E46,"Vendredi",Feuil3!E58)</f>
        <v>0.375</v>
      </c>
      <c r="E48" s="29">
        <f>_xlfn.SWITCH($A$40,"Lundi",Feuil3!G10,"Mardi",Feuil3!G22,"Mercredi",Feuil3!G34,"Jeudi",Feuil3!G46,"Vendredi",Feuil3!G58)</f>
        <v>0.45833333333333331</v>
      </c>
      <c r="F48" s="29">
        <f>_xlfn.SWITCH($A$40,"Lundi",Feuil3!I10,"Mardi",Feuil3!I22,"Mercredi",Feuil3!I34,"Jeudi",Feuil3!I46,"Vendredi",Feuil3!I58)</f>
        <v>0.46527777777777773</v>
      </c>
      <c r="G48" s="110">
        <f>_xlfn.SWITCH($A$40,"Lundi",Feuil3!K10,"Mardi",Feuil3!K22,"Mercredi",Feuil3!K34,"Jeudi",Feuil3!K46,"Vendredi",Feuil3!K58)</f>
        <v>0.54166666666666663</v>
      </c>
      <c r="H48" s="37">
        <f>_xlfn.SWITCH($A$40,"Lundi",Feuil3!L10,"Mardi",Feuil3!L22,"Mercredi",Feuil3!L34,"Jeudi",Feuil3!L46,"Vendredi",Feuil3!L58)</f>
        <v>0.66666666666666663</v>
      </c>
      <c r="I48" s="29">
        <f>_xlfn.SWITCH($A$40,"Lundi",Feuil3!O10,"Mardi",Feuil3!O22,"Mercredi",Feuil3!O34,"Jeudi",Feuil3!O46,"Vendredi",Feuil3!O58)</f>
        <v>0.75</v>
      </c>
      <c r="J48" s="29">
        <f>_xlfn.SWITCH($A$40,"Lundi",Feuil3!Q10,"Mardi",Feuil3!Q22,"Mercredi",Feuil3!Q34,"Jeudi",Feuil3!Q46,"Vendredi",Feuil3!Q58)</f>
        <v>0.75694444444444453</v>
      </c>
      <c r="K48" s="29">
        <f>_xlfn.SWITCH($A$40,"Lundi",Feuil3!R10,"Mardi",Feuil3!R22,"Mercredi",Feuil3!R34,"Jeudi",Feuil3!R46,"Vendredi",Feuil3!R58)</f>
        <v>0.79166666666666663</v>
      </c>
      <c r="L48" s="37">
        <f>_xlfn.SWITCH($A$40,"Lundi",Feuil3!S10,"Mardi",Feuil3!S22,"Mercredi",Feuil3!S34,"Jeudi",Feuil3!S46,"Vendredi",Feuil3!S58)</f>
        <v>0.29166666666666663</v>
      </c>
      <c r="N48" s="19"/>
      <c r="O48" s="19"/>
      <c r="P48" s="19"/>
      <c r="Q48" s="19"/>
      <c r="R48" s="19"/>
      <c r="S48" s="19"/>
      <c r="AF48" s="67"/>
      <c r="AG48" s="67"/>
      <c r="AH48" s="67"/>
      <c r="AI48" s="67"/>
    </row>
    <row r="49" spans="1:35" x14ac:dyDescent="0.25">
      <c r="A49" s="71"/>
      <c r="B49" s="43" t="str">
        <f>_xlfn.SWITCH($A$40,"Lundi",Feuil3!D11,"Mardi",Feuil3!D23,"Mercredi",Feuil3!D35,"Jeudi",Feuil3!D47,"Vendredi",Feuil3!D59)</f>
        <v>N8</v>
      </c>
      <c r="C49" s="97" t="str">
        <f>INDEX($W$18:$W$19,MATCH(B49,$V$18:$V$19,0))</f>
        <v>employé7</v>
      </c>
      <c r="D49" s="29">
        <f>_xlfn.SWITCH($A$40,"Lundi",Feuil3!E11,"Mardi",Feuil3!E23,"Mercredi",Feuil3!E35,"Jeudi",Feuil3!E47,"Vendredi",Feuil3!E59)</f>
        <v>0.33333333333333331</v>
      </c>
      <c r="E49" s="29">
        <f>_xlfn.SWITCH($A$40,"Lundi",Feuil3!G11,"Mardi",Feuil3!G23,"Mercredi",Feuil3!G35,"Jeudi",Feuil3!G47,"Vendredi",Feuil3!G59)</f>
        <v>0.41666666666666669</v>
      </c>
      <c r="F49" s="29">
        <f>_xlfn.SWITCH($A$40,"Lundi",Feuil3!I11,"Mardi",Feuil3!I23,"Mercredi",Feuil3!I35,"Jeudi",Feuil3!I47,"Vendredi",Feuil3!I59)</f>
        <v>0.4236111111111111</v>
      </c>
      <c r="G49" s="110">
        <f>_xlfn.SWITCH($A$40,"Lundi",Feuil3!K11,"Mardi",Feuil3!K23,"Mercredi",Feuil3!K35,"Jeudi",Feuil3!K47,"Vendredi",Feuil3!K59)</f>
        <v>0.5</v>
      </c>
      <c r="H49" s="37">
        <f>_xlfn.SWITCH($A$40,"Lundi",Feuil3!L11,"Mardi",Feuil3!L23,"Mercredi",Feuil3!L35,"Jeudi",Feuil3!L47,"Vendredi",Feuil3!L59)</f>
        <v>0.58333333333333337</v>
      </c>
      <c r="I49" s="29">
        <f>_xlfn.SWITCH($A$40,"Lundi",Feuil3!O11,"Mardi",Feuil3!O23,"Mercredi",Feuil3!O35,"Jeudi",Feuil3!O47,"Vendredi",Feuil3!O59)</f>
        <v>0.66666666666666663</v>
      </c>
      <c r="J49" s="29">
        <f>_xlfn.SWITCH($A$40,"Lundi",Feuil3!Q11,"Mardi",Feuil3!Q23,"Mercredi",Feuil3!Q35,"Jeudi",Feuil3!Q47,"Vendredi",Feuil3!Q59)</f>
        <v>0.67361111111111116</v>
      </c>
      <c r="K49" s="29">
        <f>_xlfn.SWITCH($A$40,"Lundi",Feuil3!R11,"Mardi",Feuil3!R23,"Mercredi",Feuil3!R35,"Jeudi",Feuil3!R47,"Vendredi",Feuil3!R59)</f>
        <v>0.75</v>
      </c>
      <c r="L49" s="37">
        <f>_xlfn.SWITCH($A$40,"Lundi",Feuil3!S11,"Mardi",Feuil3!S23,"Mercredi",Feuil3!S35,"Jeudi",Feuil3!S47,"Vendredi",Feuil3!S59)</f>
        <v>0.33333333333333331</v>
      </c>
      <c r="N49" s="19"/>
      <c r="O49" s="19"/>
      <c r="P49" s="19"/>
      <c r="Q49" s="19"/>
      <c r="R49" s="19"/>
      <c r="S49" s="19"/>
    </row>
    <row r="50" spans="1:35" x14ac:dyDescent="0.25">
      <c r="B50" s="39" t="s">
        <v>1</v>
      </c>
      <c r="C50" s="98" t="s">
        <v>1</v>
      </c>
      <c r="D50" s="38" t="str">
        <f>_xlfn.SWITCH($A$40,"Lundi",Feuil3!E12,"Mardi",Feuil3!E24,"Mercredi",Feuil3!E36,"Jeudi",Feuil3!E48,"Vendredi",Feuil3!E60)</f>
        <v xml:space="preserve"> </v>
      </c>
      <c r="E50" s="29" t="str">
        <f>_xlfn.SWITCH($A$40,"Lundi",Feuil3!G12,"Mardi",Feuil3!G24,"Mercredi",Feuil3!G36,"Jeudi",Feuil3!G48,"Vendredi",Feuil3!G60)</f>
        <v xml:space="preserve"> </v>
      </c>
      <c r="F50" s="29" t="str">
        <f>_xlfn.SWITCH($A$40,"Lundi",Feuil3!I12,"Mardi",Feuil3!I24,"Mercredi",Feuil3!I36,"Jeudi",Feuil3!I48,"Vendredi",Feuil3!I60)</f>
        <v xml:space="preserve"> </v>
      </c>
      <c r="G50" s="110" t="str">
        <f>_xlfn.SWITCH($A$40,"Lundi",Feuil3!K12,"Mardi",Feuil3!K24,"Mercredi",Feuil3!K36,"Jeudi",Feuil3!K48,"Vendredi",Feuil3!K60)</f>
        <v xml:space="preserve"> </v>
      </c>
      <c r="H50" s="37" t="str">
        <f>_xlfn.SWITCH($A$40,"Lundi",Feuil3!L12,"Mardi",Feuil3!L24,"Mercredi",Feuil3!L36,"Jeudi",Feuil3!L48,"Vendredi",Feuil3!L60)</f>
        <v xml:space="preserve"> </v>
      </c>
      <c r="I50" s="29" t="str">
        <f>_xlfn.SWITCH($A$40,"Lundi",Feuil3!O12,"Mardi",Feuil3!O24,"Mercredi",Feuil3!O36,"Jeudi",Feuil3!O48,"Vendredi",Feuil3!O60)</f>
        <v xml:space="preserve"> </v>
      </c>
      <c r="J50" s="29" t="str">
        <f>_xlfn.SWITCH($A$40,"Lundi",Feuil3!Q12,"Mardi",Feuil3!Q24,"Mercredi",Feuil3!Q36,"Jeudi",Feuil3!Q48,"Vendredi",Feuil3!Q60)</f>
        <v xml:space="preserve"> </v>
      </c>
      <c r="K50" s="29" t="str">
        <f>_xlfn.SWITCH($A$40,"Lundi",Feuil3!R12,"Mardi",Feuil3!R24,"Mercredi",Feuil3!R36,"Jeudi",Feuil3!R48,"Vendredi",Feuil3!R60)</f>
        <v xml:space="preserve"> </v>
      </c>
      <c r="L50" s="37">
        <f>_xlfn.SWITCH($A$40,"Lundi",Feuil3!S12,"Mardi",Feuil3!S24,"Mercredi",Feuil3!S36,"Jeudi",Feuil3!S48,"Vendredi",Feuil3!S60)</f>
        <v>0</v>
      </c>
      <c r="N50" s="68"/>
      <c r="O50" s="19"/>
      <c r="P50" s="19"/>
      <c r="Q50" s="19"/>
      <c r="R50" s="19"/>
      <c r="S50" s="19"/>
    </row>
    <row r="51" spans="1:35" x14ac:dyDescent="0.25">
      <c r="A51" s="61"/>
      <c r="B51" s="40"/>
      <c r="C51" s="99"/>
      <c r="D51" s="20"/>
      <c r="E51" s="20"/>
      <c r="F51" s="20"/>
      <c r="G51" s="79"/>
      <c r="H51" s="45"/>
      <c r="I51" s="20"/>
      <c r="J51" s="20"/>
      <c r="K51" s="20"/>
      <c r="L51" s="45"/>
      <c r="N51" s="19"/>
      <c r="O51" s="19"/>
      <c r="P51" s="19"/>
      <c r="Q51" s="19"/>
      <c r="R51" s="19"/>
      <c r="S51" s="19"/>
    </row>
    <row r="52" spans="1:35" x14ac:dyDescent="0.25">
      <c r="A52" s="61">
        <f>_xlfn.SWITCH(WEEKDAY(A39+1),7,A39+3,1,A39+2,2,A39+1,3,A39+1,4,A39+1,5,A39+1,6,A39+1)</f>
        <v>44351</v>
      </c>
      <c r="B52" s="40"/>
      <c r="C52" s="100"/>
      <c r="D52" s="20"/>
      <c r="E52" s="20"/>
      <c r="F52" s="20"/>
      <c r="G52" s="79"/>
      <c r="H52" s="45"/>
      <c r="I52" s="20"/>
      <c r="J52" s="20"/>
      <c r="K52" s="20"/>
      <c r="L52" s="45"/>
      <c r="N52" s="19"/>
      <c r="O52" s="19"/>
      <c r="P52" s="19"/>
      <c r="Q52" s="19"/>
      <c r="R52" s="19"/>
      <c r="S52" s="19"/>
    </row>
    <row r="53" spans="1:35" x14ac:dyDescent="0.25">
      <c r="A53" s="64" t="str">
        <f>INDEX($AC$2:$AC$8,MATCH(WEEKDAY(A52),$AD$2:$AD$8,0))</f>
        <v>Vendredi</v>
      </c>
      <c r="B53" s="70"/>
      <c r="C53" s="101" t="s">
        <v>61</v>
      </c>
      <c r="D53" s="65" t="s">
        <v>31</v>
      </c>
      <c r="E53" s="65" t="s">
        <v>37</v>
      </c>
      <c r="F53" s="65" t="s">
        <v>32</v>
      </c>
      <c r="G53" s="80" t="s">
        <v>0</v>
      </c>
      <c r="H53" s="66" t="s">
        <v>32</v>
      </c>
      <c r="I53" s="65" t="s">
        <v>37</v>
      </c>
      <c r="J53" s="65" t="s">
        <v>32</v>
      </c>
      <c r="K53" s="65" t="s">
        <v>55</v>
      </c>
      <c r="L53" s="65" t="s">
        <v>60</v>
      </c>
      <c r="N53" s="19"/>
      <c r="O53" s="19"/>
      <c r="P53" s="19"/>
      <c r="Q53" s="19"/>
      <c r="R53" s="19"/>
      <c r="S53" s="19"/>
    </row>
    <row r="54" spans="1:35" x14ac:dyDescent="0.25">
      <c r="A54" s="71"/>
      <c r="B54" s="49" t="str">
        <f>_xlfn.SWITCH($A$53,"Lundi",Feuil3!D3,"Mardi",Feuil3!D15,"Mercredi",Feuil3!D27,"Jeudi",Feuil3!D39,"Vendredi",Feuil3!D51)</f>
        <v>N6</v>
      </c>
      <c r="C54" s="90" t="str">
        <f t="shared" ref="C54:C59" si="14">INDEX($W$11:$W$16,MATCH(B54,$V$11:$V$16,0))</f>
        <v>employé1</v>
      </c>
      <c r="D54" s="38">
        <f>_xlfn.SWITCH($A$53,"Lundi",Feuil3!E3,"Mardi",Feuil3!E15,"Mercredi",Feuil3!E27,"Jeudi",Feuil3!E39,"Vendredi",Feuil3!E51)</f>
        <v>0.33333333333333331</v>
      </c>
      <c r="E54" s="29">
        <f>_xlfn.SWITCH($A$53,"Lundi",Feuil3!G3,"Mardi",Feuil3!G15,"Mercredi",Feuil3!G27,"Jeudi",Feuil3!G39,"Vendredi",Feuil3!G51)</f>
        <v>0.41666666666666669</v>
      </c>
      <c r="F54" s="29">
        <f>_xlfn.SWITCH($A$53,"Lundi",Feuil3!I3,"Mardi",Feuil3!I15,"Mercredi",Feuil3!I27,"Jeudi",Feuil3!I39,"Vendredi",Feuil3!I51)</f>
        <v>0.4236111111111111</v>
      </c>
      <c r="G54" s="110">
        <f>_xlfn.SWITCH($A$53,"Lundi",Feuil3!K3,"Mardi",Feuil3!K15,"Mercredi",Feuil3!K27,"Jeudi",Feuil3!K39,"Vendredi",Feuil3!K51)</f>
        <v>0.52083333333333337</v>
      </c>
      <c r="H54" s="37">
        <f>_xlfn.SWITCH($A$53,"Lundi",Feuil3!L3,"Mardi",Feuil3!L15,"Mercredi",Feuil3!L27,"Jeudi",Feuil3!L39,"Vendredi",Feuil3!L51)</f>
        <v>0.58333333333333337</v>
      </c>
      <c r="I54" s="29" t="str">
        <f>_xlfn.SWITCH($A$53,"Lundi",Feuil3!O3,"Mardi",Feuil3!O15,"Mercredi",Feuil3!O27,"Jeudi",Feuil3!O39,"Vendredi",Feuil3!O51)</f>
        <v xml:space="preserve"> </v>
      </c>
      <c r="J54" s="29" t="str">
        <f>_xlfn.SWITCH($A$53,"Lundi",Feuil3!Q3,"Mardi",Feuil3!Q15,"Mercredi",Feuil3!Q27,"Jeudi",Feuil3!Q39,"Vendredi",Feuil3!Q51)</f>
        <v xml:space="preserve"> </v>
      </c>
      <c r="K54" s="29">
        <f>_xlfn.SWITCH($A$53,"Lundi",Feuil3!R3,"Mardi",Feuil3!R15,"Mercredi",Feuil3!R27,"Jeudi",Feuil3!R39,"Vendredi",Feuil3!R51)</f>
        <v>0.70833333333333337</v>
      </c>
      <c r="L54" s="37">
        <f>_xlfn.SWITCH($A$53,"Lundi",Feuil3!S3,"Mardi",Feuil3!S15,"Mercredi",Feuil3!S27,"Jeudi",Feuil3!S39,"Vendredi",Feuil3!S51)</f>
        <v>0.31250000000000006</v>
      </c>
      <c r="N54" s="19"/>
      <c r="O54" s="19"/>
      <c r="P54" s="19"/>
      <c r="Q54" s="19"/>
      <c r="R54" s="19"/>
      <c r="S54" s="19"/>
    </row>
    <row r="55" spans="1:35" s="67" customFormat="1" x14ac:dyDescent="0.25">
      <c r="A55" s="71"/>
      <c r="B55" s="49" t="str">
        <f>_xlfn.SWITCH($A$53,"Lundi",Feuil3!D4,"Mardi",Feuil3!D16,"Mercredi",Feuil3!D28,"Jeudi",Feuil3!D40,"Vendredi",Feuil3!D52)</f>
        <v>N1</v>
      </c>
      <c r="C55" s="91" t="str">
        <f t="shared" si="14"/>
        <v>employé2</v>
      </c>
      <c r="D55" s="38">
        <f>_xlfn.SWITCH($A$53,"Lundi",Feuil3!E4,"Mardi",Feuil3!E16,"Mercredi",Feuil3!E28,"Jeudi",Feuil3!E40,"Vendredi",Feuil3!E52)</f>
        <v>0.33333333333333331</v>
      </c>
      <c r="E55" s="29">
        <f>_xlfn.SWITCH($A$53,"Lundi",Feuil3!G4,"Mardi",Feuil3!G16,"Mercredi",Feuil3!G28,"Jeudi",Feuil3!G40,"Vendredi",Feuil3!G52)</f>
        <v>0.45833333333333331</v>
      </c>
      <c r="F55" s="29">
        <f>_xlfn.SWITCH($A$53,"Lundi",Feuil3!I4,"Mardi",Feuil3!I16,"Mercredi",Feuil3!I28,"Jeudi",Feuil3!I40,"Vendredi",Feuil3!I52)</f>
        <v>0.46875</v>
      </c>
      <c r="G55" s="110">
        <f>_xlfn.SWITCH($A$53,"Lundi",Feuil3!K4,"Mardi",Feuil3!K16,"Mercredi",Feuil3!K28,"Jeudi",Feuil3!K40,"Vendredi",Feuil3!K52)</f>
        <v>0.5</v>
      </c>
      <c r="H55" s="37">
        <f>_xlfn.SWITCH($A$53,"Lundi",Feuil3!L4,"Mardi",Feuil3!L16,"Mercredi",Feuil3!L28,"Jeudi",Feuil3!L40,"Vendredi",Feuil3!L52)</f>
        <v>0.625</v>
      </c>
      <c r="I55" s="29" t="str">
        <f>_xlfn.SWITCH($A$53,"Lundi",Feuil3!O4,"Mardi",Feuil3!O16,"Mercredi",Feuil3!O28,"Jeudi",Feuil3!O40,"Vendredi",Feuil3!O52)</f>
        <v xml:space="preserve"> </v>
      </c>
      <c r="J55" s="29" t="str">
        <f>_xlfn.SWITCH($A$53,"Lundi",Feuil3!Q4,"Mardi",Feuil3!Q16,"Mercredi",Feuil3!Q28,"Jeudi",Feuil3!Q40,"Vendredi",Feuil3!Q52)</f>
        <v xml:space="preserve"> </v>
      </c>
      <c r="K55" s="29">
        <f>_xlfn.SWITCH($A$53,"Lundi",Feuil3!R4,"Mardi",Feuil3!R16,"Mercredi",Feuil3!R28,"Jeudi",Feuil3!R40,"Vendredi",Feuil3!R52)</f>
        <v>0.75</v>
      </c>
      <c r="L55" s="37">
        <f>_xlfn.SWITCH($A$53,"Lundi",Feuil3!S4,"Mardi",Feuil3!S16,"Mercredi",Feuil3!S28,"Jeudi",Feuil3!S40,"Vendredi",Feuil3!S52)</f>
        <v>0.29166666666666669</v>
      </c>
      <c r="M55"/>
      <c r="N55" s="19"/>
      <c r="O55" s="19"/>
      <c r="P55" s="19"/>
      <c r="Q55" s="68"/>
      <c r="R55" s="68"/>
      <c r="S55" s="68"/>
      <c r="AF55"/>
      <c r="AG55"/>
      <c r="AH55"/>
      <c r="AI55"/>
    </row>
    <row r="56" spans="1:35" x14ac:dyDescent="0.25">
      <c r="A56" s="71"/>
      <c r="B56" s="49" t="str">
        <f>_xlfn.SWITCH($A$53,"Lundi",Feuil3!D5,"Mardi",Feuil3!D17,"Mercredi",Feuil3!D29,"Jeudi",Feuil3!D41,"Vendredi",Feuil3!D53)</f>
        <v>N2</v>
      </c>
      <c r="C56" s="93" t="str">
        <f t="shared" si="14"/>
        <v>employé3</v>
      </c>
      <c r="D56" s="38">
        <f>_xlfn.SWITCH($A$53,"Lundi",Feuil3!E5,"Mardi",Feuil3!E17,"Mercredi",Feuil3!E29,"Jeudi",Feuil3!E41,"Vendredi",Feuil3!E53)</f>
        <v>0.33333333333333331</v>
      </c>
      <c r="E56" s="29">
        <f>_xlfn.SWITCH($A$53,"Lundi",Feuil3!G5,"Mardi",Feuil3!G17,"Mercredi",Feuil3!G29,"Jeudi",Feuil3!G41,"Vendredi",Feuil3!G53)</f>
        <v>0.41666666666666669</v>
      </c>
      <c r="F56" s="29">
        <f>_xlfn.SWITCH($A$53,"Lundi",Feuil3!I5,"Mardi",Feuil3!I17,"Mercredi",Feuil3!I29,"Jeudi",Feuil3!I41,"Vendredi",Feuil3!I53)</f>
        <v>0.4236111111111111</v>
      </c>
      <c r="G56" s="110">
        <f>_xlfn.SWITCH($A$53,"Lundi",Feuil3!K5,"Mardi",Feuil3!K17,"Mercredi",Feuil3!K29,"Jeudi",Feuil3!K41,"Vendredi",Feuil3!K53)</f>
        <v>0.47916666666666669</v>
      </c>
      <c r="H56" s="37">
        <f>_xlfn.SWITCH($A$53,"Lundi",Feuil3!L5,"Mardi",Feuil3!L17,"Mercredi",Feuil3!L29,"Jeudi",Feuil3!L41,"Vendredi",Feuil3!L53)</f>
        <v>0.54166666666666663</v>
      </c>
      <c r="I56" s="29" t="str">
        <f>_xlfn.SWITCH($A$53,"Lundi",Feuil3!O5,"Mardi",Feuil3!O17,"Mercredi",Feuil3!O29,"Jeudi",Feuil3!O41,"Vendredi",Feuil3!O53)</f>
        <v xml:space="preserve"> </v>
      </c>
      <c r="J56" s="29" t="str">
        <f>_xlfn.SWITCH($A$53,"Lundi",Feuil3!Q5,"Mardi",Feuil3!Q17,"Mercredi",Feuil3!Q29,"Jeudi",Feuil3!Q41,"Vendredi",Feuil3!Q53)</f>
        <v xml:space="preserve"> </v>
      </c>
      <c r="K56" s="29">
        <f>_xlfn.SWITCH($A$53,"Lundi",Feuil3!R5,"Mardi",Feuil3!R17,"Mercredi",Feuil3!R29,"Jeudi",Feuil3!R41,"Vendredi",Feuil3!R53)</f>
        <v>0.625</v>
      </c>
      <c r="L56" s="37">
        <f>_xlfn.SWITCH($A$53,"Lundi",Feuil3!S5,"Mardi",Feuil3!S17,"Mercredi",Feuil3!S29,"Jeudi",Feuil3!S41,"Vendredi",Feuil3!S53)</f>
        <v>0.22916666666666674</v>
      </c>
      <c r="N56" s="19"/>
      <c r="O56" s="68"/>
      <c r="P56" s="68"/>
      <c r="Q56" s="19"/>
      <c r="R56" s="19"/>
      <c r="S56" s="19"/>
    </row>
    <row r="57" spans="1:35" x14ac:dyDescent="0.25">
      <c r="A57" s="71"/>
      <c r="B57" s="49" t="str">
        <f>_xlfn.SWITCH($A$53,"Lundi",Feuil3!D6,"Mardi",Feuil3!D18,"Mercredi",Feuil3!D30,"Jeudi",Feuil3!D42,"Vendredi",Feuil3!D54)</f>
        <v>N3</v>
      </c>
      <c r="C57" s="92" t="str">
        <f t="shared" si="14"/>
        <v>employé4</v>
      </c>
      <c r="D57" s="38">
        <f>_xlfn.SWITCH($A$53,"Lundi",Feuil3!E6,"Mardi",Feuil3!E18,"Mercredi",Feuil3!E30,"Jeudi",Feuil3!E42,"Vendredi",Feuil3!E54)</f>
        <v>0.33333333333333331</v>
      </c>
      <c r="E57" s="29">
        <f>_xlfn.SWITCH($A$53,"Lundi",Feuil3!G6,"Mardi",Feuil3!G18,"Mercredi",Feuil3!G30,"Jeudi",Feuil3!G42,"Vendredi",Feuil3!G54)</f>
        <v>0.41666666666666669</v>
      </c>
      <c r="F57" s="29">
        <f>_xlfn.SWITCH($A$53,"Lundi",Feuil3!I6,"Mardi",Feuil3!I18,"Mercredi",Feuil3!I30,"Jeudi",Feuil3!I42,"Vendredi",Feuil3!I54)</f>
        <v>0.4236111111111111</v>
      </c>
      <c r="G57" s="110">
        <f>_xlfn.SWITCH($A$53,"Lundi",Feuil3!K6,"Mardi",Feuil3!K18,"Mercredi",Feuil3!K30,"Jeudi",Feuil3!K42,"Vendredi",Feuil3!K54)</f>
        <v>0.5</v>
      </c>
      <c r="H57" s="37">
        <f>_xlfn.SWITCH($A$53,"Lundi",Feuil3!L6,"Mardi",Feuil3!L18,"Mercredi",Feuil3!L30,"Jeudi",Feuil3!L42,"Vendredi",Feuil3!L54)</f>
        <v>0.58333333333333337</v>
      </c>
      <c r="I57" s="29" t="str">
        <f>_xlfn.SWITCH($A$53,"Lundi",Feuil3!O6,"Mardi",Feuil3!O18,"Mercredi",Feuil3!O30,"Jeudi",Feuil3!O42,"Vendredi",Feuil3!O54)</f>
        <v xml:space="preserve"> </v>
      </c>
      <c r="J57" s="29" t="str">
        <f>_xlfn.SWITCH($A$53,"Lundi",Feuil3!Q6,"Mardi",Feuil3!Q18,"Mercredi",Feuil3!Q30,"Jeudi",Feuil3!Q42,"Vendredi",Feuil3!Q54)</f>
        <v xml:space="preserve"> </v>
      </c>
      <c r="K57" s="29">
        <f>_xlfn.SWITCH($A$53,"Lundi",Feuil3!R6,"Mardi",Feuil3!R18,"Mercredi",Feuil3!R30,"Jeudi",Feuil3!R42,"Vendredi",Feuil3!R54)</f>
        <v>0.66666666666666663</v>
      </c>
      <c r="L57" s="37">
        <f>_xlfn.SWITCH($A$53,"Lundi",Feuil3!S6,"Mardi",Feuil3!S18,"Mercredi",Feuil3!S30,"Jeudi",Feuil3!S42,"Vendredi",Feuil3!S54)</f>
        <v>0.24999999999999994</v>
      </c>
      <c r="N57" s="19"/>
      <c r="O57" s="19"/>
      <c r="P57" s="19"/>
      <c r="Q57" s="19"/>
      <c r="R57" s="19"/>
      <c r="S57" s="19"/>
    </row>
    <row r="58" spans="1:35" x14ac:dyDescent="0.25">
      <c r="A58" s="71"/>
      <c r="B58" s="49" t="str">
        <f>_xlfn.SWITCH($A$53,"Lundi",Feuil3!D7,"Mardi",Feuil3!D19,"Mercredi",Feuil3!D31,"Jeudi",Feuil3!D43,"Vendredi",Feuil3!D55)</f>
        <v>N4</v>
      </c>
      <c r="C58" s="94" t="str">
        <f t="shared" si="14"/>
        <v>employé5</v>
      </c>
      <c r="D58" s="38">
        <f>_xlfn.SWITCH($A$53,"Lundi",Feuil3!E7,"Mardi",Feuil3!E19,"Mercredi",Feuil3!E31,"Jeudi",Feuil3!E43,"Vendredi",Feuil3!E55)</f>
        <v>0.375</v>
      </c>
      <c r="E58" s="29">
        <f>_xlfn.SWITCH($A$53,"Lundi",Feuil3!G7,"Mardi",Feuil3!G19,"Mercredi",Feuil3!G31,"Jeudi",Feuil3!G43,"Vendredi",Feuil3!G55)</f>
        <v>0.45833333333333331</v>
      </c>
      <c r="F58" s="29">
        <f>_xlfn.SWITCH($A$53,"Lundi",Feuil3!I7,"Mardi",Feuil3!I19,"Mercredi",Feuil3!I31,"Jeudi",Feuil3!I43,"Vendredi",Feuil3!I55)</f>
        <v>0.46527777777777773</v>
      </c>
      <c r="G58" s="110">
        <f>_xlfn.SWITCH($A$53,"Lundi",Feuil3!K7,"Mardi",Feuil3!K19,"Mercredi",Feuil3!K31,"Jeudi",Feuil3!K43,"Vendredi",Feuil3!K55)</f>
        <v>0.54166666666666663</v>
      </c>
      <c r="H58" s="37">
        <f>_xlfn.SWITCH($A$53,"Lundi",Feuil3!L7,"Mardi",Feuil3!L19,"Mercredi",Feuil3!L31,"Jeudi",Feuil3!L43,"Vendredi",Feuil3!L55)</f>
        <v>0.66666666666666663</v>
      </c>
      <c r="I58" s="29" t="str">
        <f>_xlfn.SWITCH($A$53,"Lundi",Feuil3!O7,"Mardi",Feuil3!O19,"Mercredi",Feuil3!O31,"Jeudi",Feuil3!O43,"Vendredi",Feuil3!O55)</f>
        <v xml:space="preserve"> </v>
      </c>
      <c r="J58" s="29" t="str">
        <f>_xlfn.SWITCH($A$53,"Lundi",Feuil3!Q7,"Mardi",Feuil3!Q19,"Mercredi",Feuil3!Q31,"Jeudi",Feuil3!Q43,"Vendredi",Feuil3!Q55)</f>
        <v xml:space="preserve"> </v>
      </c>
      <c r="K58" s="29">
        <f>_xlfn.SWITCH($A$53,"Lundi",Feuil3!R7,"Mardi",Feuil3!R19,"Mercredi",Feuil3!R31,"Jeudi",Feuil3!R43,"Vendredi",Feuil3!R55)</f>
        <v>0.79166666666666663</v>
      </c>
      <c r="L58" s="37">
        <f>_xlfn.SWITCH($A$53,"Lundi",Feuil3!S7,"Mardi",Feuil3!S19,"Mercredi",Feuil3!S31,"Jeudi",Feuil3!S43,"Vendredi",Feuil3!S55)</f>
        <v>0.29166666666666663</v>
      </c>
      <c r="N58" s="19"/>
      <c r="O58" s="19"/>
      <c r="P58" s="19"/>
      <c r="Q58" s="19"/>
      <c r="R58" s="19"/>
      <c r="S58" s="19"/>
    </row>
    <row r="59" spans="1:35" x14ac:dyDescent="0.25">
      <c r="A59" s="71"/>
      <c r="B59" s="49" t="str">
        <f>_xlfn.SWITCH($A$53,"Lundi",Feuil3!D8,"Mardi",Feuil3!D20,"Mercredi",Feuil3!D32,"Jeudi",Feuil3!D44,"Vendredi",Feuil3!D56)</f>
        <v>N5</v>
      </c>
      <c r="C59" s="95" t="str">
        <f t="shared" si="14"/>
        <v>employé6</v>
      </c>
      <c r="D59" s="38">
        <f>_xlfn.SWITCH($A$53,"Lundi",Feuil3!E8,"Mardi",Feuil3!E20,"Mercredi",Feuil3!E32,"Jeudi",Feuil3!E44,"Vendredi",Feuil3!E56)</f>
        <v>0.33333333333333331</v>
      </c>
      <c r="E59" s="29">
        <f>_xlfn.SWITCH($A$53,"Lundi",Feuil3!G8,"Mardi",Feuil3!G20,"Mercredi",Feuil3!G32,"Jeudi",Feuil3!G44,"Vendredi",Feuil3!G56)</f>
        <v>0.41666666666666669</v>
      </c>
      <c r="F59" s="29">
        <f>_xlfn.SWITCH($A$53,"Lundi",Feuil3!I8,"Mardi",Feuil3!I20,"Mercredi",Feuil3!I32,"Jeudi",Feuil3!I44,"Vendredi",Feuil3!I56)</f>
        <v>0.4236111111111111</v>
      </c>
      <c r="G59" s="110">
        <f>_xlfn.SWITCH($A$53,"Lundi",Feuil3!K8,"Mardi",Feuil3!K20,"Mercredi",Feuil3!K32,"Jeudi",Feuil3!K44,"Vendredi",Feuil3!K56)</f>
        <v>0.5</v>
      </c>
      <c r="H59" s="37">
        <f>_xlfn.SWITCH($A$53,"Lundi",Feuil3!L8,"Mardi",Feuil3!L20,"Mercredi",Feuil3!L32,"Jeudi",Feuil3!L44,"Vendredi",Feuil3!L56)</f>
        <v>0.5625</v>
      </c>
      <c r="I59" s="29" t="str">
        <f>_xlfn.SWITCH($A$53,"Lundi",Feuil3!O8,"Mardi",Feuil3!O20,"Mercredi",Feuil3!O32,"Jeudi",Feuil3!O44,"Vendredi",Feuil3!O56)</f>
        <v xml:space="preserve"> </v>
      </c>
      <c r="J59" s="29" t="str">
        <f>_xlfn.SWITCH($A$53,"Lundi",Feuil3!Q8,"Mardi",Feuil3!Q20,"Mercredi",Feuil3!Q32,"Jeudi",Feuil3!Q44,"Vendredi",Feuil3!Q56)</f>
        <v xml:space="preserve"> </v>
      </c>
      <c r="K59" s="29">
        <f>_xlfn.SWITCH($A$53,"Lundi",Feuil3!R8,"Mardi",Feuil3!R20,"Mercredi",Feuil3!R32,"Jeudi",Feuil3!R44,"Vendredi",Feuil3!R56)</f>
        <v>0.6875</v>
      </c>
      <c r="L59" s="37">
        <f>_xlfn.SWITCH($A$53,"Lundi",Feuil3!S8,"Mardi",Feuil3!S20,"Mercredi",Feuil3!S32,"Jeudi",Feuil3!S44,"Vendredi",Feuil3!S56)</f>
        <v>0.29166666666666669</v>
      </c>
      <c r="N59" s="19"/>
      <c r="O59" s="19"/>
      <c r="P59" s="19"/>
      <c r="Q59" s="19"/>
      <c r="R59" s="19"/>
      <c r="S59" s="19"/>
    </row>
    <row r="60" spans="1:35" x14ac:dyDescent="0.25">
      <c r="A60" s="71"/>
      <c r="B60" s="43" t="str">
        <f>_xlfn.SWITCH($A$53,"Lundi",Feuil3!D9,"Mardi",Feuil3!D21,"Mercredi",Feuil3!D33,"Jeudi",Feuil3!D45,"Vendredi",Feuil3!D57)</f>
        <v xml:space="preserve"> </v>
      </c>
      <c r="C60" s="59"/>
      <c r="D60" s="20"/>
      <c r="E60" s="20"/>
      <c r="F60" s="20"/>
      <c r="G60" s="79"/>
      <c r="H60" s="45"/>
      <c r="I60" s="20"/>
      <c r="J60" s="20"/>
      <c r="K60" s="20"/>
      <c r="L60" s="37" t="str">
        <f>_xlfn.SWITCH($A$53,"Lundi",Feuil3!S9,"Mardi",Feuil3!S21,"Mercredi",Feuil3!S33,"Jeudi",Feuil3!S45,"Vendredi",Feuil3!S57)</f>
        <v xml:space="preserve"> </v>
      </c>
      <c r="N60" s="19"/>
      <c r="O60" s="19"/>
      <c r="P60" s="19"/>
      <c r="Q60" s="19"/>
      <c r="R60" s="19"/>
      <c r="S60" s="19"/>
    </row>
    <row r="61" spans="1:35" x14ac:dyDescent="0.25">
      <c r="A61" s="71"/>
      <c r="B61" s="43" t="str">
        <f>_xlfn.SWITCH($A$53,"Lundi",Feuil3!D10,"Mardi",Feuil3!D22,"Mercredi",Feuil3!D34,"Jeudi",Feuil3!D46,"Vendredi",Feuil3!D58)</f>
        <v>N7</v>
      </c>
      <c r="C61" s="96" t="str">
        <f>INDEX($W$18:$W$19,MATCH(B61,$V$18:$V$19,0))</f>
        <v>employé8</v>
      </c>
      <c r="D61" s="38">
        <f>_xlfn.SWITCH($A$53,"Lundi",Feuil3!E10,"Mardi",Feuil3!E22,"Mercredi",Feuil3!E34,"Jeudi",Feuil3!E46,"Vendredi",Feuil3!E58)</f>
        <v>0.33333333333333331</v>
      </c>
      <c r="E61" s="29">
        <f>_xlfn.SWITCH($A$53,"Lundi",Feuil3!G10,"Mardi",Feuil3!G22,"Mercredi",Feuil3!G34,"Jeudi",Feuil3!G46,"Vendredi",Feuil3!G58)</f>
        <v>0.41666666666666669</v>
      </c>
      <c r="F61" s="29">
        <f>_xlfn.SWITCH($A$53,"Lundi",Feuil3!I10,"Mardi",Feuil3!I22,"Mercredi",Feuil3!I34,"Jeudi",Feuil3!I46,"Vendredi",Feuil3!I58)</f>
        <v>0.4236111111111111</v>
      </c>
      <c r="G61" s="110">
        <f>_xlfn.SWITCH($A$53,"Lundi",Feuil3!K10,"Mardi",Feuil3!K22,"Mercredi",Feuil3!K34,"Jeudi",Feuil3!K46,"Vendredi",Feuil3!K58)</f>
        <v>0.5</v>
      </c>
      <c r="H61" s="37">
        <f>_xlfn.SWITCH($A$53,"Lundi",Feuil3!L10,"Mardi",Feuil3!L22,"Mercredi",Feuil3!L34,"Jeudi",Feuil3!L46,"Vendredi",Feuil3!L58)</f>
        <v>0.54166666666666663</v>
      </c>
      <c r="I61" s="29">
        <f>_xlfn.SWITCH($A$53,"Lundi",Feuil3!O10,"Mardi",Feuil3!O22,"Mercredi",Feuil3!O34,"Jeudi",Feuil3!O46,"Vendredi",Feuil3!O58)</f>
        <v>0.625</v>
      </c>
      <c r="J61" s="29">
        <f>_xlfn.SWITCH($A$53,"Lundi",Feuil3!Q10,"Mardi",Feuil3!Q22,"Mercredi",Feuil3!Q34,"Jeudi",Feuil3!Q46,"Vendredi",Feuil3!Q58)</f>
        <v>0.63194444444444442</v>
      </c>
      <c r="K61" s="29">
        <f>_xlfn.SWITCH($A$53,"Lundi",Feuil3!R10,"Mardi",Feuil3!R22,"Mercredi",Feuil3!R34,"Jeudi",Feuil3!R46,"Vendredi",Feuil3!R58)</f>
        <v>0.70833333333333337</v>
      </c>
      <c r="L61" s="37">
        <f>_xlfn.SWITCH($A$53,"Lundi",Feuil3!S10,"Mardi",Feuil3!S22,"Mercredi",Feuil3!S34,"Jeudi",Feuil3!S46,"Vendredi",Feuil3!S58)</f>
        <v>0.33333333333333343</v>
      </c>
      <c r="N61" s="19"/>
      <c r="O61" s="19"/>
      <c r="P61" s="19"/>
      <c r="Q61" s="19"/>
      <c r="R61" s="19"/>
      <c r="S61" s="19"/>
    </row>
    <row r="62" spans="1:35" x14ac:dyDescent="0.25">
      <c r="A62" s="71"/>
      <c r="B62" s="43" t="str">
        <f>_xlfn.SWITCH($A$53,"Lundi",Feuil3!D11,"Mardi",Feuil3!D23,"Mercredi",Feuil3!D35,"Jeudi",Feuil3!D47,"Vendredi",Feuil3!D59)</f>
        <v>N8</v>
      </c>
      <c r="C62" s="97" t="str">
        <f>INDEX($W$18:$W$19,MATCH(B62,$V$18:$V$19,0))</f>
        <v>employé7</v>
      </c>
      <c r="D62" s="38">
        <f>_xlfn.SWITCH($A$53,"Lundi",Feuil3!E11,"Mardi",Feuil3!E23,"Mercredi",Feuil3!E35,"Jeudi",Feuil3!E47,"Vendredi",Feuil3!E59)</f>
        <v>0.375</v>
      </c>
      <c r="E62" s="29">
        <f>_xlfn.SWITCH($A$53,"Lundi",Feuil3!G11,"Mardi",Feuil3!G23,"Mercredi",Feuil3!G35,"Jeudi",Feuil3!G47,"Vendredi",Feuil3!G59)</f>
        <v>0.45833333333333331</v>
      </c>
      <c r="F62" s="29">
        <f>_xlfn.SWITCH($A$53,"Lundi",Feuil3!I11,"Mardi",Feuil3!I23,"Mercredi",Feuil3!I35,"Jeudi",Feuil3!I47,"Vendredi",Feuil3!I59)</f>
        <v>0.46527777777777773</v>
      </c>
      <c r="G62" s="110">
        <f>_xlfn.SWITCH($A$53,"Lundi",Feuil3!K11,"Mardi",Feuil3!K23,"Mercredi",Feuil3!K35,"Jeudi",Feuil3!K47,"Vendredi",Feuil3!K59)</f>
        <v>0.54166666666666663</v>
      </c>
      <c r="H62" s="37">
        <f>_xlfn.SWITCH($A$53,"Lundi",Feuil3!L11,"Mardi",Feuil3!L23,"Mercredi",Feuil3!L35,"Jeudi",Feuil3!L47,"Vendredi",Feuil3!L59)</f>
        <v>0.66666666666666663</v>
      </c>
      <c r="I62" s="29">
        <f>_xlfn.SWITCH($A$53,"Lundi",Feuil3!O11,"Mardi",Feuil3!O23,"Mercredi",Feuil3!O35,"Jeudi",Feuil3!O47,"Vendredi",Feuil3!O59)</f>
        <v>0.75</v>
      </c>
      <c r="J62" s="29">
        <f>_xlfn.SWITCH($A$53,"Lundi",Feuil3!Q11,"Mardi",Feuil3!Q23,"Mercredi",Feuil3!Q35,"Jeudi",Feuil3!Q47,"Vendredi",Feuil3!Q59)</f>
        <v>0.75694444444444453</v>
      </c>
      <c r="K62" s="29">
        <f>_xlfn.SWITCH($A$53,"Lundi",Feuil3!R11,"Mardi",Feuil3!R23,"Mercredi",Feuil3!R35,"Jeudi",Feuil3!R47,"Vendredi",Feuil3!R59)</f>
        <v>0.79166666666666663</v>
      </c>
      <c r="L62" s="37">
        <f>_xlfn.SWITCH($A$53,"Lundi",Feuil3!S11,"Mardi",Feuil3!S23,"Mercredi",Feuil3!S35,"Jeudi",Feuil3!S47,"Vendredi",Feuil3!S59)</f>
        <v>0.29166666666666663</v>
      </c>
      <c r="N62" s="19"/>
      <c r="O62" s="19"/>
      <c r="P62" s="19"/>
      <c r="Q62" s="19"/>
      <c r="R62" s="19"/>
      <c r="S62" s="19"/>
      <c r="AF62" s="67"/>
      <c r="AG62" s="67"/>
      <c r="AH62" s="67"/>
      <c r="AI62" s="67"/>
    </row>
    <row r="63" spans="1:35" x14ac:dyDescent="0.25">
      <c r="B63" s="39" t="s">
        <v>1</v>
      </c>
      <c r="C63" s="98" t="s">
        <v>1</v>
      </c>
      <c r="D63" s="38" t="str">
        <f>_xlfn.SWITCH($A$53,"Lundi",Feuil3!E12,"Mardi",Feuil3!E24,"Mercredi",Feuil3!E36,"Jeudi",Feuil3!E48,"Vendredi",Feuil3!E60)</f>
        <v xml:space="preserve"> </v>
      </c>
      <c r="E63" s="29" t="str">
        <f>_xlfn.SWITCH($A$53,"Lundi",Feuil3!G12,"Mardi",Feuil3!G24,"Mercredi",Feuil3!G36,"Jeudi",Feuil3!G48,"Vendredi",Feuil3!G60)</f>
        <v xml:space="preserve"> </v>
      </c>
      <c r="F63" s="29" t="str">
        <f>_xlfn.SWITCH($A$53,"Lundi",Feuil3!I12,"Mardi",Feuil3!I24,"Mercredi",Feuil3!I36,"Jeudi",Feuil3!I48,"Vendredi",Feuil3!I60)</f>
        <v xml:space="preserve"> </v>
      </c>
      <c r="G63" s="110" t="str">
        <f>_xlfn.SWITCH($A$53,"Lundi",Feuil3!K12,"Mardi",Feuil3!K24,"Mercredi",Feuil3!K36,"Jeudi",Feuil3!K48,"Vendredi",Feuil3!K60)</f>
        <v xml:space="preserve"> </v>
      </c>
      <c r="H63" s="37" t="str">
        <f>_xlfn.SWITCH($A$53,"Lundi",Feuil3!L12,"Mardi",Feuil3!L24,"Mercredi",Feuil3!L36,"Jeudi",Feuil3!L48,"Vendredi",Feuil3!L60)</f>
        <v xml:space="preserve"> </v>
      </c>
      <c r="I63" s="29" t="str">
        <f>_xlfn.SWITCH($A$53,"Lundi",Feuil3!O12,"Mardi",Feuil3!O24,"Mercredi",Feuil3!O36,"Jeudi",Feuil3!O48,"Vendredi",Feuil3!O60)</f>
        <v xml:space="preserve"> </v>
      </c>
      <c r="J63" s="29" t="str">
        <f>_xlfn.SWITCH($A$53,"Lundi",Feuil3!Q12,"Mardi",Feuil3!Q24,"Mercredi",Feuil3!Q36,"Jeudi",Feuil3!Q48,"Vendredi",Feuil3!Q60)</f>
        <v xml:space="preserve"> </v>
      </c>
      <c r="K63" s="29" t="str">
        <f>_xlfn.SWITCH($A$53,"Lundi",Feuil3!R12,"Mardi",Feuil3!R24,"Mercredi",Feuil3!R36,"Jeudi",Feuil3!R48,"Vendredi",Feuil3!R60)</f>
        <v xml:space="preserve"> </v>
      </c>
      <c r="L63" s="37">
        <f>_xlfn.SWITCH($A$53,"Lundi",Feuil3!S12,"Mardi",Feuil3!S24,"Mercredi",Feuil3!S36,"Jeudi",Feuil3!S48,"Vendredi",Feuil3!S60)</f>
        <v>0</v>
      </c>
      <c r="N63" s="68"/>
      <c r="O63" s="19"/>
      <c r="P63" s="19"/>
      <c r="Q63" s="19"/>
      <c r="R63" s="19"/>
      <c r="S63" s="19"/>
    </row>
    <row r="64" spans="1:35" x14ac:dyDescent="0.25">
      <c r="A64" s="61"/>
      <c r="B64" s="40"/>
      <c r="C64" s="99"/>
      <c r="D64" s="20"/>
      <c r="E64" s="20"/>
      <c r="F64" s="20"/>
      <c r="G64" s="79"/>
      <c r="H64" s="45"/>
      <c r="I64" s="20"/>
      <c r="J64" s="20"/>
      <c r="K64" s="20"/>
      <c r="L64" s="45"/>
      <c r="O64" s="19"/>
      <c r="P64" s="19"/>
      <c r="Q64" s="19"/>
      <c r="R64" s="19"/>
      <c r="S64" s="19"/>
    </row>
    <row r="65" spans="1:35" x14ac:dyDescent="0.25">
      <c r="A65" s="61">
        <f>_xlfn.SWITCH(WEEKDAY(A52+1),7,A52+3,1,A52+2,2,A52+1,3,A52+1,4,A52+1,5,A52+1,6,A52+1)</f>
        <v>44354</v>
      </c>
      <c r="B65" s="40"/>
      <c r="C65" s="100"/>
      <c r="D65" s="20"/>
      <c r="E65" s="20"/>
      <c r="F65" s="20"/>
      <c r="G65" s="79"/>
      <c r="H65" s="45"/>
      <c r="I65" s="20"/>
      <c r="J65" s="20"/>
      <c r="K65" s="20"/>
      <c r="L65" s="45"/>
      <c r="O65" s="19"/>
      <c r="P65" s="19"/>
      <c r="Q65" s="19"/>
      <c r="R65" s="19"/>
      <c r="S65" s="19"/>
    </row>
    <row r="66" spans="1:35" x14ac:dyDescent="0.25">
      <c r="A66" s="64" t="str">
        <f>INDEX($AC$2:$AC$8,MATCH(WEEKDAY(A65),$AD$2:$AD$8,0))</f>
        <v>Lundi</v>
      </c>
      <c r="B66" s="70"/>
      <c r="C66" s="101" t="s">
        <v>61</v>
      </c>
      <c r="D66" s="65" t="s">
        <v>31</v>
      </c>
      <c r="E66" s="65" t="s">
        <v>37</v>
      </c>
      <c r="F66" s="65" t="s">
        <v>32</v>
      </c>
      <c r="G66" s="80" t="s">
        <v>0</v>
      </c>
      <c r="H66" s="66" t="s">
        <v>32</v>
      </c>
      <c r="I66" s="65" t="s">
        <v>37</v>
      </c>
      <c r="J66" s="65" t="s">
        <v>32</v>
      </c>
      <c r="K66" s="65" t="s">
        <v>55</v>
      </c>
      <c r="L66" s="65" t="s">
        <v>60</v>
      </c>
      <c r="O66" s="19"/>
      <c r="P66" s="19"/>
      <c r="Q66" s="19"/>
      <c r="R66" s="19"/>
      <c r="S66" s="19"/>
    </row>
    <row r="67" spans="1:35" x14ac:dyDescent="0.25">
      <c r="A67" s="71"/>
      <c r="B67" s="57" t="str">
        <f>_xlfn.SWITCH($A$66,"Lundi",Feuil3!D3,"Mardi",Feuil3!D15,"Mercredi",Feuil3!D27,"Jeudi",Feuil3!D39,"Vendredi",Feuil3!D51)</f>
        <v>N2</v>
      </c>
      <c r="C67" s="93" t="str">
        <f t="shared" ref="C67:C72" si="15">INDEX($W$11:$W$16,MATCH(B67,$V$11:$V$16,0))</f>
        <v>employé3</v>
      </c>
      <c r="D67" s="38">
        <f>_xlfn.SWITCH($A$66,"Lundi",Feuil3!E3,"Mardi",Feuil3!E15,"Mercredi",Feuil3!E27,"Jeudi",Feuil3!E39,"Vendredi",Feuil3!E51)</f>
        <v>0.33333333333333331</v>
      </c>
      <c r="E67" s="29">
        <f>_xlfn.SWITCH($A$66,"Lundi",Feuil3!G3,"Mardi",Feuil3!G15,"Mercredi",Feuil3!G27,"Jeudi",Feuil3!G39,"Vendredi",Feuil3!G51)</f>
        <v>0.41666666666666669</v>
      </c>
      <c r="F67" s="29">
        <f>_xlfn.SWITCH($A$66,"Lundi",Feuil3!I3,"Mardi",Feuil3!I15,"Mercredi",Feuil3!I27,"Jeudi",Feuil3!I39,"Vendredi",Feuil3!I51)</f>
        <v>0.4236111111111111</v>
      </c>
      <c r="G67" s="110">
        <f>_xlfn.SWITCH($A$66,"Lundi",Feuil3!K3,"Mardi",Feuil3!K15,"Mercredi",Feuil3!K27,"Jeudi",Feuil3!K39,"Vendredi",Feuil3!K51)</f>
        <v>0.5</v>
      </c>
      <c r="H67" s="37">
        <f>_xlfn.SWITCH($A$66,"Lundi",Feuil3!L3,"Mardi",Feuil3!L15,"Mercredi",Feuil3!L27,"Jeudi",Feuil3!L39,"Vendredi",Feuil3!L51)</f>
        <v>0.58333333333333337</v>
      </c>
      <c r="I67" s="29">
        <f>_xlfn.SWITCH($A$66,"Lundi",Feuil3!O3,"Mardi",Feuil3!O15,"Mercredi",Feuil3!O27,"Jeudi",Feuil3!O39,"Vendredi",Feuil3!O51)</f>
        <v>0.66666666666666663</v>
      </c>
      <c r="J67" s="29">
        <f>_xlfn.SWITCH($A$66,"Lundi",Feuil3!Q3,"Mardi",Feuil3!Q15,"Mercredi",Feuil3!Q27,"Jeudi",Feuil3!Q39,"Vendredi",Feuil3!Q51)</f>
        <v>0.67361111111111116</v>
      </c>
      <c r="K67" s="29">
        <f>_xlfn.SWITCH($A$66,"Lundi",Feuil3!R3,"Mardi",Feuil3!R15,"Mercredi",Feuil3!R27,"Jeudi",Feuil3!R39,"Vendredi",Feuil3!R51)</f>
        <v>0.75</v>
      </c>
      <c r="L67" s="37">
        <f>_xlfn.SWITCH($A$66,"Lundi",Feuil3!S3,"Mardi",Feuil3!S15,"Mercredi",Feuil3!S27,"Jeudi",Feuil3!S39,"Vendredi",Feuil3!S51)</f>
        <v>0.33333333333333331</v>
      </c>
      <c r="O67" s="19"/>
      <c r="P67" s="19"/>
      <c r="Q67" s="19"/>
      <c r="R67" s="19"/>
      <c r="S67" s="19"/>
    </row>
    <row r="68" spans="1:35" x14ac:dyDescent="0.25">
      <c r="A68" s="71"/>
      <c r="B68" s="57" t="str">
        <f>_xlfn.SWITCH($A$66,"Lundi",Feuil3!D4,"Mardi",Feuil3!D16,"Mercredi",Feuil3!D28,"Jeudi",Feuil3!D40,"Vendredi",Feuil3!D52)</f>
        <v>N3</v>
      </c>
      <c r="C68" s="92" t="str">
        <f t="shared" si="15"/>
        <v>employé4</v>
      </c>
      <c r="D68" s="38">
        <f>_xlfn.SWITCH($A$66,"Lundi",Feuil3!E4,"Mardi",Feuil3!E16,"Mercredi",Feuil3!E28,"Jeudi",Feuil3!E40,"Vendredi",Feuil3!E52)</f>
        <v>0.33333333333333331</v>
      </c>
      <c r="E68" s="29">
        <f>_xlfn.SWITCH($A$66,"Lundi",Feuil3!G4,"Mardi",Feuil3!G16,"Mercredi",Feuil3!G28,"Jeudi",Feuil3!G40,"Vendredi",Feuil3!G52)</f>
        <v>0.45833333333333331</v>
      </c>
      <c r="F68" s="29">
        <f>_xlfn.SWITCH($A$66,"Lundi",Feuil3!I4,"Mardi",Feuil3!I16,"Mercredi",Feuil3!I28,"Jeudi",Feuil3!I40,"Vendredi",Feuil3!I52)</f>
        <v>0.46875</v>
      </c>
      <c r="G68" s="110">
        <f>_xlfn.SWITCH($A$66,"Lundi",Feuil3!K4,"Mardi",Feuil3!K16,"Mercredi",Feuil3!K28,"Jeudi",Feuil3!K40,"Vendredi",Feuil3!K52)</f>
        <v>0.52083333333333337</v>
      </c>
      <c r="H68" s="37">
        <f>_xlfn.SWITCH($A$66,"Lundi",Feuil3!L4,"Mardi",Feuil3!L16,"Mercredi",Feuil3!L28,"Jeudi",Feuil3!L40,"Vendredi",Feuil3!L52)</f>
        <v>0.60416666666666663</v>
      </c>
      <c r="I68" s="29">
        <f>_xlfn.SWITCH($A$66,"Lundi",Feuil3!O4,"Mardi",Feuil3!O16,"Mercredi",Feuil3!O28,"Jeudi",Feuil3!O40,"Vendredi",Feuil3!O52)</f>
        <v>0.6875</v>
      </c>
      <c r="J68" s="29">
        <f>_xlfn.SWITCH($A$66,"Lundi",Feuil3!Q4,"Mardi",Feuil3!Q16,"Mercredi",Feuil3!Q28,"Jeudi",Feuil3!Q40,"Vendredi",Feuil3!Q52)</f>
        <v>0.69444444444444453</v>
      </c>
      <c r="K68" s="29">
        <f>_xlfn.SWITCH($A$66,"Lundi",Feuil3!R4,"Mardi",Feuil3!R16,"Mercredi",Feuil3!R28,"Jeudi",Feuil3!R40,"Vendredi",Feuil3!R52)</f>
        <v>0.75</v>
      </c>
      <c r="L68" s="37">
        <f>_xlfn.SWITCH($A$66,"Lundi",Feuil3!S4,"Mardi",Feuil3!S16,"Mercredi",Feuil3!S28,"Jeudi",Feuil3!S40,"Vendredi",Feuil3!S52)</f>
        <v>0.33333333333333343</v>
      </c>
      <c r="O68" s="19"/>
      <c r="P68" s="19"/>
      <c r="Q68" s="19"/>
      <c r="R68" s="19"/>
      <c r="S68" s="19"/>
    </row>
    <row r="69" spans="1:35" s="67" customFormat="1" x14ac:dyDescent="0.25">
      <c r="A69" s="71"/>
      <c r="B69" s="57" t="str">
        <f>_xlfn.SWITCH($A$66,"Lundi",Feuil3!D5,"Mardi",Feuil3!D17,"Mercredi",Feuil3!D29,"Jeudi",Feuil3!D41,"Vendredi",Feuil3!D53)</f>
        <v>N4</v>
      </c>
      <c r="C69" s="94" t="str">
        <f t="shared" si="15"/>
        <v>employé5</v>
      </c>
      <c r="D69" s="38">
        <f>_xlfn.SWITCH($A$66,"Lundi",Feuil3!E5,"Mardi",Feuil3!E17,"Mercredi",Feuil3!E29,"Jeudi",Feuil3!E41,"Vendredi",Feuil3!E53)</f>
        <v>0.33333333333333331</v>
      </c>
      <c r="E69" s="29">
        <f>_xlfn.SWITCH($A$66,"Lundi",Feuil3!G5,"Mardi",Feuil3!G17,"Mercredi",Feuil3!G29,"Jeudi",Feuil3!G41,"Vendredi",Feuil3!G53)</f>
        <v>0.41666666666666669</v>
      </c>
      <c r="F69" s="29">
        <f>_xlfn.SWITCH($A$66,"Lundi",Feuil3!I5,"Mardi",Feuil3!I17,"Mercredi",Feuil3!I29,"Jeudi",Feuil3!I41,"Vendredi",Feuil3!I53)</f>
        <v>0.4236111111111111</v>
      </c>
      <c r="G69" s="110">
        <f>_xlfn.SWITCH($A$66,"Lundi",Feuil3!K5,"Mardi",Feuil3!K17,"Mercredi",Feuil3!K29,"Jeudi",Feuil3!K41,"Vendredi",Feuil3!K53)</f>
        <v>0.5</v>
      </c>
      <c r="H69" s="37">
        <f>_xlfn.SWITCH($A$66,"Lundi",Feuil3!L5,"Mardi",Feuil3!L17,"Mercredi",Feuil3!L29,"Jeudi",Feuil3!L41,"Vendredi",Feuil3!L53)</f>
        <v>0.58333333333333337</v>
      </c>
      <c r="I69" s="29">
        <f>_xlfn.SWITCH($A$66,"Lundi",Feuil3!O5,"Mardi",Feuil3!O17,"Mercredi",Feuil3!O29,"Jeudi",Feuil3!O41,"Vendredi",Feuil3!O53)</f>
        <v>0.66666666666666663</v>
      </c>
      <c r="J69" s="29">
        <f>_xlfn.SWITCH($A$66,"Lundi",Feuil3!Q5,"Mardi",Feuil3!Q17,"Mercredi",Feuil3!Q29,"Jeudi",Feuil3!Q41,"Vendredi",Feuil3!Q53)</f>
        <v>0.67361111111111116</v>
      </c>
      <c r="K69" s="29">
        <f>_xlfn.SWITCH($A$66,"Lundi",Feuil3!R5,"Mardi",Feuil3!R17,"Mercredi",Feuil3!R29,"Jeudi",Feuil3!R41,"Vendredi",Feuil3!R53)</f>
        <v>0.75</v>
      </c>
      <c r="L69" s="37">
        <f>_xlfn.SWITCH($A$66,"Lundi",Feuil3!S5,"Mardi",Feuil3!S17,"Mercredi",Feuil3!S29,"Jeudi",Feuil3!S41,"Vendredi",Feuil3!S53)</f>
        <v>0.33333333333333331</v>
      </c>
      <c r="M69"/>
      <c r="N69"/>
      <c r="O69" s="19"/>
      <c r="P69" s="19"/>
      <c r="AF69"/>
      <c r="AG69"/>
      <c r="AH69"/>
      <c r="AI69"/>
    </row>
    <row r="70" spans="1:35" x14ac:dyDescent="0.25">
      <c r="A70" s="71"/>
      <c r="B70" s="57" t="str">
        <f>_xlfn.SWITCH($A$66,"Lundi",Feuil3!D6,"Mardi",Feuil3!D18,"Mercredi",Feuil3!D30,"Jeudi",Feuil3!D42,"Vendredi",Feuil3!D54)</f>
        <v>N5</v>
      </c>
      <c r="C70" s="95" t="str">
        <f t="shared" si="15"/>
        <v>employé6</v>
      </c>
      <c r="D70" s="38">
        <f>_xlfn.SWITCH($A$66,"Lundi",Feuil3!E6,"Mardi",Feuil3!E18,"Mercredi",Feuil3!E30,"Jeudi",Feuil3!E42,"Vendredi",Feuil3!E54)</f>
        <v>0.33333333333333331</v>
      </c>
      <c r="E70" s="29">
        <f>_xlfn.SWITCH($A$66,"Lundi",Feuil3!G6,"Mardi",Feuil3!G18,"Mercredi",Feuil3!G30,"Jeudi",Feuil3!G42,"Vendredi",Feuil3!G54)</f>
        <v>0.41666666666666669</v>
      </c>
      <c r="F70" s="29">
        <f>_xlfn.SWITCH($A$66,"Lundi",Feuil3!I6,"Mardi",Feuil3!I18,"Mercredi",Feuil3!I30,"Jeudi",Feuil3!I42,"Vendredi",Feuil3!I54)</f>
        <v>0.4236111111111111</v>
      </c>
      <c r="G70" s="110">
        <f>_xlfn.SWITCH($A$66,"Lundi",Feuil3!K6,"Mardi",Feuil3!K18,"Mercredi",Feuil3!K30,"Jeudi",Feuil3!K42,"Vendredi",Feuil3!K54)</f>
        <v>0.5</v>
      </c>
      <c r="H70" s="37">
        <f>_xlfn.SWITCH($A$66,"Lundi",Feuil3!L6,"Mardi",Feuil3!L18,"Mercredi",Feuil3!L30,"Jeudi",Feuil3!L42,"Vendredi",Feuil3!L54)</f>
        <v>0.58333333333333337</v>
      </c>
      <c r="I70" s="29">
        <f>_xlfn.SWITCH($A$66,"Lundi",Feuil3!O6,"Mardi",Feuil3!O18,"Mercredi",Feuil3!O30,"Jeudi",Feuil3!O42,"Vendredi",Feuil3!O54)</f>
        <v>0.66666666666666663</v>
      </c>
      <c r="J70" s="29">
        <f>_xlfn.SWITCH($A$66,"Lundi",Feuil3!Q6,"Mardi",Feuil3!Q18,"Mercredi",Feuil3!Q30,"Jeudi",Feuil3!Q42,"Vendredi",Feuil3!Q54)</f>
        <v>0.67361111111111116</v>
      </c>
      <c r="K70" s="29">
        <f>_xlfn.SWITCH($A$66,"Lundi",Feuil3!R6,"Mardi",Feuil3!R18,"Mercredi",Feuil3!R30,"Jeudi",Feuil3!R42,"Vendredi",Feuil3!R54)</f>
        <v>0.75</v>
      </c>
      <c r="L70" s="37">
        <f>_xlfn.SWITCH($A$66,"Lundi",Feuil3!S6,"Mardi",Feuil3!S18,"Mercredi",Feuil3!S30,"Jeudi",Feuil3!S42,"Vendredi",Feuil3!S54)</f>
        <v>0.33333333333333331</v>
      </c>
      <c r="O70" s="67"/>
      <c r="P70" s="67"/>
    </row>
    <row r="71" spans="1:35" x14ac:dyDescent="0.25">
      <c r="A71" s="71"/>
      <c r="B71" s="57" t="str">
        <f>_xlfn.SWITCH($A$66,"Lundi",Feuil3!D7,"Mardi",Feuil3!D19,"Mercredi",Feuil3!D31,"Jeudi",Feuil3!D43,"Vendredi",Feuil3!D55)</f>
        <v>N6</v>
      </c>
      <c r="C71" s="90" t="str">
        <f t="shared" si="15"/>
        <v>employé1</v>
      </c>
      <c r="D71" s="38">
        <f>_xlfn.SWITCH($A$66,"Lundi",Feuil3!E7,"Mardi",Feuil3!E19,"Mercredi",Feuil3!E31,"Jeudi",Feuil3!E43,"Vendredi",Feuil3!E55)</f>
        <v>0.33333333333333331</v>
      </c>
      <c r="E71" s="29" t="str">
        <f>_xlfn.SWITCH($A$66,"Lundi",Feuil3!G7,"Mardi",Feuil3!G19,"Mercredi",Feuil3!G31,"Jeudi",Feuil3!G43,"Vendredi",Feuil3!G55)</f>
        <v xml:space="preserve"> </v>
      </c>
      <c r="F71" s="29" t="str">
        <f>_xlfn.SWITCH($A$66,"Lundi",Feuil3!I7,"Mardi",Feuil3!I19,"Mercredi",Feuil3!I31,"Jeudi",Feuil3!I43,"Vendredi",Feuil3!I55)</f>
        <v xml:space="preserve"> </v>
      </c>
      <c r="G71" s="110">
        <f>_xlfn.SWITCH($A$66,"Lundi",Feuil3!K7,"Mardi",Feuil3!K19,"Mercredi",Feuil3!K31,"Jeudi",Feuil3!K43,"Vendredi",Feuil3!K55)</f>
        <v>0.45833333333333331</v>
      </c>
      <c r="H71" s="37">
        <f>_xlfn.SWITCH($A$66,"Lundi",Feuil3!L7,"Mardi",Feuil3!L19,"Mercredi",Feuil3!L31,"Jeudi",Feuil3!L43,"Vendredi",Feuil3!L55)</f>
        <v>0.48958333333333331</v>
      </c>
      <c r="I71" s="29">
        <f>_xlfn.SWITCH($A$66,"Lundi",Feuil3!O7,"Mardi",Feuil3!O19,"Mercredi",Feuil3!O31,"Jeudi",Feuil3!O43,"Vendredi",Feuil3!O55)</f>
        <v>0.61458333333333337</v>
      </c>
      <c r="J71" s="29">
        <f>_xlfn.SWITCH($A$66,"Lundi",Feuil3!Q7,"Mardi",Feuil3!Q19,"Mercredi",Feuil3!Q31,"Jeudi",Feuil3!Q43,"Vendredi",Feuil3!Q55)</f>
        <v>0.70833333333333337</v>
      </c>
      <c r="K71" s="29">
        <f>_xlfn.SWITCH($A$66,"Lundi",Feuil3!R7,"Mardi",Feuil3!R19,"Mercredi",Feuil3!R31,"Jeudi",Feuil3!R43,"Vendredi",Feuil3!R55)</f>
        <v>0.79166666666666663</v>
      </c>
      <c r="L71" s="37">
        <f>_xlfn.SWITCH($A$66,"Lundi",Feuil3!S7,"Mardi",Feuil3!S19,"Mercredi",Feuil3!S31,"Jeudi",Feuil3!S43,"Vendredi",Feuil3!S55)</f>
        <v>0.33333333333333331</v>
      </c>
    </row>
    <row r="72" spans="1:35" x14ac:dyDescent="0.25">
      <c r="A72" s="71"/>
      <c r="B72" s="57" t="str">
        <f>_xlfn.SWITCH($A$66,"Lundi",Feuil3!D8,"Mardi",Feuil3!D20,"Mercredi",Feuil3!D32,"Jeudi",Feuil3!D44,"Vendredi",Feuil3!D56)</f>
        <v>N1</v>
      </c>
      <c r="C72" s="91" t="str">
        <f t="shared" si="15"/>
        <v>employé2</v>
      </c>
      <c r="D72" s="38">
        <f>_xlfn.SWITCH($A$66,"Lundi",Feuil3!E8,"Mardi",Feuil3!E20,"Mercredi",Feuil3!E32,"Jeudi",Feuil3!E44,"Vendredi",Feuil3!E56)</f>
        <v>0.33333333333333331</v>
      </c>
      <c r="E72" s="29">
        <f>_xlfn.SWITCH($A$66,"Lundi",Feuil3!G8,"Mardi",Feuil3!G20,"Mercredi",Feuil3!G32,"Jeudi",Feuil3!G44,"Vendredi",Feuil3!G56)</f>
        <v>0.41666666666666669</v>
      </c>
      <c r="F72" s="29">
        <f>_xlfn.SWITCH($A$66,"Lundi",Feuil3!I8,"Mardi",Feuil3!I20,"Mercredi",Feuil3!I32,"Jeudi",Feuil3!I44,"Vendredi",Feuil3!I56)</f>
        <v>0.4236111111111111</v>
      </c>
      <c r="G72" s="110">
        <f>_xlfn.SWITCH($A$66,"Lundi",Feuil3!K8,"Mardi",Feuil3!K20,"Mercredi",Feuil3!K32,"Jeudi",Feuil3!K44,"Vendredi",Feuil3!K56)</f>
        <v>0.5</v>
      </c>
      <c r="H72" s="37">
        <f>_xlfn.SWITCH($A$66,"Lundi",Feuil3!L8,"Mardi",Feuil3!L20,"Mercredi",Feuil3!L32,"Jeudi",Feuil3!L44,"Vendredi",Feuil3!L56)</f>
        <v>0.5625</v>
      </c>
      <c r="I72" s="29">
        <f>_xlfn.SWITCH($A$66,"Lundi",Feuil3!O8,"Mardi",Feuil3!O20,"Mercredi",Feuil3!O32,"Jeudi",Feuil3!O44,"Vendredi",Feuil3!O56)</f>
        <v>0.64583333333333337</v>
      </c>
      <c r="J72" s="29">
        <f>_xlfn.SWITCH($A$66,"Lundi",Feuil3!Q8,"Mardi",Feuil3!Q20,"Mercredi",Feuil3!Q32,"Jeudi",Feuil3!Q44,"Vendredi",Feuil3!Q56)</f>
        <v>0.65277777777777779</v>
      </c>
      <c r="K72" s="29">
        <f>_xlfn.SWITCH($A$66,"Lundi",Feuil3!R8,"Mardi",Feuil3!R20,"Mercredi",Feuil3!R32,"Jeudi",Feuil3!R44,"Vendredi",Feuil3!R56)</f>
        <v>0.66666666666666663</v>
      </c>
      <c r="L72" s="37">
        <f>_xlfn.SWITCH($A$66,"Lundi",Feuil3!S8,"Mardi",Feuil3!S20,"Mercredi",Feuil3!S32,"Jeudi",Feuil3!S44,"Vendredi",Feuil3!S56)</f>
        <v>0.27083333333333331</v>
      </c>
    </row>
    <row r="73" spans="1:35" x14ac:dyDescent="0.25">
      <c r="A73" s="71"/>
      <c r="B73" s="44" t="str">
        <f>_xlfn.SWITCH($A$66,"Lundi",Feuil3!D9,"Mardi",Feuil3!D21,"Mercredi",Feuil3!D33,"Jeudi",Feuil3!D45,"Vendredi",Feuil3!D57)</f>
        <v xml:space="preserve"> </v>
      </c>
      <c r="C73" s="59"/>
      <c r="D73" s="38" t="str">
        <f>_xlfn.SWITCH($A$66,"Lundi",Feuil3!E9,"Mardi",Feuil3!E21,"Mercredi",Feuil3!E33,"Jeudi",Feuil3!E45,"Vendredi",Feuil3!E57)</f>
        <v xml:space="preserve"> </v>
      </c>
      <c r="E73" s="29" t="str">
        <f>_xlfn.SWITCH($A$66,"Lundi",Feuil3!G9,"Mardi",Feuil3!G21,"Mercredi",Feuil3!G33,"Jeudi",Feuil3!G45,"Vendredi",Feuil3!G57)</f>
        <v xml:space="preserve"> </v>
      </c>
      <c r="F73" s="29" t="str">
        <f>_xlfn.SWITCH($A$66,"Lundi",Feuil3!I9,"Mardi",Feuil3!I21,"Mercredi",Feuil3!I33,"Jeudi",Feuil3!I45,"Vendredi",Feuil3!I57)</f>
        <v xml:space="preserve"> </v>
      </c>
      <c r="G73" s="110" t="str">
        <f>_xlfn.SWITCH($A$66,"Lundi",Feuil3!K9,"Mardi",Feuil3!K21,"Mercredi",Feuil3!K33,"Jeudi",Feuil3!K45,"Vendredi",Feuil3!K57)</f>
        <v xml:space="preserve"> </v>
      </c>
      <c r="H73" s="37" t="str">
        <f>_xlfn.SWITCH($A$66,"Lundi",Feuil3!L9,"Mardi",Feuil3!L21,"Mercredi",Feuil3!L33,"Jeudi",Feuil3!L45,"Vendredi",Feuil3!L57)</f>
        <v xml:space="preserve"> </v>
      </c>
      <c r="I73" s="29" t="str">
        <f>_xlfn.SWITCH($A$66,"Lundi",Feuil3!O9,"Mardi",Feuil3!O21,"Mercredi",Feuil3!O33,"Jeudi",Feuil3!O45,"Vendredi",Feuil3!O57)</f>
        <v xml:space="preserve"> </v>
      </c>
      <c r="J73" s="29" t="str">
        <f>_xlfn.SWITCH($A$66,"Lundi",Feuil3!Q9,"Mardi",Feuil3!Q21,"Mercredi",Feuil3!Q33,"Jeudi",Feuil3!Q45,"Vendredi",Feuil3!Q57)</f>
        <v xml:space="preserve"> </v>
      </c>
      <c r="K73" s="29" t="str">
        <f>_xlfn.SWITCH($A$66,"Lundi",Feuil3!R9,"Mardi",Feuil3!R21,"Mercredi",Feuil3!R33,"Jeudi",Feuil3!R45,"Vendredi",Feuil3!R57)</f>
        <v xml:space="preserve"> </v>
      </c>
      <c r="L73" s="37" t="str">
        <f>_xlfn.SWITCH($A$66,"Lundi",Feuil3!S9,"Mardi",Feuil3!S21,"Mercredi",Feuil3!S33,"Jeudi",Feuil3!S45,"Vendredi",Feuil3!S57)</f>
        <v xml:space="preserve"> </v>
      </c>
    </row>
    <row r="74" spans="1:35" x14ac:dyDescent="0.25">
      <c r="A74" s="71"/>
      <c r="B74" s="44" t="str">
        <f>_xlfn.SWITCH($A$66,"Lundi",Feuil3!D10,"Mardi",Feuil3!D22,"Mercredi",Feuil3!D34,"Jeudi",Feuil3!D46,"Vendredi",Feuil3!D58)</f>
        <v>N7</v>
      </c>
      <c r="C74" s="96" t="str">
        <f>INDEX($W$18:$W$19,MATCH(B74,$V$18:$V$19,0))</f>
        <v>employé8</v>
      </c>
      <c r="D74" s="38">
        <f>_xlfn.SWITCH($A$66,"Lundi",Feuil3!E10,"Mardi",Feuil3!E22,"Mercredi",Feuil3!E34,"Jeudi",Feuil3!E46,"Vendredi",Feuil3!E58)</f>
        <v>0.33333333333333331</v>
      </c>
      <c r="E74" s="29">
        <f>_xlfn.SWITCH($A$66,"Lundi",Feuil3!G10,"Mardi",Feuil3!G22,"Mercredi",Feuil3!G34,"Jeudi",Feuil3!G46,"Vendredi",Feuil3!G58)</f>
        <v>0.41666666666666669</v>
      </c>
      <c r="F74" s="29">
        <f>_xlfn.SWITCH($A$66,"Lundi",Feuil3!I10,"Mardi",Feuil3!I22,"Mercredi",Feuil3!I34,"Jeudi",Feuil3!I46,"Vendredi",Feuil3!I58)</f>
        <v>0.4236111111111111</v>
      </c>
      <c r="G74" s="110">
        <f>_xlfn.SWITCH($A$66,"Lundi",Feuil3!K10,"Mardi",Feuil3!K22,"Mercredi",Feuil3!K34,"Jeudi",Feuil3!K46,"Vendredi",Feuil3!K58)</f>
        <v>0.5</v>
      </c>
      <c r="H74" s="37">
        <f>_xlfn.SWITCH($A$66,"Lundi",Feuil3!L10,"Mardi",Feuil3!L22,"Mercredi",Feuil3!L34,"Jeudi",Feuil3!L46,"Vendredi",Feuil3!L58)</f>
        <v>0.58333333333333337</v>
      </c>
      <c r="I74" s="29">
        <f>_xlfn.SWITCH($A$66,"Lundi",Feuil3!O10,"Mardi",Feuil3!O22,"Mercredi",Feuil3!O34,"Jeudi",Feuil3!O46,"Vendredi",Feuil3!O58)</f>
        <v>0.66666666666666663</v>
      </c>
      <c r="J74" s="29">
        <f>_xlfn.SWITCH($A$66,"Lundi",Feuil3!Q10,"Mardi",Feuil3!Q22,"Mercredi",Feuil3!Q34,"Jeudi",Feuil3!Q46,"Vendredi",Feuil3!Q58)</f>
        <v>0.67361111111111116</v>
      </c>
      <c r="K74" s="29">
        <f>_xlfn.SWITCH($A$66,"Lundi",Feuil3!R10,"Mardi",Feuil3!R22,"Mercredi",Feuil3!R34,"Jeudi",Feuil3!R46,"Vendredi",Feuil3!R58)</f>
        <v>0.75</v>
      </c>
      <c r="L74" s="37">
        <f>_xlfn.SWITCH($A$66,"Lundi",Feuil3!S10,"Mardi",Feuil3!S22,"Mercredi",Feuil3!S34,"Jeudi",Feuil3!S46,"Vendredi",Feuil3!S58)</f>
        <v>0.33333333333333331</v>
      </c>
    </row>
    <row r="75" spans="1:35" x14ac:dyDescent="0.25">
      <c r="A75" s="71"/>
      <c r="B75" s="44" t="str">
        <f>_xlfn.SWITCH($A$66,"Lundi",Feuil3!D11,"Mardi",Feuil3!D23,"Mercredi",Feuil3!D35,"Jeudi",Feuil3!D47,"Vendredi",Feuil3!D59)</f>
        <v>N8</v>
      </c>
      <c r="C75" s="97" t="str">
        <f>INDEX($W$18:$W$19,MATCH(B75,$V$18:$V$19,0))</f>
        <v>employé7</v>
      </c>
      <c r="D75" s="38">
        <f>_xlfn.SWITCH($A$66,"Lundi",Feuil3!E11,"Mardi",Feuil3!E23,"Mercredi",Feuil3!E35,"Jeudi",Feuil3!E47,"Vendredi",Feuil3!E59)</f>
        <v>0.33333333333333331</v>
      </c>
      <c r="E75" s="29" t="str">
        <f>_xlfn.SWITCH($A$66,"Lundi",Feuil3!G11,"Mardi",Feuil3!G23,"Mercredi",Feuil3!G35,"Jeudi",Feuil3!G47,"Vendredi",Feuil3!G59)</f>
        <v xml:space="preserve"> </v>
      </c>
      <c r="F75" s="29" t="str">
        <f>_xlfn.SWITCH($A$66,"Lundi",Feuil3!I11,"Mardi",Feuil3!I23,"Mercredi",Feuil3!I35,"Jeudi",Feuil3!I47,"Vendredi",Feuil3!I59)</f>
        <v xml:space="preserve"> </v>
      </c>
      <c r="G75" s="110">
        <f>_xlfn.SWITCH($A$66,"Lundi",Feuil3!K11,"Mardi",Feuil3!K23,"Mercredi",Feuil3!K35,"Jeudi",Feuil3!K47,"Vendredi",Feuil3!K59)</f>
        <v>0.45833333333333331</v>
      </c>
      <c r="H75" s="37">
        <f>_xlfn.SWITCH($A$66,"Lundi",Feuil3!L11,"Mardi",Feuil3!L23,"Mercredi",Feuil3!L35,"Jeudi",Feuil3!L47,"Vendredi",Feuil3!L59)</f>
        <v>0.5</v>
      </c>
      <c r="I75" s="29">
        <f>_xlfn.SWITCH($A$66,"Lundi",Feuil3!O11,"Mardi",Feuil3!O23,"Mercredi",Feuil3!O35,"Jeudi",Feuil3!O47,"Vendredi",Feuil3!O59)</f>
        <v>0.58333333333333337</v>
      </c>
      <c r="J75" s="29">
        <f>_xlfn.SWITCH($A$66,"Lundi",Feuil3!Q11,"Mardi",Feuil3!Q23,"Mercredi",Feuil3!Q35,"Jeudi",Feuil3!Q47,"Vendredi",Feuil3!Q59)</f>
        <v>0.70833333333333337</v>
      </c>
      <c r="K75" s="29">
        <f>_xlfn.SWITCH($A$66,"Lundi",Feuil3!R11,"Mardi",Feuil3!R23,"Mercredi",Feuil3!R35,"Jeudi",Feuil3!R47,"Vendredi",Feuil3!R59)</f>
        <v>0.79166666666666663</v>
      </c>
      <c r="L75" s="37">
        <f>_xlfn.SWITCH($A$66,"Lundi",Feuil3!S11,"Mardi",Feuil3!S23,"Mercredi",Feuil3!S35,"Jeudi",Feuil3!S47,"Vendredi",Feuil3!S59)</f>
        <v>0.29166666666666663</v>
      </c>
    </row>
    <row r="76" spans="1:35" x14ac:dyDescent="0.25">
      <c r="B76" s="39" t="s">
        <v>1</v>
      </c>
      <c r="C76" s="98" t="s">
        <v>1</v>
      </c>
      <c r="D76" s="38">
        <f>_xlfn.SWITCH($A$66,"Lundi",Feuil3!E12,"Mardi",Feuil3!E24,"Mercredi",Feuil3!E36,"Jeudi",Feuil3!E48,"Vendredi",Feuil3!E60)</f>
        <v>0.33333333333333331</v>
      </c>
      <c r="E76" s="29">
        <f>_xlfn.SWITCH($A$66,"Lundi",Feuil3!G12,"Mardi",Feuil3!G24,"Mercredi",Feuil3!G36,"Jeudi",Feuil3!G48,"Vendredi",Feuil3!G60)</f>
        <v>0.41666666666666669</v>
      </c>
      <c r="F76" s="29">
        <f>_xlfn.SWITCH($A$66,"Lundi",Feuil3!I12,"Mardi",Feuil3!I24,"Mercredi",Feuil3!I36,"Jeudi",Feuil3!I48,"Vendredi",Feuil3!I60)</f>
        <v>0.4236111111111111</v>
      </c>
      <c r="G76" s="110">
        <f>_xlfn.SWITCH($A$66,"Lundi",Feuil3!K12,"Mardi",Feuil3!K24,"Mercredi",Feuil3!K36,"Jeudi",Feuil3!K48,"Vendredi",Feuil3!K60)</f>
        <v>0.5</v>
      </c>
      <c r="H76" s="37">
        <f>_xlfn.SWITCH($A$66,"Lundi",Feuil3!L12,"Mardi",Feuil3!L24,"Mercredi",Feuil3!L36,"Jeudi",Feuil3!L48,"Vendredi",Feuil3!L60)</f>
        <v>0.58333333333333337</v>
      </c>
      <c r="I76" s="29" t="str">
        <f>_xlfn.SWITCH($A$66,"Lundi",Feuil3!O12,"Mardi",Feuil3!O24,"Mercredi",Feuil3!O36,"Jeudi",Feuil3!O48,"Vendredi",Feuil3!O60)</f>
        <v xml:space="preserve"> </v>
      </c>
      <c r="J76" s="29" t="str">
        <f>_xlfn.SWITCH($A$66,"Lundi",Feuil3!Q12,"Mardi",Feuil3!Q24,"Mercredi",Feuil3!Q36,"Jeudi",Feuil3!Q48,"Vendredi",Feuil3!Q60)</f>
        <v xml:space="preserve"> </v>
      </c>
      <c r="K76" s="29">
        <f>_xlfn.SWITCH($A$66,"Lundi",Feuil3!R12,"Mardi",Feuil3!R24,"Mercredi",Feuil3!R36,"Jeudi",Feuil3!R48,"Vendredi",Feuil3!R60)</f>
        <v>0.70833333333333337</v>
      </c>
      <c r="L76" s="37">
        <f>_xlfn.SWITCH($A$66,"Lundi",Feuil3!S12,"Mardi",Feuil3!S24,"Mercredi",Feuil3!S36,"Jeudi",Feuil3!S48,"Vendredi",Feuil3!S60)</f>
        <v>0.29166666666666669</v>
      </c>
      <c r="N76" s="67"/>
      <c r="AF76" s="67"/>
      <c r="AG76" s="67"/>
      <c r="AH76" s="67"/>
      <c r="AI76" s="67"/>
    </row>
    <row r="77" spans="1:35" x14ac:dyDescent="0.25">
      <c r="B77" s="40"/>
      <c r="C77" s="99"/>
      <c r="D77" s="7"/>
      <c r="E77" s="7"/>
      <c r="F77" s="7"/>
      <c r="G77" s="108"/>
      <c r="H77" s="24"/>
      <c r="I77" s="7"/>
      <c r="J77" s="7"/>
      <c r="K77" s="7"/>
      <c r="L77" s="24"/>
    </row>
    <row r="78" spans="1:35" x14ac:dyDescent="0.25">
      <c r="A78" s="61">
        <f>_xlfn.SWITCH(WEEKDAY(A65+1),7,A65+3,1,A65+2,2,A65+1,3,A65+1,4,A65+1,5,A65+1,6,A65+1)</f>
        <v>44355</v>
      </c>
      <c r="B78" s="40"/>
      <c r="C78" s="100"/>
      <c r="D78" s="7"/>
      <c r="E78" s="7"/>
      <c r="F78" s="7"/>
      <c r="G78" s="108"/>
      <c r="H78" s="24"/>
      <c r="I78" s="7"/>
      <c r="J78" s="7"/>
      <c r="K78" s="7"/>
      <c r="L78" s="24"/>
    </row>
    <row r="79" spans="1:35" x14ac:dyDescent="0.25">
      <c r="A79" s="64" t="str">
        <f>INDEX($AC$2:$AC$8,MATCH(WEEKDAY(A78),$AD$2:$AD$8,0))</f>
        <v>Mardi</v>
      </c>
      <c r="B79" s="70"/>
      <c r="C79" s="101" t="s">
        <v>61</v>
      </c>
      <c r="D79" s="65" t="s">
        <v>31</v>
      </c>
      <c r="E79" s="65" t="s">
        <v>37</v>
      </c>
      <c r="F79" s="65" t="s">
        <v>32</v>
      </c>
      <c r="G79" s="80" t="s">
        <v>0</v>
      </c>
      <c r="H79" s="66" t="s">
        <v>32</v>
      </c>
      <c r="I79" s="65" t="s">
        <v>37</v>
      </c>
      <c r="J79" s="65" t="s">
        <v>32</v>
      </c>
      <c r="K79" s="65" t="s">
        <v>55</v>
      </c>
      <c r="L79" s="65" t="s">
        <v>60</v>
      </c>
    </row>
    <row r="80" spans="1:35" x14ac:dyDescent="0.25">
      <c r="A80" s="71"/>
      <c r="B80" s="40" t="str">
        <f>_xlfn.SWITCH($A$79,"Lundi",Feuil3!D3,"Mardi",Feuil3!D15,"Mercredi",Feuil3!D27,"Jeudi",Feuil3!D39,"Vendredi",Feuil3!D51)</f>
        <v>N3</v>
      </c>
      <c r="C80" s="92" t="str">
        <f t="shared" ref="C80:C85" si="16">INDEX($W$11:$W$16,MATCH(B80,$V$11:$V$16,0))</f>
        <v>employé4</v>
      </c>
      <c r="D80" s="112">
        <f>_xlfn.SWITCH($A$79,"Lundi",Feuil3!E3,"Mardi",Feuil3!E15,"Mercredi",Feuil3!E27,"Jeudi",Feuil3!E39,"Vendredi",Feuil3!E51)</f>
        <v>0.33333333333333331</v>
      </c>
      <c r="E80" s="112" t="str">
        <f>_xlfn.SWITCH($A$79,"Lundi",Feuil3!G3,"Mardi",Feuil3!G15,"Mercredi",Feuil3!G27,"Jeudi",Feuil3!G39,"Vendredi",Feuil3!G51)</f>
        <v xml:space="preserve"> </v>
      </c>
      <c r="F80" s="112" t="str">
        <f>_xlfn.SWITCH($A$79,"Lundi",Feuil3!I3,"Mardi",Feuil3!I15,"Mercredi",Feuil3!I27,"Jeudi",Feuil3!I39,"Vendredi",Feuil3!I51)</f>
        <v xml:space="preserve"> </v>
      </c>
      <c r="G80" s="113">
        <f>_xlfn.SWITCH($A$79,"Lundi",Feuil3!K3,"Mardi",Feuil3!K15,"Mercredi",Feuil3!K27,"Jeudi",Feuil3!K39,"Vendredi",Feuil3!K51)</f>
        <v>0.45833333333333331</v>
      </c>
      <c r="H80" s="48">
        <f>_xlfn.SWITCH($A$79,"Lundi",Feuil3!L3,"Mardi",Feuil3!L15,"Mercredi",Feuil3!L27,"Jeudi",Feuil3!L39,"Vendredi",Feuil3!L51)</f>
        <v>0.58333333333333337</v>
      </c>
      <c r="I80" s="112">
        <f>_xlfn.SWITCH($A$79,"Lundi",Feuil3!O3,"Mardi",Feuil3!O15,"Mercredi",Feuil3!O27,"Jeudi",Feuil3!O39,"Vendredi",Feuil3!O51)</f>
        <v>0.66666666666666663</v>
      </c>
      <c r="J80" s="112">
        <f>_xlfn.SWITCH($A$79,"Lundi",Feuil3!Q3,"Mardi",Feuil3!Q15,"Mercredi",Feuil3!Q27,"Jeudi",Feuil3!Q39,"Vendredi",Feuil3!Q51)</f>
        <v>0.67361111111111116</v>
      </c>
      <c r="K80" s="112">
        <f>_xlfn.SWITCH($A$79,"Lundi",Feuil3!R3,"Mardi",Feuil3!R15,"Mercredi",Feuil3!R27,"Jeudi",Feuil3!R39,"Vendredi",Feuil3!R51)</f>
        <v>0.75</v>
      </c>
      <c r="L80" s="48">
        <f>_xlfn.SWITCH($A$79,"Lundi",Feuil3!S3,"Mardi",Feuil3!S15,"Mercredi",Feuil3!S27,"Jeudi",Feuil3!S39,"Vendredi",Feuil3!S51)</f>
        <v>0.29166666666666663</v>
      </c>
    </row>
    <row r="81" spans="1:35" x14ac:dyDescent="0.25">
      <c r="A81" s="71"/>
      <c r="B81" s="40" t="str">
        <f>_xlfn.SWITCH($A$79,"Lundi",Feuil3!D4,"Mardi",Feuil3!D16,"Mercredi",Feuil3!D28,"Jeudi",Feuil3!D40,"Vendredi",Feuil3!D52)</f>
        <v>N4</v>
      </c>
      <c r="C81" s="94" t="str">
        <f t="shared" si="16"/>
        <v>employé5</v>
      </c>
      <c r="D81" s="112">
        <f>_xlfn.SWITCH($A$79,"Lundi",Feuil3!E4,"Mardi",Feuil3!E16,"Mercredi",Feuil3!E28,"Jeudi",Feuil3!E40,"Vendredi",Feuil3!E52)</f>
        <v>0.33333333333333331</v>
      </c>
      <c r="E81" s="112">
        <f>_xlfn.SWITCH($A$79,"Lundi",Feuil3!G4,"Mardi",Feuil3!G16,"Mercredi",Feuil3!G28,"Jeudi",Feuil3!G40,"Vendredi",Feuil3!G52)</f>
        <v>0.41666666666666669</v>
      </c>
      <c r="F81" s="112">
        <f>_xlfn.SWITCH($A$79,"Lundi",Feuil3!I4,"Mardi",Feuil3!I16,"Mercredi",Feuil3!I28,"Jeudi",Feuil3!I40,"Vendredi",Feuil3!I52)</f>
        <v>0.4236111111111111</v>
      </c>
      <c r="G81" s="113">
        <f>_xlfn.SWITCH($A$79,"Lundi",Feuil3!K4,"Mardi",Feuil3!K16,"Mercredi",Feuil3!K28,"Jeudi",Feuil3!K40,"Vendredi",Feuil3!K52)</f>
        <v>0.5</v>
      </c>
      <c r="H81" s="48">
        <f>_xlfn.SWITCH($A$79,"Lundi",Feuil3!L4,"Mardi",Feuil3!L16,"Mercredi",Feuil3!L28,"Jeudi",Feuil3!L40,"Vendredi",Feuil3!L52)</f>
        <v>0.58333333333333337</v>
      </c>
      <c r="I81" s="112">
        <f>_xlfn.SWITCH($A$79,"Lundi",Feuil3!O4,"Mardi",Feuil3!O16,"Mercredi",Feuil3!O28,"Jeudi",Feuil3!O40,"Vendredi",Feuil3!O52)</f>
        <v>0.66666666666666663</v>
      </c>
      <c r="J81" s="112">
        <f>_xlfn.SWITCH($A$79,"Lundi",Feuil3!Q4,"Mardi",Feuil3!Q16,"Mercredi",Feuil3!Q28,"Jeudi",Feuil3!Q40,"Vendredi",Feuil3!Q52)</f>
        <v>0.67361111111111116</v>
      </c>
      <c r="K81" s="112">
        <f>_xlfn.SWITCH($A$79,"Lundi",Feuil3!R4,"Mardi",Feuil3!R16,"Mercredi",Feuil3!R28,"Jeudi",Feuil3!R40,"Vendredi",Feuil3!R52)</f>
        <v>0.75</v>
      </c>
      <c r="L81" s="48">
        <f>_xlfn.SWITCH($A$79,"Lundi",Feuil3!S4,"Mardi",Feuil3!S16,"Mercredi",Feuil3!S28,"Jeudi",Feuil3!S40,"Vendredi",Feuil3!S52)</f>
        <v>0.33333333333333331</v>
      </c>
    </row>
    <row r="82" spans="1:35" x14ac:dyDescent="0.25">
      <c r="A82" s="71"/>
      <c r="B82" s="40" t="str">
        <f>_xlfn.SWITCH($A$79,"Lundi",Feuil3!D5,"Mardi",Feuil3!D17,"Mercredi",Feuil3!D29,"Jeudi",Feuil3!D41,"Vendredi",Feuil3!D53)</f>
        <v>N5</v>
      </c>
      <c r="C82" s="95" t="str">
        <f t="shared" si="16"/>
        <v>employé6</v>
      </c>
      <c r="D82" s="112">
        <f>_xlfn.SWITCH($A$79,"Lundi",Feuil3!E5,"Mardi",Feuil3!E17,"Mercredi",Feuil3!E29,"Jeudi",Feuil3!E41,"Vendredi",Feuil3!E53)</f>
        <v>0.33333333333333331</v>
      </c>
      <c r="E82" s="112">
        <f>_xlfn.SWITCH($A$79,"Lundi",Feuil3!G5,"Mardi",Feuil3!G17,"Mercredi",Feuil3!G29,"Jeudi",Feuil3!G41,"Vendredi",Feuil3!G53)</f>
        <v>0.45833333333333331</v>
      </c>
      <c r="F82" s="112">
        <f>_xlfn.SWITCH($A$79,"Lundi",Feuil3!I5,"Mardi",Feuil3!I17,"Mercredi",Feuil3!I29,"Jeudi",Feuil3!I41,"Vendredi",Feuil3!I53)</f>
        <v>0.46875</v>
      </c>
      <c r="G82" s="113">
        <f>_xlfn.SWITCH($A$79,"Lundi",Feuil3!K5,"Mardi",Feuil3!K17,"Mercredi",Feuil3!K29,"Jeudi",Feuil3!K41,"Vendredi",Feuil3!K53)</f>
        <v>0.52083333333333337</v>
      </c>
      <c r="H82" s="48">
        <f>_xlfn.SWITCH($A$79,"Lundi",Feuil3!L5,"Mardi",Feuil3!L17,"Mercredi",Feuil3!L29,"Jeudi",Feuil3!L41,"Vendredi",Feuil3!L53)</f>
        <v>0.55208333333333337</v>
      </c>
      <c r="I82" s="112" t="str">
        <f>_xlfn.SWITCH($A$79,"Lundi",Feuil3!O5,"Mardi",Feuil3!O17,"Mercredi",Feuil3!O29,"Jeudi",Feuil3!O41,"Vendredi",Feuil3!O53)</f>
        <v xml:space="preserve"> </v>
      </c>
      <c r="J82" s="112" t="str">
        <f>_xlfn.SWITCH($A$79,"Lundi",Feuil3!Q5,"Mardi",Feuil3!Q17,"Mercredi",Feuil3!Q29,"Jeudi",Feuil3!Q41,"Vendredi",Feuil3!Q53)</f>
        <v xml:space="preserve"> </v>
      </c>
      <c r="K82" s="112">
        <f>_xlfn.SWITCH($A$79,"Lundi",Feuil3!R5,"Mardi",Feuil3!R17,"Mercredi",Feuil3!R29,"Jeudi",Feuil3!R41,"Vendredi",Feuil3!R53)</f>
        <v>0.63541666666666663</v>
      </c>
      <c r="L82" s="48">
        <f>_xlfn.SWITCH($A$79,"Lundi",Feuil3!S5,"Mardi",Feuil3!S17,"Mercredi",Feuil3!S29,"Jeudi",Feuil3!S41,"Vendredi",Feuil3!S53)</f>
        <v>0.27083333333333331</v>
      </c>
    </row>
    <row r="83" spans="1:35" s="67" customFormat="1" x14ac:dyDescent="0.25">
      <c r="A83" s="71"/>
      <c r="B83" s="40" t="str">
        <f>_xlfn.SWITCH($A$79,"Lundi",Feuil3!D6,"Mardi",Feuil3!D18,"Mercredi",Feuil3!D30,"Jeudi",Feuil3!D42,"Vendredi",Feuil3!D54)</f>
        <v>N6</v>
      </c>
      <c r="C83" s="90" t="str">
        <f t="shared" si="16"/>
        <v>employé1</v>
      </c>
      <c r="D83" s="112">
        <f>_xlfn.SWITCH($A$79,"Lundi",Feuil3!E6,"Mardi",Feuil3!E18,"Mercredi",Feuil3!E30,"Jeudi",Feuil3!E42,"Vendredi",Feuil3!E54)</f>
        <v>0.33333333333333331</v>
      </c>
      <c r="E83" s="112">
        <f>_xlfn.SWITCH($A$79,"Lundi",Feuil3!G6,"Mardi",Feuil3!G18,"Mercredi",Feuil3!G30,"Jeudi",Feuil3!G42,"Vendredi",Feuil3!G54)</f>
        <v>0.41666666666666669</v>
      </c>
      <c r="F83" s="112">
        <f>_xlfn.SWITCH($A$79,"Lundi",Feuil3!I6,"Mardi",Feuil3!I18,"Mercredi",Feuil3!I30,"Jeudi",Feuil3!I42,"Vendredi",Feuil3!I54)</f>
        <v>0.4236111111111111</v>
      </c>
      <c r="G83" s="113">
        <f>_xlfn.SWITCH($A$79,"Lundi",Feuil3!K6,"Mardi",Feuil3!K18,"Mercredi",Feuil3!K30,"Jeudi",Feuil3!K42,"Vendredi",Feuil3!K54)</f>
        <v>0.5</v>
      </c>
      <c r="H83" s="48">
        <f>_xlfn.SWITCH($A$79,"Lundi",Feuil3!L6,"Mardi",Feuil3!L18,"Mercredi",Feuil3!L30,"Jeudi",Feuil3!L42,"Vendredi",Feuil3!L54)</f>
        <v>0.58333333333333337</v>
      </c>
      <c r="I83" s="112">
        <f>_xlfn.SWITCH($A$79,"Lundi",Feuil3!O6,"Mardi",Feuil3!O18,"Mercredi",Feuil3!O30,"Jeudi",Feuil3!O42,"Vendredi",Feuil3!O54)</f>
        <v>0.66666666666666663</v>
      </c>
      <c r="J83" s="112">
        <f>_xlfn.SWITCH($A$79,"Lundi",Feuil3!Q6,"Mardi",Feuil3!Q18,"Mercredi",Feuil3!Q30,"Jeudi",Feuil3!Q42,"Vendredi",Feuil3!Q54)</f>
        <v>0.67361111111111116</v>
      </c>
      <c r="K83" s="112">
        <f>_xlfn.SWITCH($A$79,"Lundi",Feuil3!R6,"Mardi",Feuil3!R18,"Mercredi",Feuil3!R30,"Jeudi",Feuil3!R42,"Vendredi",Feuil3!R54)</f>
        <v>0.70833333333333337</v>
      </c>
      <c r="L83" s="48">
        <f>_xlfn.SWITCH($A$79,"Lundi",Feuil3!S6,"Mardi",Feuil3!S18,"Mercredi",Feuil3!S30,"Jeudi",Feuil3!S42,"Vendredi",Feuil3!S54)</f>
        <v>0.29166666666666669</v>
      </c>
      <c r="M83"/>
      <c r="N83"/>
      <c r="O83"/>
      <c r="P83"/>
      <c r="AF83"/>
      <c r="AG83"/>
      <c r="AH83"/>
      <c r="AI83"/>
    </row>
    <row r="84" spans="1:35" x14ac:dyDescent="0.25">
      <c r="A84" s="71"/>
      <c r="B84" s="40" t="str">
        <f>_xlfn.SWITCH($A$79,"Lundi",Feuil3!D7,"Mardi",Feuil3!D19,"Mercredi",Feuil3!D31,"Jeudi",Feuil3!D43,"Vendredi",Feuil3!D55)</f>
        <v>N1</v>
      </c>
      <c r="C84" s="91" t="str">
        <f t="shared" si="16"/>
        <v>employé2</v>
      </c>
      <c r="D84" s="112">
        <f>_xlfn.SWITCH($A$79,"Lundi",Feuil3!E7,"Mardi",Feuil3!E19,"Mercredi",Feuil3!E31,"Jeudi",Feuil3!E43,"Vendredi",Feuil3!E55)</f>
        <v>0.375</v>
      </c>
      <c r="E84" s="112">
        <f>_xlfn.SWITCH($A$79,"Lundi",Feuil3!G7,"Mardi",Feuil3!G19,"Mercredi",Feuil3!G31,"Jeudi",Feuil3!G43,"Vendredi",Feuil3!G55)</f>
        <v>0.45833333333333331</v>
      </c>
      <c r="F84" s="112">
        <f>_xlfn.SWITCH($A$79,"Lundi",Feuil3!I7,"Mardi",Feuil3!I19,"Mercredi",Feuil3!I31,"Jeudi",Feuil3!I43,"Vendredi",Feuil3!I55)</f>
        <v>0.46527777777777773</v>
      </c>
      <c r="G84" s="113">
        <f>_xlfn.SWITCH($A$79,"Lundi",Feuil3!K7,"Mardi",Feuil3!K19,"Mercredi",Feuil3!K31,"Jeudi",Feuil3!K43,"Vendredi",Feuil3!K55)</f>
        <v>0.55208333333333337</v>
      </c>
      <c r="H84" s="48">
        <f>_xlfn.SWITCH($A$79,"Lundi",Feuil3!L7,"Mardi",Feuil3!L19,"Mercredi",Feuil3!L31,"Jeudi",Feuil3!L43,"Vendredi",Feuil3!L55)</f>
        <v>0.67708333333333337</v>
      </c>
      <c r="I84" s="112" t="str">
        <f>_xlfn.SWITCH($A$79,"Lundi",Feuil3!O7,"Mardi",Feuil3!O19,"Mercredi",Feuil3!O31,"Jeudi",Feuil3!O43,"Vendredi",Feuil3!O55)</f>
        <v xml:space="preserve"> </v>
      </c>
      <c r="J84" s="112" t="str">
        <f>_xlfn.SWITCH($A$79,"Lundi",Feuil3!Q7,"Mardi",Feuil3!Q19,"Mercredi",Feuil3!Q31,"Jeudi",Feuil3!Q43,"Vendredi",Feuil3!Q55)</f>
        <v xml:space="preserve"> </v>
      </c>
      <c r="K84" s="112">
        <f>_xlfn.SWITCH($A$79,"Lundi",Feuil3!R7,"Mardi",Feuil3!R19,"Mercredi",Feuil3!R31,"Jeudi",Feuil3!R43,"Vendredi",Feuil3!R55)</f>
        <v>0.79166666666666663</v>
      </c>
      <c r="L84" s="48">
        <f>_xlfn.SWITCH($A$79,"Lundi",Feuil3!S7,"Mardi",Feuil3!S19,"Mercredi",Feuil3!S31,"Jeudi",Feuil3!S43,"Vendredi",Feuil3!S55)</f>
        <v>0.29166666666666663</v>
      </c>
      <c r="O84" s="67"/>
      <c r="P84" s="67"/>
    </row>
    <row r="85" spans="1:35" x14ac:dyDescent="0.25">
      <c r="A85" s="71"/>
      <c r="B85" s="40" t="str">
        <f>_xlfn.SWITCH($A$79,"Lundi",Feuil3!D8,"Mardi",Feuil3!D20,"Mercredi",Feuil3!D32,"Jeudi",Feuil3!D44,"Vendredi",Feuil3!D56)</f>
        <v>N2</v>
      </c>
      <c r="C85" s="93" t="str">
        <f t="shared" si="16"/>
        <v>employé3</v>
      </c>
      <c r="D85" s="112">
        <f>_xlfn.SWITCH($A$79,"Lundi",Feuil3!E8,"Mardi",Feuil3!E20,"Mercredi",Feuil3!E32,"Jeudi",Feuil3!E44,"Vendredi",Feuil3!E56)</f>
        <v>0.33333333333333331</v>
      </c>
      <c r="E85" s="112">
        <f>_xlfn.SWITCH($A$79,"Lundi",Feuil3!G8,"Mardi",Feuil3!G20,"Mercredi",Feuil3!G32,"Jeudi",Feuil3!G44,"Vendredi",Feuil3!G56)</f>
        <v>0.41666666666666669</v>
      </c>
      <c r="F85" s="112">
        <f>_xlfn.SWITCH($A$79,"Lundi",Feuil3!I8,"Mardi",Feuil3!I20,"Mercredi",Feuil3!I32,"Jeudi",Feuil3!I44,"Vendredi",Feuil3!I56)</f>
        <v>0.4236111111111111</v>
      </c>
      <c r="G85" s="113">
        <f>_xlfn.SWITCH($A$79,"Lundi",Feuil3!K8,"Mardi",Feuil3!K20,"Mercredi",Feuil3!K32,"Jeudi",Feuil3!K44,"Vendredi",Feuil3!K56)</f>
        <v>0.5</v>
      </c>
      <c r="H85" s="48">
        <f>_xlfn.SWITCH($A$79,"Lundi",Feuil3!L8,"Mardi",Feuil3!L20,"Mercredi",Feuil3!L32,"Jeudi",Feuil3!L44,"Vendredi",Feuil3!L56)</f>
        <v>0.5625</v>
      </c>
      <c r="I85" s="112" t="str">
        <f>_xlfn.SWITCH($A$79,"Lundi",Feuil3!O8,"Mardi",Feuil3!O20,"Mercredi",Feuil3!O32,"Jeudi",Feuil3!O44,"Vendredi",Feuil3!O56)</f>
        <v xml:space="preserve"> </v>
      </c>
      <c r="J85" s="112" t="str">
        <f>_xlfn.SWITCH($A$79,"Lundi",Feuil3!Q8,"Mardi",Feuil3!Q20,"Mercredi",Feuil3!Q32,"Jeudi",Feuil3!Q44,"Vendredi",Feuil3!Q56)</f>
        <v xml:space="preserve"> </v>
      </c>
      <c r="K85" s="112">
        <f>_xlfn.SWITCH($A$79,"Lundi",Feuil3!R8,"Mardi",Feuil3!R20,"Mercredi",Feuil3!R32,"Jeudi",Feuil3!R44,"Vendredi",Feuil3!R56)</f>
        <v>0.6875</v>
      </c>
      <c r="L85" s="48">
        <f>_xlfn.SWITCH($A$79,"Lundi",Feuil3!S8,"Mardi",Feuil3!S20,"Mercredi",Feuil3!S32,"Jeudi",Feuil3!S44,"Vendredi",Feuil3!S56)</f>
        <v>0.29166666666666669</v>
      </c>
    </row>
    <row r="86" spans="1:35" x14ac:dyDescent="0.25">
      <c r="A86" s="71"/>
      <c r="B86" s="40" t="str">
        <f>_xlfn.SWITCH($A$79,"Lundi",Feuil3!D9,"Mardi",Feuil3!D21,"Mercredi",Feuil3!D33,"Jeudi",Feuil3!D45,"Vendredi",Feuil3!D57)</f>
        <v xml:space="preserve"> </v>
      </c>
      <c r="C86" s="59"/>
      <c r="D86" s="112" t="str">
        <f>_xlfn.SWITCH($A$79,"Lundi",Feuil3!E9,"Mardi",Feuil3!E21,"Mercredi",Feuil3!E33,"Jeudi",Feuil3!E45,"Vendredi",Feuil3!E57)</f>
        <v xml:space="preserve"> </v>
      </c>
      <c r="E86" s="112" t="str">
        <f>_xlfn.SWITCH($A$79,"Lundi",Feuil3!G9,"Mardi",Feuil3!G21,"Mercredi",Feuil3!G33,"Jeudi",Feuil3!G45,"Vendredi",Feuil3!G57)</f>
        <v xml:space="preserve"> </v>
      </c>
      <c r="F86" s="112" t="str">
        <f>_xlfn.SWITCH($A$79,"Lundi",Feuil3!I9,"Mardi",Feuil3!I21,"Mercredi",Feuil3!I33,"Jeudi",Feuil3!I45,"Vendredi",Feuil3!I57)</f>
        <v xml:space="preserve"> </v>
      </c>
      <c r="G86" s="113" t="str">
        <f>_xlfn.SWITCH($A$79,"Lundi",Feuil3!K9,"Mardi",Feuil3!K21,"Mercredi",Feuil3!K33,"Jeudi",Feuil3!K45,"Vendredi",Feuil3!K57)</f>
        <v xml:space="preserve"> </v>
      </c>
      <c r="H86" s="48" t="str">
        <f>_xlfn.SWITCH($A$79,"Lundi",Feuil3!L9,"Mardi",Feuil3!L21,"Mercredi",Feuil3!L33,"Jeudi",Feuil3!L45,"Vendredi",Feuil3!L57)</f>
        <v xml:space="preserve"> </v>
      </c>
      <c r="I86" s="112" t="str">
        <f>_xlfn.SWITCH($A$79,"Lundi",Feuil3!O9,"Mardi",Feuil3!O21,"Mercredi",Feuil3!O33,"Jeudi",Feuil3!O45,"Vendredi",Feuil3!O57)</f>
        <v xml:space="preserve"> </v>
      </c>
      <c r="J86" s="112" t="str">
        <f>_xlfn.SWITCH($A$79,"Lundi",Feuil3!Q9,"Mardi",Feuil3!Q21,"Mercredi",Feuil3!Q33,"Jeudi",Feuil3!Q45,"Vendredi",Feuil3!Q57)</f>
        <v xml:space="preserve"> </v>
      </c>
      <c r="K86" s="112" t="str">
        <f>_xlfn.SWITCH($A$79,"Lundi",Feuil3!R9,"Mardi",Feuil3!R21,"Mercredi",Feuil3!R33,"Jeudi",Feuil3!R45,"Vendredi",Feuil3!R57)</f>
        <v xml:space="preserve"> </v>
      </c>
      <c r="L86" s="48" t="str">
        <f>_xlfn.SWITCH($A$79,"Lundi",Feuil3!S9,"Mardi",Feuil3!S21,"Mercredi",Feuil3!S33,"Jeudi",Feuil3!S45,"Vendredi",Feuil3!S57)</f>
        <v xml:space="preserve"> </v>
      </c>
    </row>
    <row r="87" spans="1:35" x14ac:dyDescent="0.25">
      <c r="A87" s="71"/>
      <c r="B87" s="40" t="str">
        <f>_xlfn.SWITCH($A$79,"Lundi",Feuil3!D10,"Mardi",Feuil3!D22,"Mercredi",Feuil3!D34,"Jeudi",Feuil3!D46,"Vendredi",Feuil3!D58)</f>
        <v>N8</v>
      </c>
      <c r="C87" s="103" t="str">
        <f>INDEX($W$18:$W$19,MATCH(B87,$V$18:$V$19,0))</f>
        <v>employé7</v>
      </c>
      <c r="D87" s="112">
        <f>_xlfn.SWITCH($A$79,"Lundi",Feuil3!E10,"Mardi",Feuil3!E22,"Mercredi",Feuil3!E34,"Jeudi",Feuil3!E46,"Vendredi",Feuil3!E58)</f>
        <v>0.33333333333333331</v>
      </c>
      <c r="E87" s="112">
        <f>_xlfn.SWITCH($A$79,"Lundi",Feuil3!G10,"Mardi",Feuil3!G22,"Mercredi",Feuil3!G34,"Jeudi",Feuil3!G46,"Vendredi",Feuil3!G58)</f>
        <v>0.41666666666666669</v>
      </c>
      <c r="F87" s="112">
        <f>_xlfn.SWITCH($A$79,"Lundi",Feuil3!I10,"Mardi",Feuil3!I22,"Mercredi",Feuil3!I34,"Jeudi",Feuil3!I46,"Vendredi",Feuil3!I58)</f>
        <v>0.4236111111111111</v>
      </c>
      <c r="G87" s="113">
        <f>_xlfn.SWITCH($A$79,"Lundi",Feuil3!K10,"Mardi",Feuil3!K22,"Mercredi",Feuil3!K34,"Jeudi",Feuil3!K46,"Vendredi",Feuil3!K58)</f>
        <v>0.5</v>
      </c>
      <c r="H87" s="48">
        <f>_xlfn.SWITCH($A$79,"Lundi",Feuil3!L10,"Mardi",Feuil3!L22,"Mercredi",Feuil3!L34,"Jeudi",Feuil3!L46,"Vendredi",Feuil3!L58)</f>
        <v>0.54166666666666663</v>
      </c>
      <c r="I87" s="112" t="str">
        <f>_xlfn.SWITCH($A$79,"Lundi",Feuil3!O10,"Mardi",Feuil3!O22,"Mercredi",Feuil3!O34,"Jeudi",Feuil3!O46,"Vendredi",Feuil3!O58)</f>
        <v xml:space="preserve"> </v>
      </c>
      <c r="J87" s="112" t="str">
        <f>_xlfn.SWITCH($A$79,"Lundi",Feuil3!Q10,"Mardi",Feuil3!Q22,"Mercredi",Feuil3!Q34,"Jeudi",Feuil3!Q46,"Vendredi",Feuil3!Q58)</f>
        <v xml:space="preserve"> </v>
      </c>
      <c r="K87" s="112">
        <f>_xlfn.SWITCH($A$79,"Lundi",Feuil3!R10,"Mardi",Feuil3!R22,"Mercredi",Feuil3!R34,"Jeudi",Feuil3!R46,"Vendredi",Feuil3!R58)</f>
        <v>0.625</v>
      </c>
      <c r="L87" s="48">
        <f>_xlfn.SWITCH($A$79,"Lundi",Feuil3!S10,"Mardi",Feuil3!S22,"Mercredi",Feuil3!S34,"Jeudi",Feuil3!S46,"Vendredi",Feuil3!S58)</f>
        <v>0.25000000000000006</v>
      </c>
    </row>
    <row r="88" spans="1:35" x14ac:dyDescent="0.25">
      <c r="A88" s="71"/>
      <c r="B88" s="40" t="str">
        <f>_xlfn.SWITCH($A$79,"Lundi",Feuil3!D11,"Mardi",Feuil3!D23,"Mercredi",Feuil3!D35,"Jeudi",Feuil3!D47,"Vendredi",Feuil3!D59)</f>
        <v>N7</v>
      </c>
      <c r="C88" s="96" t="str">
        <f>INDEX($W$18:$W$19,MATCH(B88,$V$18:$V$19,0))</f>
        <v>employé8</v>
      </c>
      <c r="D88" s="112">
        <f>_xlfn.SWITCH($A$79,"Lundi",Feuil3!E11,"Mardi",Feuil3!E23,"Mercredi",Feuil3!E35,"Jeudi",Feuil3!E47,"Vendredi",Feuil3!E59)</f>
        <v>0.33333333333333331</v>
      </c>
      <c r="E88" s="112" t="str">
        <f>_xlfn.SWITCH($A$79,"Lundi",Feuil3!G11,"Mardi",Feuil3!G23,"Mercredi",Feuil3!G35,"Jeudi",Feuil3!G47,"Vendredi",Feuil3!G59)</f>
        <v xml:space="preserve"> </v>
      </c>
      <c r="F88" s="112" t="str">
        <f>_xlfn.SWITCH($A$79,"Lundi",Feuil3!I11,"Mardi",Feuil3!I23,"Mercredi",Feuil3!I35,"Jeudi",Feuil3!I47,"Vendredi",Feuil3!I59)</f>
        <v xml:space="preserve"> </v>
      </c>
      <c r="G88" s="113">
        <f>_xlfn.SWITCH($A$79,"Lundi",Feuil3!K11,"Mardi",Feuil3!K23,"Mercredi",Feuil3!K35,"Jeudi",Feuil3!K47,"Vendredi",Feuil3!K59)</f>
        <v>0.45833333333333331</v>
      </c>
      <c r="H88" s="48">
        <f>_xlfn.SWITCH($A$79,"Lundi",Feuil3!L11,"Mardi",Feuil3!L23,"Mercredi",Feuil3!L35,"Jeudi",Feuil3!L47,"Vendredi",Feuil3!L59)</f>
        <v>0.60416666666666663</v>
      </c>
      <c r="I88" s="112">
        <f>_xlfn.SWITCH($A$79,"Lundi",Feuil3!O11,"Mardi",Feuil3!O23,"Mercredi",Feuil3!O35,"Jeudi",Feuil3!O47,"Vendredi",Feuil3!O59)</f>
        <v>0.6875</v>
      </c>
      <c r="J88" s="112">
        <f>_xlfn.SWITCH($A$79,"Lundi",Feuil3!Q11,"Mardi",Feuil3!Q23,"Mercredi",Feuil3!Q35,"Jeudi",Feuil3!Q47,"Vendredi",Feuil3!Q59)</f>
        <v>0.69444444444444453</v>
      </c>
      <c r="K88" s="112">
        <f>_xlfn.SWITCH($A$79,"Lundi",Feuil3!R11,"Mardi",Feuil3!R23,"Mercredi",Feuil3!R35,"Jeudi",Feuil3!R47,"Vendredi",Feuil3!R59)</f>
        <v>0.75</v>
      </c>
      <c r="L88" s="48">
        <f>_xlfn.SWITCH($A$79,"Lundi",Feuil3!S11,"Mardi",Feuil3!S23,"Mercredi",Feuil3!S35,"Jeudi",Feuil3!S47,"Vendredi",Feuil3!S59)</f>
        <v>0.27083333333333337</v>
      </c>
    </row>
    <row r="89" spans="1:35" x14ac:dyDescent="0.25">
      <c r="B89" s="40" t="str">
        <f>_xlfn.SWITCH($A$79,"Lundi",Feuil3!D12,"Mardi",Feuil3!D24,"Mercredi",Feuil3!D36,"Jeudi",Feuil3!D48,"Vendredi",Feuil3!D60)</f>
        <v>Karine</v>
      </c>
      <c r="C89" s="98" t="s">
        <v>1</v>
      </c>
      <c r="D89" s="112">
        <f>_xlfn.SWITCH($A$79,"Lundi",Feuil3!E12,"Mardi",Feuil3!E24,"Mercredi",Feuil3!E36,"Jeudi",Feuil3!E48,"Vendredi",Feuil3!E60)</f>
        <v>0.45833333333333331</v>
      </c>
      <c r="E89" s="112" t="str">
        <f>_xlfn.SWITCH($A$79,"Lundi",Feuil3!G12,"Mardi",Feuil3!G24,"Mercredi",Feuil3!G36,"Jeudi",Feuil3!G48,"Vendredi",Feuil3!G60)</f>
        <v xml:space="preserve"> </v>
      </c>
      <c r="F89" s="112" t="str">
        <f>_xlfn.SWITCH($A$79,"Lundi",Feuil3!I12,"Mardi",Feuil3!I24,"Mercredi",Feuil3!I36,"Jeudi",Feuil3!I48,"Vendredi",Feuil3!I60)</f>
        <v xml:space="preserve"> </v>
      </c>
      <c r="G89" s="113">
        <f>_xlfn.SWITCH($A$79,"Lundi",Feuil3!K12,"Mardi",Feuil3!K24,"Mercredi",Feuil3!K36,"Jeudi",Feuil3!K48,"Vendredi",Feuil3!K60)</f>
        <v>0.54166666666666663</v>
      </c>
      <c r="H89" s="48">
        <f>_xlfn.SWITCH($A$79,"Lundi",Feuil3!L12,"Mardi",Feuil3!L24,"Mercredi",Feuil3!L36,"Jeudi",Feuil3!L48,"Vendredi",Feuil3!L60)</f>
        <v>0.625</v>
      </c>
      <c r="I89" s="112">
        <f>_xlfn.SWITCH($A$79,"Lundi",Feuil3!O12,"Mardi",Feuil3!O24,"Mercredi",Feuil3!O36,"Jeudi",Feuil3!O48,"Vendredi",Feuil3!O60)</f>
        <v>0.70833333333333337</v>
      </c>
      <c r="J89" s="112">
        <f>_xlfn.SWITCH($A$79,"Lundi",Feuil3!Q12,"Mardi",Feuil3!Q24,"Mercredi",Feuil3!Q36,"Jeudi",Feuil3!Q48,"Vendredi",Feuil3!Q60)</f>
        <v>0.71527777777777779</v>
      </c>
      <c r="K89" s="112">
        <f>_xlfn.SWITCH($A$79,"Lundi",Feuil3!R12,"Mardi",Feuil3!R24,"Mercredi",Feuil3!R36,"Jeudi",Feuil3!R48,"Vendredi",Feuil3!R60)</f>
        <v>0.79166666666666663</v>
      </c>
      <c r="L89" s="48">
        <f>_xlfn.SWITCH($A$79,"Lundi",Feuil3!S12,"Mardi",Feuil3!S24,"Mercredi",Feuil3!S36,"Jeudi",Feuil3!S48,"Vendredi",Feuil3!S60)</f>
        <v>0.24999999999999994</v>
      </c>
    </row>
    <row r="90" spans="1:35" x14ac:dyDescent="0.25">
      <c r="B90" s="40"/>
      <c r="C90" s="99"/>
      <c r="D90" s="7"/>
      <c r="E90" s="7"/>
      <c r="F90" s="7"/>
      <c r="G90" s="108"/>
      <c r="H90" s="24"/>
      <c r="I90" s="7"/>
      <c r="J90" s="7"/>
      <c r="K90" s="7"/>
      <c r="L90" s="24"/>
      <c r="N90" s="67"/>
      <c r="AF90" s="67"/>
      <c r="AG90" s="67"/>
      <c r="AH90" s="67"/>
      <c r="AI90" s="67"/>
    </row>
    <row r="91" spans="1:35" x14ac:dyDescent="0.25">
      <c r="A91" s="61">
        <f>_xlfn.SWITCH(WEEKDAY(A78+1),7,A78+3,1,A78+2,2,A78+1,3,A78+1,4,A78+1,5,A78+1,6,A78+1)</f>
        <v>44356</v>
      </c>
      <c r="B91" s="40"/>
      <c r="C91" s="100"/>
      <c r="D91" s="7"/>
      <c r="E91" s="7"/>
      <c r="F91" s="7"/>
      <c r="G91" s="108"/>
      <c r="H91" s="24"/>
      <c r="I91" s="7"/>
      <c r="J91" s="7"/>
      <c r="K91" s="7"/>
      <c r="L91" s="24"/>
    </row>
    <row r="92" spans="1:35" x14ac:dyDescent="0.25">
      <c r="A92" s="64" t="str">
        <f>INDEX($AC$2:$AC$8,MATCH(WEEKDAY(A91),$AD$2:$AD$8,0))</f>
        <v>Mercredi</v>
      </c>
      <c r="B92" s="70"/>
      <c r="C92" s="101" t="s">
        <v>61</v>
      </c>
      <c r="D92" s="65" t="s">
        <v>31</v>
      </c>
      <c r="E92" s="65" t="s">
        <v>37</v>
      </c>
      <c r="F92" s="65" t="s">
        <v>32</v>
      </c>
      <c r="G92" s="80" t="s">
        <v>0</v>
      </c>
      <c r="H92" s="66" t="s">
        <v>32</v>
      </c>
      <c r="I92" s="65" t="s">
        <v>37</v>
      </c>
      <c r="J92" s="65" t="s">
        <v>32</v>
      </c>
      <c r="K92" s="65" t="s">
        <v>55</v>
      </c>
      <c r="L92" s="65" t="s">
        <v>60</v>
      </c>
    </row>
    <row r="93" spans="1:35" x14ac:dyDescent="0.25">
      <c r="A93" s="71"/>
      <c r="B93" s="40" t="str">
        <f>_xlfn.SWITCH($A$92,"Lundi",Feuil3!D3,"Mardi",Feuil3!D15,"Mercredi",Feuil3!D27,"Jeudi",Feuil3!D39,"Vendredi",Feuil3!D51)</f>
        <v>N4</v>
      </c>
      <c r="C93" s="94" t="str">
        <f t="shared" ref="C93:C98" si="17">INDEX($W$11:$W$16,MATCH(B93,$V$11:$V$16,0))</f>
        <v>employé5</v>
      </c>
      <c r="D93" s="112">
        <f>_xlfn.SWITCH($A$92,"Lundi",Feuil3!E3,"Mardi",Feuil3!E15,"Mercredi",Feuil3!E27,"Jeudi",Feuil3!E39,"Vendredi",Feuil3!E51)</f>
        <v>0.33333333333333331</v>
      </c>
      <c r="E93" s="112">
        <f>_xlfn.SWITCH($A$92,"Lundi",Feuil3!G3,"Mardi",Feuil3!G15,"Mercredi",Feuil3!G27,"Jeudi",Feuil3!G39,"Vendredi",Feuil3!G51)</f>
        <v>0.41666666666666669</v>
      </c>
      <c r="F93" s="112">
        <f>_xlfn.SWITCH($A$92,"Lundi",Feuil3!I3,"Mardi",Feuil3!I15,"Mercredi",Feuil3!I27,"Jeudi",Feuil3!I39,"Vendredi",Feuil3!I51)</f>
        <v>0.4236111111111111</v>
      </c>
      <c r="G93" s="113">
        <f>_xlfn.SWITCH($A$92,"Lundi",Feuil3!K3,"Mardi",Feuil3!K15,"Mercredi",Feuil3!K27,"Jeudi",Feuil3!K39,"Vendredi",Feuil3!K51)</f>
        <v>0.45833333333333331</v>
      </c>
      <c r="H93" s="48">
        <f>_xlfn.SWITCH($A$92,"Lundi",Feuil3!L3,"Mardi",Feuil3!L15,"Mercredi",Feuil3!L27,"Jeudi",Feuil3!L39,"Vendredi",Feuil3!L51)</f>
        <v>0.54166666666666663</v>
      </c>
      <c r="I93" s="112" t="str">
        <f>_xlfn.SWITCH($A$92,"Lundi",Feuil3!O3,"Mardi",Feuil3!O15,"Mercredi",Feuil3!O27,"Jeudi",Feuil3!O39,"Vendredi",Feuil3!O51)</f>
        <v xml:space="preserve"> </v>
      </c>
      <c r="J93" s="112" t="str">
        <f>_xlfn.SWITCH($A$92,"Lundi",Feuil3!Q3,"Mardi",Feuil3!Q15,"Mercredi",Feuil3!Q27,"Jeudi",Feuil3!Q39,"Vendredi",Feuil3!Q51)</f>
        <v xml:space="preserve"> </v>
      </c>
      <c r="K93" s="112">
        <f>_xlfn.SWITCH($A$92,"Lundi",Feuil3!R3,"Mardi",Feuil3!R15,"Mercredi",Feuil3!R27,"Jeudi",Feuil3!R39,"Vendredi",Feuil3!R51)</f>
        <v>0.625</v>
      </c>
      <c r="L93" s="48">
        <f>_xlfn.SWITCH($A$92,"Lundi",Feuil3!S3,"Mardi",Feuil3!S15,"Mercredi",Feuil3!S27,"Jeudi",Feuil3!S39,"Vendredi",Feuil3!S51)</f>
        <v>0.20833333333333337</v>
      </c>
    </row>
    <row r="94" spans="1:35" x14ac:dyDescent="0.25">
      <c r="A94" s="71"/>
      <c r="B94" s="40" t="str">
        <f>_xlfn.SWITCH($A$92,"Lundi",Feuil3!D4,"Mardi",Feuil3!D16,"Mercredi",Feuil3!D28,"Jeudi",Feuil3!D40,"Vendredi",Feuil3!D52)</f>
        <v>N5</v>
      </c>
      <c r="C94" s="95" t="str">
        <f t="shared" si="17"/>
        <v>employé6</v>
      </c>
      <c r="D94" s="112">
        <f>_xlfn.SWITCH($A$92,"Lundi",Feuil3!E4,"Mardi",Feuil3!E16,"Mercredi",Feuil3!E28,"Jeudi",Feuil3!E40,"Vendredi",Feuil3!E52)</f>
        <v>0.33333333333333331</v>
      </c>
      <c r="E94" s="112">
        <f>_xlfn.SWITCH($A$92,"Lundi",Feuil3!G4,"Mardi",Feuil3!G16,"Mercredi",Feuil3!G28,"Jeudi",Feuil3!G40,"Vendredi",Feuil3!G52)</f>
        <v>0.45833333333333331</v>
      </c>
      <c r="F94" s="112">
        <f>_xlfn.SWITCH($A$92,"Lundi",Feuil3!I4,"Mardi",Feuil3!I16,"Mercredi",Feuil3!I28,"Jeudi",Feuil3!I40,"Vendredi",Feuil3!I52)</f>
        <v>0.46875</v>
      </c>
      <c r="G94" s="113">
        <f>_xlfn.SWITCH($A$92,"Lundi",Feuil3!K4,"Mardi",Feuil3!K16,"Mercredi",Feuil3!K28,"Jeudi",Feuil3!K40,"Vendredi",Feuil3!K52)</f>
        <v>0.52083333333333337</v>
      </c>
      <c r="H94" s="48">
        <f>_xlfn.SWITCH($A$92,"Lundi",Feuil3!L4,"Mardi",Feuil3!L16,"Mercredi",Feuil3!L28,"Jeudi",Feuil3!L40,"Vendredi",Feuil3!L52)</f>
        <v>0.60416666666666663</v>
      </c>
      <c r="I94" s="112" t="str">
        <f>_xlfn.SWITCH($A$92,"Lundi",Feuil3!O4,"Mardi",Feuil3!O16,"Mercredi",Feuil3!O28,"Jeudi",Feuil3!O40,"Vendredi",Feuil3!O52)</f>
        <v xml:space="preserve"> </v>
      </c>
      <c r="J94" s="112" t="str">
        <f>_xlfn.SWITCH($A$92,"Lundi",Feuil3!Q4,"Mardi",Feuil3!Q16,"Mercredi",Feuil3!Q28,"Jeudi",Feuil3!Q40,"Vendredi",Feuil3!Q52)</f>
        <v xml:space="preserve"> </v>
      </c>
      <c r="K94" s="112">
        <f>_xlfn.SWITCH($A$92,"Lundi",Feuil3!R4,"Mardi",Feuil3!R16,"Mercredi",Feuil3!R28,"Jeudi",Feuil3!R40,"Vendredi",Feuil3!R52)</f>
        <v>0.70833333333333337</v>
      </c>
      <c r="L94" s="48">
        <f>_xlfn.SWITCH($A$92,"Lundi",Feuil3!S4,"Mardi",Feuil3!S16,"Mercredi",Feuil3!S28,"Jeudi",Feuil3!S40,"Vendredi",Feuil3!S52)</f>
        <v>0.2916666666666668</v>
      </c>
    </row>
    <row r="95" spans="1:35" x14ac:dyDescent="0.25">
      <c r="A95" s="71"/>
      <c r="B95" s="40" t="str">
        <f>_xlfn.SWITCH($A$92,"Lundi",Feuil3!D5,"Mardi",Feuil3!D17,"Mercredi",Feuil3!D29,"Jeudi",Feuil3!D41,"Vendredi",Feuil3!D53)</f>
        <v>N6</v>
      </c>
      <c r="C95" s="90" t="str">
        <f t="shared" si="17"/>
        <v>employé1</v>
      </c>
      <c r="D95" s="112">
        <f>_xlfn.SWITCH($A$92,"Lundi",Feuil3!E5,"Mardi",Feuil3!E17,"Mercredi",Feuil3!E29,"Jeudi",Feuil3!E41,"Vendredi",Feuil3!E53)</f>
        <v>0.33333333333333331</v>
      </c>
      <c r="E95" s="112">
        <f>_xlfn.SWITCH($A$92,"Lundi",Feuil3!G5,"Mardi",Feuil3!G17,"Mercredi",Feuil3!G29,"Jeudi",Feuil3!G41,"Vendredi",Feuil3!G53)</f>
        <v>0.41666666666666669</v>
      </c>
      <c r="F95" s="112">
        <f>_xlfn.SWITCH($A$92,"Lundi",Feuil3!I5,"Mardi",Feuil3!I17,"Mercredi",Feuil3!I29,"Jeudi",Feuil3!I41,"Vendredi",Feuil3!I53)</f>
        <v>0.4236111111111111</v>
      </c>
      <c r="G95" s="113">
        <f>_xlfn.SWITCH($A$92,"Lundi",Feuil3!K5,"Mardi",Feuil3!K17,"Mercredi",Feuil3!K29,"Jeudi",Feuil3!K41,"Vendredi",Feuil3!K53)</f>
        <v>0.5</v>
      </c>
      <c r="H95" s="48">
        <f>_xlfn.SWITCH($A$92,"Lundi",Feuil3!L5,"Mardi",Feuil3!L17,"Mercredi",Feuil3!L29,"Jeudi",Feuil3!L41,"Vendredi",Feuil3!L53)</f>
        <v>0.58333333333333337</v>
      </c>
      <c r="I95" s="112">
        <f>_xlfn.SWITCH($A$92,"Lundi",Feuil3!O5,"Mardi",Feuil3!O17,"Mercredi",Feuil3!O29,"Jeudi",Feuil3!O41,"Vendredi",Feuil3!O53)</f>
        <v>0.66666666666666663</v>
      </c>
      <c r="J95" s="112">
        <f>_xlfn.SWITCH($A$92,"Lundi",Feuil3!Q5,"Mardi",Feuil3!Q17,"Mercredi",Feuil3!Q29,"Jeudi",Feuil3!Q41,"Vendredi",Feuil3!Q53)</f>
        <v>0.67361111111111116</v>
      </c>
      <c r="K95" s="112">
        <f>_xlfn.SWITCH($A$92,"Lundi",Feuil3!R5,"Mardi",Feuil3!R17,"Mercredi",Feuil3!R29,"Jeudi",Feuil3!R41,"Vendredi",Feuil3!R53)</f>
        <v>0.72916666666666663</v>
      </c>
      <c r="L95" s="48">
        <f>_xlfn.SWITCH($A$92,"Lundi",Feuil3!S5,"Mardi",Feuil3!S17,"Mercredi",Feuil3!S29,"Jeudi",Feuil3!S41,"Vendredi",Feuil3!S53)</f>
        <v>0.31249999999999994</v>
      </c>
    </row>
    <row r="96" spans="1:35" x14ac:dyDescent="0.25">
      <c r="A96" s="71"/>
      <c r="B96" s="40" t="str">
        <f>_xlfn.SWITCH($A$92,"Lundi",Feuil3!D6,"Mardi",Feuil3!D18,"Mercredi",Feuil3!D30,"Jeudi",Feuil3!D42,"Vendredi",Feuil3!D54)</f>
        <v>N1</v>
      </c>
      <c r="C96" s="91" t="str">
        <f t="shared" si="17"/>
        <v>employé2</v>
      </c>
      <c r="D96" s="112">
        <f>_xlfn.SWITCH($A$92,"Lundi",Feuil3!E6,"Mardi",Feuil3!E18,"Mercredi",Feuil3!E30,"Jeudi",Feuil3!E42,"Vendredi",Feuil3!E54)</f>
        <v>0.33333333333333331</v>
      </c>
      <c r="E96" s="112">
        <f>_xlfn.SWITCH($A$92,"Lundi",Feuil3!G6,"Mardi",Feuil3!G18,"Mercredi",Feuil3!G30,"Jeudi",Feuil3!G42,"Vendredi",Feuil3!G54)</f>
        <v>0.41666666666666669</v>
      </c>
      <c r="F96" s="112">
        <f>_xlfn.SWITCH($A$92,"Lundi",Feuil3!I6,"Mardi",Feuil3!I18,"Mercredi",Feuil3!I30,"Jeudi",Feuil3!I42,"Vendredi",Feuil3!I54)</f>
        <v>0.4236111111111111</v>
      </c>
      <c r="G96" s="113">
        <f>_xlfn.SWITCH($A$92,"Lundi",Feuil3!K6,"Mardi",Feuil3!K18,"Mercredi",Feuil3!K30,"Jeudi",Feuil3!K42,"Vendredi",Feuil3!K54)</f>
        <v>0.47916666666666669</v>
      </c>
      <c r="H96" s="48">
        <f>_xlfn.SWITCH($A$92,"Lundi",Feuil3!L6,"Mardi",Feuil3!L18,"Mercredi",Feuil3!L30,"Jeudi",Feuil3!L42,"Vendredi",Feuil3!L54)</f>
        <v>0.58333333333333337</v>
      </c>
      <c r="I96" s="112">
        <f>_xlfn.SWITCH($A$92,"Lundi",Feuil3!O6,"Mardi",Feuil3!O18,"Mercredi",Feuil3!O30,"Jeudi",Feuil3!O42,"Vendredi",Feuil3!O54)</f>
        <v>0.66666666666666663</v>
      </c>
      <c r="J96" s="112">
        <f>_xlfn.SWITCH($A$92,"Lundi",Feuil3!Q6,"Mardi",Feuil3!Q18,"Mercredi",Feuil3!Q30,"Jeudi",Feuil3!Q42,"Vendredi",Feuil3!Q54)</f>
        <v>0.67361111111111116</v>
      </c>
      <c r="K96" s="112">
        <f>_xlfn.SWITCH($A$92,"Lundi",Feuil3!R6,"Mardi",Feuil3!R18,"Mercredi",Feuil3!R30,"Jeudi",Feuil3!R42,"Vendredi",Feuil3!R54)</f>
        <v>0.75</v>
      </c>
      <c r="L96" s="48">
        <f>_xlfn.SWITCH($A$92,"Lundi",Feuil3!S6,"Mardi",Feuil3!S18,"Mercredi",Feuil3!S30,"Jeudi",Feuil3!S42,"Vendredi",Feuil3!S54)</f>
        <v>0.3125</v>
      </c>
    </row>
    <row r="97" spans="1:35" s="67" customFormat="1" x14ac:dyDescent="0.25">
      <c r="A97" s="71"/>
      <c r="B97" s="40" t="str">
        <f>_xlfn.SWITCH($A$92,"Lundi",Feuil3!D7,"Mardi",Feuil3!D19,"Mercredi",Feuil3!D31,"Jeudi",Feuil3!D43,"Vendredi",Feuil3!D55)</f>
        <v>N2</v>
      </c>
      <c r="C97" s="93" t="str">
        <f t="shared" si="17"/>
        <v>employé3</v>
      </c>
      <c r="D97" s="112">
        <f>_xlfn.SWITCH($A$92,"Lundi",Feuil3!E7,"Mardi",Feuil3!E19,"Mercredi",Feuil3!E31,"Jeudi",Feuil3!E43,"Vendredi",Feuil3!E55)</f>
        <v>0.375</v>
      </c>
      <c r="E97" s="112">
        <f>_xlfn.SWITCH($A$92,"Lundi",Feuil3!G7,"Mardi",Feuil3!G19,"Mercredi",Feuil3!G31,"Jeudi",Feuil3!G43,"Vendredi",Feuil3!G55)</f>
        <v>0.45833333333333331</v>
      </c>
      <c r="F97" s="112">
        <f>_xlfn.SWITCH($A$92,"Lundi",Feuil3!I7,"Mardi",Feuil3!I19,"Mercredi",Feuil3!I31,"Jeudi",Feuil3!I43,"Vendredi",Feuil3!I55)</f>
        <v>0.46527777777777773</v>
      </c>
      <c r="G97" s="113">
        <f>_xlfn.SWITCH($A$92,"Lundi",Feuil3!K7,"Mardi",Feuil3!K19,"Mercredi",Feuil3!K31,"Jeudi",Feuil3!K43,"Vendredi",Feuil3!K55)</f>
        <v>0.54166666666666663</v>
      </c>
      <c r="H97" s="48">
        <f>_xlfn.SWITCH($A$92,"Lundi",Feuil3!L7,"Mardi",Feuil3!L19,"Mercredi",Feuil3!L31,"Jeudi",Feuil3!L43,"Vendredi",Feuil3!L55)</f>
        <v>0.66666666666666663</v>
      </c>
      <c r="I97" s="112" t="str">
        <f>_xlfn.SWITCH($A$92,"Lundi",Feuil3!O7,"Mardi",Feuil3!O19,"Mercredi",Feuil3!O31,"Jeudi",Feuil3!O43,"Vendredi",Feuil3!O55)</f>
        <v xml:space="preserve"> </v>
      </c>
      <c r="J97" s="112" t="str">
        <f>_xlfn.SWITCH($A$92,"Lundi",Feuil3!Q7,"Mardi",Feuil3!Q19,"Mercredi",Feuil3!Q31,"Jeudi",Feuil3!Q43,"Vendredi",Feuil3!Q55)</f>
        <v xml:space="preserve"> </v>
      </c>
      <c r="K97" s="112">
        <f>_xlfn.SWITCH($A$92,"Lundi",Feuil3!R7,"Mardi",Feuil3!R19,"Mercredi",Feuil3!R31,"Jeudi",Feuil3!R43,"Vendredi",Feuil3!R55)</f>
        <v>0.79166666666666663</v>
      </c>
      <c r="L97" s="48">
        <f>_xlfn.SWITCH($A$92,"Lundi",Feuil3!S7,"Mardi",Feuil3!S19,"Mercredi",Feuil3!S31,"Jeudi",Feuil3!S43,"Vendredi",Feuil3!S55)</f>
        <v>0.29166666666666663</v>
      </c>
      <c r="M97"/>
      <c r="N97"/>
      <c r="O97"/>
      <c r="P97"/>
      <c r="AF97"/>
      <c r="AG97"/>
      <c r="AH97"/>
      <c r="AI97"/>
    </row>
    <row r="98" spans="1:35" x14ac:dyDescent="0.25">
      <c r="A98" s="71"/>
      <c r="B98" s="40" t="str">
        <f>_xlfn.SWITCH($A$92,"Lundi",Feuil3!D8,"Mardi",Feuil3!D20,"Mercredi",Feuil3!D32,"Jeudi",Feuil3!D44,"Vendredi",Feuil3!D56)</f>
        <v>N3</v>
      </c>
      <c r="C98" s="92" t="str">
        <f t="shared" si="17"/>
        <v>employé4</v>
      </c>
      <c r="D98" s="112">
        <f>_xlfn.SWITCH($A$92,"Lundi",Feuil3!E8,"Mardi",Feuil3!E20,"Mercredi",Feuil3!E32,"Jeudi",Feuil3!E44,"Vendredi",Feuil3!E56)</f>
        <v>0.33333333333333331</v>
      </c>
      <c r="E98" s="112">
        <f>_xlfn.SWITCH($A$92,"Lundi",Feuil3!G8,"Mardi",Feuil3!G20,"Mercredi",Feuil3!G32,"Jeudi",Feuil3!G44,"Vendredi",Feuil3!G56)</f>
        <v>0.41666666666666669</v>
      </c>
      <c r="F98" s="112">
        <f>_xlfn.SWITCH($A$92,"Lundi",Feuil3!I8,"Mardi",Feuil3!I20,"Mercredi",Feuil3!I32,"Jeudi",Feuil3!I44,"Vendredi",Feuil3!I56)</f>
        <v>0.4236111111111111</v>
      </c>
      <c r="G98" s="113">
        <f>_xlfn.SWITCH($A$92,"Lundi",Feuil3!K8,"Mardi",Feuil3!K20,"Mercredi",Feuil3!K32,"Jeudi",Feuil3!K44,"Vendredi",Feuil3!K56)</f>
        <v>0.5</v>
      </c>
      <c r="H98" s="48">
        <f>_xlfn.SWITCH($A$92,"Lundi",Feuil3!L8,"Mardi",Feuil3!L20,"Mercredi",Feuil3!L32,"Jeudi",Feuil3!L44,"Vendredi",Feuil3!L56)</f>
        <v>0.5625</v>
      </c>
      <c r="I98" s="112" t="str">
        <f>_xlfn.SWITCH($A$92,"Lundi",Feuil3!O8,"Mardi",Feuil3!O20,"Mercredi",Feuil3!O32,"Jeudi",Feuil3!O44,"Vendredi",Feuil3!O56)</f>
        <v xml:space="preserve"> </v>
      </c>
      <c r="J98" s="112" t="str">
        <f>_xlfn.SWITCH($A$92,"Lundi",Feuil3!Q8,"Mardi",Feuil3!Q20,"Mercredi",Feuil3!Q32,"Jeudi",Feuil3!Q44,"Vendredi",Feuil3!Q56)</f>
        <v xml:space="preserve"> </v>
      </c>
      <c r="K98" s="112">
        <f>_xlfn.SWITCH($A$92,"Lundi",Feuil3!R8,"Mardi",Feuil3!R20,"Mercredi",Feuil3!R32,"Jeudi",Feuil3!R44,"Vendredi",Feuil3!R56)</f>
        <v>0.6875</v>
      </c>
      <c r="L98" s="48">
        <f>_xlfn.SWITCH($A$92,"Lundi",Feuil3!S8,"Mardi",Feuil3!S20,"Mercredi",Feuil3!S32,"Jeudi",Feuil3!S44,"Vendredi",Feuil3!S56)</f>
        <v>0.29166666666666669</v>
      </c>
      <c r="O98" s="67"/>
      <c r="P98" s="67"/>
    </row>
    <row r="99" spans="1:35" x14ac:dyDescent="0.25">
      <c r="A99" s="71"/>
      <c r="B99" s="40" t="str">
        <f>_xlfn.SWITCH($A$92,"Lundi",Feuil3!D9,"Mardi",Feuil3!D21,"Mercredi",Feuil3!D33,"Jeudi",Feuil3!D45,"Vendredi",Feuil3!D57)</f>
        <v xml:space="preserve"> </v>
      </c>
      <c r="C99" s="59"/>
      <c r="D99" s="112" t="str">
        <f>_xlfn.SWITCH($A$92,"Lundi",Feuil3!E9,"Mardi",Feuil3!E21,"Mercredi",Feuil3!E33,"Jeudi",Feuil3!E45,"Vendredi",Feuil3!E57)</f>
        <v xml:space="preserve"> </v>
      </c>
      <c r="E99" s="112" t="str">
        <f>_xlfn.SWITCH($A$92,"Lundi",Feuil3!G9,"Mardi",Feuil3!G21,"Mercredi",Feuil3!G33,"Jeudi",Feuil3!G45,"Vendredi",Feuil3!G57)</f>
        <v xml:space="preserve"> </v>
      </c>
      <c r="F99" s="112" t="str">
        <f>_xlfn.SWITCH($A$92,"Lundi",Feuil3!I9,"Mardi",Feuil3!I21,"Mercredi",Feuil3!I33,"Jeudi",Feuil3!I45,"Vendredi",Feuil3!I57)</f>
        <v xml:space="preserve"> </v>
      </c>
      <c r="G99" s="113" t="str">
        <f>_xlfn.SWITCH($A$92,"Lundi",Feuil3!K9,"Mardi",Feuil3!K21,"Mercredi",Feuil3!K33,"Jeudi",Feuil3!K45,"Vendredi",Feuil3!K57)</f>
        <v xml:space="preserve"> </v>
      </c>
      <c r="H99" s="48" t="str">
        <f>_xlfn.SWITCH($A$92,"Lundi",Feuil3!L9,"Mardi",Feuil3!L21,"Mercredi",Feuil3!L33,"Jeudi",Feuil3!L45,"Vendredi",Feuil3!L57)</f>
        <v xml:space="preserve"> </v>
      </c>
      <c r="I99" s="112" t="str">
        <f>_xlfn.SWITCH($A$92,"Lundi",Feuil3!O9,"Mardi",Feuil3!O21,"Mercredi",Feuil3!O33,"Jeudi",Feuil3!O45,"Vendredi",Feuil3!O57)</f>
        <v xml:space="preserve"> </v>
      </c>
      <c r="J99" s="112" t="str">
        <f>_xlfn.SWITCH($A$92,"Lundi",Feuil3!Q9,"Mardi",Feuil3!Q21,"Mercredi",Feuil3!Q33,"Jeudi",Feuil3!Q45,"Vendredi",Feuil3!Q57)</f>
        <v xml:space="preserve"> </v>
      </c>
      <c r="K99" s="112" t="str">
        <f>_xlfn.SWITCH($A$92,"Lundi",Feuil3!R9,"Mardi",Feuil3!R21,"Mercredi",Feuil3!R33,"Jeudi",Feuil3!R45,"Vendredi",Feuil3!R57)</f>
        <v xml:space="preserve"> </v>
      </c>
      <c r="L99" s="48" t="str">
        <f>_xlfn.SWITCH($A$92,"Lundi",Feuil3!S9,"Mardi",Feuil3!S21,"Mercredi",Feuil3!S33,"Jeudi",Feuil3!S45,"Vendredi",Feuil3!S57)</f>
        <v xml:space="preserve"> </v>
      </c>
    </row>
    <row r="100" spans="1:35" x14ac:dyDescent="0.25">
      <c r="A100" s="71"/>
      <c r="B100" s="40" t="str">
        <f>_xlfn.SWITCH($A$92,"Lundi",Feuil3!D10,"Mardi",Feuil3!D22,"Mercredi",Feuil3!D34,"Jeudi",Feuil3!D46,"Vendredi",Feuil3!D58)</f>
        <v>N8</v>
      </c>
      <c r="C100" s="103" t="str">
        <f>INDEX($W$18:$W$19,MATCH(B100,$V$18:$V$19,0))</f>
        <v>employé7</v>
      </c>
      <c r="D100" s="112">
        <f>_xlfn.SWITCH($A$92,"Lundi",Feuil3!E10,"Mardi",Feuil3!E22,"Mercredi",Feuil3!E34,"Jeudi",Feuil3!E46,"Vendredi",Feuil3!E58)</f>
        <v>0.375</v>
      </c>
      <c r="E100" s="112" t="str">
        <f>_xlfn.SWITCH($A$92,"Lundi",Feuil3!G10,"Mardi",Feuil3!G22,"Mercredi",Feuil3!G34,"Jeudi",Feuil3!G46,"Vendredi",Feuil3!G58)</f>
        <v xml:space="preserve"> </v>
      </c>
      <c r="F100" s="112" t="str">
        <f>_xlfn.SWITCH($A$92,"Lundi",Feuil3!I10,"Mardi",Feuil3!I22,"Mercredi",Feuil3!I34,"Jeudi",Feuil3!I46,"Vendredi",Feuil3!I58)</f>
        <v xml:space="preserve"> </v>
      </c>
      <c r="G100" s="113">
        <f>_xlfn.SWITCH($A$92,"Lundi",Feuil3!K10,"Mardi",Feuil3!K22,"Mercredi",Feuil3!K34,"Jeudi",Feuil3!K46,"Vendredi",Feuil3!K58)</f>
        <v>0.54166666666666663</v>
      </c>
      <c r="H100" s="48">
        <f>_xlfn.SWITCH($A$92,"Lundi",Feuil3!L10,"Mardi",Feuil3!L22,"Mercredi",Feuil3!L34,"Jeudi",Feuil3!L46,"Vendredi",Feuil3!L58)</f>
        <v>0.66666666666666663</v>
      </c>
      <c r="I100" s="112">
        <f>_xlfn.SWITCH($A$92,"Lundi",Feuil3!O10,"Mardi",Feuil3!O22,"Mercredi",Feuil3!O34,"Jeudi",Feuil3!O46,"Vendredi",Feuil3!O58)</f>
        <v>0.75</v>
      </c>
      <c r="J100" s="112">
        <f>_xlfn.SWITCH($A$92,"Lundi",Feuil3!Q10,"Mardi",Feuil3!Q22,"Mercredi",Feuil3!Q34,"Jeudi",Feuil3!Q46,"Vendredi",Feuil3!Q58)</f>
        <v>0.75694444444444453</v>
      </c>
      <c r="K100" s="112">
        <f>_xlfn.SWITCH($A$92,"Lundi",Feuil3!R10,"Mardi",Feuil3!R22,"Mercredi",Feuil3!R34,"Jeudi",Feuil3!R46,"Vendredi",Feuil3!R58)</f>
        <v>0.79166666666666663</v>
      </c>
      <c r="L100" s="48">
        <f>_xlfn.SWITCH($A$92,"Lundi",Feuil3!S10,"Mardi",Feuil3!S22,"Mercredi",Feuil3!S34,"Jeudi",Feuil3!S46,"Vendredi",Feuil3!S58)</f>
        <v>0.29166666666666663</v>
      </c>
    </row>
    <row r="101" spans="1:35" x14ac:dyDescent="0.25">
      <c r="A101" s="71"/>
      <c r="B101" s="40" t="str">
        <f>_xlfn.SWITCH($A$92,"Lundi",Feuil3!D11,"Mardi",Feuil3!D23,"Mercredi",Feuil3!D35,"Jeudi",Feuil3!D47,"Vendredi",Feuil3!D59)</f>
        <v>N7</v>
      </c>
      <c r="C101" s="96" t="str">
        <f>INDEX($W$18:$W$19,MATCH(B101,$V$18:$V$19,0))</f>
        <v>employé8</v>
      </c>
      <c r="D101" s="112">
        <f>_xlfn.SWITCH($A$92,"Lundi",Feuil3!E11,"Mardi",Feuil3!E23,"Mercredi",Feuil3!E35,"Jeudi",Feuil3!E47,"Vendredi",Feuil3!E59)</f>
        <v>0.33333333333333331</v>
      </c>
      <c r="E101" s="112" t="str">
        <f>_xlfn.SWITCH($A$92,"Lundi",Feuil3!G11,"Mardi",Feuil3!G23,"Mercredi",Feuil3!G35,"Jeudi",Feuil3!G47,"Vendredi",Feuil3!G59)</f>
        <v xml:space="preserve"> </v>
      </c>
      <c r="F101" s="112" t="str">
        <f>_xlfn.SWITCH($A$92,"Lundi",Feuil3!I11,"Mardi",Feuil3!I23,"Mercredi",Feuil3!I35,"Jeudi",Feuil3!I47,"Vendredi",Feuil3!I59)</f>
        <v xml:space="preserve"> </v>
      </c>
      <c r="G101" s="113">
        <f>_xlfn.SWITCH($A$92,"Lundi",Feuil3!K11,"Mardi",Feuil3!K23,"Mercredi",Feuil3!K35,"Jeudi",Feuil3!K47,"Vendredi",Feuil3!K59)</f>
        <v>0.45833333333333331</v>
      </c>
      <c r="H101" s="48">
        <f>_xlfn.SWITCH($A$92,"Lundi",Feuil3!L11,"Mardi",Feuil3!L23,"Mercredi",Feuil3!L35,"Jeudi",Feuil3!L47,"Vendredi",Feuil3!L59)</f>
        <v>0.54166666666666663</v>
      </c>
      <c r="I101" s="112" t="str">
        <f>_xlfn.SWITCH($A$92,"Lundi",Feuil3!O11,"Mardi",Feuil3!O23,"Mercredi",Feuil3!O35,"Jeudi",Feuil3!O47,"Vendredi",Feuil3!O59)</f>
        <v xml:space="preserve"> </v>
      </c>
      <c r="J101" s="112" t="str">
        <f>_xlfn.SWITCH($A$92,"Lundi",Feuil3!Q11,"Mardi",Feuil3!Q23,"Mercredi",Feuil3!Q35,"Jeudi",Feuil3!Q47,"Vendredi",Feuil3!Q59)</f>
        <v xml:space="preserve"> </v>
      </c>
      <c r="K101" s="112">
        <f>_xlfn.SWITCH($A$92,"Lundi",Feuil3!R11,"Mardi",Feuil3!R23,"Mercredi",Feuil3!R35,"Jeudi",Feuil3!R47,"Vendredi",Feuil3!R59)</f>
        <v>0.64583333333333337</v>
      </c>
      <c r="L101" s="48">
        <f>_xlfn.SWITCH($A$92,"Lundi",Feuil3!S11,"Mardi",Feuil3!S23,"Mercredi",Feuil3!S35,"Jeudi",Feuil3!S47,"Vendredi",Feuil3!S59)</f>
        <v>0.22916666666666674</v>
      </c>
    </row>
    <row r="102" spans="1:35" x14ac:dyDescent="0.25">
      <c r="B102" s="40" t="str">
        <f>_xlfn.SWITCH($A$92,"Lundi",Feuil3!D12,"Mardi",Feuil3!D24,"Mercredi",Feuil3!D36,"Jeudi",Feuil3!D48,"Vendredi",Feuil3!D60)</f>
        <v>Karine</v>
      </c>
      <c r="C102" s="98" t="s">
        <v>1</v>
      </c>
      <c r="D102" s="112">
        <f>_xlfn.SWITCH($A$92,"Lundi",Feuil3!E12,"Mardi",Feuil3!E24,"Mercredi",Feuil3!E36,"Jeudi",Feuil3!E48,"Vendredi",Feuil3!E60)</f>
        <v>0.33333333333333331</v>
      </c>
      <c r="E102" s="112">
        <f>_xlfn.SWITCH($A$92,"Lundi",Feuil3!G12,"Mardi",Feuil3!G24,"Mercredi",Feuil3!G36,"Jeudi",Feuil3!G48,"Vendredi",Feuil3!G60)</f>
        <v>0.41666666666666669</v>
      </c>
      <c r="F102" s="112">
        <f>_xlfn.SWITCH($A$92,"Lundi",Feuil3!I12,"Mardi",Feuil3!I24,"Mercredi",Feuil3!I36,"Jeudi",Feuil3!I48,"Vendredi",Feuil3!I60)</f>
        <v>0.4236111111111111</v>
      </c>
      <c r="G102" s="113">
        <f>_xlfn.SWITCH($A$92,"Lundi",Feuil3!K12,"Mardi",Feuil3!K24,"Mercredi",Feuil3!K36,"Jeudi",Feuil3!K48,"Vendredi",Feuil3!K60)</f>
        <v>0.5</v>
      </c>
      <c r="H102" s="48">
        <f>_xlfn.SWITCH($A$92,"Lundi",Feuil3!L12,"Mardi",Feuil3!L24,"Mercredi",Feuil3!L36,"Jeudi",Feuil3!L48,"Vendredi",Feuil3!L60)</f>
        <v>0.58333333333333337</v>
      </c>
      <c r="I102" s="112" t="str">
        <f>_xlfn.SWITCH($A$92,"Lundi",Feuil3!O12,"Mardi",Feuil3!O24,"Mercredi",Feuil3!O36,"Jeudi",Feuil3!O48,"Vendredi",Feuil3!O60)</f>
        <v xml:space="preserve"> </v>
      </c>
      <c r="J102" s="112" t="str">
        <f>_xlfn.SWITCH($A$92,"Lundi",Feuil3!Q12,"Mardi",Feuil3!Q24,"Mercredi",Feuil3!Q36,"Jeudi",Feuil3!Q48,"Vendredi",Feuil3!Q60)</f>
        <v xml:space="preserve"> </v>
      </c>
      <c r="K102" s="112">
        <f>_xlfn.SWITCH($A$92,"Lundi",Feuil3!R12,"Mardi",Feuil3!R24,"Mercredi",Feuil3!R36,"Jeudi",Feuil3!R48,"Vendredi",Feuil3!R60)</f>
        <v>0.70833333333333337</v>
      </c>
      <c r="L102" s="48">
        <f>_xlfn.SWITCH($A$92,"Lundi",Feuil3!S12,"Mardi",Feuil3!S24,"Mercredi",Feuil3!S36,"Jeudi",Feuil3!S48,"Vendredi",Feuil3!S60)</f>
        <v>0.29166666666666669</v>
      </c>
    </row>
    <row r="103" spans="1:35" x14ac:dyDescent="0.25">
      <c r="B103" s="40"/>
      <c r="C103" s="99"/>
      <c r="D103" s="7"/>
      <c r="E103" s="7"/>
      <c r="F103" s="7"/>
      <c r="G103" s="108"/>
      <c r="H103" s="24"/>
      <c r="I103" s="7"/>
      <c r="J103" s="7"/>
      <c r="K103" s="7"/>
      <c r="L103" s="24"/>
    </row>
    <row r="104" spans="1:35" x14ac:dyDescent="0.25">
      <c r="A104" s="61">
        <f>_xlfn.SWITCH(WEEKDAY(A91+1),7,A91+3,1,A91+2,2,A91+1,3,A91+1,4,A91+1,5,A91+1,6,A91+1)</f>
        <v>44357</v>
      </c>
      <c r="B104" s="40"/>
      <c r="C104" s="100"/>
      <c r="D104" s="7"/>
      <c r="E104" s="7"/>
      <c r="F104" s="7"/>
      <c r="G104" s="108"/>
      <c r="H104" s="24"/>
      <c r="I104" s="7"/>
      <c r="J104" s="7"/>
      <c r="K104" s="7"/>
      <c r="L104" s="24"/>
      <c r="N104" s="67"/>
      <c r="AF104" s="67"/>
      <c r="AG104" s="67"/>
      <c r="AH104" s="67"/>
      <c r="AI104" s="67"/>
    </row>
    <row r="105" spans="1:35" x14ac:dyDescent="0.25">
      <c r="A105" s="64" t="str">
        <f>INDEX($AC$2:$AC$8,MATCH(WEEKDAY(A104),$AD$2:$AD$8,0))</f>
        <v>Jeudi</v>
      </c>
      <c r="B105" s="67"/>
      <c r="C105" s="101" t="s">
        <v>61</v>
      </c>
      <c r="D105" s="65" t="s">
        <v>31</v>
      </c>
      <c r="E105" s="65" t="s">
        <v>37</v>
      </c>
      <c r="F105" s="65" t="s">
        <v>32</v>
      </c>
      <c r="G105" s="80" t="s">
        <v>0</v>
      </c>
      <c r="H105" s="66" t="s">
        <v>32</v>
      </c>
      <c r="I105" s="65" t="s">
        <v>37</v>
      </c>
      <c r="J105" s="65" t="s">
        <v>32</v>
      </c>
      <c r="K105" s="65" t="s">
        <v>55</v>
      </c>
      <c r="L105" s="65" t="s">
        <v>60</v>
      </c>
    </row>
    <row r="106" spans="1:35" x14ac:dyDescent="0.25">
      <c r="A106" s="71"/>
      <c r="B106" s="40" t="str">
        <f>_xlfn.SWITCH($A$105,"Lundi",Feuil3!D3,"Mardi",Feuil3!D15,"Mercredi",Feuil3!D27,"Jeudi",Feuil3!D39,"Vendredi",Feuil3!D51)</f>
        <v>N5</v>
      </c>
      <c r="C106" s="95" t="str">
        <f t="shared" ref="C106:C111" si="18">INDEX($W$11:$W$16,MATCH(B106,$V$11:$V$16,0))</f>
        <v>employé6</v>
      </c>
      <c r="D106" s="112">
        <f>_xlfn.SWITCH($A$105,"Lundi",Feuil3!E3,"Mardi",Feuil3!E15,"Mercredi",Feuil3!E27,"Jeudi",Feuil3!E39,"Vendredi",Feuil3!E51)</f>
        <v>0.33333333333333331</v>
      </c>
      <c r="E106" s="112">
        <f>_xlfn.SWITCH($A$105,"Lundi",Feuil3!G3,"Mardi",Feuil3!G15,"Mercredi",Feuil3!G27,"Jeudi",Feuil3!G39,"Vendredi",Feuil3!G51)</f>
        <v>0.41666666666666669</v>
      </c>
      <c r="F106" s="112">
        <f>_xlfn.SWITCH($A$105,"Lundi",Feuil3!I3,"Mardi",Feuil3!I15,"Mercredi",Feuil3!I27,"Jeudi",Feuil3!I39,"Vendredi",Feuil3!I51)</f>
        <v>0.4236111111111111</v>
      </c>
      <c r="G106" s="113">
        <f>_xlfn.SWITCH($A$105,"Lundi",Feuil3!K3,"Mardi",Feuil3!K15,"Mercredi",Feuil3!K27,"Jeudi",Feuil3!K39,"Vendredi",Feuil3!K51)</f>
        <v>0.52083333333333337</v>
      </c>
      <c r="H106" s="48">
        <f>_xlfn.SWITCH($A$105,"Lundi",Feuil3!L3,"Mardi",Feuil3!L15,"Mercredi",Feuil3!L27,"Jeudi",Feuil3!L39,"Vendredi",Feuil3!L51)</f>
        <v>0.58333333333333337</v>
      </c>
      <c r="I106" s="112" t="str">
        <f>_xlfn.SWITCH($A$105,"Lundi",Feuil3!O3,"Mardi",Feuil3!O15,"Mercredi",Feuil3!O27,"Jeudi",Feuil3!O39,"Vendredi",Feuil3!O51)</f>
        <v xml:space="preserve"> </v>
      </c>
      <c r="J106" s="112" t="str">
        <f>_xlfn.SWITCH($A$105,"Lundi",Feuil3!Q3,"Mardi",Feuil3!Q15,"Mercredi",Feuil3!Q27,"Jeudi",Feuil3!Q39,"Vendredi",Feuil3!Q51)</f>
        <v xml:space="preserve"> </v>
      </c>
      <c r="K106" s="112">
        <f>_xlfn.SWITCH($A$105,"Lundi",Feuil3!R3,"Mardi",Feuil3!R15,"Mercredi",Feuil3!R27,"Jeudi",Feuil3!R39,"Vendredi",Feuil3!R51)</f>
        <v>0.66666666666666663</v>
      </c>
      <c r="L106" s="48">
        <f>_xlfn.SWITCH($A$105,"Lundi",Feuil3!S3,"Mardi",Feuil3!S15,"Mercredi",Feuil3!S27,"Jeudi",Feuil3!S39,"Vendredi",Feuil3!S51)</f>
        <v>0.27083333333333331</v>
      </c>
    </row>
    <row r="107" spans="1:35" x14ac:dyDescent="0.25">
      <c r="A107" s="71"/>
      <c r="B107" s="40" t="str">
        <f>_xlfn.SWITCH($A$105,"Lundi",Feuil3!D4,"Mardi",Feuil3!D16,"Mercredi",Feuil3!D28,"Jeudi",Feuil3!D40,"Vendredi",Feuil3!D52)</f>
        <v>N6</v>
      </c>
      <c r="C107" s="90" t="str">
        <f t="shared" si="18"/>
        <v>employé1</v>
      </c>
      <c r="D107" s="112">
        <f>_xlfn.SWITCH($A$105,"Lundi",Feuil3!E4,"Mardi",Feuil3!E16,"Mercredi",Feuil3!E28,"Jeudi",Feuil3!E40,"Vendredi",Feuil3!E52)</f>
        <v>0.33333333333333331</v>
      </c>
      <c r="E107" s="112" t="str">
        <f>_xlfn.SWITCH($A$105,"Lundi",Feuil3!G4,"Mardi",Feuil3!G16,"Mercredi",Feuil3!G28,"Jeudi",Feuil3!G40,"Vendredi",Feuil3!G52)</f>
        <v xml:space="preserve"> </v>
      </c>
      <c r="F107" s="112" t="str">
        <f>_xlfn.SWITCH($A$105,"Lundi",Feuil3!I4,"Mardi",Feuil3!I16,"Mercredi",Feuil3!I28,"Jeudi",Feuil3!I40,"Vendredi",Feuil3!I52)</f>
        <v xml:space="preserve"> </v>
      </c>
      <c r="G107" s="113">
        <f>_xlfn.SWITCH($A$105,"Lundi",Feuil3!K4,"Mardi",Feuil3!K16,"Mercredi",Feuil3!K28,"Jeudi",Feuil3!K40,"Vendredi",Feuil3!K52)</f>
        <v>0.45833333333333331</v>
      </c>
      <c r="H107" s="48">
        <f>_xlfn.SWITCH($A$105,"Lundi",Feuil3!L4,"Mardi",Feuil3!L16,"Mercredi",Feuil3!L28,"Jeudi",Feuil3!L40,"Vendredi",Feuil3!L52)</f>
        <v>0.54166666666666663</v>
      </c>
      <c r="I107" s="112" t="str">
        <f>_xlfn.SWITCH($A$105,"Lundi",Feuil3!O4,"Mardi",Feuil3!O16,"Mercredi",Feuil3!O28,"Jeudi",Feuil3!O40,"Vendredi",Feuil3!O52)</f>
        <v xml:space="preserve"> </v>
      </c>
      <c r="J107" s="112" t="str">
        <f>_xlfn.SWITCH($A$105,"Lundi",Feuil3!Q4,"Mardi",Feuil3!Q16,"Mercredi",Feuil3!Q28,"Jeudi",Feuil3!Q40,"Vendredi",Feuil3!Q52)</f>
        <v xml:space="preserve"> </v>
      </c>
      <c r="K107" s="112">
        <f>_xlfn.SWITCH($A$105,"Lundi",Feuil3!R4,"Mardi",Feuil3!R16,"Mercredi",Feuil3!R28,"Jeudi",Feuil3!R40,"Vendredi",Feuil3!R52)</f>
        <v>0.625</v>
      </c>
      <c r="L107" s="48">
        <f>_xlfn.SWITCH($A$105,"Lundi",Feuil3!S4,"Mardi",Feuil3!S16,"Mercredi",Feuil3!S28,"Jeudi",Feuil3!S40,"Vendredi",Feuil3!S52)</f>
        <v>0.20833333333333337</v>
      </c>
    </row>
    <row r="108" spans="1:35" x14ac:dyDescent="0.25">
      <c r="A108" s="71"/>
      <c r="B108" s="40" t="str">
        <f>_xlfn.SWITCH($A$105,"Lundi",Feuil3!D5,"Mardi",Feuil3!D17,"Mercredi",Feuil3!D29,"Jeudi",Feuil3!D41,"Vendredi",Feuil3!D53)</f>
        <v>N1</v>
      </c>
      <c r="C108" s="91" t="str">
        <f t="shared" si="18"/>
        <v>employé2</v>
      </c>
      <c r="D108" s="112">
        <f>_xlfn.SWITCH($A$105,"Lundi",Feuil3!E5,"Mardi",Feuil3!E17,"Mercredi",Feuil3!E29,"Jeudi",Feuil3!E41,"Vendredi",Feuil3!E53)</f>
        <v>0.33333333333333331</v>
      </c>
      <c r="E108" s="112">
        <f>_xlfn.SWITCH($A$105,"Lundi",Feuil3!G5,"Mardi",Feuil3!G17,"Mercredi",Feuil3!G29,"Jeudi",Feuil3!G41,"Vendredi",Feuil3!G53)</f>
        <v>0.45833333333333331</v>
      </c>
      <c r="F108" s="112">
        <f>_xlfn.SWITCH($A$105,"Lundi",Feuil3!I5,"Mardi",Feuil3!I17,"Mercredi",Feuil3!I29,"Jeudi",Feuil3!I41,"Vendredi",Feuil3!I53)</f>
        <v>0.46527777777777773</v>
      </c>
      <c r="G108" s="113">
        <f>_xlfn.SWITCH($A$105,"Lundi",Feuil3!K5,"Mardi",Feuil3!K17,"Mercredi",Feuil3!K29,"Jeudi",Feuil3!K41,"Vendredi",Feuil3!K53)</f>
        <v>0.5</v>
      </c>
      <c r="H108" s="48">
        <f>_xlfn.SWITCH($A$105,"Lundi",Feuil3!L5,"Mardi",Feuil3!L17,"Mercredi",Feuil3!L29,"Jeudi",Feuil3!L41,"Vendredi",Feuil3!L53)</f>
        <v>0.60416666666666663</v>
      </c>
      <c r="I108" s="112" t="str">
        <f>_xlfn.SWITCH($A$105,"Lundi",Feuil3!O5,"Mardi",Feuil3!O17,"Mercredi",Feuil3!O29,"Jeudi",Feuil3!O41,"Vendredi",Feuil3!O53)</f>
        <v xml:space="preserve"> </v>
      </c>
      <c r="J108" s="112" t="str">
        <f>_xlfn.SWITCH($A$105,"Lundi",Feuil3!Q5,"Mardi",Feuil3!Q17,"Mercredi",Feuil3!Q29,"Jeudi",Feuil3!Q41,"Vendredi",Feuil3!Q53)</f>
        <v xml:space="preserve"> </v>
      </c>
      <c r="K108" s="112">
        <f>_xlfn.SWITCH($A$105,"Lundi",Feuil3!R5,"Mardi",Feuil3!R17,"Mercredi",Feuil3!R29,"Jeudi",Feuil3!R41,"Vendredi",Feuil3!R53)</f>
        <v>0.72916666666666663</v>
      </c>
      <c r="L108" s="48">
        <f>_xlfn.SWITCH($A$105,"Lundi",Feuil3!S5,"Mardi",Feuil3!S17,"Mercredi",Feuil3!S29,"Jeudi",Feuil3!S41,"Vendredi",Feuil3!S53)</f>
        <v>0.29166666666666669</v>
      </c>
    </row>
    <row r="109" spans="1:35" x14ac:dyDescent="0.25">
      <c r="A109" s="71"/>
      <c r="B109" s="40" t="str">
        <f>_xlfn.SWITCH($A$105,"Lundi",Feuil3!D6,"Mardi",Feuil3!D18,"Mercredi",Feuil3!D30,"Jeudi",Feuil3!D42,"Vendredi",Feuil3!D54)</f>
        <v>N2</v>
      </c>
      <c r="C109" s="93" t="str">
        <f t="shared" si="18"/>
        <v>employé3</v>
      </c>
      <c r="D109" s="112">
        <f>_xlfn.SWITCH($A$105,"Lundi",Feuil3!E6,"Mardi",Feuil3!E18,"Mercredi",Feuil3!E30,"Jeudi",Feuil3!E42,"Vendredi",Feuil3!E54)</f>
        <v>0.33333333333333331</v>
      </c>
      <c r="E109" s="112">
        <f>_xlfn.SWITCH($A$105,"Lundi",Feuil3!G6,"Mardi",Feuil3!G18,"Mercredi",Feuil3!G30,"Jeudi",Feuil3!G42,"Vendredi",Feuil3!G54)</f>
        <v>0.41666666666666669</v>
      </c>
      <c r="F109" s="112">
        <f>_xlfn.SWITCH($A$105,"Lundi",Feuil3!I6,"Mardi",Feuil3!I18,"Mercredi",Feuil3!I30,"Jeudi",Feuil3!I42,"Vendredi",Feuil3!I54)</f>
        <v>0.4236111111111111</v>
      </c>
      <c r="G109" s="113">
        <f>_xlfn.SWITCH($A$105,"Lundi",Feuil3!K6,"Mardi",Feuil3!K18,"Mercredi",Feuil3!K30,"Jeudi",Feuil3!K42,"Vendredi",Feuil3!K54)</f>
        <v>0.47916666666666669</v>
      </c>
      <c r="H109" s="48">
        <f>_xlfn.SWITCH($A$105,"Lundi",Feuil3!L6,"Mardi",Feuil3!L18,"Mercredi",Feuil3!L30,"Jeudi",Feuil3!L42,"Vendredi",Feuil3!L54)</f>
        <v>0.58333333333333337</v>
      </c>
      <c r="I109" s="112">
        <f>_xlfn.SWITCH($A$105,"Lundi",Feuil3!O6,"Mardi",Feuil3!O18,"Mercredi",Feuil3!O30,"Jeudi",Feuil3!O42,"Vendredi",Feuil3!O54)</f>
        <v>0.66666666666666663</v>
      </c>
      <c r="J109" s="112">
        <f>_xlfn.SWITCH($A$105,"Lundi",Feuil3!Q6,"Mardi",Feuil3!Q18,"Mercredi",Feuil3!Q30,"Jeudi",Feuil3!Q42,"Vendredi",Feuil3!Q54)</f>
        <v>0.67361111111111116</v>
      </c>
      <c r="K109" s="112">
        <f>_xlfn.SWITCH($A$105,"Lundi",Feuil3!R6,"Mardi",Feuil3!R18,"Mercredi",Feuil3!R30,"Jeudi",Feuil3!R42,"Vendredi",Feuil3!R54)</f>
        <v>0.75</v>
      </c>
      <c r="L109" s="48">
        <f>_xlfn.SWITCH($A$105,"Lundi",Feuil3!S6,"Mardi",Feuil3!S18,"Mercredi",Feuil3!S30,"Jeudi",Feuil3!S42,"Vendredi",Feuil3!S54)</f>
        <v>0.3125</v>
      </c>
    </row>
    <row r="110" spans="1:35" x14ac:dyDescent="0.25">
      <c r="A110" s="71"/>
      <c r="B110" s="40" t="str">
        <f>_xlfn.SWITCH($A$105,"Lundi",Feuil3!D7,"Mardi",Feuil3!D19,"Mercredi",Feuil3!D31,"Jeudi",Feuil3!D43,"Vendredi",Feuil3!D55)</f>
        <v>N3</v>
      </c>
      <c r="C110" s="92" t="str">
        <f t="shared" si="18"/>
        <v>employé4</v>
      </c>
      <c r="D110" s="112">
        <f>_xlfn.SWITCH($A$105,"Lundi",Feuil3!E7,"Mardi",Feuil3!E19,"Mercredi",Feuil3!E31,"Jeudi",Feuil3!E43,"Vendredi",Feuil3!E55)</f>
        <v>0.375</v>
      </c>
      <c r="E110" s="112">
        <f>_xlfn.SWITCH($A$105,"Lundi",Feuil3!G7,"Mardi",Feuil3!G19,"Mercredi",Feuil3!G31,"Jeudi",Feuil3!G43,"Vendredi",Feuil3!G55)</f>
        <v>0.45833333333333331</v>
      </c>
      <c r="F110" s="112">
        <f>_xlfn.SWITCH($A$105,"Lundi",Feuil3!I7,"Mardi",Feuil3!I19,"Mercredi",Feuil3!I31,"Jeudi",Feuil3!I43,"Vendredi",Feuil3!I55)</f>
        <v>0.46527777777777773</v>
      </c>
      <c r="G110" s="113">
        <f>_xlfn.SWITCH($A$105,"Lundi",Feuil3!K7,"Mardi",Feuil3!K19,"Mercredi",Feuil3!K31,"Jeudi",Feuil3!K43,"Vendredi",Feuil3!K55)</f>
        <v>0.54166666666666663</v>
      </c>
      <c r="H110" s="48">
        <f>_xlfn.SWITCH($A$105,"Lundi",Feuil3!L7,"Mardi",Feuil3!L19,"Mercredi",Feuil3!L31,"Jeudi",Feuil3!L43,"Vendredi",Feuil3!L55)</f>
        <v>0.66666666666666663</v>
      </c>
      <c r="I110" s="112" t="str">
        <f>_xlfn.SWITCH($A$105,"Lundi",Feuil3!O7,"Mardi",Feuil3!O19,"Mercredi",Feuil3!O31,"Jeudi",Feuil3!O43,"Vendredi",Feuil3!O55)</f>
        <v xml:space="preserve"> </v>
      </c>
      <c r="J110" s="112" t="str">
        <f>_xlfn.SWITCH($A$105,"Lundi",Feuil3!Q7,"Mardi",Feuil3!Q19,"Mercredi",Feuil3!Q31,"Jeudi",Feuil3!Q43,"Vendredi",Feuil3!Q55)</f>
        <v xml:space="preserve"> </v>
      </c>
      <c r="K110" s="112">
        <f>_xlfn.SWITCH($A$105,"Lundi",Feuil3!R7,"Mardi",Feuil3!R19,"Mercredi",Feuil3!R31,"Jeudi",Feuil3!R43,"Vendredi",Feuil3!R55)</f>
        <v>0.79166666666666663</v>
      </c>
      <c r="L110" s="48">
        <f>_xlfn.SWITCH($A$105,"Lundi",Feuil3!S7,"Mardi",Feuil3!S19,"Mercredi",Feuil3!S31,"Jeudi",Feuil3!S43,"Vendredi",Feuil3!S55)</f>
        <v>0.29166666666666663</v>
      </c>
    </row>
    <row r="111" spans="1:35" s="67" customFormat="1" x14ac:dyDescent="0.25">
      <c r="A111" s="71"/>
      <c r="B111" s="40" t="str">
        <f>_xlfn.SWITCH($A$105,"Lundi",Feuil3!D8,"Mardi",Feuil3!D20,"Mercredi",Feuil3!D32,"Jeudi",Feuil3!D44,"Vendredi",Feuil3!D56)</f>
        <v>N4</v>
      </c>
      <c r="C111" s="94" t="str">
        <f t="shared" si="18"/>
        <v>employé5</v>
      </c>
      <c r="D111" s="112">
        <f>_xlfn.SWITCH($A$105,"Lundi",Feuil3!E8,"Mardi",Feuil3!E20,"Mercredi",Feuil3!E32,"Jeudi",Feuil3!E44,"Vendredi",Feuil3!E56)</f>
        <v>0.33333333333333331</v>
      </c>
      <c r="E111" s="112">
        <f>_xlfn.SWITCH($A$105,"Lundi",Feuil3!G8,"Mardi",Feuil3!G20,"Mercredi",Feuil3!G32,"Jeudi",Feuil3!G44,"Vendredi",Feuil3!G56)</f>
        <v>0.41666666666666669</v>
      </c>
      <c r="F111" s="112">
        <f>_xlfn.SWITCH($A$105,"Lundi",Feuil3!I8,"Mardi",Feuil3!I20,"Mercredi",Feuil3!I32,"Jeudi",Feuil3!I44,"Vendredi",Feuil3!I56)</f>
        <v>0.4236111111111111</v>
      </c>
      <c r="G111" s="113">
        <f>_xlfn.SWITCH($A$105,"Lundi",Feuil3!K8,"Mardi",Feuil3!K20,"Mercredi",Feuil3!K32,"Jeudi",Feuil3!K44,"Vendredi",Feuil3!K56)</f>
        <v>0.5</v>
      </c>
      <c r="H111" s="48">
        <f>_xlfn.SWITCH($A$105,"Lundi",Feuil3!L8,"Mardi",Feuil3!L20,"Mercredi",Feuil3!L32,"Jeudi",Feuil3!L44,"Vendredi",Feuil3!L56)</f>
        <v>0.5625</v>
      </c>
      <c r="I111" s="112" t="str">
        <f>_xlfn.SWITCH($A$105,"Lundi",Feuil3!O8,"Mardi",Feuil3!O20,"Mercredi",Feuil3!O32,"Jeudi",Feuil3!O44,"Vendredi",Feuil3!O56)</f>
        <v xml:space="preserve"> </v>
      </c>
      <c r="J111" s="112" t="str">
        <f>_xlfn.SWITCH($A$105,"Lundi",Feuil3!Q8,"Mardi",Feuil3!Q20,"Mercredi",Feuil3!Q32,"Jeudi",Feuil3!Q44,"Vendredi",Feuil3!Q56)</f>
        <v xml:space="preserve"> </v>
      </c>
      <c r="K111" s="112">
        <f>_xlfn.SWITCH($A$105,"Lundi",Feuil3!R8,"Mardi",Feuil3!R20,"Mercredi",Feuil3!R32,"Jeudi",Feuil3!R44,"Vendredi",Feuil3!R56)</f>
        <v>0.6875</v>
      </c>
      <c r="L111" s="48">
        <f>_xlfn.SWITCH($A$105,"Lundi",Feuil3!S8,"Mardi",Feuil3!S20,"Mercredi",Feuil3!S32,"Jeudi",Feuil3!S44,"Vendredi",Feuil3!S56)</f>
        <v>0.29166666666666669</v>
      </c>
      <c r="M111"/>
      <c r="N111"/>
      <c r="O111"/>
      <c r="P111"/>
      <c r="AF111"/>
      <c r="AG111"/>
      <c r="AH111"/>
      <c r="AI111"/>
    </row>
    <row r="112" spans="1:35" x14ac:dyDescent="0.25">
      <c r="A112" s="71"/>
      <c r="B112" s="40" t="str">
        <f>_xlfn.SWITCH($A$105,"Lundi",Feuil3!D9,"Mardi",Feuil3!D21,"Mercredi",Feuil3!D33,"Jeudi",Feuil3!D45,"Vendredi",Feuil3!D57)</f>
        <v xml:space="preserve"> </v>
      </c>
      <c r="C112" s="59"/>
      <c r="D112" s="112" t="str">
        <f>_xlfn.SWITCH($A$105,"Lundi",Feuil3!E9,"Mardi",Feuil3!E21,"Mercredi",Feuil3!E33,"Jeudi",Feuil3!E45,"Vendredi",Feuil3!E57)</f>
        <v xml:space="preserve"> </v>
      </c>
      <c r="E112" s="112" t="str">
        <f>_xlfn.SWITCH($A$105,"Lundi",Feuil3!G9,"Mardi",Feuil3!G21,"Mercredi",Feuil3!G33,"Jeudi",Feuil3!G45,"Vendredi",Feuil3!G57)</f>
        <v xml:space="preserve"> </v>
      </c>
      <c r="F112" s="112" t="str">
        <f>_xlfn.SWITCH($A$105,"Lundi",Feuil3!I9,"Mardi",Feuil3!I21,"Mercredi",Feuil3!I33,"Jeudi",Feuil3!I45,"Vendredi",Feuil3!I57)</f>
        <v xml:space="preserve"> </v>
      </c>
      <c r="G112" s="113" t="str">
        <f>_xlfn.SWITCH($A$105,"Lundi",Feuil3!K9,"Mardi",Feuil3!K21,"Mercredi",Feuil3!K33,"Jeudi",Feuil3!K45,"Vendredi",Feuil3!K57)</f>
        <v xml:space="preserve"> </v>
      </c>
      <c r="H112" s="48" t="str">
        <f>_xlfn.SWITCH($A$105,"Lundi",Feuil3!L9,"Mardi",Feuil3!L21,"Mercredi",Feuil3!L33,"Jeudi",Feuil3!L45,"Vendredi",Feuil3!L57)</f>
        <v xml:space="preserve"> </v>
      </c>
      <c r="I112" s="112" t="str">
        <f>_xlfn.SWITCH($A$105,"Lundi",Feuil3!O9,"Mardi",Feuil3!O21,"Mercredi",Feuil3!O33,"Jeudi",Feuil3!O45,"Vendredi",Feuil3!O57)</f>
        <v xml:space="preserve"> </v>
      </c>
      <c r="J112" s="112" t="str">
        <f>_xlfn.SWITCH($A$105,"Lundi",Feuil3!Q9,"Mardi",Feuil3!Q21,"Mercredi",Feuil3!Q33,"Jeudi",Feuil3!Q45,"Vendredi",Feuil3!Q57)</f>
        <v xml:space="preserve"> </v>
      </c>
      <c r="K112" s="112" t="str">
        <f>_xlfn.SWITCH($A$105,"Lundi",Feuil3!R9,"Mardi",Feuil3!R21,"Mercredi",Feuil3!R33,"Jeudi",Feuil3!R45,"Vendredi",Feuil3!R57)</f>
        <v xml:space="preserve"> </v>
      </c>
      <c r="L112" s="48" t="str">
        <f>_xlfn.SWITCH($A$105,"Lundi",Feuil3!S9,"Mardi",Feuil3!S21,"Mercredi",Feuil3!S33,"Jeudi",Feuil3!S45,"Vendredi",Feuil3!S57)</f>
        <v xml:space="preserve"> </v>
      </c>
      <c r="O112" s="67"/>
      <c r="P112" s="67"/>
    </row>
    <row r="113" spans="1:35" x14ac:dyDescent="0.25">
      <c r="A113" s="71"/>
      <c r="B113" s="40" t="str">
        <f>_xlfn.SWITCH($A$105,"Lundi",Feuil3!D10,"Mardi",Feuil3!D22,"Mercredi",Feuil3!D34,"Jeudi",Feuil3!D46,"Vendredi",Feuil3!D58)</f>
        <v>N7</v>
      </c>
      <c r="C113" s="102" t="str">
        <f>INDEX($W$18:$W$19,MATCH(B113,$V$18:$V$19,0))</f>
        <v>employé8</v>
      </c>
      <c r="D113" s="112">
        <f>_xlfn.SWITCH($A$105,"Lundi",Feuil3!E10,"Mardi",Feuil3!E22,"Mercredi",Feuil3!E34,"Jeudi",Feuil3!E46,"Vendredi",Feuil3!E58)</f>
        <v>0.375</v>
      </c>
      <c r="E113" s="112">
        <f>_xlfn.SWITCH($A$105,"Lundi",Feuil3!G10,"Mardi",Feuil3!G22,"Mercredi",Feuil3!G34,"Jeudi",Feuil3!G46,"Vendredi",Feuil3!G58)</f>
        <v>0.45833333333333331</v>
      </c>
      <c r="F113" s="112">
        <f>_xlfn.SWITCH($A$105,"Lundi",Feuil3!I10,"Mardi",Feuil3!I22,"Mercredi",Feuil3!I34,"Jeudi",Feuil3!I46,"Vendredi",Feuil3!I58)</f>
        <v>0.46527777777777773</v>
      </c>
      <c r="G113" s="113">
        <f>_xlfn.SWITCH($A$105,"Lundi",Feuil3!K10,"Mardi",Feuil3!K22,"Mercredi",Feuil3!K34,"Jeudi",Feuil3!K46,"Vendredi",Feuil3!K58)</f>
        <v>0.54166666666666663</v>
      </c>
      <c r="H113" s="48">
        <f>_xlfn.SWITCH($A$105,"Lundi",Feuil3!L10,"Mardi",Feuil3!L22,"Mercredi",Feuil3!L34,"Jeudi",Feuil3!L46,"Vendredi",Feuil3!L58)</f>
        <v>0.66666666666666663</v>
      </c>
      <c r="I113" s="112">
        <f>_xlfn.SWITCH($A$105,"Lundi",Feuil3!O10,"Mardi",Feuil3!O22,"Mercredi",Feuil3!O34,"Jeudi",Feuil3!O46,"Vendredi",Feuil3!O58)</f>
        <v>0.75</v>
      </c>
      <c r="J113" s="112">
        <f>_xlfn.SWITCH($A$105,"Lundi",Feuil3!Q10,"Mardi",Feuil3!Q22,"Mercredi",Feuil3!Q34,"Jeudi",Feuil3!Q46,"Vendredi",Feuil3!Q58)</f>
        <v>0.75694444444444453</v>
      </c>
      <c r="K113" s="112">
        <f>_xlfn.SWITCH($A$105,"Lundi",Feuil3!R10,"Mardi",Feuil3!R22,"Mercredi",Feuil3!R34,"Jeudi",Feuil3!R46,"Vendredi",Feuil3!R58)</f>
        <v>0.79166666666666663</v>
      </c>
      <c r="L113" s="48">
        <f>_xlfn.SWITCH($A$105,"Lundi",Feuil3!S10,"Mardi",Feuil3!S22,"Mercredi",Feuil3!S34,"Jeudi",Feuil3!S46,"Vendredi",Feuil3!S58)</f>
        <v>0.29166666666666663</v>
      </c>
    </row>
    <row r="114" spans="1:35" x14ac:dyDescent="0.25">
      <c r="A114" s="71"/>
      <c r="B114" s="40" t="str">
        <f>_xlfn.SWITCH($A$105,"Lundi",Feuil3!D11,"Mardi",Feuil3!D23,"Mercredi",Feuil3!D35,"Jeudi",Feuil3!D47,"Vendredi",Feuil3!D59)</f>
        <v>N8</v>
      </c>
      <c r="C114" s="97" t="str">
        <f>INDEX($W$18:$W$19,MATCH(B114,$V$18:$V$19,0))</f>
        <v>employé7</v>
      </c>
      <c r="D114" s="112">
        <f>_xlfn.SWITCH($A$105,"Lundi",Feuil3!E11,"Mardi",Feuil3!E23,"Mercredi",Feuil3!E35,"Jeudi",Feuil3!E47,"Vendredi",Feuil3!E59)</f>
        <v>0.33333333333333331</v>
      </c>
      <c r="E114" s="112">
        <f>_xlfn.SWITCH($A$105,"Lundi",Feuil3!G11,"Mardi",Feuil3!G23,"Mercredi",Feuil3!G35,"Jeudi",Feuil3!G47,"Vendredi",Feuil3!G59)</f>
        <v>0.41666666666666669</v>
      </c>
      <c r="F114" s="112">
        <f>_xlfn.SWITCH($A$105,"Lundi",Feuil3!I11,"Mardi",Feuil3!I23,"Mercredi",Feuil3!I35,"Jeudi",Feuil3!I47,"Vendredi",Feuil3!I59)</f>
        <v>0.4236111111111111</v>
      </c>
      <c r="G114" s="113">
        <f>_xlfn.SWITCH($A$105,"Lundi",Feuil3!K11,"Mardi",Feuil3!K23,"Mercredi",Feuil3!K35,"Jeudi",Feuil3!K47,"Vendredi",Feuil3!K59)</f>
        <v>0.5</v>
      </c>
      <c r="H114" s="48">
        <f>_xlfn.SWITCH($A$105,"Lundi",Feuil3!L11,"Mardi",Feuil3!L23,"Mercredi",Feuil3!L35,"Jeudi",Feuil3!L47,"Vendredi",Feuil3!L59)</f>
        <v>0.58333333333333337</v>
      </c>
      <c r="I114" s="112">
        <f>_xlfn.SWITCH($A$105,"Lundi",Feuil3!O11,"Mardi",Feuil3!O23,"Mercredi",Feuil3!O35,"Jeudi",Feuil3!O47,"Vendredi",Feuil3!O59)</f>
        <v>0.66666666666666663</v>
      </c>
      <c r="J114" s="112">
        <f>_xlfn.SWITCH($A$105,"Lundi",Feuil3!Q11,"Mardi",Feuil3!Q23,"Mercredi",Feuil3!Q35,"Jeudi",Feuil3!Q47,"Vendredi",Feuil3!Q59)</f>
        <v>0.67361111111111116</v>
      </c>
      <c r="K114" s="112">
        <f>_xlfn.SWITCH($A$105,"Lundi",Feuil3!R11,"Mardi",Feuil3!R23,"Mercredi",Feuil3!R35,"Jeudi",Feuil3!R47,"Vendredi",Feuil3!R59)</f>
        <v>0.75</v>
      </c>
      <c r="L114" s="48">
        <f>_xlfn.SWITCH($A$105,"Lundi",Feuil3!S11,"Mardi",Feuil3!S23,"Mercredi",Feuil3!S35,"Jeudi",Feuil3!S47,"Vendredi",Feuil3!S59)</f>
        <v>0.33333333333333331</v>
      </c>
    </row>
    <row r="115" spans="1:35" x14ac:dyDescent="0.25">
      <c r="B115" s="40" t="str">
        <f>_xlfn.SWITCH($A$105,"Lundi",Feuil3!D12,"Mardi",Feuil3!D24,"Mercredi",Feuil3!D36,"Jeudi",Feuil3!D48,"Vendredi",Feuil3!D60)</f>
        <v>Karine</v>
      </c>
      <c r="C115" s="98" t="s">
        <v>1</v>
      </c>
      <c r="D115" s="112" t="str">
        <f>_xlfn.SWITCH($A$105,"Lundi",Feuil3!E12,"Mardi",Feuil3!E24,"Mercredi",Feuil3!E36,"Jeudi",Feuil3!E48,"Vendredi",Feuil3!E60)</f>
        <v xml:space="preserve"> </v>
      </c>
      <c r="E115" s="112" t="str">
        <f>_xlfn.SWITCH($A$105,"Lundi",Feuil3!G12,"Mardi",Feuil3!G24,"Mercredi",Feuil3!G36,"Jeudi",Feuil3!G48,"Vendredi",Feuil3!G60)</f>
        <v xml:space="preserve"> </v>
      </c>
      <c r="F115" s="112" t="str">
        <f>_xlfn.SWITCH($A$105,"Lundi",Feuil3!I12,"Mardi",Feuil3!I24,"Mercredi",Feuil3!I36,"Jeudi",Feuil3!I48,"Vendredi",Feuil3!I60)</f>
        <v xml:space="preserve"> </v>
      </c>
      <c r="G115" s="113" t="str">
        <f>_xlfn.SWITCH($A$105,"Lundi",Feuil3!K12,"Mardi",Feuil3!K24,"Mercredi",Feuil3!K36,"Jeudi",Feuil3!K48,"Vendredi",Feuil3!K60)</f>
        <v xml:space="preserve"> </v>
      </c>
      <c r="H115" s="48" t="str">
        <f>_xlfn.SWITCH($A$105,"Lundi",Feuil3!L12,"Mardi",Feuil3!L24,"Mercredi",Feuil3!L36,"Jeudi",Feuil3!L48,"Vendredi",Feuil3!L60)</f>
        <v xml:space="preserve"> </v>
      </c>
      <c r="I115" s="112" t="str">
        <f>_xlfn.SWITCH($A$105,"Lundi",Feuil3!O12,"Mardi",Feuil3!O24,"Mercredi",Feuil3!O36,"Jeudi",Feuil3!O48,"Vendredi",Feuil3!O60)</f>
        <v xml:space="preserve"> </v>
      </c>
      <c r="J115" s="112" t="str">
        <f>_xlfn.SWITCH($A$105,"Lundi",Feuil3!Q12,"Mardi",Feuil3!Q24,"Mercredi",Feuil3!Q36,"Jeudi",Feuil3!Q48,"Vendredi",Feuil3!Q60)</f>
        <v xml:space="preserve"> </v>
      </c>
      <c r="K115" s="112" t="str">
        <f>_xlfn.SWITCH($A$105,"Lundi",Feuil3!R12,"Mardi",Feuil3!R24,"Mercredi",Feuil3!R36,"Jeudi",Feuil3!R48,"Vendredi",Feuil3!R60)</f>
        <v xml:space="preserve"> </v>
      </c>
      <c r="L115" s="48">
        <f>_xlfn.SWITCH($A$105,"Lundi",Feuil3!S12,"Mardi",Feuil3!S24,"Mercredi",Feuil3!S36,"Jeudi",Feuil3!S48,"Vendredi",Feuil3!S60)</f>
        <v>0</v>
      </c>
    </row>
    <row r="116" spans="1:35" x14ac:dyDescent="0.25">
      <c r="B116" s="40"/>
      <c r="C116" s="99"/>
      <c r="D116" s="7"/>
      <c r="E116" s="7"/>
      <c r="F116" s="7"/>
      <c r="G116" s="108"/>
      <c r="H116" s="24"/>
      <c r="I116" s="7"/>
      <c r="J116" s="7"/>
      <c r="K116" s="7"/>
      <c r="L116" s="24"/>
    </row>
    <row r="117" spans="1:35" x14ac:dyDescent="0.25">
      <c r="A117" s="61">
        <f>_xlfn.SWITCH(WEEKDAY(A104+1),7,A104+3,1,A104+2,2,A104+1,3,A104+1,4,A104+1,5,A104+1,6,A104+1)</f>
        <v>44358</v>
      </c>
      <c r="B117" s="40"/>
      <c r="C117" s="100"/>
      <c r="D117" s="7"/>
      <c r="E117" s="7"/>
      <c r="F117" s="7"/>
      <c r="G117" s="108"/>
      <c r="H117" s="24"/>
      <c r="I117" s="7"/>
      <c r="J117" s="7"/>
      <c r="K117" s="7"/>
      <c r="L117" s="24"/>
    </row>
    <row r="118" spans="1:35" x14ac:dyDescent="0.25">
      <c r="A118" s="64" t="str">
        <f>INDEX($AC$2:$AC$8,MATCH(WEEKDAY(A117),$AD$2:$AD$8,0))</f>
        <v>Vendredi</v>
      </c>
      <c r="B118" s="67"/>
      <c r="C118" s="101" t="s">
        <v>61</v>
      </c>
      <c r="D118" s="65" t="s">
        <v>31</v>
      </c>
      <c r="E118" s="65" t="s">
        <v>37</v>
      </c>
      <c r="F118" s="65" t="s">
        <v>32</v>
      </c>
      <c r="G118" s="80" t="s">
        <v>0</v>
      </c>
      <c r="H118" s="66" t="s">
        <v>32</v>
      </c>
      <c r="I118" s="65" t="s">
        <v>37</v>
      </c>
      <c r="J118" s="65" t="s">
        <v>32</v>
      </c>
      <c r="K118" s="65" t="s">
        <v>55</v>
      </c>
      <c r="L118" s="65" t="s">
        <v>60</v>
      </c>
      <c r="N118" s="67"/>
      <c r="AF118" s="67"/>
      <c r="AG118" s="67"/>
      <c r="AH118" s="67"/>
      <c r="AI118" s="67"/>
    </row>
    <row r="119" spans="1:35" x14ac:dyDescent="0.25">
      <c r="A119" s="71"/>
      <c r="B119" s="40" t="str">
        <f>_xlfn.SWITCH($A$118,"Lundi",Feuil3!D3,"Mardi",Feuil3!D15,"Mercredi",Feuil3!D27,"Jeudi",Feuil3!D39,"Vendredi",Feuil3!D51)</f>
        <v>N6</v>
      </c>
      <c r="C119" s="90" t="str">
        <f t="shared" ref="C119:C124" si="19">INDEX($W$11:$W$16,MATCH(B119,$V$11:$V$16,0))</f>
        <v>employé1</v>
      </c>
      <c r="D119" s="112">
        <f>_xlfn.SWITCH($A$118,"Lundi",Feuil3!E3,"Mardi",Feuil3!E15,"Mercredi",Feuil3!E27,"Jeudi",Feuil3!E39,"Vendredi",Feuil3!E51)</f>
        <v>0.33333333333333331</v>
      </c>
      <c r="E119" s="112">
        <f>_xlfn.SWITCH($A$118,"Lundi",Feuil3!G3,"Mardi",Feuil3!G15,"Mercredi",Feuil3!G27,"Jeudi",Feuil3!G39,"Vendredi",Feuil3!G51)</f>
        <v>0.41666666666666669</v>
      </c>
      <c r="F119" s="112">
        <f>_xlfn.SWITCH($A$118,"Lundi",Feuil3!I3,"Mardi",Feuil3!I15,"Mercredi",Feuil3!I27,"Jeudi",Feuil3!I39,"Vendredi",Feuil3!I51)</f>
        <v>0.4236111111111111</v>
      </c>
      <c r="G119" s="113">
        <f>_xlfn.SWITCH($A$118,"Lundi",Feuil3!K3,"Mardi",Feuil3!K15,"Mercredi",Feuil3!K27,"Jeudi",Feuil3!K39,"Vendredi",Feuil3!K51)</f>
        <v>0.52083333333333337</v>
      </c>
      <c r="H119" s="48">
        <f>_xlfn.SWITCH($A$118,"Lundi",Feuil3!L3,"Mardi",Feuil3!L15,"Mercredi",Feuil3!L27,"Jeudi",Feuil3!L39,"Vendredi",Feuil3!L51)</f>
        <v>0.58333333333333337</v>
      </c>
      <c r="I119" s="112" t="str">
        <f>_xlfn.SWITCH($A$118,"Lundi",Feuil3!O3,"Mardi",Feuil3!O15,"Mercredi",Feuil3!O27,"Jeudi",Feuil3!O39,"Vendredi",Feuil3!O51)</f>
        <v xml:space="preserve"> </v>
      </c>
      <c r="J119" s="112" t="str">
        <f>_xlfn.SWITCH($A$118,"Lundi",Feuil3!Q3,"Mardi",Feuil3!Q15,"Mercredi",Feuil3!Q27,"Jeudi",Feuil3!Q39,"Vendredi",Feuil3!Q51)</f>
        <v xml:space="preserve"> </v>
      </c>
      <c r="K119" s="112">
        <f>_xlfn.SWITCH($A$118,"Lundi",Feuil3!R3,"Mardi",Feuil3!R15,"Mercredi",Feuil3!R27,"Jeudi",Feuil3!R39,"Vendredi",Feuil3!R51)</f>
        <v>0.70833333333333337</v>
      </c>
      <c r="L119" s="48">
        <f>_xlfn.SWITCH($A$118,"Lundi",Feuil3!S3,"Mardi",Feuil3!S15,"Mercredi",Feuil3!S27,"Jeudi",Feuil3!S39,"Vendredi",Feuil3!S51)</f>
        <v>0.31250000000000006</v>
      </c>
    </row>
    <row r="120" spans="1:35" x14ac:dyDescent="0.25">
      <c r="A120" s="71"/>
      <c r="B120" s="40" t="str">
        <f>_xlfn.SWITCH($A$118,"Lundi",Feuil3!D4,"Mardi",Feuil3!D16,"Mercredi",Feuil3!D28,"Jeudi",Feuil3!D40,"Vendredi",Feuil3!D52)</f>
        <v>N1</v>
      </c>
      <c r="C120" s="91" t="str">
        <f t="shared" si="19"/>
        <v>employé2</v>
      </c>
      <c r="D120" s="112">
        <f>_xlfn.SWITCH($A$118,"Lundi",Feuil3!E4,"Mardi",Feuil3!E16,"Mercredi",Feuil3!E28,"Jeudi",Feuil3!E40,"Vendredi",Feuil3!E52)</f>
        <v>0.33333333333333331</v>
      </c>
      <c r="E120" s="112">
        <f>_xlfn.SWITCH($A$118,"Lundi",Feuil3!G4,"Mardi",Feuil3!G16,"Mercredi",Feuil3!G28,"Jeudi",Feuil3!G40,"Vendredi",Feuil3!G52)</f>
        <v>0.45833333333333331</v>
      </c>
      <c r="F120" s="112">
        <f>_xlfn.SWITCH($A$118,"Lundi",Feuil3!I4,"Mardi",Feuil3!I16,"Mercredi",Feuil3!I28,"Jeudi",Feuil3!I40,"Vendredi",Feuil3!I52)</f>
        <v>0.46875</v>
      </c>
      <c r="G120" s="113">
        <f>_xlfn.SWITCH($A$118,"Lundi",Feuil3!K4,"Mardi",Feuil3!K16,"Mercredi",Feuil3!K28,"Jeudi",Feuil3!K40,"Vendredi",Feuil3!K52)</f>
        <v>0.5</v>
      </c>
      <c r="H120" s="48">
        <f>_xlfn.SWITCH($A$118,"Lundi",Feuil3!L4,"Mardi",Feuil3!L16,"Mercredi",Feuil3!L28,"Jeudi",Feuil3!L40,"Vendredi",Feuil3!L52)</f>
        <v>0.625</v>
      </c>
      <c r="I120" s="112" t="str">
        <f>_xlfn.SWITCH($A$118,"Lundi",Feuil3!O4,"Mardi",Feuil3!O16,"Mercredi",Feuil3!O28,"Jeudi",Feuil3!O40,"Vendredi",Feuil3!O52)</f>
        <v xml:space="preserve"> </v>
      </c>
      <c r="J120" s="112" t="str">
        <f>_xlfn.SWITCH($A$118,"Lundi",Feuil3!Q4,"Mardi",Feuil3!Q16,"Mercredi",Feuil3!Q28,"Jeudi",Feuil3!Q40,"Vendredi",Feuil3!Q52)</f>
        <v xml:space="preserve"> </v>
      </c>
      <c r="K120" s="112">
        <f>_xlfn.SWITCH($A$118,"Lundi",Feuil3!R4,"Mardi",Feuil3!R16,"Mercredi",Feuil3!R28,"Jeudi",Feuil3!R40,"Vendredi",Feuil3!R52)</f>
        <v>0.75</v>
      </c>
      <c r="L120" s="48">
        <f>_xlfn.SWITCH($A$118,"Lundi",Feuil3!S4,"Mardi",Feuil3!S16,"Mercredi",Feuil3!S28,"Jeudi",Feuil3!S40,"Vendredi",Feuil3!S52)</f>
        <v>0.29166666666666669</v>
      </c>
    </row>
    <row r="121" spans="1:35" x14ac:dyDescent="0.25">
      <c r="A121" s="71"/>
      <c r="B121" s="40" t="str">
        <f>_xlfn.SWITCH($A$118,"Lundi",Feuil3!D5,"Mardi",Feuil3!D17,"Mercredi",Feuil3!D29,"Jeudi",Feuil3!D41,"Vendredi",Feuil3!D53)</f>
        <v>N2</v>
      </c>
      <c r="C121" s="93" t="str">
        <f t="shared" si="19"/>
        <v>employé3</v>
      </c>
      <c r="D121" s="112">
        <f>_xlfn.SWITCH($A$118,"Lundi",Feuil3!E5,"Mardi",Feuil3!E17,"Mercredi",Feuil3!E29,"Jeudi",Feuil3!E41,"Vendredi",Feuil3!E53)</f>
        <v>0.33333333333333331</v>
      </c>
      <c r="E121" s="112">
        <f>_xlfn.SWITCH($A$118,"Lundi",Feuil3!G5,"Mardi",Feuil3!G17,"Mercredi",Feuil3!G29,"Jeudi",Feuil3!G41,"Vendredi",Feuil3!G53)</f>
        <v>0.41666666666666669</v>
      </c>
      <c r="F121" s="112">
        <f>_xlfn.SWITCH($A$118,"Lundi",Feuil3!I5,"Mardi",Feuil3!I17,"Mercredi",Feuil3!I29,"Jeudi",Feuil3!I41,"Vendredi",Feuil3!I53)</f>
        <v>0.4236111111111111</v>
      </c>
      <c r="G121" s="113">
        <f>_xlfn.SWITCH($A$118,"Lundi",Feuil3!K5,"Mardi",Feuil3!K17,"Mercredi",Feuil3!K29,"Jeudi",Feuil3!K41,"Vendredi",Feuil3!K53)</f>
        <v>0.47916666666666669</v>
      </c>
      <c r="H121" s="48">
        <f>_xlfn.SWITCH($A$118,"Lundi",Feuil3!L5,"Mardi",Feuil3!L17,"Mercredi",Feuil3!L29,"Jeudi",Feuil3!L41,"Vendredi",Feuil3!L53)</f>
        <v>0.54166666666666663</v>
      </c>
      <c r="I121" s="112" t="str">
        <f>_xlfn.SWITCH($A$118,"Lundi",Feuil3!O5,"Mardi",Feuil3!O17,"Mercredi",Feuil3!O29,"Jeudi",Feuil3!O41,"Vendredi",Feuil3!O53)</f>
        <v xml:space="preserve"> </v>
      </c>
      <c r="J121" s="112" t="str">
        <f>_xlfn.SWITCH($A$118,"Lundi",Feuil3!Q5,"Mardi",Feuil3!Q17,"Mercredi",Feuil3!Q29,"Jeudi",Feuil3!Q41,"Vendredi",Feuil3!Q53)</f>
        <v xml:space="preserve"> </v>
      </c>
      <c r="K121" s="112">
        <f>_xlfn.SWITCH($A$118,"Lundi",Feuil3!R5,"Mardi",Feuil3!R17,"Mercredi",Feuil3!R29,"Jeudi",Feuil3!R41,"Vendredi",Feuil3!R53)</f>
        <v>0.625</v>
      </c>
      <c r="L121" s="48">
        <f>_xlfn.SWITCH($A$118,"Lundi",Feuil3!S5,"Mardi",Feuil3!S17,"Mercredi",Feuil3!S29,"Jeudi",Feuil3!S41,"Vendredi",Feuil3!S53)</f>
        <v>0.22916666666666674</v>
      </c>
    </row>
    <row r="122" spans="1:35" x14ac:dyDescent="0.25">
      <c r="A122" s="71"/>
      <c r="B122" s="40" t="str">
        <f>_xlfn.SWITCH($A$118,"Lundi",Feuil3!D6,"Mardi",Feuil3!D18,"Mercredi",Feuil3!D30,"Jeudi",Feuil3!D42,"Vendredi",Feuil3!D54)</f>
        <v>N3</v>
      </c>
      <c r="C122" s="92" t="str">
        <f t="shared" si="19"/>
        <v>employé4</v>
      </c>
      <c r="D122" s="112">
        <f>_xlfn.SWITCH($A$118,"Lundi",Feuil3!E6,"Mardi",Feuil3!E18,"Mercredi",Feuil3!E30,"Jeudi",Feuil3!E42,"Vendredi",Feuil3!E54)</f>
        <v>0.33333333333333331</v>
      </c>
      <c r="E122" s="112">
        <f>_xlfn.SWITCH($A$118,"Lundi",Feuil3!G6,"Mardi",Feuil3!G18,"Mercredi",Feuil3!G30,"Jeudi",Feuil3!G42,"Vendredi",Feuil3!G54)</f>
        <v>0.41666666666666669</v>
      </c>
      <c r="F122" s="112">
        <f>_xlfn.SWITCH($A$118,"Lundi",Feuil3!I6,"Mardi",Feuil3!I18,"Mercredi",Feuil3!I30,"Jeudi",Feuil3!I42,"Vendredi",Feuil3!I54)</f>
        <v>0.4236111111111111</v>
      </c>
      <c r="G122" s="113">
        <f>_xlfn.SWITCH($A$118,"Lundi",Feuil3!K6,"Mardi",Feuil3!K18,"Mercredi",Feuil3!K30,"Jeudi",Feuil3!K42,"Vendredi",Feuil3!K54)</f>
        <v>0.5</v>
      </c>
      <c r="H122" s="48">
        <f>_xlfn.SWITCH($A$118,"Lundi",Feuil3!L6,"Mardi",Feuil3!L18,"Mercredi",Feuil3!L30,"Jeudi",Feuil3!L42,"Vendredi",Feuil3!L54)</f>
        <v>0.58333333333333337</v>
      </c>
      <c r="I122" s="112" t="str">
        <f>_xlfn.SWITCH($A$118,"Lundi",Feuil3!O6,"Mardi",Feuil3!O18,"Mercredi",Feuil3!O30,"Jeudi",Feuil3!O42,"Vendredi",Feuil3!O54)</f>
        <v xml:space="preserve"> </v>
      </c>
      <c r="J122" s="112" t="str">
        <f>_xlfn.SWITCH($A$118,"Lundi",Feuil3!Q6,"Mardi",Feuil3!Q18,"Mercredi",Feuil3!Q30,"Jeudi",Feuil3!Q42,"Vendredi",Feuil3!Q54)</f>
        <v xml:space="preserve"> </v>
      </c>
      <c r="K122" s="112">
        <f>_xlfn.SWITCH($A$118,"Lundi",Feuil3!R6,"Mardi",Feuil3!R18,"Mercredi",Feuil3!R30,"Jeudi",Feuil3!R42,"Vendredi",Feuil3!R54)</f>
        <v>0.66666666666666663</v>
      </c>
      <c r="L122" s="48">
        <f>_xlfn.SWITCH($A$118,"Lundi",Feuil3!S6,"Mardi",Feuil3!S18,"Mercredi",Feuil3!S30,"Jeudi",Feuil3!S42,"Vendredi",Feuil3!S54)</f>
        <v>0.24999999999999994</v>
      </c>
    </row>
    <row r="123" spans="1:35" x14ac:dyDescent="0.25">
      <c r="A123" s="71"/>
      <c r="B123" s="40" t="str">
        <f>_xlfn.SWITCH($A$118,"Lundi",Feuil3!D7,"Mardi",Feuil3!D19,"Mercredi",Feuil3!D31,"Jeudi",Feuil3!D43,"Vendredi",Feuil3!D55)</f>
        <v>N4</v>
      </c>
      <c r="C123" s="94" t="str">
        <f t="shared" si="19"/>
        <v>employé5</v>
      </c>
      <c r="D123" s="112">
        <f>_xlfn.SWITCH($A$118,"Lundi",Feuil3!E7,"Mardi",Feuil3!E19,"Mercredi",Feuil3!E31,"Jeudi",Feuil3!E43,"Vendredi",Feuil3!E55)</f>
        <v>0.375</v>
      </c>
      <c r="E123" s="112">
        <f>_xlfn.SWITCH($A$118,"Lundi",Feuil3!G7,"Mardi",Feuil3!G19,"Mercredi",Feuil3!G31,"Jeudi",Feuil3!G43,"Vendredi",Feuil3!G55)</f>
        <v>0.45833333333333331</v>
      </c>
      <c r="F123" s="112">
        <f>_xlfn.SWITCH($A$118,"Lundi",Feuil3!I7,"Mardi",Feuil3!I19,"Mercredi",Feuil3!I31,"Jeudi",Feuil3!I43,"Vendredi",Feuil3!I55)</f>
        <v>0.46527777777777773</v>
      </c>
      <c r="G123" s="113">
        <f>_xlfn.SWITCH($A$118,"Lundi",Feuil3!K7,"Mardi",Feuil3!K19,"Mercredi",Feuil3!K31,"Jeudi",Feuil3!K43,"Vendredi",Feuil3!K55)</f>
        <v>0.54166666666666663</v>
      </c>
      <c r="H123" s="48">
        <f>_xlfn.SWITCH($A$118,"Lundi",Feuil3!L7,"Mardi",Feuil3!L19,"Mercredi",Feuil3!L31,"Jeudi",Feuil3!L43,"Vendredi",Feuil3!L55)</f>
        <v>0.66666666666666663</v>
      </c>
      <c r="I123" s="112" t="str">
        <f>_xlfn.SWITCH($A$118,"Lundi",Feuil3!O7,"Mardi",Feuil3!O19,"Mercredi",Feuil3!O31,"Jeudi",Feuil3!O43,"Vendredi",Feuil3!O55)</f>
        <v xml:space="preserve"> </v>
      </c>
      <c r="J123" s="112" t="str">
        <f>_xlfn.SWITCH($A$118,"Lundi",Feuil3!Q7,"Mardi",Feuil3!Q19,"Mercredi",Feuil3!Q31,"Jeudi",Feuil3!Q43,"Vendredi",Feuil3!Q55)</f>
        <v xml:space="preserve"> </v>
      </c>
      <c r="K123" s="112">
        <f>_xlfn.SWITCH($A$118,"Lundi",Feuil3!R7,"Mardi",Feuil3!R19,"Mercredi",Feuil3!R31,"Jeudi",Feuil3!R43,"Vendredi",Feuil3!R55)</f>
        <v>0.79166666666666663</v>
      </c>
      <c r="L123" s="48">
        <f>_xlfn.SWITCH($A$118,"Lundi",Feuil3!S7,"Mardi",Feuil3!S19,"Mercredi",Feuil3!S31,"Jeudi",Feuil3!S43,"Vendredi",Feuil3!S55)</f>
        <v>0.29166666666666663</v>
      </c>
    </row>
    <row r="124" spans="1:35" x14ac:dyDescent="0.25">
      <c r="A124" s="71"/>
      <c r="B124" s="40" t="str">
        <f>_xlfn.SWITCH($A$118,"Lundi",Feuil3!D8,"Mardi",Feuil3!D20,"Mercredi",Feuil3!D32,"Jeudi",Feuil3!D44,"Vendredi",Feuil3!D56)</f>
        <v>N5</v>
      </c>
      <c r="C124" s="95" t="str">
        <f t="shared" si="19"/>
        <v>employé6</v>
      </c>
      <c r="D124" s="112">
        <f>_xlfn.SWITCH($A$118,"Lundi",Feuil3!E8,"Mardi",Feuil3!E20,"Mercredi",Feuil3!E32,"Jeudi",Feuil3!E44,"Vendredi",Feuil3!E56)</f>
        <v>0.33333333333333331</v>
      </c>
      <c r="E124" s="112">
        <f>_xlfn.SWITCH($A$118,"Lundi",Feuil3!G8,"Mardi",Feuil3!G20,"Mercredi",Feuil3!G32,"Jeudi",Feuil3!G44,"Vendredi",Feuil3!G56)</f>
        <v>0.41666666666666669</v>
      </c>
      <c r="F124" s="112">
        <f>_xlfn.SWITCH($A$118,"Lundi",Feuil3!I8,"Mardi",Feuil3!I20,"Mercredi",Feuil3!I32,"Jeudi",Feuil3!I44,"Vendredi",Feuil3!I56)</f>
        <v>0.4236111111111111</v>
      </c>
      <c r="G124" s="113">
        <f>_xlfn.SWITCH($A$118,"Lundi",Feuil3!K8,"Mardi",Feuil3!K20,"Mercredi",Feuil3!K32,"Jeudi",Feuil3!K44,"Vendredi",Feuil3!K56)</f>
        <v>0.5</v>
      </c>
      <c r="H124" s="48">
        <f>_xlfn.SWITCH($A$118,"Lundi",Feuil3!L8,"Mardi",Feuil3!L20,"Mercredi",Feuil3!L32,"Jeudi",Feuil3!L44,"Vendredi",Feuil3!L56)</f>
        <v>0.5625</v>
      </c>
      <c r="I124" s="112" t="str">
        <f>_xlfn.SWITCH($A$118,"Lundi",Feuil3!O8,"Mardi",Feuil3!O20,"Mercredi",Feuil3!O32,"Jeudi",Feuil3!O44,"Vendredi",Feuil3!O56)</f>
        <v xml:space="preserve"> </v>
      </c>
      <c r="J124" s="112" t="str">
        <f>_xlfn.SWITCH($A$118,"Lundi",Feuil3!Q8,"Mardi",Feuil3!Q20,"Mercredi",Feuil3!Q32,"Jeudi",Feuil3!Q44,"Vendredi",Feuil3!Q56)</f>
        <v xml:space="preserve"> </v>
      </c>
      <c r="K124" s="112">
        <f>_xlfn.SWITCH($A$118,"Lundi",Feuil3!R8,"Mardi",Feuil3!R20,"Mercredi",Feuil3!R32,"Jeudi",Feuil3!R44,"Vendredi",Feuil3!R56)</f>
        <v>0.6875</v>
      </c>
      <c r="L124" s="48">
        <f>_xlfn.SWITCH($A$118,"Lundi",Feuil3!S8,"Mardi",Feuil3!S20,"Mercredi",Feuil3!S32,"Jeudi",Feuil3!S44,"Vendredi",Feuil3!S56)</f>
        <v>0.29166666666666669</v>
      </c>
    </row>
    <row r="125" spans="1:35" s="67" customFormat="1" x14ac:dyDescent="0.25">
      <c r="A125" s="71"/>
      <c r="B125" s="40" t="str">
        <f>_xlfn.SWITCH($A$118,"Lundi",Feuil3!D9,"Mardi",Feuil3!D21,"Mercredi",Feuil3!D33,"Jeudi",Feuil3!D45,"Vendredi",Feuil3!D57)</f>
        <v xml:space="preserve"> </v>
      </c>
      <c r="C125" s="59"/>
      <c r="D125" s="112" t="str">
        <f>_xlfn.SWITCH($A$118,"Lundi",Feuil3!E9,"Mardi",Feuil3!E21,"Mercredi",Feuil3!E33,"Jeudi",Feuil3!E45,"Vendredi",Feuil3!E57)</f>
        <v xml:space="preserve"> </v>
      </c>
      <c r="E125" s="112" t="str">
        <f>_xlfn.SWITCH($A$118,"Lundi",Feuil3!G9,"Mardi",Feuil3!G21,"Mercredi",Feuil3!G33,"Jeudi",Feuil3!G45,"Vendredi",Feuil3!G57)</f>
        <v xml:space="preserve"> </v>
      </c>
      <c r="F125" s="112" t="str">
        <f>_xlfn.SWITCH($A$118,"Lundi",Feuil3!I9,"Mardi",Feuil3!I21,"Mercredi",Feuil3!I33,"Jeudi",Feuil3!I45,"Vendredi",Feuil3!I57)</f>
        <v xml:space="preserve"> </v>
      </c>
      <c r="G125" s="113" t="str">
        <f>_xlfn.SWITCH($A$118,"Lundi",Feuil3!K9,"Mardi",Feuil3!K21,"Mercredi",Feuil3!K33,"Jeudi",Feuil3!K45,"Vendredi",Feuil3!K57)</f>
        <v xml:space="preserve"> </v>
      </c>
      <c r="H125" s="48" t="str">
        <f>_xlfn.SWITCH($A$118,"Lundi",Feuil3!L9,"Mardi",Feuil3!L21,"Mercredi",Feuil3!L33,"Jeudi",Feuil3!L45,"Vendredi",Feuil3!L57)</f>
        <v xml:space="preserve"> </v>
      </c>
      <c r="I125" s="112" t="str">
        <f>_xlfn.SWITCH($A$118,"Lundi",Feuil3!O9,"Mardi",Feuil3!O21,"Mercredi",Feuil3!O33,"Jeudi",Feuil3!O45,"Vendredi",Feuil3!O57)</f>
        <v xml:space="preserve"> </v>
      </c>
      <c r="J125" s="112" t="str">
        <f>_xlfn.SWITCH($A$118,"Lundi",Feuil3!Q9,"Mardi",Feuil3!Q21,"Mercredi",Feuil3!Q33,"Jeudi",Feuil3!Q45,"Vendredi",Feuil3!Q57)</f>
        <v xml:space="preserve"> </v>
      </c>
      <c r="K125" s="112" t="str">
        <f>_xlfn.SWITCH($A$118,"Lundi",Feuil3!R9,"Mardi",Feuil3!R21,"Mercredi",Feuil3!R33,"Jeudi",Feuil3!R45,"Vendredi",Feuil3!R57)</f>
        <v xml:space="preserve"> </v>
      </c>
      <c r="L125" s="48" t="str">
        <f>_xlfn.SWITCH($A$118,"Lundi",Feuil3!S9,"Mardi",Feuil3!S21,"Mercredi",Feuil3!S33,"Jeudi",Feuil3!S45,"Vendredi",Feuil3!S57)</f>
        <v xml:space="preserve"> </v>
      </c>
      <c r="M125"/>
      <c r="N125"/>
      <c r="O125"/>
      <c r="P125"/>
      <c r="AF125"/>
      <c r="AG125"/>
      <c r="AH125"/>
      <c r="AI125"/>
    </row>
    <row r="126" spans="1:35" x14ac:dyDescent="0.25">
      <c r="A126" s="71"/>
      <c r="B126" s="40" t="str">
        <f>_xlfn.SWITCH($A$118,"Lundi",Feuil3!D10,"Mardi",Feuil3!D22,"Mercredi",Feuil3!D34,"Jeudi",Feuil3!D46,"Vendredi",Feuil3!D58)</f>
        <v>N7</v>
      </c>
      <c r="C126" s="102" t="str">
        <f>INDEX($W$18:$W$19,MATCH(B126,$V$18:$V$19,0))</f>
        <v>employé8</v>
      </c>
      <c r="D126" s="112">
        <f>_xlfn.SWITCH($A$118,"Lundi",Feuil3!E10,"Mardi",Feuil3!E22,"Mercredi",Feuil3!E34,"Jeudi",Feuil3!E46,"Vendredi",Feuil3!E58)</f>
        <v>0.33333333333333331</v>
      </c>
      <c r="E126" s="112">
        <f>_xlfn.SWITCH($A$118,"Lundi",Feuil3!G10,"Mardi",Feuil3!G22,"Mercredi",Feuil3!G34,"Jeudi",Feuil3!G46,"Vendredi",Feuil3!G58)</f>
        <v>0.41666666666666669</v>
      </c>
      <c r="F126" s="112">
        <f>_xlfn.SWITCH($A$118,"Lundi",Feuil3!I10,"Mardi",Feuil3!I22,"Mercredi",Feuil3!I34,"Jeudi",Feuil3!I46,"Vendredi",Feuil3!I58)</f>
        <v>0.4236111111111111</v>
      </c>
      <c r="G126" s="113">
        <f>_xlfn.SWITCH($A$118,"Lundi",Feuil3!K10,"Mardi",Feuil3!K22,"Mercredi",Feuil3!K34,"Jeudi",Feuil3!K46,"Vendredi",Feuil3!K58)</f>
        <v>0.5</v>
      </c>
      <c r="H126" s="48">
        <f>_xlfn.SWITCH($A$118,"Lundi",Feuil3!L10,"Mardi",Feuil3!L22,"Mercredi",Feuil3!L34,"Jeudi",Feuil3!L46,"Vendredi",Feuil3!L58)</f>
        <v>0.54166666666666663</v>
      </c>
      <c r="I126" s="112">
        <f>_xlfn.SWITCH($A$118,"Lundi",Feuil3!O10,"Mardi",Feuil3!O22,"Mercredi",Feuil3!O34,"Jeudi",Feuil3!O46,"Vendredi",Feuil3!O58)</f>
        <v>0.625</v>
      </c>
      <c r="J126" s="112">
        <f>_xlfn.SWITCH($A$118,"Lundi",Feuil3!Q10,"Mardi",Feuil3!Q22,"Mercredi",Feuil3!Q34,"Jeudi",Feuil3!Q46,"Vendredi",Feuil3!Q58)</f>
        <v>0.63194444444444442</v>
      </c>
      <c r="K126" s="112">
        <f>_xlfn.SWITCH($A$118,"Lundi",Feuil3!R10,"Mardi",Feuil3!R22,"Mercredi",Feuil3!R34,"Jeudi",Feuil3!R46,"Vendredi",Feuil3!R58)</f>
        <v>0.70833333333333337</v>
      </c>
      <c r="L126" s="48">
        <f>_xlfn.SWITCH($A$118,"Lundi",Feuil3!S10,"Mardi",Feuil3!S22,"Mercredi",Feuil3!S34,"Jeudi",Feuil3!S46,"Vendredi",Feuil3!S58)</f>
        <v>0.33333333333333343</v>
      </c>
      <c r="O126" s="67"/>
      <c r="P126" s="67"/>
    </row>
    <row r="127" spans="1:35" x14ac:dyDescent="0.25">
      <c r="A127" s="71"/>
      <c r="B127" s="40" t="str">
        <f>_xlfn.SWITCH($A$118,"Lundi",Feuil3!D11,"Mardi",Feuil3!D23,"Mercredi",Feuil3!D35,"Jeudi",Feuil3!D47,"Vendredi",Feuil3!D59)</f>
        <v>N8</v>
      </c>
      <c r="C127" s="97" t="str">
        <f>INDEX($W$18:$W$19,MATCH(B127,$V$18:$V$19,0))</f>
        <v>employé7</v>
      </c>
      <c r="D127" s="112">
        <f>_xlfn.SWITCH($A$118,"Lundi",Feuil3!E11,"Mardi",Feuil3!E23,"Mercredi",Feuil3!E35,"Jeudi",Feuil3!E47,"Vendredi",Feuil3!E59)</f>
        <v>0.375</v>
      </c>
      <c r="E127" s="112">
        <f>_xlfn.SWITCH($A$118,"Lundi",Feuil3!G11,"Mardi",Feuil3!G23,"Mercredi",Feuil3!G35,"Jeudi",Feuil3!G47,"Vendredi",Feuil3!G59)</f>
        <v>0.45833333333333331</v>
      </c>
      <c r="F127" s="112">
        <f>_xlfn.SWITCH($A$118,"Lundi",Feuil3!I11,"Mardi",Feuil3!I23,"Mercredi",Feuil3!I35,"Jeudi",Feuil3!I47,"Vendredi",Feuil3!I59)</f>
        <v>0.46527777777777773</v>
      </c>
      <c r="G127" s="113">
        <f>_xlfn.SWITCH($A$118,"Lundi",Feuil3!K11,"Mardi",Feuil3!K23,"Mercredi",Feuil3!K35,"Jeudi",Feuil3!K47,"Vendredi",Feuil3!K59)</f>
        <v>0.54166666666666663</v>
      </c>
      <c r="H127" s="48">
        <f>_xlfn.SWITCH($A$118,"Lundi",Feuil3!L11,"Mardi",Feuil3!L23,"Mercredi",Feuil3!L35,"Jeudi",Feuil3!L47,"Vendredi",Feuil3!L59)</f>
        <v>0.66666666666666663</v>
      </c>
      <c r="I127" s="112">
        <f>_xlfn.SWITCH($A$118,"Lundi",Feuil3!O11,"Mardi",Feuil3!O23,"Mercredi",Feuil3!O35,"Jeudi",Feuil3!O47,"Vendredi",Feuil3!O59)</f>
        <v>0.75</v>
      </c>
      <c r="J127" s="112">
        <f>_xlfn.SWITCH($A$118,"Lundi",Feuil3!Q11,"Mardi",Feuil3!Q23,"Mercredi",Feuil3!Q35,"Jeudi",Feuil3!Q47,"Vendredi",Feuil3!Q59)</f>
        <v>0.75694444444444453</v>
      </c>
      <c r="K127" s="112">
        <f>_xlfn.SWITCH($A$118,"Lundi",Feuil3!R11,"Mardi",Feuil3!R23,"Mercredi",Feuil3!R35,"Jeudi",Feuil3!R47,"Vendredi",Feuil3!R59)</f>
        <v>0.79166666666666663</v>
      </c>
      <c r="L127" s="48">
        <f>_xlfn.SWITCH($A$118,"Lundi",Feuil3!S11,"Mardi",Feuil3!S23,"Mercredi",Feuil3!S35,"Jeudi",Feuil3!S47,"Vendredi",Feuil3!S59)</f>
        <v>0.29166666666666663</v>
      </c>
    </row>
    <row r="128" spans="1:35" x14ac:dyDescent="0.25">
      <c r="B128" s="40" t="str">
        <f>_xlfn.SWITCH($A$118,"Lundi",Feuil3!D12,"Mardi",Feuil3!D24,"Mercredi",Feuil3!D36,"Jeudi",Feuil3!D48,"Vendredi",Feuil3!D60)</f>
        <v>Karine</v>
      </c>
      <c r="C128" s="98" t="s">
        <v>1</v>
      </c>
      <c r="D128" s="112" t="str">
        <f>_xlfn.SWITCH($A$118,"Lundi",Feuil3!E12,"Mardi",Feuil3!E24,"Mercredi",Feuil3!E36,"Jeudi",Feuil3!E48,"Vendredi",Feuil3!E60)</f>
        <v xml:space="preserve"> </v>
      </c>
      <c r="E128" s="112" t="str">
        <f>_xlfn.SWITCH($A$118,"Lundi",Feuil3!G12,"Mardi",Feuil3!G24,"Mercredi",Feuil3!G36,"Jeudi",Feuil3!G48,"Vendredi",Feuil3!G60)</f>
        <v xml:space="preserve"> </v>
      </c>
      <c r="F128" s="112" t="str">
        <f>_xlfn.SWITCH($A$118,"Lundi",Feuil3!I12,"Mardi",Feuil3!I24,"Mercredi",Feuil3!I36,"Jeudi",Feuil3!I48,"Vendredi",Feuil3!I60)</f>
        <v xml:space="preserve"> </v>
      </c>
      <c r="G128" s="113" t="str">
        <f>_xlfn.SWITCH($A$118,"Lundi",Feuil3!K12,"Mardi",Feuil3!K24,"Mercredi",Feuil3!K36,"Jeudi",Feuil3!K48,"Vendredi",Feuil3!K60)</f>
        <v xml:space="preserve"> </v>
      </c>
      <c r="H128" s="48" t="str">
        <f>_xlfn.SWITCH($A$118,"Lundi",Feuil3!L12,"Mardi",Feuil3!L24,"Mercredi",Feuil3!L36,"Jeudi",Feuil3!L48,"Vendredi",Feuil3!L60)</f>
        <v xml:space="preserve"> </v>
      </c>
      <c r="I128" s="112" t="str">
        <f>_xlfn.SWITCH($A$118,"Lundi",Feuil3!O12,"Mardi",Feuil3!O24,"Mercredi",Feuil3!O36,"Jeudi",Feuil3!O48,"Vendredi",Feuil3!O60)</f>
        <v xml:space="preserve"> </v>
      </c>
      <c r="J128" s="112" t="str">
        <f>_xlfn.SWITCH($A$118,"Lundi",Feuil3!Q12,"Mardi",Feuil3!Q24,"Mercredi",Feuil3!Q36,"Jeudi",Feuil3!Q48,"Vendredi",Feuil3!Q60)</f>
        <v xml:space="preserve"> </v>
      </c>
      <c r="K128" s="112" t="str">
        <f>_xlfn.SWITCH($A$118,"Lundi",Feuil3!R12,"Mardi",Feuil3!R24,"Mercredi",Feuil3!R36,"Jeudi",Feuil3!R48,"Vendredi",Feuil3!R60)</f>
        <v xml:space="preserve"> </v>
      </c>
      <c r="L128" s="48">
        <f>_xlfn.SWITCH($A$118,"Lundi",Feuil3!S12,"Mardi",Feuil3!S24,"Mercredi",Feuil3!S36,"Jeudi",Feuil3!S48,"Vendredi",Feuil3!S60)</f>
        <v>0</v>
      </c>
    </row>
    <row r="129" spans="1:35" x14ac:dyDescent="0.25">
      <c r="B129" s="40"/>
      <c r="C129" s="99"/>
      <c r="D129" s="7"/>
      <c r="E129" s="7"/>
      <c r="F129" s="7"/>
      <c r="G129" s="108"/>
      <c r="H129" s="24"/>
      <c r="I129" s="7"/>
      <c r="J129" s="7"/>
      <c r="K129" s="7"/>
      <c r="L129" s="24"/>
    </row>
    <row r="130" spans="1:35" x14ac:dyDescent="0.25">
      <c r="A130" s="61">
        <f>_xlfn.SWITCH(WEEKDAY(A117+1),7,A117+3,1,A117+2,2,A117+1,3,A117+1,4,A117+1,5,A117+1,6,A117+1)</f>
        <v>44361</v>
      </c>
      <c r="B130" s="40"/>
      <c r="C130" s="100"/>
      <c r="D130" s="26"/>
      <c r="E130" s="26"/>
      <c r="F130" s="26"/>
      <c r="G130" s="114"/>
      <c r="H130" s="27"/>
      <c r="I130" s="26"/>
      <c r="J130" s="26"/>
      <c r="K130" s="26"/>
      <c r="L130" s="24"/>
    </row>
    <row r="131" spans="1:35" x14ac:dyDescent="0.25">
      <c r="A131" s="64" t="str">
        <f>INDEX($AC$2:$AC$8,MATCH(WEEKDAY(A130),$AD$2:$AD$8,0))</f>
        <v>Lundi</v>
      </c>
      <c r="B131" s="67"/>
      <c r="C131" s="101" t="s">
        <v>61</v>
      </c>
      <c r="D131" s="65" t="s">
        <v>31</v>
      </c>
      <c r="E131" s="65" t="s">
        <v>37</v>
      </c>
      <c r="F131" s="65" t="s">
        <v>32</v>
      </c>
      <c r="G131" s="80" t="s">
        <v>0</v>
      </c>
      <c r="H131" s="66" t="s">
        <v>32</v>
      </c>
      <c r="I131" s="65" t="s">
        <v>37</v>
      </c>
      <c r="J131" s="65" t="s">
        <v>32</v>
      </c>
      <c r="K131" s="65" t="s">
        <v>55</v>
      </c>
      <c r="L131" s="65" t="s">
        <v>60</v>
      </c>
    </row>
    <row r="132" spans="1:35" x14ac:dyDescent="0.25">
      <c r="A132" s="71"/>
      <c r="B132" s="40" t="str">
        <f>_xlfn.SWITCH($A$131,"Lundi",Feuil3!D3,"Mardi",Feuil3!D15,"Mercredi",Feuil3!D27,"Jeudi",Feuil3!D39,"Vendredi",Feuil3!D51)</f>
        <v>N2</v>
      </c>
      <c r="C132" s="93" t="str">
        <f t="shared" ref="C132:C137" si="20">INDEX($W$11:$W$16,MATCH(B132,$V$11:$V$16,0))</f>
        <v>employé3</v>
      </c>
      <c r="D132" s="112">
        <f>_xlfn.SWITCH($A$131,"Lundi",Feuil3!E3,"Mardi",Feuil3!E15,"Mercredi",Feuil3!E27,"Jeudi",Feuil3!E39,"Vendredi",Feuil3!E51)</f>
        <v>0.33333333333333331</v>
      </c>
      <c r="E132" s="112">
        <f>_xlfn.SWITCH($A$131,"Lundi",Feuil3!G3,"Mardi",Feuil3!G15,"Mercredi",Feuil3!G27,"Jeudi",Feuil3!G39,"Vendredi",Feuil3!G51)</f>
        <v>0.41666666666666669</v>
      </c>
      <c r="F132" s="112">
        <f>_xlfn.SWITCH($A$131,"Lundi",Feuil3!I3,"Mardi",Feuil3!I15,"Mercredi",Feuil3!I27,"Jeudi",Feuil3!I39,"Vendredi",Feuil3!I51)</f>
        <v>0.4236111111111111</v>
      </c>
      <c r="G132" s="113">
        <f>_xlfn.SWITCH($A$131,"Lundi",Feuil3!K3,"Mardi",Feuil3!K15,"Mercredi",Feuil3!K27,"Jeudi",Feuil3!K39,"Vendredi",Feuil3!K51)</f>
        <v>0.5</v>
      </c>
      <c r="H132" s="48">
        <f>_xlfn.SWITCH($A$131,"Lundi",Feuil3!L3,"Mardi",Feuil3!L15,"Mercredi",Feuil3!L27,"Jeudi",Feuil3!L39,"Vendredi",Feuil3!L51)</f>
        <v>0.58333333333333337</v>
      </c>
      <c r="I132" s="112">
        <f>_xlfn.SWITCH($A$131,"Lundi",Feuil3!O3,"Mardi",Feuil3!O15,"Mercredi",Feuil3!O27,"Jeudi",Feuil3!O39,"Vendredi",Feuil3!O51)</f>
        <v>0.66666666666666663</v>
      </c>
      <c r="J132" s="112">
        <f>_xlfn.SWITCH($A$131,"Lundi",Feuil3!Q3,"Mardi",Feuil3!Q15,"Mercredi",Feuil3!Q27,"Jeudi",Feuil3!Q39,"Vendredi",Feuil3!Q51)</f>
        <v>0.67361111111111116</v>
      </c>
      <c r="K132" s="112">
        <f>_xlfn.SWITCH($A$131,"Lundi",Feuil3!R3,"Mardi",Feuil3!R15,"Mercredi",Feuil3!R27,"Jeudi",Feuil3!R39,"Vendredi",Feuil3!R51)</f>
        <v>0.75</v>
      </c>
      <c r="L132" s="48">
        <f>_xlfn.SWITCH($A$131,"Lundi",Feuil3!S3,"Mardi",Feuil3!S15,"Mercredi",Feuil3!S27,"Jeudi",Feuil3!S39,"Vendredi",Feuil3!S51)</f>
        <v>0.33333333333333331</v>
      </c>
      <c r="N132" s="67"/>
      <c r="AF132" s="67"/>
      <c r="AG132" s="67"/>
      <c r="AH132" s="67"/>
      <c r="AI132" s="67"/>
    </row>
    <row r="133" spans="1:35" x14ac:dyDescent="0.25">
      <c r="A133" s="71"/>
      <c r="B133" s="40" t="str">
        <f>_xlfn.SWITCH($A$131,"Lundi",Feuil3!D4,"Mardi",Feuil3!D16,"Mercredi",Feuil3!D28,"Jeudi",Feuil3!D40,"Vendredi",Feuil3!D52)</f>
        <v>N3</v>
      </c>
      <c r="C133" s="92" t="str">
        <f t="shared" si="20"/>
        <v>employé4</v>
      </c>
      <c r="D133" s="112">
        <f>_xlfn.SWITCH($A$131,"Lundi",Feuil3!E4,"Mardi",Feuil3!E16,"Mercredi",Feuil3!E28,"Jeudi",Feuil3!E40,"Vendredi",Feuil3!E52)</f>
        <v>0.33333333333333331</v>
      </c>
      <c r="E133" s="112">
        <f>_xlfn.SWITCH($A$131,"Lundi",Feuil3!G4,"Mardi",Feuil3!G16,"Mercredi",Feuil3!G28,"Jeudi",Feuil3!G40,"Vendredi",Feuil3!G52)</f>
        <v>0.45833333333333331</v>
      </c>
      <c r="F133" s="112">
        <f>_xlfn.SWITCH($A$131,"Lundi",Feuil3!I4,"Mardi",Feuil3!I16,"Mercredi",Feuil3!I28,"Jeudi",Feuil3!I40,"Vendredi",Feuil3!I52)</f>
        <v>0.46875</v>
      </c>
      <c r="G133" s="113">
        <f>_xlfn.SWITCH($A$131,"Lundi",Feuil3!K4,"Mardi",Feuil3!K16,"Mercredi",Feuil3!K28,"Jeudi",Feuil3!K40,"Vendredi",Feuil3!K52)</f>
        <v>0.52083333333333337</v>
      </c>
      <c r="H133" s="48">
        <f>_xlfn.SWITCH($A$131,"Lundi",Feuil3!L4,"Mardi",Feuil3!L16,"Mercredi",Feuil3!L28,"Jeudi",Feuil3!L40,"Vendredi",Feuil3!L52)</f>
        <v>0.60416666666666663</v>
      </c>
      <c r="I133" s="112">
        <f>_xlfn.SWITCH($A$131,"Lundi",Feuil3!O4,"Mardi",Feuil3!O16,"Mercredi",Feuil3!O28,"Jeudi",Feuil3!O40,"Vendredi",Feuil3!O52)</f>
        <v>0.6875</v>
      </c>
      <c r="J133" s="112">
        <f>_xlfn.SWITCH($A$131,"Lundi",Feuil3!Q4,"Mardi",Feuil3!Q16,"Mercredi",Feuil3!Q28,"Jeudi",Feuil3!Q40,"Vendredi",Feuil3!Q52)</f>
        <v>0.69444444444444453</v>
      </c>
      <c r="K133" s="112">
        <f>_xlfn.SWITCH($A$131,"Lundi",Feuil3!R4,"Mardi",Feuil3!R16,"Mercredi",Feuil3!R28,"Jeudi",Feuil3!R40,"Vendredi",Feuil3!R52)</f>
        <v>0.75</v>
      </c>
      <c r="L133" s="48">
        <f>_xlfn.SWITCH($A$131,"Lundi",Feuil3!S4,"Mardi",Feuil3!S16,"Mercredi",Feuil3!S28,"Jeudi",Feuil3!S40,"Vendredi",Feuil3!S52)</f>
        <v>0.33333333333333343</v>
      </c>
    </row>
    <row r="134" spans="1:35" x14ac:dyDescent="0.25">
      <c r="A134" s="71"/>
      <c r="B134" s="40" t="str">
        <f>_xlfn.SWITCH($A$131,"Lundi",Feuil3!D5,"Mardi",Feuil3!D17,"Mercredi",Feuil3!D29,"Jeudi",Feuil3!D41,"Vendredi",Feuil3!D53)</f>
        <v>N4</v>
      </c>
      <c r="C134" s="94" t="str">
        <f t="shared" si="20"/>
        <v>employé5</v>
      </c>
      <c r="D134" s="112">
        <f>_xlfn.SWITCH($A$131,"Lundi",Feuil3!E5,"Mardi",Feuil3!E17,"Mercredi",Feuil3!E29,"Jeudi",Feuil3!E41,"Vendredi",Feuil3!E53)</f>
        <v>0.33333333333333331</v>
      </c>
      <c r="E134" s="112">
        <f>_xlfn.SWITCH($A$131,"Lundi",Feuil3!G5,"Mardi",Feuil3!G17,"Mercredi",Feuil3!G29,"Jeudi",Feuil3!G41,"Vendredi",Feuil3!G53)</f>
        <v>0.41666666666666669</v>
      </c>
      <c r="F134" s="112">
        <f>_xlfn.SWITCH($A$131,"Lundi",Feuil3!I5,"Mardi",Feuil3!I17,"Mercredi",Feuil3!I29,"Jeudi",Feuil3!I41,"Vendredi",Feuil3!I53)</f>
        <v>0.4236111111111111</v>
      </c>
      <c r="G134" s="113">
        <f>_xlfn.SWITCH($A$131,"Lundi",Feuil3!K5,"Mardi",Feuil3!K17,"Mercredi",Feuil3!K29,"Jeudi",Feuil3!K41,"Vendredi",Feuil3!K53)</f>
        <v>0.5</v>
      </c>
      <c r="H134" s="48">
        <f>_xlfn.SWITCH($A$131,"Lundi",Feuil3!L5,"Mardi",Feuil3!L17,"Mercredi",Feuil3!L29,"Jeudi",Feuil3!L41,"Vendredi",Feuil3!L53)</f>
        <v>0.58333333333333337</v>
      </c>
      <c r="I134" s="112">
        <f>_xlfn.SWITCH($A$131,"Lundi",Feuil3!O5,"Mardi",Feuil3!O17,"Mercredi",Feuil3!O29,"Jeudi",Feuil3!O41,"Vendredi",Feuil3!O53)</f>
        <v>0.66666666666666663</v>
      </c>
      <c r="J134" s="112">
        <f>_xlfn.SWITCH($A$131,"Lundi",Feuil3!Q5,"Mardi",Feuil3!Q17,"Mercredi",Feuil3!Q29,"Jeudi",Feuil3!Q41,"Vendredi",Feuil3!Q53)</f>
        <v>0.67361111111111116</v>
      </c>
      <c r="K134" s="112">
        <f>_xlfn.SWITCH($A$131,"Lundi",Feuil3!R5,"Mardi",Feuil3!R17,"Mercredi",Feuil3!R29,"Jeudi",Feuil3!R41,"Vendredi",Feuil3!R53)</f>
        <v>0.75</v>
      </c>
      <c r="L134" s="48">
        <f>_xlfn.SWITCH($A$131,"Lundi",Feuil3!S5,"Mardi",Feuil3!S17,"Mercredi",Feuil3!S29,"Jeudi",Feuil3!S41,"Vendredi",Feuil3!S53)</f>
        <v>0.33333333333333331</v>
      </c>
    </row>
    <row r="135" spans="1:35" x14ac:dyDescent="0.25">
      <c r="A135" s="71"/>
      <c r="B135" s="40" t="str">
        <f>_xlfn.SWITCH($A$131,"Lundi",Feuil3!D6,"Mardi",Feuil3!D18,"Mercredi",Feuil3!D30,"Jeudi",Feuil3!D42,"Vendredi",Feuil3!D54)</f>
        <v>N5</v>
      </c>
      <c r="C135" s="95" t="str">
        <f t="shared" si="20"/>
        <v>employé6</v>
      </c>
      <c r="D135" s="112">
        <f>_xlfn.SWITCH($A$131,"Lundi",Feuil3!E6,"Mardi",Feuil3!E18,"Mercredi",Feuil3!E30,"Jeudi",Feuil3!E42,"Vendredi",Feuil3!E54)</f>
        <v>0.33333333333333331</v>
      </c>
      <c r="E135" s="112">
        <f>_xlfn.SWITCH($A$131,"Lundi",Feuil3!G6,"Mardi",Feuil3!G18,"Mercredi",Feuil3!G30,"Jeudi",Feuil3!G42,"Vendredi",Feuil3!G54)</f>
        <v>0.41666666666666669</v>
      </c>
      <c r="F135" s="112">
        <f>_xlfn.SWITCH($A$131,"Lundi",Feuil3!I6,"Mardi",Feuil3!I18,"Mercredi",Feuil3!I30,"Jeudi",Feuil3!I42,"Vendredi",Feuil3!I54)</f>
        <v>0.4236111111111111</v>
      </c>
      <c r="G135" s="113">
        <f>_xlfn.SWITCH($A$131,"Lundi",Feuil3!K6,"Mardi",Feuil3!K18,"Mercredi",Feuil3!K30,"Jeudi",Feuil3!K42,"Vendredi",Feuil3!K54)</f>
        <v>0.5</v>
      </c>
      <c r="H135" s="48">
        <f>_xlfn.SWITCH($A$131,"Lundi",Feuil3!L6,"Mardi",Feuil3!L18,"Mercredi",Feuil3!L30,"Jeudi",Feuil3!L42,"Vendredi",Feuil3!L54)</f>
        <v>0.58333333333333337</v>
      </c>
      <c r="I135" s="112">
        <f>_xlfn.SWITCH($A$131,"Lundi",Feuil3!O6,"Mardi",Feuil3!O18,"Mercredi",Feuil3!O30,"Jeudi",Feuil3!O42,"Vendredi",Feuil3!O54)</f>
        <v>0.66666666666666663</v>
      </c>
      <c r="J135" s="112">
        <f>_xlfn.SWITCH($A$131,"Lundi",Feuil3!Q6,"Mardi",Feuil3!Q18,"Mercredi",Feuil3!Q30,"Jeudi",Feuil3!Q42,"Vendredi",Feuil3!Q54)</f>
        <v>0.67361111111111116</v>
      </c>
      <c r="K135" s="112">
        <f>_xlfn.SWITCH($A$131,"Lundi",Feuil3!R6,"Mardi",Feuil3!R18,"Mercredi",Feuil3!R30,"Jeudi",Feuil3!R42,"Vendredi",Feuil3!R54)</f>
        <v>0.75</v>
      </c>
      <c r="L135" s="48">
        <f>_xlfn.SWITCH($A$131,"Lundi",Feuil3!S6,"Mardi",Feuil3!S18,"Mercredi",Feuil3!S30,"Jeudi",Feuil3!S42,"Vendredi",Feuil3!S54)</f>
        <v>0.33333333333333331</v>
      </c>
    </row>
    <row r="136" spans="1:35" x14ac:dyDescent="0.25">
      <c r="A136" s="71"/>
      <c r="B136" s="40" t="str">
        <f>_xlfn.SWITCH($A$131,"Lundi",Feuil3!D7,"Mardi",Feuil3!D19,"Mercredi",Feuil3!D31,"Jeudi",Feuil3!D43,"Vendredi",Feuil3!D55)</f>
        <v>N6</v>
      </c>
      <c r="C136" s="90" t="str">
        <f t="shared" si="20"/>
        <v>employé1</v>
      </c>
      <c r="D136" s="112">
        <f>_xlfn.SWITCH($A$131,"Lundi",Feuil3!E7,"Mardi",Feuil3!E19,"Mercredi",Feuil3!E31,"Jeudi",Feuil3!E43,"Vendredi",Feuil3!E55)</f>
        <v>0.33333333333333331</v>
      </c>
      <c r="E136" s="112" t="str">
        <f>_xlfn.SWITCH($A$131,"Lundi",Feuil3!G7,"Mardi",Feuil3!G19,"Mercredi",Feuil3!G31,"Jeudi",Feuil3!G43,"Vendredi",Feuil3!G55)</f>
        <v xml:space="preserve"> </v>
      </c>
      <c r="F136" s="112" t="str">
        <f>_xlfn.SWITCH($A$131,"Lundi",Feuil3!I7,"Mardi",Feuil3!I19,"Mercredi",Feuil3!I31,"Jeudi",Feuil3!I43,"Vendredi",Feuil3!I55)</f>
        <v xml:space="preserve"> </v>
      </c>
      <c r="G136" s="113">
        <f>_xlfn.SWITCH($A$131,"Lundi",Feuil3!K7,"Mardi",Feuil3!K19,"Mercredi",Feuil3!K31,"Jeudi",Feuil3!K43,"Vendredi",Feuil3!K55)</f>
        <v>0.45833333333333331</v>
      </c>
      <c r="H136" s="48">
        <f>_xlfn.SWITCH($A$131,"Lundi",Feuil3!L7,"Mardi",Feuil3!L19,"Mercredi",Feuil3!L31,"Jeudi",Feuil3!L43,"Vendredi",Feuil3!L55)</f>
        <v>0.48958333333333331</v>
      </c>
      <c r="I136" s="112">
        <f>_xlfn.SWITCH($A$131,"Lundi",Feuil3!O7,"Mardi",Feuil3!O19,"Mercredi",Feuil3!O31,"Jeudi",Feuil3!O43,"Vendredi",Feuil3!O55)</f>
        <v>0.61458333333333337</v>
      </c>
      <c r="J136" s="112">
        <f>_xlfn.SWITCH($A$131,"Lundi",Feuil3!Q7,"Mardi",Feuil3!Q19,"Mercredi",Feuil3!Q31,"Jeudi",Feuil3!Q43,"Vendredi",Feuil3!Q55)</f>
        <v>0.70833333333333337</v>
      </c>
      <c r="K136" s="112">
        <f>_xlfn.SWITCH($A$131,"Lundi",Feuil3!R7,"Mardi",Feuil3!R19,"Mercredi",Feuil3!R31,"Jeudi",Feuil3!R43,"Vendredi",Feuil3!R55)</f>
        <v>0.79166666666666663</v>
      </c>
      <c r="L136" s="48">
        <f>_xlfn.SWITCH($A$131,"Lundi",Feuil3!S7,"Mardi",Feuil3!S19,"Mercredi",Feuil3!S31,"Jeudi",Feuil3!S43,"Vendredi",Feuil3!S55)</f>
        <v>0.33333333333333331</v>
      </c>
    </row>
    <row r="137" spans="1:35" x14ac:dyDescent="0.25">
      <c r="A137" s="71"/>
      <c r="B137" s="40" t="str">
        <f>_xlfn.SWITCH($A$131,"Lundi",Feuil3!D8,"Mardi",Feuil3!D20,"Mercredi",Feuil3!D32,"Jeudi",Feuil3!D44,"Vendredi",Feuil3!D56)</f>
        <v>N1</v>
      </c>
      <c r="C137" s="91" t="str">
        <f t="shared" si="20"/>
        <v>employé2</v>
      </c>
      <c r="D137" s="112">
        <f>_xlfn.SWITCH($A$131,"Lundi",Feuil3!E8,"Mardi",Feuil3!E20,"Mercredi",Feuil3!E32,"Jeudi",Feuil3!E44,"Vendredi",Feuil3!E56)</f>
        <v>0.33333333333333331</v>
      </c>
      <c r="E137" s="112">
        <f>_xlfn.SWITCH($A$131,"Lundi",Feuil3!G8,"Mardi",Feuil3!G20,"Mercredi",Feuil3!G32,"Jeudi",Feuil3!G44,"Vendredi",Feuil3!G56)</f>
        <v>0.41666666666666669</v>
      </c>
      <c r="F137" s="112">
        <f>_xlfn.SWITCH($A$131,"Lundi",Feuil3!I8,"Mardi",Feuil3!I20,"Mercredi",Feuil3!I32,"Jeudi",Feuil3!I44,"Vendredi",Feuil3!I56)</f>
        <v>0.4236111111111111</v>
      </c>
      <c r="G137" s="113">
        <f>_xlfn.SWITCH($A$131,"Lundi",Feuil3!K8,"Mardi",Feuil3!K20,"Mercredi",Feuil3!K32,"Jeudi",Feuil3!K44,"Vendredi",Feuil3!K56)</f>
        <v>0.5</v>
      </c>
      <c r="H137" s="48">
        <f>_xlfn.SWITCH($A$131,"Lundi",Feuil3!L8,"Mardi",Feuil3!L20,"Mercredi",Feuil3!L32,"Jeudi",Feuil3!L44,"Vendredi",Feuil3!L56)</f>
        <v>0.5625</v>
      </c>
      <c r="I137" s="112">
        <f>_xlfn.SWITCH($A$131,"Lundi",Feuil3!O8,"Mardi",Feuil3!O20,"Mercredi",Feuil3!O32,"Jeudi",Feuil3!O44,"Vendredi",Feuil3!O56)</f>
        <v>0.64583333333333337</v>
      </c>
      <c r="J137" s="112">
        <f>_xlfn.SWITCH($A$131,"Lundi",Feuil3!Q8,"Mardi",Feuil3!Q20,"Mercredi",Feuil3!Q32,"Jeudi",Feuil3!Q44,"Vendredi",Feuil3!Q56)</f>
        <v>0.65277777777777779</v>
      </c>
      <c r="K137" s="112">
        <f>_xlfn.SWITCH($A$131,"Lundi",Feuil3!R8,"Mardi",Feuil3!R20,"Mercredi",Feuil3!R32,"Jeudi",Feuil3!R44,"Vendredi",Feuil3!R56)</f>
        <v>0.66666666666666663</v>
      </c>
      <c r="L137" s="48">
        <f>_xlfn.SWITCH($A$131,"Lundi",Feuil3!S8,"Mardi",Feuil3!S20,"Mercredi",Feuil3!S32,"Jeudi",Feuil3!S44,"Vendredi",Feuil3!S56)</f>
        <v>0.27083333333333331</v>
      </c>
    </row>
    <row r="138" spans="1:35" x14ac:dyDescent="0.25">
      <c r="A138" s="71"/>
      <c r="B138" s="40" t="str">
        <f>_xlfn.SWITCH($A$131,"Lundi",Feuil3!D9,"Mardi",Feuil3!D21,"Mercredi",Feuil3!D33,"Jeudi",Feuil3!D45,"Vendredi",Feuil3!D57)</f>
        <v xml:space="preserve"> </v>
      </c>
      <c r="C138" s="59"/>
      <c r="D138" s="112" t="str">
        <f>_xlfn.SWITCH($A$131,"Lundi",Feuil3!E9,"Mardi",Feuil3!E21,"Mercredi",Feuil3!E33,"Jeudi",Feuil3!E45,"Vendredi",Feuil3!E57)</f>
        <v xml:space="preserve"> </v>
      </c>
      <c r="E138" s="112" t="str">
        <f>_xlfn.SWITCH($A$131,"Lundi",Feuil3!G9,"Mardi",Feuil3!G21,"Mercredi",Feuil3!G33,"Jeudi",Feuil3!G45,"Vendredi",Feuil3!G57)</f>
        <v xml:space="preserve"> </v>
      </c>
      <c r="F138" s="112" t="str">
        <f>_xlfn.SWITCH($A$131,"Lundi",Feuil3!I9,"Mardi",Feuil3!I21,"Mercredi",Feuil3!I33,"Jeudi",Feuil3!I45,"Vendredi",Feuil3!I57)</f>
        <v xml:space="preserve"> </v>
      </c>
      <c r="G138" s="113" t="str">
        <f>_xlfn.SWITCH($A$131,"Lundi",Feuil3!K9,"Mardi",Feuil3!K21,"Mercredi",Feuil3!K33,"Jeudi",Feuil3!K45,"Vendredi",Feuil3!K57)</f>
        <v xml:space="preserve"> </v>
      </c>
      <c r="H138" s="48" t="str">
        <f>_xlfn.SWITCH($A$131,"Lundi",Feuil3!L9,"Mardi",Feuil3!L21,"Mercredi",Feuil3!L33,"Jeudi",Feuil3!L45,"Vendredi",Feuil3!L57)</f>
        <v xml:space="preserve"> </v>
      </c>
      <c r="I138" s="112" t="str">
        <f>_xlfn.SWITCH($A$131,"Lundi",Feuil3!O9,"Mardi",Feuil3!O21,"Mercredi",Feuil3!O33,"Jeudi",Feuil3!O45,"Vendredi",Feuil3!O57)</f>
        <v xml:space="preserve"> </v>
      </c>
      <c r="J138" s="112" t="str">
        <f>_xlfn.SWITCH($A$131,"Lundi",Feuil3!Q9,"Mardi",Feuil3!Q21,"Mercredi",Feuil3!Q33,"Jeudi",Feuil3!Q45,"Vendredi",Feuil3!Q57)</f>
        <v xml:space="preserve"> </v>
      </c>
      <c r="K138" s="112" t="str">
        <f>_xlfn.SWITCH($A$131,"Lundi",Feuil3!R9,"Mardi",Feuil3!R21,"Mercredi",Feuil3!R33,"Jeudi",Feuil3!R45,"Vendredi",Feuil3!R57)</f>
        <v xml:space="preserve"> </v>
      </c>
      <c r="L138" s="48" t="str">
        <f>_xlfn.SWITCH($A$131,"Lundi",Feuil3!S9,"Mardi",Feuil3!S21,"Mercredi",Feuil3!S33,"Jeudi",Feuil3!S45,"Vendredi",Feuil3!S57)</f>
        <v xml:space="preserve"> </v>
      </c>
    </row>
    <row r="139" spans="1:35" s="67" customFormat="1" x14ac:dyDescent="0.25">
      <c r="A139" s="71"/>
      <c r="B139" s="40" t="str">
        <f>_xlfn.SWITCH($A$131,"Lundi",Feuil3!D10,"Mardi",Feuil3!D22,"Mercredi",Feuil3!D34,"Jeudi",Feuil3!D46,"Vendredi",Feuil3!D58)</f>
        <v>N7</v>
      </c>
      <c r="C139" s="102" t="str">
        <f>INDEX($W$18:$W$19,MATCH(B139,$V$18:$V$19,0))</f>
        <v>employé8</v>
      </c>
      <c r="D139" s="112">
        <f>_xlfn.SWITCH($A$131,"Lundi",Feuil3!E10,"Mardi",Feuil3!E22,"Mercredi",Feuil3!E34,"Jeudi",Feuil3!E46,"Vendredi",Feuil3!E58)</f>
        <v>0.33333333333333331</v>
      </c>
      <c r="E139" s="112">
        <f>_xlfn.SWITCH($A$131,"Lundi",Feuil3!G10,"Mardi",Feuil3!G22,"Mercredi",Feuil3!G34,"Jeudi",Feuil3!G46,"Vendredi",Feuil3!G58)</f>
        <v>0.41666666666666669</v>
      </c>
      <c r="F139" s="112">
        <f>_xlfn.SWITCH($A$131,"Lundi",Feuil3!I10,"Mardi",Feuil3!I22,"Mercredi",Feuil3!I34,"Jeudi",Feuil3!I46,"Vendredi",Feuil3!I58)</f>
        <v>0.4236111111111111</v>
      </c>
      <c r="G139" s="113">
        <f>_xlfn.SWITCH($A$131,"Lundi",Feuil3!K10,"Mardi",Feuil3!K22,"Mercredi",Feuil3!K34,"Jeudi",Feuil3!K46,"Vendredi",Feuil3!K58)</f>
        <v>0.5</v>
      </c>
      <c r="H139" s="48">
        <f>_xlfn.SWITCH($A$131,"Lundi",Feuil3!L10,"Mardi",Feuil3!L22,"Mercredi",Feuil3!L34,"Jeudi",Feuil3!L46,"Vendredi",Feuil3!L58)</f>
        <v>0.58333333333333337</v>
      </c>
      <c r="I139" s="112">
        <f>_xlfn.SWITCH($A$131,"Lundi",Feuil3!O10,"Mardi",Feuil3!O22,"Mercredi",Feuil3!O34,"Jeudi",Feuil3!O46,"Vendredi",Feuil3!O58)</f>
        <v>0.66666666666666663</v>
      </c>
      <c r="J139" s="112">
        <f>_xlfn.SWITCH($A$131,"Lundi",Feuil3!Q10,"Mardi",Feuil3!Q22,"Mercredi",Feuil3!Q34,"Jeudi",Feuil3!Q46,"Vendredi",Feuil3!Q58)</f>
        <v>0.67361111111111116</v>
      </c>
      <c r="K139" s="112">
        <f>_xlfn.SWITCH($A$131,"Lundi",Feuil3!R10,"Mardi",Feuil3!R22,"Mercredi",Feuil3!R34,"Jeudi",Feuil3!R46,"Vendredi",Feuil3!R58)</f>
        <v>0.75</v>
      </c>
      <c r="L139" s="48">
        <f>_xlfn.SWITCH($A$131,"Lundi",Feuil3!S10,"Mardi",Feuil3!S22,"Mercredi",Feuil3!S34,"Jeudi",Feuil3!S46,"Vendredi",Feuil3!S58)</f>
        <v>0.33333333333333331</v>
      </c>
      <c r="M139"/>
      <c r="N139"/>
      <c r="O139"/>
      <c r="P139"/>
      <c r="AF139"/>
      <c r="AG139"/>
      <c r="AH139"/>
      <c r="AI139"/>
    </row>
    <row r="140" spans="1:35" x14ac:dyDescent="0.25">
      <c r="A140" s="71"/>
      <c r="B140" s="40" t="str">
        <f>_xlfn.SWITCH($A$131,"Lundi",Feuil3!D11,"Mardi",Feuil3!D23,"Mercredi",Feuil3!D35,"Jeudi",Feuil3!D47,"Vendredi",Feuil3!D59)</f>
        <v>N8</v>
      </c>
      <c r="C140" s="97" t="str">
        <f>INDEX($W$18:$W$19,MATCH(B140,$V$18:$V$19,0))</f>
        <v>employé7</v>
      </c>
      <c r="D140" s="112">
        <f>_xlfn.SWITCH($A$131,"Lundi",Feuil3!E11,"Mardi",Feuil3!E23,"Mercredi",Feuil3!E35,"Jeudi",Feuil3!E47,"Vendredi",Feuil3!E59)</f>
        <v>0.33333333333333331</v>
      </c>
      <c r="E140" s="112" t="str">
        <f>_xlfn.SWITCH($A$131,"Lundi",Feuil3!G11,"Mardi",Feuil3!G23,"Mercredi",Feuil3!G35,"Jeudi",Feuil3!G47,"Vendredi",Feuil3!G59)</f>
        <v xml:space="preserve"> </v>
      </c>
      <c r="F140" s="112" t="str">
        <f>_xlfn.SWITCH($A$131,"Lundi",Feuil3!I11,"Mardi",Feuil3!I23,"Mercredi",Feuil3!I35,"Jeudi",Feuil3!I47,"Vendredi",Feuil3!I59)</f>
        <v xml:space="preserve"> </v>
      </c>
      <c r="G140" s="113">
        <f>_xlfn.SWITCH($A$131,"Lundi",Feuil3!K11,"Mardi",Feuil3!K23,"Mercredi",Feuil3!K35,"Jeudi",Feuil3!K47,"Vendredi",Feuil3!K59)</f>
        <v>0.45833333333333331</v>
      </c>
      <c r="H140" s="48">
        <f>_xlfn.SWITCH($A$131,"Lundi",Feuil3!L11,"Mardi",Feuil3!L23,"Mercredi",Feuil3!L35,"Jeudi",Feuil3!L47,"Vendredi",Feuil3!L59)</f>
        <v>0.5</v>
      </c>
      <c r="I140" s="112">
        <f>_xlfn.SWITCH($A$131,"Lundi",Feuil3!O11,"Mardi",Feuil3!O23,"Mercredi",Feuil3!O35,"Jeudi",Feuil3!O47,"Vendredi",Feuil3!O59)</f>
        <v>0.58333333333333337</v>
      </c>
      <c r="J140" s="112">
        <f>_xlfn.SWITCH($A$131,"Lundi",Feuil3!Q11,"Mardi",Feuil3!Q23,"Mercredi",Feuil3!Q35,"Jeudi",Feuil3!Q47,"Vendredi",Feuil3!Q59)</f>
        <v>0.70833333333333337</v>
      </c>
      <c r="K140" s="112">
        <f>_xlfn.SWITCH($A$131,"Lundi",Feuil3!R11,"Mardi",Feuil3!R23,"Mercredi",Feuil3!R35,"Jeudi",Feuil3!R47,"Vendredi",Feuil3!R59)</f>
        <v>0.79166666666666663</v>
      </c>
      <c r="L140" s="48">
        <f>_xlfn.SWITCH($A$131,"Lundi",Feuil3!S11,"Mardi",Feuil3!S23,"Mercredi",Feuil3!S35,"Jeudi",Feuil3!S47,"Vendredi",Feuil3!S59)</f>
        <v>0.29166666666666663</v>
      </c>
      <c r="O140" s="67"/>
      <c r="P140" s="67"/>
    </row>
    <row r="141" spans="1:35" x14ac:dyDescent="0.25">
      <c r="B141" s="40" t="str">
        <f>_xlfn.SWITCH($A$131,"Lundi",Feuil3!D12,"Mardi",Feuil3!D24,"Mercredi",Feuil3!D36,"Jeudi",Feuil3!D48,"Vendredi",Feuil3!D60)</f>
        <v>Karine</v>
      </c>
      <c r="C141" s="98" t="s">
        <v>1</v>
      </c>
      <c r="D141" s="112">
        <f>_xlfn.SWITCH($A$131,"Lundi",Feuil3!E12,"Mardi",Feuil3!E24,"Mercredi",Feuil3!E36,"Jeudi",Feuil3!E48,"Vendredi",Feuil3!E60)</f>
        <v>0.33333333333333331</v>
      </c>
      <c r="E141" s="112">
        <f>_xlfn.SWITCH($A$131,"Lundi",Feuil3!G12,"Mardi",Feuil3!G24,"Mercredi",Feuil3!G36,"Jeudi",Feuil3!G48,"Vendredi",Feuil3!G60)</f>
        <v>0.41666666666666669</v>
      </c>
      <c r="F141" s="112">
        <f>_xlfn.SWITCH($A$131,"Lundi",Feuil3!I12,"Mardi",Feuil3!I24,"Mercredi",Feuil3!I36,"Jeudi",Feuil3!I48,"Vendredi",Feuil3!I60)</f>
        <v>0.4236111111111111</v>
      </c>
      <c r="G141" s="113">
        <f>_xlfn.SWITCH($A$131,"Lundi",Feuil3!K12,"Mardi",Feuil3!K24,"Mercredi",Feuil3!K36,"Jeudi",Feuil3!K48,"Vendredi",Feuil3!K60)</f>
        <v>0.5</v>
      </c>
      <c r="H141" s="48">
        <f>_xlfn.SWITCH($A$131,"Lundi",Feuil3!L12,"Mardi",Feuil3!L24,"Mercredi",Feuil3!L36,"Jeudi",Feuil3!L48,"Vendredi",Feuil3!L60)</f>
        <v>0.58333333333333337</v>
      </c>
      <c r="I141" s="112" t="str">
        <f>_xlfn.SWITCH($A$131,"Lundi",Feuil3!O12,"Mardi",Feuil3!O24,"Mercredi",Feuil3!O36,"Jeudi",Feuil3!O48,"Vendredi",Feuil3!O60)</f>
        <v xml:space="preserve"> </v>
      </c>
      <c r="J141" s="112" t="str">
        <f>_xlfn.SWITCH($A$131,"Lundi",Feuil3!Q12,"Mardi",Feuil3!Q24,"Mercredi",Feuil3!Q36,"Jeudi",Feuil3!Q48,"Vendredi",Feuil3!Q60)</f>
        <v xml:space="preserve"> </v>
      </c>
      <c r="K141" s="112">
        <f>_xlfn.SWITCH($A$131,"Lundi",Feuil3!R12,"Mardi",Feuil3!R24,"Mercredi",Feuil3!R36,"Jeudi",Feuil3!R48,"Vendredi",Feuil3!R60)</f>
        <v>0.70833333333333337</v>
      </c>
      <c r="L141" s="48">
        <f>_xlfn.SWITCH($A$131,"Lundi",Feuil3!S12,"Mardi",Feuil3!S24,"Mercredi",Feuil3!S36,"Jeudi",Feuil3!S48,"Vendredi",Feuil3!S60)</f>
        <v>0.29166666666666669</v>
      </c>
    </row>
    <row r="142" spans="1:35" x14ac:dyDescent="0.25">
      <c r="B142" s="40"/>
      <c r="C142" s="99"/>
      <c r="D142" s="7"/>
      <c r="E142" s="7"/>
      <c r="F142" s="7"/>
      <c r="G142" s="108"/>
      <c r="H142" s="24"/>
      <c r="I142" s="7"/>
      <c r="J142" s="7"/>
      <c r="K142" s="7"/>
      <c r="L142" s="24"/>
    </row>
    <row r="143" spans="1:35" x14ac:dyDescent="0.25">
      <c r="A143" s="61">
        <f>_xlfn.SWITCH(WEEKDAY(A130+1),7,A130+3,1,A130+2,2,A130+1,3,A130+1,4,A130+1,5,A130+1,6,A130+1)</f>
        <v>44362</v>
      </c>
      <c r="B143" s="40"/>
      <c r="C143" s="100"/>
      <c r="D143" s="26"/>
      <c r="E143" s="26"/>
      <c r="F143" s="26"/>
      <c r="G143" s="114"/>
      <c r="H143" s="27"/>
      <c r="I143" s="26"/>
      <c r="J143" s="26"/>
      <c r="K143" s="26"/>
      <c r="L143" s="24"/>
    </row>
    <row r="144" spans="1:35" x14ac:dyDescent="0.25">
      <c r="A144" s="64" t="str">
        <f>INDEX($AC$2:$AC$8,MATCH(WEEKDAY(A143),$AD$2:$AD$8,0))</f>
        <v>Mardi</v>
      </c>
      <c r="B144" s="67"/>
      <c r="C144" s="101" t="s">
        <v>61</v>
      </c>
      <c r="D144" s="65" t="s">
        <v>31</v>
      </c>
      <c r="E144" s="65" t="s">
        <v>37</v>
      </c>
      <c r="F144" s="65" t="s">
        <v>32</v>
      </c>
      <c r="G144" s="80" t="s">
        <v>0</v>
      </c>
      <c r="H144" s="66" t="s">
        <v>32</v>
      </c>
      <c r="I144" s="65" t="s">
        <v>37</v>
      </c>
      <c r="J144" s="65" t="s">
        <v>32</v>
      </c>
      <c r="K144" s="65" t="s">
        <v>55</v>
      </c>
      <c r="L144" s="65" t="s">
        <v>60</v>
      </c>
    </row>
    <row r="145" spans="1:35" x14ac:dyDescent="0.25">
      <c r="A145" s="71"/>
      <c r="B145" s="40" t="str">
        <f>_xlfn.SWITCH($A$144,"Lundi",Feuil3!D3,"Mardi",Feuil3!D15,"Mercredi",Feuil3!D27,"Jeudi",Feuil3!D39,"Vendredi",Feuil3!D51)</f>
        <v>N3</v>
      </c>
      <c r="C145" s="92" t="str">
        <f t="shared" ref="C145:C150" si="21">INDEX($W$11:$W$16,MATCH(B145,$V$11:$V$16,0))</f>
        <v>employé4</v>
      </c>
      <c r="D145" s="112">
        <f>_xlfn.SWITCH($A$144,"Lundi",Feuil3!E3,"Mardi",Feuil3!E15,"Mercredi",Feuil3!E27,"Jeudi",Feuil3!E39,"Vendredi",Feuil3!E51)</f>
        <v>0.33333333333333331</v>
      </c>
      <c r="E145" s="112" t="str">
        <f>_xlfn.SWITCH($A$144,"Lundi",Feuil3!G3,"Mardi",Feuil3!G15,"Mercredi",Feuil3!G27,"Jeudi",Feuil3!G39,"Vendredi",Feuil3!G51)</f>
        <v xml:space="preserve"> </v>
      </c>
      <c r="F145" s="112" t="str">
        <f>_xlfn.SWITCH($A$144,"Lundi",Feuil3!I3,"Mardi",Feuil3!I15,"Mercredi",Feuil3!I27,"Jeudi",Feuil3!I39,"Vendredi",Feuil3!I51)</f>
        <v xml:space="preserve"> </v>
      </c>
      <c r="G145" s="113">
        <f>_xlfn.SWITCH($A$144,"Lundi",Feuil3!K3,"Mardi",Feuil3!K15,"Mercredi",Feuil3!K27,"Jeudi",Feuil3!K39,"Vendredi",Feuil3!K51)</f>
        <v>0.45833333333333331</v>
      </c>
      <c r="H145" s="48">
        <f>_xlfn.SWITCH($A$144,"Lundi",Feuil3!L3,"Mardi",Feuil3!L15,"Mercredi",Feuil3!L27,"Jeudi",Feuil3!L39,"Vendredi",Feuil3!L51)</f>
        <v>0.58333333333333337</v>
      </c>
      <c r="I145" s="112">
        <f>_xlfn.SWITCH($A$144,"Lundi",Feuil3!O3,"Mardi",Feuil3!O15,"Mercredi",Feuil3!O27,"Jeudi",Feuil3!O39,"Vendredi",Feuil3!O51)</f>
        <v>0.66666666666666663</v>
      </c>
      <c r="J145" s="112">
        <f>_xlfn.SWITCH($A$144,"Lundi",Feuil3!Q3,"Mardi",Feuil3!Q15,"Mercredi",Feuil3!Q27,"Jeudi",Feuil3!Q39,"Vendredi",Feuil3!Q51)</f>
        <v>0.67361111111111116</v>
      </c>
      <c r="K145" s="112">
        <f>_xlfn.SWITCH($A$144,"Lundi",Feuil3!R3,"Mardi",Feuil3!R15,"Mercredi",Feuil3!R27,"Jeudi",Feuil3!R39,"Vendredi",Feuil3!R51)</f>
        <v>0.75</v>
      </c>
      <c r="L145" s="48">
        <f>_xlfn.SWITCH($A$144,"Lundi",Feuil3!S3,"Mardi",Feuil3!S15,"Mercredi",Feuil3!S27,"Jeudi",Feuil3!S39,"Vendredi",Feuil3!S51)</f>
        <v>0.29166666666666663</v>
      </c>
    </row>
    <row r="146" spans="1:35" x14ac:dyDescent="0.25">
      <c r="A146" s="71"/>
      <c r="B146" s="40" t="str">
        <f>_xlfn.SWITCH($A$144,"Lundi",Feuil3!D4,"Mardi",Feuil3!D16,"Mercredi",Feuil3!D28,"Jeudi",Feuil3!D40,"Vendredi",Feuil3!D52)</f>
        <v>N4</v>
      </c>
      <c r="C146" s="94" t="str">
        <f t="shared" si="21"/>
        <v>employé5</v>
      </c>
      <c r="D146" s="112">
        <f>_xlfn.SWITCH($A$144,"Lundi",Feuil3!E4,"Mardi",Feuil3!E16,"Mercredi",Feuil3!E28,"Jeudi",Feuil3!E40,"Vendredi",Feuil3!E52)</f>
        <v>0.33333333333333331</v>
      </c>
      <c r="E146" s="112">
        <f>_xlfn.SWITCH($A$144,"Lundi",Feuil3!G4,"Mardi",Feuil3!G16,"Mercredi",Feuil3!G28,"Jeudi",Feuil3!G40,"Vendredi",Feuil3!G52)</f>
        <v>0.41666666666666669</v>
      </c>
      <c r="F146" s="112">
        <f>_xlfn.SWITCH($A$144,"Lundi",Feuil3!I4,"Mardi",Feuil3!I16,"Mercredi",Feuil3!I28,"Jeudi",Feuil3!I40,"Vendredi",Feuil3!I52)</f>
        <v>0.4236111111111111</v>
      </c>
      <c r="G146" s="113">
        <f>_xlfn.SWITCH($A$144,"Lundi",Feuil3!K4,"Mardi",Feuil3!K16,"Mercredi",Feuil3!K28,"Jeudi",Feuil3!K40,"Vendredi",Feuil3!K52)</f>
        <v>0.5</v>
      </c>
      <c r="H146" s="48">
        <f>_xlfn.SWITCH($A$144,"Lundi",Feuil3!L4,"Mardi",Feuil3!L16,"Mercredi",Feuil3!L28,"Jeudi",Feuil3!L40,"Vendredi",Feuil3!L52)</f>
        <v>0.58333333333333337</v>
      </c>
      <c r="I146" s="112">
        <f>_xlfn.SWITCH($A$144,"Lundi",Feuil3!O4,"Mardi",Feuil3!O16,"Mercredi",Feuil3!O28,"Jeudi",Feuil3!O40,"Vendredi",Feuil3!O52)</f>
        <v>0.66666666666666663</v>
      </c>
      <c r="J146" s="112">
        <f>_xlfn.SWITCH($A$144,"Lundi",Feuil3!Q4,"Mardi",Feuil3!Q16,"Mercredi",Feuil3!Q28,"Jeudi",Feuil3!Q40,"Vendredi",Feuil3!Q52)</f>
        <v>0.67361111111111116</v>
      </c>
      <c r="K146" s="112">
        <f>_xlfn.SWITCH($A$144,"Lundi",Feuil3!R4,"Mardi",Feuil3!R16,"Mercredi",Feuil3!R28,"Jeudi",Feuil3!R40,"Vendredi",Feuil3!R52)</f>
        <v>0.75</v>
      </c>
      <c r="L146" s="48">
        <f>_xlfn.SWITCH($A$144,"Lundi",Feuil3!S4,"Mardi",Feuil3!S16,"Mercredi",Feuil3!S28,"Jeudi",Feuil3!S40,"Vendredi",Feuil3!S52)</f>
        <v>0.33333333333333331</v>
      </c>
      <c r="AF146" s="67"/>
      <c r="AG146" s="67"/>
      <c r="AH146" s="67"/>
      <c r="AI146" s="67"/>
    </row>
    <row r="147" spans="1:35" x14ac:dyDescent="0.25">
      <c r="A147" s="71"/>
      <c r="B147" s="40" t="str">
        <f>_xlfn.SWITCH($A$144,"Lundi",Feuil3!D5,"Mardi",Feuil3!D17,"Mercredi",Feuil3!D29,"Jeudi",Feuil3!D41,"Vendredi",Feuil3!D53)</f>
        <v>N5</v>
      </c>
      <c r="C147" s="95" t="str">
        <f t="shared" si="21"/>
        <v>employé6</v>
      </c>
      <c r="D147" s="112">
        <f>_xlfn.SWITCH($A$144,"Lundi",Feuil3!E5,"Mardi",Feuil3!E17,"Mercredi",Feuil3!E29,"Jeudi",Feuil3!E41,"Vendredi",Feuil3!E53)</f>
        <v>0.33333333333333331</v>
      </c>
      <c r="E147" s="112">
        <f>_xlfn.SWITCH($A$144,"Lundi",Feuil3!G5,"Mardi",Feuil3!G17,"Mercredi",Feuil3!G29,"Jeudi",Feuil3!G41,"Vendredi",Feuil3!G53)</f>
        <v>0.45833333333333331</v>
      </c>
      <c r="F147" s="112">
        <f>_xlfn.SWITCH($A$144,"Lundi",Feuil3!I5,"Mardi",Feuil3!I17,"Mercredi",Feuil3!I29,"Jeudi",Feuil3!I41,"Vendredi",Feuil3!I53)</f>
        <v>0.46875</v>
      </c>
      <c r="G147" s="113">
        <f>_xlfn.SWITCH($A$144,"Lundi",Feuil3!K5,"Mardi",Feuil3!K17,"Mercredi",Feuil3!K29,"Jeudi",Feuil3!K41,"Vendredi",Feuil3!K53)</f>
        <v>0.52083333333333337</v>
      </c>
      <c r="H147" s="48">
        <f>_xlfn.SWITCH($A$144,"Lundi",Feuil3!L5,"Mardi",Feuil3!L17,"Mercredi",Feuil3!L29,"Jeudi",Feuil3!L41,"Vendredi",Feuil3!L53)</f>
        <v>0.55208333333333337</v>
      </c>
      <c r="I147" s="112" t="str">
        <f>_xlfn.SWITCH($A$144,"Lundi",Feuil3!O5,"Mardi",Feuil3!O17,"Mercredi",Feuil3!O29,"Jeudi",Feuil3!O41,"Vendredi",Feuil3!O53)</f>
        <v xml:space="preserve"> </v>
      </c>
      <c r="J147" s="112" t="str">
        <f>_xlfn.SWITCH($A$144,"Lundi",Feuil3!Q5,"Mardi",Feuil3!Q17,"Mercredi",Feuil3!Q29,"Jeudi",Feuil3!Q41,"Vendredi",Feuil3!Q53)</f>
        <v xml:space="preserve"> </v>
      </c>
      <c r="K147" s="112">
        <f>_xlfn.SWITCH($A$144,"Lundi",Feuil3!R5,"Mardi",Feuil3!R17,"Mercredi",Feuil3!R29,"Jeudi",Feuil3!R41,"Vendredi",Feuil3!R53)</f>
        <v>0.63541666666666663</v>
      </c>
      <c r="L147" s="48">
        <f>_xlfn.SWITCH($A$144,"Lundi",Feuil3!S5,"Mardi",Feuil3!S17,"Mercredi",Feuil3!S29,"Jeudi",Feuil3!S41,"Vendredi",Feuil3!S53)</f>
        <v>0.27083333333333331</v>
      </c>
    </row>
    <row r="148" spans="1:35" x14ac:dyDescent="0.25">
      <c r="A148" s="71"/>
      <c r="B148" s="40" t="str">
        <f>_xlfn.SWITCH($A$144,"Lundi",Feuil3!D6,"Mardi",Feuil3!D18,"Mercredi",Feuil3!D30,"Jeudi",Feuil3!D42,"Vendredi",Feuil3!D54)</f>
        <v>N6</v>
      </c>
      <c r="C148" s="90" t="str">
        <f t="shared" si="21"/>
        <v>employé1</v>
      </c>
      <c r="D148" s="112">
        <f>_xlfn.SWITCH($A$144,"Lundi",Feuil3!E6,"Mardi",Feuil3!E18,"Mercredi",Feuil3!E30,"Jeudi",Feuil3!E42,"Vendredi",Feuil3!E54)</f>
        <v>0.33333333333333331</v>
      </c>
      <c r="E148" s="112">
        <f>_xlfn.SWITCH($A$144,"Lundi",Feuil3!G6,"Mardi",Feuil3!G18,"Mercredi",Feuil3!G30,"Jeudi",Feuil3!G42,"Vendredi",Feuil3!G54)</f>
        <v>0.41666666666666669</v>
      </c>
      <c r="F148" s="112">
        <f>_xlfn.SWITCH($A$144,"Lundi",Feuil3!I6,"Mardi",Feuil3!I18,"Mercredi",Feuil3!I30,"Jeudi",Feuil3!I42,"Vendredi",Feuil3!I54)</f>
        <v>0.4236111111111111</v>
      </c>
      <c r="G148" s="113">
        <f>_xlfn.SWITCH($A$144,"Lundi",Feuil3!K6,"Mardi",Feuil3!K18,"Mercredi",Feuil3!K30,"Jeudi",Feuil3!K42,"Vendredi",Feuil3!K54)</f>
        <v>0.5</v>
      </c>
      <c r="H148" s="48">
        <f>_xlfn.SWITCH($A$144,"Lundi",Feuil3!L6,"Mardi",Feuil3!L18,"Mercredi",Feuil3!L30,"Jeudi",Feuil3!L42,"Vendredi",Feuil3!L54)</f>
        <v>0.58333333333333337</v>
      </c>
      <c r="I148" s="112">
        <f>_xlfn.SWITCH($A$144,"Lundi",Feuil3!O6,"Mardi",Feuil3!O18,"Mercredi",Feuil3!O30,"Jeudi",Feuil3!O42,"Vendredi",Feuil3!O54)</f>
        <v>0.66666666666666663</v>
      </c>
      <c r="J148" s="112">
        <f>_xlfn.SWITCH($A$144,"Lundi",Feuil3!Q6,"Mardi",Feuil3!Q18,"Mercredi",Feuil3!Q30,"Jeudi",Feuil3!Q42,"Vendredi",Feuil3!Q54)</f>
        <v>0.67361111111111116</v>
      </c>
      <c r="K148" s="112">
        <f>_xlfn.SWITCH($A$144,"Lundi",Feuil3!R6,"Mardi",Feuil3!R18,"Mercredi",Feuil3!R30,"Jeudi",Feuil3!R42,"Vendredi",Feuil3!R54)</f>
        <v>0.70833333333333337</v>
      </c>
      <c r="L148" s="48">
        <f>_xlfn.SWITCH($A$144,"Lundi",Feuil3!S6,"Mardi",Feuil3!S18,"Mercredi",Feuil3!S30,"Jeudi",Feuil3!S42,"Vendredi",Feuil3!S54)</f>
        <v>0.29166666666666669</v>
      </c>
    </row>
    <row r="149" spans="1:35" x14ac:dyDescent="0.25">
      <c r="A149" s="71"/>
      <c r="B149" s="40" t="str">
        <f>_xlfn.SWITCH($A$144,"Lundi",Feuil3!D7,"Mardi",Feuil3!D19,"Mercredi",Feuil3!D31,"Jeudi",Feuil3!D43,"Vendredi",Feuil3!D55)</f>
        <v>N1</v>
      </c>
      <c r="C149" s="91" t="str">
        <f t="shared" si="21"/>
        <v>employé2</v>
      </c>
      <c r="D149" s="112">
        <f>_xlfn.SWITCH($A$144,"Lundi",Feuil3!E7,"Mardi",Feuil3!E19,"Mercredi",Feuil3!E31,"Jeudi",Feuil3!E43,"Vendredi",Feuil3!E55)</f>
        <v>0.375</v>
      </c>
      <c r="E149" s="112">
        <f>_xlfn.SWITCH($A$144,"Lundi",Feuil3!G7,"Mardi",Feuil3!G19,"Mercredi",Feuil3!G31,"Jeudi",Feuil3!G43,"Vendredi",Feuil3!G55)</f>
        <v>0.45833333333333331</v>
      </c>
      <c r="F149" s="112">
        <f>_xlfn.SWITCH($A$144,"Lundi",Feuil3!I7,"Mardi",Feuil3!I19,"Mercredi",Feuil3!I31,"Jeudi",Feuil3!I43,"Vendredi",Feuil3!I55)</f>
        <v>0.46527777777777773</v>
      </c>
      <c r="G149" s="113">
        <f>_xlfn.SWITCH($A$144,"Lundi",Feuil3!K7,"Mardi",Feuil3!K19,"Mercredi",Feuil3!K31,"Jeudi",Feuil3!K43,"Vendredi",Feuil3!K55)</f>
        <v>0.55208333333333337</v>
      </c>
      <c r="H149" s="48">
        <f>_xlfn.SWITCH($A$144,"Lundi",Feuil3!L7,"Mardi",Feuil3!L19,"Mercredi",Feuil3!L31,"Jeudi",Feuil3!L43,"Vendredi",Feuil3!L55)</f>
        <v>0.67708333333333337</v>
      </c>
      <c r="I149" s="112" t="str">
        <f>_xlfn.SWITCH($A$144,"Lundi",Feuil3!O7,"Mardi",Feuil3!O19,"Mercredi",Feuil3!O31,"Jeudi",Feuil3!O43,"Vendredi",Feuil3!O55)</f>
        <v xml:space="preserve"> </v>
      </c>
      <c r="J149" s="112" t="str">
        <f>_xlfn.SWITCH($A$144,"Lundi",Feuil3!Q7,"Mardi",Feuil3!Q19,"Mercredi",Feuil3!Q31,"Jeudi",Feuil3!Q43,"Vendredi",Feuil3!Q55)</f>
        <v xml:space="preserve"> </v>
      </c>
      <c r="K149" s="112">
        <f>_xlfn.SWITCH($A$144,"Lundi",Feuil3!R7,"Mardi",Feuil3!R19,"Mercredi",Feuil3!R31,"Jeudi",Feuil3!R43,"Vendredi",Feuil3!R55)</f>
        <v>0.79166666666666663</v>
      </c>
      <c r="L149" s="48">
        <f>_xlfn.SWITCH($A$144,"Lundi",Feuil3!S7,"Mardi",Feuil3!S19,"Mercredi",Feuil3!S31,"Jeudi",Feuil3!S43,"Vendredi",Feuil3!S55)</f>
        <v>0.29166666666666663</v>
      </c>
    </row>
    <row r="150" spans="1:35" x14ac:dyDescent="0.25">
      <c r="A150" s="71"/>
      <c r="B150" s="40" t="str">
        <f>_xlfn.SWITCH($A$144,"Lundi",Feuil3!D8,"Mardi",Feuil3!D20,"Mercredi",Feuil3!D32,"Jeudi",Feuil3!D44,"Vendredi",Feuil3!D56)</f>
        <v>N2</v>
      </c>
      <c r="C150" s="93" t="str">
        <f t="shared" si="21"/>
        <v>employé3</v>
      </c>
      <c r="D150" s="112">
        <f>_xlfn.SWITCH($A$144,"Lundi",Feuil3!E8,"Mardi",Feuil3!E20,"Mercredi",Feuil3!E32,"Jeudi",Feuil3!E44,"Vendredi",Feuil3!E56)</f>
        <v>0.33333333333333331</v>
      </c>
      <c r="E150" s="112">
        <f>_xlfn.SWITCH($A$144,"Lundi",Feuil3!G8,"Mardi",Feuil3!G20,"Mercredi",Feuil3!G32,"Jeudi",Feuil3!G44,"Vendredi",Feuil3!G56)</f>
        <v>0.41666666666666669</v>
      </c>
      <c r="F150" s="112">
        <f>_xlfn.SWITCH($A$144,"Lundi",Feuil3!I8,"Mardi",Feuil3!I20,"Mercredi",Feuil3!I32,"Jeudi",Feuil3!I44,"Vendredi",Feuil3!I56)</f>
        <v>0.4236111111111111</v>
      </c>
      <c r="G150" s="113">
        <f>_xlfn.SWITCH($A$144,"Lundi",Feuil3!K8,"Mardi",Feuil3!K20,"Mercredi",Feuil3!K32,"Jeudi",Feuil3!K44,"Vendredi",Feuil3!K56)</f>
        <v>0.5</v>
      </c>
      <c r="H150" s="48">
        <f>_xlfn.SWITCH($A$144,"Lundi",Feuil3!L8,"Mardi",Feuil3!L20,"Mercredi",Feuil3!L32,"Jeudi",Feuil3!L44,"Vendredi",Feuil3!L56)</f>
        <v>0.5625</v>
      </c>
      <c r="I150" s="112" t="str">
        <f>_xlfn.SWITCH($A$144,"Lundi",Feuil3!O8,"Mardi",Feuil3!O20,"Mercredi",Feuil3!O32,"Jeudi",Feuil3!O44,"Vendredi",Feuil3!O56)</f>
        <v xml:space="preserve"> </v>
      </c>
      <c r="J150" s="112" t="str">
        <f>_xlfn.SWITCH($A$144,"Lundi",Feuil3!Q8,"Mardi",Feuil3!Q20,"Mercredi",Feuil3!Q32,"Jeudi",Feuil3!Q44,"Vendredi",Feuil3!Q56)</f>
        <v xml:space="preserve"> </v>
      </c>
      <c r="K150" s="112">
        <f>_xlfn.SWITCH($A$144,"Lundi",Feuil3!R8,"Mardi",Feuil3!R20,"Mercredi",Feuil3!R32,"Jeudi",Feuil3!R44,"Vendredi",Feuil3!R56)</f>
        <v>0.6875</v>
      </c>
      <c r="L150" s="48">
        <f>_xlfn.SWITCH($A$144,"Lundi",Feuil3!S8,"Mardi",Feuil3!S20,"Mercredi",Feuil3!S32,"Jeudi",Feuil3!S44,"Vendredi",Feuil3!S56)</f>
        <v>0.29166666666666669</v>
      </c>
    </row>
    <row r="151" spans="1:35" x14ac:dyDescent="0.25">
      <c r="A151" s="71"/>
      <c r="B151" s="40" t="str">
        <f>_xlfn.SWITCH($A$144,"Lundi",Feuil3!D9,"Mardi",Feuil3!D21,"Mercredi",Feuil3!D33,"Jeudi",Feuil3!D45,"Vendredi",Feuil3!D57)</f>
        <v xml:space="preserve"> </v>
      </c>
      <c r="C151" s="59"/>
      <c r="D151" s="112" t="str">
        <f>_xlfn.SWITCH($A$144,"Lundi",Feuil3!E9,"Mardi",Feuil3!E21,"Mercredi",Feuil3!E33,"Jeudi",Feuil3!E45,"Vendredi",Feuil3!E57)</f>
        <v xml:space="preserve"> </v>
      </c>
      <c r="E151" s="112" t="str">
        <f>_xlfn.SWITCH($A$144,"Lundi",Feuil3!G9,"Mardi",Feuil3!G21,"Mercredi",Feuil3!G33,"Jeudi",Feuil3!G45,"Vendredi",Feuil3!G57)</f>
        <v xml:space="preserve"> </v>
      </c>
      <c r="F151" s="112" t="str">
        <f>_xlfn.SWITCH($A$144,"Lundi",Feuil3!I9,"Mardi",Feuil3!I21,"Mercredi",Feuil3!I33,"Jeudi",Feuil3!I45,"Vendredi",Feuil3!I57)</f>
        <v xml:space="preserve"> </v>
      </c>
      <c r="G151" s="113" t="str">
        <f>_xlfn.SWITCH($A$144,"Lundi",Feuil3!K9,"Mardi",Feuil3!K21,"Mercredi",Feuil3!K33,"Jeudi",Feuil3!K45,"Vendredi",Feuil3!K57)</f>
        <v xml:space="preserve"> </v>
      </c>
      <c r="H151" s="48" t="str">
        <f>_xlfn.SWITCH($A$144,"Lundi",Feuil3!L9,"Mardi",Feuil3!L21,"Mercredi",Feuil3!L33,"Jeudi",Feuil3!L45,"Vendredi",Feuil3!L57)</f>
        <v xml:space="preserve"> </v>
      </c>
      <c r="I151" s="112" t="str">
        <f>_xlfn.SWITCH($A$144,"Lundi",Feuil3!O9,"Mardi",Feuil3!O21,"Mercredi",Feuil3!O33,"Jeudi",Feuil3!O45,"Vendredi",Feuil3!O57)</f>
        <v xml:space="preserve"> </v>
      </c>
      <c r="J151" s="112" t="str">
        <f>_xlfn.SWITCH($A$144,"Lundi",Feuil3!Q9,"Mardi",Feuil3!Q21,"Mercredi",Feuil3!Q33,"Jeudi",Feuil3!Q45,"Vendredi",Feuil3!Q57)</f>
        <v xml:space="preserve"> </v>
      </c>
      <c r="K151" s="112" t="str">
        <f>_xlfn.SWITCH($A$144,"Lundi",Feuil3!R9,"Mardi",Feuil3!R21,"Mercredi",Feuil3!R33,"Jeudi",Feuil3!R45,"Vendredi",Feuil3!R57)</f>
        <v xml:space="preserve"> </v>
      </c>
      <c r="L151" s="48" t="str">
        <f>_xlfn.SWITCH($A$144,"Lundi",Feuil3!S9,"Mardi",Feuil3!S21,"Mercredi",Feuil3!S33,"Jeudi",Feuil3!S45,"Vendredi",Feuil3!S57)</f>
        <v xml:space="preserve"> </v>
      </c>
    </row>
    <row r="152" spans="1:35" x14ac:dyDescent="0.25">
      <c r="A152" s="71"/>
      <c r="B152" s="40" t="str">
        <f>_xlfn.SWITCH($A$144,"Lundi",Feuil3!D10,"Mardi",Feuil3!D22,"Mercredi",Feuil3!D34,"Jeudi",Feuil3!D46,"Vendredi",Feuil3!D58)</f>
        <v>N8</v>
      </c>
      <c r="C152" s="103" t="str">
        <f>INDEX($W$18:$W$19,MATCH(B152,$V$18:$V$19,0))</f>
        <v>employé7</v>
      </c>
      <c r="D152" s="112">
        <f>_xlfn.SWITCH($A$144,"Lundi",Feuil3!E10,"Mardi",Feuil3!E22,"Mercredi",Feuil3!E34,"Jeudi",Feuil3!E46,"Vendredi",Feuil3!E58)</f>
        <v>0.33333333333333331</v>
      </c>
      <c r="E152" s="112">
        <f>_xlfn.SWITCH($A$144,"Lundi",Feuil3!G10,"Mardi",Feuil3!G22,"Mercredi",Feuil3!G34,"Jeudi",Feuil3!G46,"Vendredi",Feuil3!G58)</f>
        <v>0.41666666666666669</v>
      </c>
      <c r="F152" s="112">
        <f>_xlfn.SWITCH($A$144,"Lundi",Feuil3!I10,"Mardi",Feuil3!I22,"Mercredi",Feuil3!I34,"Jeudi",Feuil3!I46,"Vendredi",Feuil3!I58)</f>
        <v>0.4236111111111111</v>
      </c>
      <c r="G152" s="113">
        <f>_xlfn.SWITCH($A$144,"Lundi",Feuil3!K10,"Mardi",Feuil3!K22,"Mercredi",Feuil3!K34,"Jeudi",Feuil3!K46,"Vendredi",Feuil3!K58)</f>
        <v>0.5</v>
      </c>
      <c r="H152" s="48">
        <f>_xlfn.SWITCH($A$144,"Lundi",Feuil3!L10,"Mardi",Feuil3!L22,"Mercredi",Feuil3!L34,"Jeudi",Feuil3!L46,"Vendredi",Feuil3!L58)</f>
        <v>0.54166666666666663</v>
      </c>
      <c r="I152" s="112" t="str">
        <f>_xlfn.SWITCH($A$144,"Lundi",Feuil3!O10,"Mardi",Feuil3!O22,"Mercredi",Feuil3!O34,"Jeudi",Feuil3!O46,"Vendredi",Feuil3!O58)</f>
        <v xml:space="preserve"> </v>
      </c>
      <c r="J152" s="112" t="str">
        <f>_xlfn.SWITCH($A$144,"Lundi",Feuil3!Q10,"Mardi",Feuil3!Q22,"Mercredi",Feuil3!Q34,"Jeudi",Feuil3!Q46,"Vendredi",Feuil3!Q58)</f>
        <v xml:space="preserve"> </v>
      </c>
      <c r="K152" s="112">
        <f>_xlfn.SWITCH($A$144,"Lundi",Feuil3!R10,"Mardi",Feuil3!R22,"Mercredi",Feuil3!R34,"Jeudi",Feuil3!R46,"Vendredi",Feuil3!R58)</f>
        <v>0.625</v>
      </c>
      <c r="L152" s="48">
        <f>_xlfn.SWITCH($A$144,"Lundi",Feuil3!S10,"Mardi",Feuil3!S22,"Mercredi",Feuil3!S34,"Jeudi",Feuil3!S46,"Vendredi",Feuil3!S58)</f>
        <v>0.25000000000000006</v>
      </c>
    </row>
    <row r="153" spans="1:35" x14ac:dyDescent="0.25">
      <c r="A153" s="71"/>
      <c r="B153" s="40" t="str">
        <f>_xlfn.SWITCH($A$144,"Lundi",Feuil3!D11,"Mardi",Feuil3!D23,"Mercredi",Feuil3!D35,"Jeudi",Feuil3!D47,"Vendredi",Feuil3!D59)</f>
        <v>N7</v>
      </c>
      <c r="C153" s="96" t="str">
        <f>INDEX($W$18:$W$19,MATCH(B153,$V$18:$V$19,0))</f>
        <v>employé8</v>
      </c>
      <c r="D153" s="112">
        <f>_xlfn.SWITCH($A$144,"Lundi",Feuil3!E11,"Mardi",Feuil3!E23,"Mercredi",Feuil3!E35,"Jeudi",Feuil3!E47,"Vendredi",Feuil3!E59)</f>
        <v>0.33333333333333331</v>
      </c>
      <c r="E153" s="112" t="str">
        <f>_xlfn.SWITCH($A$144,"Lundi",Feuil3!G11,"Mardi",Feuil3!G23,"Mercredi",Feuil3!G35,"Jeudi",Feuil3!G47,"Vendredi",Feuil3!G59)</f>
        <v xml:space="preserve"> </v>
      </c>
      <c r="F153" s="112" t="str">
        <f>_xlfn.SWITCH($A$144,"Lundi",Feuil3!I11,"Mardi",Feuil3!I23,"Mercredi",Feuil3!I35,"Jeudi",Feuil3!I47,"Vendredi",Feuil3!I59)</f>
        <v xml:space="preserve"> </v>
      </c>
      <c r="G153" s="113">
        <f>_xlfn.SWITCH($A$144,"Lundi",Feuil3!K11,"Mardi",Feuil3!K23,"Mercredi",Feuil3!K35,"Jeudi",Feuil3!K47,"Vendredi",Feuil3!K59)</f>
        <v>0.45833333333333331</v>
      </c>
      <c r="H153" s="48">
        <f>_xlfn.SWITCH($A$144,"Lundi",Feuil3!L11,"Mardi",Feuil3!L23,"Mercredi",Feuil3!L35,"Jeudi",Feuil3!L47,"Vendredi",Feuil3!L59)</f>
        <v>0.60416666666666663</v>
      </c>
      <c r="I153" s="112">
        <f>_xlfn.SWITCH($A$144,"Lundi",Feuil3!O11,"Mardi",Feuil3!O23,"Mercredi",Feuil3!O35,"Jeudi",Feuil3!O47,"Vendredi",Feuil3!O59)</f>
        <v>0.6875</v>
      </c>
      <c r="J153" s="112">
        <f>_xlfn.SWITCH($A$144,"Lundi",Feuil3!Q11,"Mardi",Feuil3!Q23,"Mercredi",Feuil3!Q35,"Jeudi",Feuil3!Q47,"Vendredi",Feuil3!Q59)</f>
        <v>0.69444444444444453</v>
      </c>
      <c r="K153" s="112">
        <f>_xlfn.SWITCH($A$144,"Lundi",Feuil3!R11,"Mardi",Feuil3!R23,"Mercredi",Feuil3!R35,"Jeudi",Feuil3!R47,"Vendredi",Feuil3!R59)</f>
        <v>0.75</v>
      </c>
      <c r="L153" s="48">
        <f>_xlfn.SWITCH($A$144,"Lundi",Feuil3!S11,"Mardi",Feuil3!S23,"Mercredi",Feuil3!S35,"Jeudi",Feuil3!S47,"Vendredi",Feuil3!S59)</f>
        <v>0.27083333333333337</v>
      </c>
    </row>
    <row r="154" spans="1:35" x14ac:dyDescent="0.25">
      <c r="B154" s="40" t="str">
        <f>_xlfn.SWITCH($A$144,"Lundi",Feuil3!D12,"Mardi",Feuil3!D24,"Mercredi",Feuil3!D36,"Jeudi",Feuil3!D48,"Vendredi",Feuil3!D60)</f>
        <v>Karine</v>
      </c>
      <c r="C154" s="98" t="s">
        <v>1</v>
      </c>
      <c r="D154" s="112">
        <f>_xlfn.SWITCH($A$144,"Lundi",Feuil3!E12,"Mardi",Feuil3!E24,"Mercredi",Feuil3!E36,"Jeudi",Feuil3!E48,"Vendredi",Feuil3!E60)</f>
        <v>0.45833333333333331</v>
      </c>
      <c r="E154" s="112" t="str">
        <f>_xlfn.SWITCH($A$144,"Lundi",Feuil3!G12,"Mardi",Feuil3!G24,"Mercredi",Feuil3!G36,"Jeudi",Feuil3!G48,"Vendredi",Feuil3!G60)</f>
        <v xml:space="preserve"> </v>
      </c>
      <c r="F154" s="112" t="str">
        <f>_xlfn.SWITCH($A$144,"Lundi",Feuil3!I12,"Mardi",Feuil3!I24,"Mercredi",Feuil3!I36,"Jeudi",Feuil3!I48,"Vendredi",Feuil3!I60)</f>
        <v xml:space="preserve"> </v>
      </c>
      <c r="G154" s="113">
        <f>_xlfn.SWITCH($A$144,"Lundi",Feuil3!K12,"Mardi",Feuil3!K24,"Mercredi",Feuil3!K36,"Jeudi",Feuil3!K48,"Vendredi",Feuil3!K60)</f>
        <v>0.54166666666666663</v>
      </c>
      <c r="H154" s="48">
        <f>_xlfn.SWITCH($A$144,"Lundi",Feuil3!L12,"Mardi",Feuil3!L24,"Mercredi",Feuil3!L36,"Jeudi",Feuil3!L48,"Vendredi",Feuil3!L60)</f>
        <v>0.625</v>
      </c>
      <c r="I154" s="112">
        <f>_xlfn.SWITCH($A$144,"Lundi",Feuil3!O12,"Mardi",Feuil3!O24,"Mercredi",Feuil3!O36,"Jeudi",Feuil3!O48,"Vendredi",Feuil3!O60)</f>
        <v>0.70833333333333337</v>
      </c>
      <c r="J154" s="112">
        <f>_xlfn.SWITCH($A$144,"Lundi",Feuil3!Q12,"Mardi",Feuil3!Q24,"Mercredi",Feuil3!Q36,"Jeudi",Feuil3!Q48,"Vendredi",Feuil3!Q60)</f>
        <v>0.71527777777777779</v>
      </c>
      <c r="K154" s="112">
        <f>_xlfn.SWITCH($A$144,"Lundi",Feuil3!R12,"Mardi",Feuil3!R24,"Mercredi",Feuil3!R36,"Jeudi",Feuil3!R48,"Vendredi",Feuil3!R60)</f>
        <v>0.79166666666666663</v>
      </c>
      <c r="L154" s="48">
        <f>_xlfn.SWITCH($A$144,"Lundi",Feuil3!S12,"Mardi",Feuil3!S24,"Mercredi",Feuil3!S36,"Jeudi",Feuil3!S48,"Vendredi",Feuil3!S60)</f>
        <v>0.24999999999999994</v>
      </c>
    </row>
    <row r="155" spans="1:35" x14ac:dyDescent="0.25">
      <c r="B155" s="40"/>
      <c r="C155" s="99"/>
      <c r="D155" s="7"/>
      <c r="E155" s="7"/>
      <c r="F155" s="7"/>
      <c r="G155" s="108"/>
      <c r="H155" s="24"/>
      <c r="I155" s="7"/>
      <c r="J155" s="7"/>
      <c r="K155" s="7"/>
      <c r="L155" s="24"/>
      <c r="N155" s="16"/>
    </row>
    <row r="156" spans="1:35" x14ac:dyDescent="0.25">
      <c r="A156" s="61">
        <f>_xlfn.SWITCH(WEEKDAY(A143+1),7,A143+3,1,A143+2,2,A143+1,3,A143+1,4,A143+1,5,A143+1,6,A143+1)</f>
        <v>44363</v>
      </c>
      <c r="B156" s="40"/>
      <c r="C156" s="100"/>
      <c r="D156" s="26"/>
      <c r="E156" s="26"/>
      <c r="F156" s="26"/>
      <c r="G156" s="114"/>
      <c r="H156" s="27"/>
      <c r="I156" s="26"/>
      <c r="J156" s="26"/>
      <c r="K156" s="26"/>
      <c r="L156" s="24"/>
      <c r="N156" s="16"/>
    </row>
    <row r="157" spans="1:35" x14ac:dyDescent="0.25">
      <c r="A157" s="64" t="str">
        <f>INDEX($AC$2:$AC$8,MATCH(WEEKDAY(A156),$AD$2:$AD$8,0))</f>
        <v>Mercredi</v>
      </c>
      <c r="B157" s="67"/>
      <c r="C157" s="101" t="s">
        <v>61</v>
      </c>
      <c r="D157" s="65" t="s">
        <v>31</v>
      </c>
      <c r="E157" s="65" t="s">
        <v>37</v>
      </c>
      <c r="F157" s="65" t="s">
        <v>32</v>
      </c>
      <c r="G157" s="80" t="s">
        <v>0</v>
      </c>
      <c r="H157" s="66" t="s">
        <v>32</v>
      </c>
      <c r="I157" s="65" t="s">
        <v>37</v>
      </c>
      <c r="J157" s="65" t="s">
        <v>32</v>
      </c>
      <c r="K157" s="65" t="s">
        <v>55</v>
      </c>
      <c r="L157" s="65" t="s">
        <v>60</v>
      </c>
    </row>
    <row r="158" spans="1:35" x14ac:dyDescent="0.25">
      <c r="A158" s="71"/>
      <c r="B158" s="40" t="str">
        <f>_xlfn.SWITCH($A$157,"Lundi",Feuil3!D3,"Mardi",Feuil3!D15,"Mercredi",Feuil3!D27,"Jeudi",Feuil3!D39,"Vendredi",Feuil3!D51)</f>
        <v>N4</v>
      </c>
      <c r="C158" s="94" t="str">
        <f t="shared" ref="C158:C163" si="22">INDEX($W$11:$W$16,MATCH(B158,$V$11:$V$16,0))</f>
        <v>employé5</v>
      </c>
      <c r="D158" s="112">
        <f>_xlfn.SWITCH($A$157,"Lundi",Feuil3!E3,"Mardi",Feuil3!E15,"Mercredi",Feuil3!E27,"Jeudi",Feuil3!E39,"Vendredi",Feuil3!E51)</f>
        <v>0.33333333333333331</v>
      </c>
      <c r="E158" s="112">
        <f>_xlfn.SWITCH($A$157,"Lundi",Feuil3!G3,"Mardi",Feuil3!G15,"Mercredi",Feuil3!G27,"Jeudi",Feuil3!G39,"Vendredi",Feuil3!G51)</f>
        <v>0.41666666666666669</v>
      </c>
      <c r="F158" s="112">
        <f>_xlfn.SWITCH($A$157,"Lundi",Feuil3!I3,"Mardi",Feuil3!I15,"Mercredi",Feuil3!I27,"Jeudi",Feuil3!I39,"Vendredi",Feuil3!I51)</f>
        <v>0.4236111111111111</v>
      </c>
      <c r="G158" s="113">
        <f>_xlfn.SWITCH($A$157,"Lundi",Feuil3!K3,"Mardi",Feuil3!K15,"Mercredi",Feuil3!K27,"Jeudi",Feuil3!K39,"Vendredi",Feuil3!K51)</f>
        <v>0.45833333333333331</v>
      </c>
      <c r="H158" s="48">
        <f>_xlfn.SWITCH($A$157,"Lundi",Feuil3!L3,"Mardi",Feuil3!L15,"Mercredi",Feuil3!L27,"Jeudi",Feuil3!L39,"Vendredi",Feuil3!L51)</f>
        <v>0.54166666666666663</v>
      </c>
      <c r="I158" s="112" t="str">
        <f>_xlfn.SWITCH($A$157,"Lundi",Feuil3!O3,"Mardi",Feuil3!O15,"Mercredi",Feuil3!O27,"Jeudi",Feuil3!O39,"Vendredi",Feuil3!O51)</f>
        <v xml:space="preserve"> </v>
      </c>
      <c r="J158" s="112" t="str">
        <f>_xlfn.SWITCH($A$157,"Lundi",Feuil3!Q3,"Mardi",Feuil3!Q15,"Mercredi",Feuil3!Q27,"Jeudi",Feuil3!Q39,"Vendredi",Feuil3!Q51)</f>
        <v xml:space="preserve"> </v>
      </c>
      <c r="K158" s="112">
        <f>_xlfn.SWITCH($A$157,"Lundi",Feuil3!R3,"Mardi",Feuil3!R15,"Mercredi",Feuil3!R27,"Jeudi",Feuil3!R39,"Vendredi",Feuil3!R51)</f>
        <v>0.625</v>
      </c>
      <c r="L158" s="48">
        <f>_xlfn.SWITCH($A$157,"Lundi",Feuil3!S3,"Mardi",Feuil3!S15,"Mercredi",Feuil3!S27,"Jeudi",Feuil3!S39,"Vendredi",Feuil3!S51)</f>
        <v>0.20833333333333337</v>
      </c>
    </row>
    <row r="159" spans="1:35" x14ac:dyDescent="0.25">
      <c r="A159" s="71"/>
      <c r="B159" s="40" t="str">
        <f>_xlfn.SWITCH($A$157,"Lundi",Feuil3!D4,"Mardi",Feuil3!D16,"Mercredi",Feuil3!D28,"Jeudi",Feuil3!D40,"Vendredi",Feuil3!D52)</f>
        <v>N5</v>
      </c>
      <c r="C159" s="95" t="str">
        <f t="shared" si="22"/>
        <v>employé6</v>
      </c>
      <c r="D159" s="112">
        <f>_xlfn.SWITCH($A$157,"Lundi",Feuil3!E4,"Mardi",Feuil3!E16,"Mercredi",Feuil3!E28,"Jeudi",Feuil3!E40,"Vendredi",Feuil3!E52)</f>
        <v>0.33333333333333331</v>
      </c>
      <c r="E159" s="112">
        <f>_xlfn.SWITCH($A$157,"Lundi",Feuil3!G4,"Mardi",Feuil3!G16,"Mercredi",Feuil3!G28,"Jeudi",Feuil3!G40,"Vendredi",Feuil3!G52)</f>
        <v>0.45833333333333331</v>
      </c>
      <c r="F159" s="112">
        <f>_xlfn.SWITCH($A$157,"Lundi",Feuil3!I4,"Mardi",Feuil3!I16,"Mercredi",Feuil3!I28,"Jeudi",Feuil3!I40,"Vendredi",Feuil3!I52)</f>
        <v>0.46875</v>
      </c>
      <c r="G159" s="113">
        <f>_xlfn.SWITCH($A$157,"Lundi",Feuil3!K4,"Mardi",Feuil3!K16,"Mercredi",Feuil3!K28,"Jeudi",Feuil3!K40,"Vendredi",Feuil3!K52)</f>
        <v>0.52083333333333337</v>
      </c>
      <c r="H159" s="48">
        <f>_xlfn.SWITCH($A$157,"Lundi",Feuil3!L4,"Mardi",Feuil3!L16,"Mercredi",Feuil3!L28,"Jeudi",Feuil3!L40,"Vendredi",Feuil3!L52)</f>
        <v>0.60416666666666663</v>
      </c>
      <c r="I159" s="112" t="str">
        <f>_xlfn.SWITCH($A$157,"Lundi",Feuil3!O4,"Mardi",Feuil3!O16,"Mercredi",Feuil3!O28,"Jeudi",Feuil3!O40,"Vendredi",Feuil3!O52)</f>
        <v xml:space="preserve"> </v>
      </c>
      <c r="J159" s="112" t="str">
        <f>_xlfn.SWITCH($A$157,"Lundi",Feuil3!Q4,"Mardi",Feuil3!Q16,"Mercredi",Feuil3!Q28,"Jeudi",Feuil3!Q40,"Vendredi",Feuil3!Q52)</f>
        <v xml:space="preserve"> </v>
      </c>
      <c r="K159" s="112">
        <f>_xlfn.SWITCH($A$157,"Lundi",Feuil3!R4,"Mardi",Feuil3!R16,"Mercredi",Feuil3!R28,"Jeudi",Feuil3!R40,"Vendredi",Feuil3!R52)</f>
        <v>0.70833333333333337</v>
      </c>
      <c r="L159" s="48">
        <f>_xlfn.SWITCH($A$157,"Lundi",Feuil3!S4,"Mardi",Feuil3!S16,"Mercredi",Feuil3!S28,"Jeudi",Feuil3!S40,"Vendredi",Feuil3!S52)</f>
        <v>0.2916666666666668</v>
      </c>
    </row>
    <row r="160" spans="1:35" x14ac:dyDescent="0.25">
      <c r="A160" s="71"/>
      <c r="B160" s="40" t="str">
        <f>_xlfn.SWITCH($A$157,"Lundi",Feuil3!D5,"Mardi",Feuil3!D17,"Mercredi",Feuil3!D29,"Jeudi",Feuil3!D41,"Vendredi",Feuil3!D53)</f>
        <v>N6</v>
      </c>
      <c r="C160" s="90" t="str">
        <f t="shared" si="22"/>
        <v>employé1</v>
      </c>
      <c r="D160" s="112">
        <f>_xlfn.SWITCH($A$157,"Lundi",Feuil3!E5,"Mardi",Feuil3!E17,"Mercredi",Feuil3!E29,"Jeudi",Feuil3!E41,"Vendredi",Feuil3!E53)</f>
        <v>0.33333333333333331</v>
      </c>
      <c r="E160" s="112">
        <f>_xlfn.SWITCH($A$157,"Lundi",Feuil3!G5,"Mardi",Feuil3!G17,"Mercredi",Feuil3!G29,"Jeudi",Feuil3!G41,"Vendredi",Feuil3!G53)</f>
        <v>0.41666666666666669</v>
      </c>
      <c r="F160" s="112">
        <f>_xlfn.SWITCH($A$157,"Lundi",Feuil3!I5,"Mardi",Feuil3!I17,"Mercredi",Feuil3!I29,"Jeudi",Feuil3!I41,"Vendredi",Feuil3!I53)</f>
        <v>0.4236111111111111</v>
      </c>
      <c r="G160" s="113">
        <f>_xlfn.SWITCH($A$157,"Lundi",Feuil3!K5,"Mardi",Feuil3!K17,"Mercredi",Feuil3!K29,"Jeudi",Feuil3!K41,"Vendredi",Feuil3!K53)</f>
        <v>0.5</v>
      </c>
      <c r="H160" s="48">
        <f>_xlfn.SWITCH($A$157,"Lundi",Feuil3!L5,"Mardi",Feuil3!L17,"Mercredi",Feuil3!L29,"Jeudi",Feuil3!L41,"Vendredi",Feuil3!L53)</f>
        <v>0.58333333333333337</v>
      </c>
      <c r="I160" s="112">
        <f>_xlfn.SWITCH($A$157,"Lundi",Feuil3!O5,"Mardi",Feuil3!O17,"Mercredi",Feuil3!O29,"Jeudi",Feuil3!O41,"Vendredi",Feuil3!O53)</f>
        <v>0.66666666666666663</v>
      </c>
      <c r="J160" s="112">
        <f>_xlfn.SWITCH($A$157,"Lundi",Feuil3!Q5,"Mardi",Feuil3!Q17,"Mercredi",Feuil3!Q29,"Jeudi",Feuil3!Q41,"Vendredi",Feuil3!Q53)</f>
        <v>0.67361111111111116</v>
      </c>
      <c r="K160" s="112">
        <f>_xlfn.SWITCH($A$157,"Lundi",Feuil3!R5,"Mardi",Feuil3!R17,"Mercredi",Feuil3!R29,"Jeudi",Feuil3!R41,"Vendredi",Feuil3!R53)</f>
        <v>0.72916666666666663</v>
      </c>
      <c r="L160" s="48">
        <f>_xlfn.SWITCH($A$157,"Lundi",Feuil3!S5,"Mardi",Feuil3!S17,"Mercredi",Feuil3!S29,"Jeudi",Feuil3!S41,"Vendredi",Feuil3!S53)</f>
        <v>0.31249999999999994</v>
      </c>
    </row>
    <row r="161" spans="1:12" x14ac:dyDescent="0.25">
      <c r="A161" s="71"/>
      <c r="B161" s="40" t="str">
        <f>_xlfn.SWITCH($A$157,"Lundi",Feuil3!D6,"Mardi",Feuil3!D18,"Mercredi",Feuil3!D30,"Jeudi",Feuil3!D42,"Vendredi",Feuil3!D54)</f>
        <v>N1</v>
      </c>
      <c r="C161" s="91" t="str">
        <f t="shared" si="22"/>
        <v>employé2</v>
      </c>
      <c r="D161" s="112">
        <f>_xlfn.SWITCH($A$157,"Lundi",Feuil3!E6,"Mardi",Feuil3!E18,"Mercredi",Feuil3!E30,"Jeudi",Feuil3!E42,"Vendredi",Feuil3!E54)</f>
        <v>0.33333333333333331</v>
      </c>
      <c r="E161" s="112">
        <f>_xlfn.SWITCH($A$157,"Lundi",Feuil3!G6,"Mardi",Feuil3!G18,"Mercredi",Feuil3!G30,"Jeudi",Feuil3!G42,"Vendredi",Feuil3!G54)</f>
        <v>0.41666666666666669</v>
      </c>
      <c r="F161" s="112">
        <f>_xlfn.SWITCH($A$157,"Lundi",Feuil3!I6,"Mardi",Feuil3!I18,"Mercredi",Feuil3!I30,"Jeudi",Feuil3!I42,"Vendredi",Feuil3!I54)</f>
        <v>0.4236111111111111</v>
      </c>
      <c r="G161" s="113">
        <f>_xlfn.SWITCH($A$157,"Lundi",Feuil3!K6,"Mardi",Feuil3!K18,"Mercredi",Feuil3!K30,"Jeudi",Feuil3!K42,"Vendredi",Feuil3!K54)</f>
        <v>0.47916666666666669</v>
      </c>
      <c r="H161" s="48">
        <f>_xlfn.SWITCH($A$157,"Lundi",Feuil3!L6,"Mardi",Feuil3!L18,"Mercredi",Feuil3!L30,"Jeudi",Feuil3!L42,"Vendredi",Feuil3!L54)</f>
        <v>0.58333333333333337</v>
      </c>
      <c r="I161" s="112">
        <f>_xlfn.SWITCH($A$157,"Lundi",Feuil3!O6,"Mardi",Feuil3!O18,"Mercredi",Feuil3!O30,"Jeudi",Feuil3!O42,"Vendredi",Feuil3!O54)</f>
        <v>0.66666666666666663</v>
      </c>
      <c r="J161" s="112">
        <f>_xlfn.SWITCH($A$157,"Lundi",Feuil3!Q6,"Mardi",Feuil3!Q18,"Mercredi",Feuil3!Q30,"Jeudi",Feuil3!Q42,"Vendredi",Feuil3!Q54)</f>
        <v>0.67361111111111116</v>
      </c>
      <c r="K161" s="112">
        <f>_xlfn.SWITCH($A$157,"Lundi",Feuil3!R6,"Mardi",Feuil3!R18,"Mercredi",Feuil3!R30,"Jeudi",Feuil3!R42,"Vendredi",Feuil3!R54)</f>
        <v>0.75</v>
      </c>
      <c r="L161" s="48">
        <f>_xlfn.SWITCH($A$157,"Lundi",Feuil3!S6,"Mardi",Feuil3!S18,"Mercredi",Feuil3!S30,"Jeudi",Feuil3!S42,"Vendredi",Feuil3!S54)</f>
        <v>0.3125</v>
      </c>
    </row>
    <row r="162" spans="1:12" x14ac:dyDescent="0.25">
      <c r="A162" s="71"/>
      <c r="B162" s="40" t="str">
        <f>_xlfn.SWITCH($A$157,"Lundi",Feuil3!D7,"Mardi",Feuil3!D19,"Mercredi",Feuil3!D31,"Jeudi",Feuil3!D43,"Vendredi",Feuil3!D55)</f>
        <v>N2</v>
      </c>
      <c r="C162" s="93" t="str">
        <f t="shared" si="22"/>
        <v>employé3</v>
      </c>
      <c r="D162" s="112">
        <f>_xlfn.SWITCH($A$157,"Lundi",Feuil3!E7,"Mardi",Feuil3!E19,"Mercredi",Feuil3!E31,"Jeudi",Feuil3!E43,"Vendredi",Feuil3!E55)</f>
        <v>0.375</v>
      </c>
      <c r="E162" s="112">
        <f>_xlfn.SWITCH($A$157,"Lundi",Feuil3!G7,"Mardi",Feuil3!G19,"Mercredi",Feuil3!G31,"Jeudi",Feuil3!G43,"Vendredi",Feuil3!G55)</f>
        <v>0.45833333333333331</v>
      </c>
      <c r="F162" s="112">
        <f>_xlfn.SWITCH($A$157,"Lundi",Feuil3!I7,"Mardi",Feuil3!I19,"Mercredi",Feuil3!I31,"Jeudi",Feuil3!I43,"Vendredi",Feuil3!I55)</f>
        <v>0.46527777777777773</v>
      </c>
      <c r="G162" s="113">
        <f>_xlfn.SWITCH($A$157,"Lundi",Feuil3!K7,"Mardi",Feuil3!K19,"Mercredi",Feuil3!K31,"Jeudi",Feuil3!K43,"Vendredi",Feuil3!K55)</f>
        <v>0.54166666666666663</v>
      </c>
      <c r="H162" s="48">
        <f>_xlfn.SWITCH($A$157,"Lundi",Feuil3!L7,"Mardi",Feuil3!L19,"Mercredi",Feuil3!L31,"Jeudi",Feuil3!L43,"Vendredi",Feuil3!L55)</f>
        <v>0.66666666666666663</v>
      </c>
      <c r="I162" s="112" t="str">
        <f>_xlfn.SWITCH($A$157,"Lundi",Feuil3!O7,"Mardi",Feuil3!O19,"Mercredi",Feuil3!O31,"Jeudi",Feuil3!O43,"Vendredi",Feuil3!O55)</f>
        <v xml:space="preserve"> </v>
      </c>
      <c r="J162" s="112" t="str">
        <f>_xlfn.SWITCH($A$157,"Lundi",Feuil3!Q7,"Mardi",Feuil3!Q19,"Mercredi",Feuil3!Q31,"Jeudi",Feuil3!Q43,"Vendredi",Feuil3!Q55)</f>
        <v xml:space="preserve"> </v>
      </c>
      <c r="K162" s="112">
        <f>_xlfn.SWITCH($A$157,"Lundi",Feuil3!R7,"Mardi",Feuil3!R19,"Mercredi",Feuil3!R31,"Jeudi",Feuil3!R43,"Vendredi",Feuil3!R55)</f>
        <v>0.79166666666666663</v>
      </c>
      <c r="L162" s="48">
        <f>_xlfn.SWITCH($A$157,"Lundi",Feuil3!S7,"Mardi",Feuil3!S19,"Mercredi",Feuil3!S31,"Jeudi",Feuil3!S43,"Vendredi",Feuil3!S55)</f>
        <v>0.29166666666666663</v>
      </c>
    </row>
    <row r="163" spans="1:12" x14ac:dyDescent="0.25">
      <c r="A163" s="71"/>
      <c r="B163" s="40" t="str">
        <f>_xlfn.SWITCH($A$157,"Lundi",Feuil3!D8,"Mardi",Feuil3!D20,"Mercredi",Feuil3!D32,"Jeudi",Feuil3!D44,"Vendredi",Feuil3!D56)</f>
        <v>N3</v>
      </c>
      <c r="C163" s="92" t="str">
        <f t="shared" si="22"/>
        <v>employé4</v>
      </c>
      <c r="D163" s="112">
        <f>_xlfn.SWITCH($A$157,"Lundi",Feuil3!E8,"Mardi",Feuil3!E20,"Mercredi",Feuil3!E32,"Jeudi",Feuil3!E44,"Vendredi",Feuil3!E56)</f>
        <v>0.33333333333333331</v>
      </c>
      <c r="E163" s="112">
        <f>_xlfn.SWITCH($A$157,"Lundi",Feuil3!G8,"Mardi",Feuil3!G20,"Mercredi",Feuil3!G32,"Jeudi",Feuil3!G44,"Vendredi",Feuil3!G56)</f>
        <v>0.41666666666666669</v>
      </c>
      <c r="F163" s="112">
        <f>_xlfn.SWITCH($A$157,"Lundi",Feuil3!I8,"Mardi",Feuil3!I20,"Mercredi",Feuil3!I32,"Jeudi",Feuil3!I44,"Vendredi",Feuil3!I56)</f>
        <v>0.4236111111111111</v>
      </c>
      <c r="G163" s="113">
        <f>_xlfn.SWITCH($A$157,"Lundi",Feuil3!K8,"Mardi",Feuil3!K20,"Mercredi",Feuil3!K32,"Jeudi",Feuil3!K44,"Vendredi",Feuil3!K56)</f>
        <v>0.5</v>
      </c>
      <c r="H163" s="48">
        <f>_xlfn.SWITCH($A$157,"Lundi",Feuil3!L8,"Mardi",Feuil3!L20,"Mercredi",Feuil3!L32,"Jeudi",Feuil3!L44,"Vendredi",Feuil3!L56)</f>
        <v>0.5625</v>
      </c>
      <c r="I163" s="112" t="str">
        <f>_xlfn.SWITCH($A$157,"Lundi",Feuil3!O8,"Mardi",Feuil3!O20,"Mercredi",Feuil3!O32,"Jeudi",Feuil3!O44,"Vendredi",Feuil3!O56)</f>
        <v xml:space="preserve"> </v>
      </c>
      <c r="J163" s="112" t="str">
        <f>_xlfn.SWITCH($A$157,"Lundi",Feuil3!Q8,"Mardi",Feuil3!Q20,"Mercredi",Feuil3!Q32,"Jeudi",Feuil3!Q44,"Vendredi",Feuil3!Q56)</f>
        <v xml:space="preserve"> </v>
      </c>
      <c r="K163" s="112">
        <f>_xlfn.SWITCH($A$157,"Lundi",Feuil3!R8,"Mardi",Feuil3!R20,"Mercredi",Feuil3!R32,"Jeudi",Feuil3!R44,"Vendredi",Feuil3!R56)</f>
        <v>0.6875</v>
      </c>
      <c r="L163" s="48">
        <f>_xlfn.SWITCH($A$157,"Lundi",Feuil3!S8,"Mardi",Feuil3!S20,"Mercredi",Feuil3!S32,"Jeudi",Feuil3!S44,"Vendredi",Feuil3!S56)</f>
        <v>0.29166666666666669</v>
      </c>
    </row>
    <row r="164" spans="1:12" x14ac:dyDescent="0.25">
      <c r="A164" s="71"/>
      <c r="B164" s="40" t="str">
        <f>_xlfn.SWITCH($A$157,"Lundi",Feuil3!D9,"Mardi",Feuil3!D21,"Mercredi",Feuil3!D33,"Jeudi",Feuil3!D45,"Vendredi",Feuil3!D57)</f>
        <v xml:space="preserve"> </v>
      </c>
      <c r="C164" s="59"/>
      <c r="D164" s="112" t="str">
        <f>_xlfn.SWITCH($A$157,"Lundi",Feuil3!E9,"Mardi",Feuil3!E21,"Mercredi",Feuil3!E33,"Jeudi",Feuil3!E45,"Vendredi",Feuil3!E57)</f>
        <v xml:space="preserve"> </v>
      </c>
      <c r="E164" s="112" t="str">
        <f>_xlfn.SWITCH($A$157,"Lundi",Feuil3!G9,"Mardi",Feuil3!G21,"Mercredi",Feuil3!G33,"Jeudi",Feuil3!G45,"Vendredi",Feuil3!G57)</f>
        <v xml:space="preserve"> </v>
      </c>
      <c r="F164" s="112" t="str">
        <f>_xlfn.SWITCH($A$157,"Lundi",Feuil3!I9,"Mardi",Feuil3!I21,"Mercredi",Feuil3!I33,"Jeudi",Feuil3!I45,"Vendredi",Feuil3!I57)</f>
        <v xml:space="preserve"> </v>
      </c>
      <c r="G164" s="113" t="str">
        <f>_xlfn.SWITCH($A$157,"Lundi",Feuil3!K9,"Mardi",Feuil3!K21,"Mercredi",Feuil3!K33,"Jeudi",Feuil3!K45,"Vendredi",Feuil3!K57)</f>
        <v xml:space="preserve"> </v>
      </c>
      <c r="H164" s="48" t="str">
        <f>_xlfn.SWITCH($A$157,"Lundi",Feuil3!L9,"Mardi",Feuil3!L21,"Mercredi",Feuil3!L33,"Jeudi",Feuil3!L45,"Vendredi",Feuil3!L57)</f>
        <v xml:space="preserve"> </v>
      </c>
      <c r="I164" s="112" t="str">
        <f>_xlfn.SWITCH($A$157,"Lundi",Feuil3!O9,"Mardi",Feuil3!O21,"Mercredi",Feuil3!O33,"Jeudi",Feuil3!O45,"Vendredi",Feuil3!O57)</f>
        <v xml:space="preserve"> </v>
      </c>
      <c r="J164" s="112" t="str">
        <f>_xlfn.SWITCH($A$157,"Lundi",Feuil3!Q9,"Mardi",Feuil3!Q21,"Mercredi",Feuil3!Q33,"Jeudi",Feuil3!Q45,"Vendredi",Feuil3!Q57)</f>
        <v xml:space="preserve"> </v>
      </c>
      <c r="K164" s="112" t="str">
        <f>_xlfn.SWITCH($A$157,"Lundi",Feuil3!R9,"Mardi",Feuil3!R21,"Mercredi",Feuil3!R33,"Jeudi",Feuil3!R45,"Vendredi",Feuil3!R57)</f>
        <v xml:space="preserve"> </v>
      </c>
      <c r="L164" s="48" t="str">
        <f>_xlfn.SWITCH($A$157,"Lundi",Feuil3!S9,"Mardi",Feuil3!S21,"Mercredi",Feuil3!S33,"Jeudi",Feuil3!S45,"Vendredi",Feuil3!S57)</f>
        <v xml:space="preserve"> </v>
      </c>
    </row>
    <row r="165" spans="1:12" x14ac:dyDescent="0.25">
      <c r="A165" s="71"/>
      <c r="B165" s="40" t="str">
        <f>_xlfn.SWITCH($A$157,"Lundi",Feuil3!D10,"Mardi",Feuil3!D22,"Mercredi",Feuil3!D34,"Jeudi",Feuil3!D46,"Vendredi",Feuil3!D58)</f>
        <v>N8</v>
      </c>
      <c r="C165" s="103" t="str">
        <f>INDEX($W$18:$W$19,MATCH(B165,$V$18:$V$19,0))</f>
        <v>employé7</v>
      </c>
      <c r="D165" s="112">
        <f>_xlfn.SWITCH($A$157,"Lundi",Feuil3!E10,"Mardi",Feuil3!E22,"Mercredi",Feuil3!E34,"Jeudi",Feuil3!E46,"Vendredi",Feuil3!E58)</f>
        <v>0.375</v>
      </c>
      <c r="E165" s="112" t="str">
        <f>_xlfn.SWITCH($A$157,"Lundi",Feuil3!G10,"Mardi",Feuil3!G22,"Mercredi",Feuil3!G34,"Jeudi",Feuil3!G46,"Vendredi",Feuil3!G58)</f>
        <v xml:space="preserve"> </v>
      </c>
      <c r="F165" s="112" t="str">
        <f>_xlfn.SWITCH($A$157,"Lundi",Feuil3!I10,"Mardi",Feuil3!I22,"Mercredi",Feuil3!I34,"Jeudi",Feuil3!I46,"Vendredi",Feuil3!I58)</f>
        <v xml:space="preserve"> </v>
      </c>
      <c r="G165" s="113">
        <f>_xlfn.SWITCH($A$157,"Lundi",Feuil3!K10,"Mardi",Feuil3!K22,"Mercredi",Feuil3!K34,"Jeudi",Feuil3!K46,"Vendredi",Feuil3!K58)</f>
        <v>0.54166666666666663</v>
      </c>
      <c r="H165" s="48">
        <f>_xlfn.SWITCH($A$157,"Lundi",Feuil3!L10,"Mardi",Feuil3!L22,"Mercredi",Feuil3!L34,"Jeudi",Feuil3!L46,"Vendredi",Feuil3!L58)</f>
        <v>0.66666666666666663</v>
      </c>
      <c r="I165" s="112">
        <f>_xlfn.SWITCH($A$157,"Lundi",Feuil3!O10,"Mardi",Feuil3!O22,"Mercredi",Feuil3!O34,"Jeudi",Feuil3!O46,"Vendredi",Feuil3!O58)</f>
        <v>0.75</v>
      </c>
      <c r="J165" s="112">
        <f>_xlfn.SWITCH($A$157,"Lundi",Feuil3!Q10,"Mardi",Feuil3!Q22,"Mercredi",Feuil3!Q34,"Jeudi",Feuil3!Q46,"Vendredi",Feuil3!Q58)</f>
        <v>0.75694444444444453</v>
      </c>
      <c r="K165" s="112">
        <f>_xlfn.SWITCH($A$157,"Lundi",Feuil3!R10,"Mardi",Feuil3!R22,"Mercredi",Feuil3!R34,"Jeudi",Feuil3!R46,"Vendredi",Feuil3!R58)</f>
        <v>0.79166666666666663</v>
      </c>
      <c r="L165" s="48">
        <f>_xlfn.SWITCH($A$157,"Lundi",Feuil3!S10,"Mardi",Feuil3!S22,"Mercredi",Feuil3!S34,"Jeudi",Feuil3!S46,"Vendredi",Feuil3!S58)</f>
        <v>0.29166666666666663</v>
      </c>
    </row>
    <row r="166" spans="1:12" x14ac:dyDescent="0.25">
      <c r="A166" s="71"/>
      <c r="B166" s="40" t="str">
        <f>_xlfn.SWITCH($A$157,"Lundi",Feuil3!D11,"Mardi",Feuil3!D23,"Mercredi",Feuil3!D35,"Jeudi",Feuil3!D47,"Vendredi",Feuil3!D59)</f>
        <v>N7</v>
      </c>
      <c r="C166" s="96" t="str">
        <f>INDEX($W$18:$W$19,MATCH(B166,$V$18:$V$19,0))</f>
        <v>employé8</v>
      </c>
      <c r="D166" s="112">
        <f>_xlfn.SWITCH($A$157,"Lundi",Feuil3!E11,"Mardi",Feuil3!E23,"Mercredi",Feuil3!E35,"Jeudi",Feuil3!E47,"Vendredi",Feuil3!E59)</f>
        <v>0.33333333333333331</v>
      </c>
      <c r="E166" s="112" t="str">
        <f>_xlfn.SWITCH($A$157,"Lundi",Feuil3!G11,"Mardi",Feuil3!G23,"Mercredi",Feuil3!G35,"Jeudi",Feuil3!G47,"Vendredi",Feuil3!G59)</f>
        <v xml:space="preserve"> </v>
      </c>
      <c r="F166" s="112" t="str">
        <f>_xlfn.SWITCH($A$157,"Lundi",Feuil3!I11,"Mardi",Feuil3!I23,"Mercredi",Feuil3!I35,"Jeudi",Feuil3!I47,"Vendredi",Feuil3!I59)</f>
        <v xml:space="preserve"> </v>
      </c>
      <c r="G166" s="113">
        <f>_xlfn.SWITCH($A$157,"Lundi",Feuil3!K11,"Mardi",Feuil3!K23,"Mercredi",Feuil3!K35,"Jeudi",Feuil3!K47,"Vendredi",Feuil3!K59)</f>
        <v>0.45833333333333331</v>
      </c>
      <c r="H166" s="48">
        <f>_xlfn.SWITCH($A$157,"Lundi",Feuil3!L11,"Mardi",Feuil3!L23,"Mercredi",Feuil3!L35,"Jeudi",Feuil3!L47,"Vendredi",Feuil3!L59)</f>
        <v>0.54166666666666663</v>
      </c>
      <c r="I166" s="112" t="str">
        <f>_xlfn.SWITCH($A$157,"Lundi",Feuil3!O11,"Mardi",Feuil3!O23,"Mercredi",Feuil3!O35,"Jeudi",Feuil3!O47,"Vendredi",Feuil3!O59)</f>
        <v xml:space="preserve"> </v>
      </c>
      <c r="J166" s="112" t="str">
        <f>_xlfn.SWITCH($A$157,"Lundi",Feuil3!Q11,"Mardi",Feuil3!Q23,"Mercredi",Feuil3!Q35,"Jeudi",Feuil3!Q47,"Vendredi",Feuil3!Q59)</f>
        <v xml:space="preserve"> </v>
      </c>
      <c r="K166" s="112">
        <f>_xlfn.SWITCH($A$157,"Lundi",Feuil3!R11,"Mardi",Feuil3!R23,"Mercredi",Feuil3!R35,"Jeudi",Feuil3!R47,"Vendredi",Feuil3!R59)</f>
        <v>0.64583333333333337</v>
      </c>
      <c r="L166" s="48">
        <f>_xlfn.SWITCH($A$157,"Lundi",Feuil3!S11,"Mardi",Feuil3!S23,"Mercredi",Feuil3!S35,"Jeudi",Feuil3!S47,"Vendredi",Feuil3!S59)</f>
        <v>0.22916666666666674</v>
      </c>
    </row>
    <row r="167" spans="1:12" x14ac:dyDescent="0.25">
      <c r="B167" s="40" t="str">
        <f>_xlfn.SWITCH($A$157,"Lundi",Feuil3!D12,"Mardi",Feuil3!D24,"Mercredi",Feuil3!D36,"Jeudi",Feuil3!D48,"Vendredi",Feuil3!D60)</f>
        <v>Karine</v>
      </c>
      <c r="C167" s="98" t="s">
        <v>1</v>
      </c>
      <c r="D167" s="112">
        <f>_xlfn.SWITCH($A$157,"Lundi",Feuil3!E12,"Mardi",Feuil3!E24,"Mercredi",Feuil3!E36,"Jeudi",Feuil3!E48,"Vendredi",Feuil3!E60)</f>
        <v>0.33333333333333331</v>
      </c>
      <c r="E167" s="112">
        <f>_xlfn.SWITCH($A$157,"Lundi",Feuil3!G12,"Mardi",Feuil3!G24,"Mercredi",Feuil3!G36,"Jeudi",Feuil3!G48,"Vendredi",Feuil3!G60)</f>
        <v>0.41666666666666669</v>
      </c>
      <c r="F167" s="112">
        <f>_xlfn.SWITCH($A$157,"Lundi",Feuil3!I12,"Mardi",Feuil3!I24,"Mercredi",Feuil3!I36,"Jeudi",Feuil3!I48,"Vendredi",Feuil3!I60)</f>
        <v>0.4236111111111111</v>
      </c>
      <c r="G167" s="113">
        <f>_xlfn.SWITCH($A$157,"Lundi",Feuil3!K12,"Mardi",Feuil3!K24,"Mercredi",Feuil3!K36,"Jeudi",Feuil3!K48,"Vendredi",Feuil3!K60)</f>
        <v>0.5</v>
      </c>
      <c r="H167" s="48">
        <f>_xlfn.SWITCH($A$157,"Lundi",Feuil3!L12,"Mardi",Feuil3!L24,"Mercredi",Feuil3!L36,"Jeudi",Feuil3!L48,"Vendredi",Feuil3!L60)</f>
        <v>0.58333333333333337</v>
      </c>
      <c r="I167" s="112" t="str">
        <f>_xlfn.SWITCH($A$157,"Lundi",Feuil3!O12,"Mardi",Feuil3!O24,"Mercredi",Feuil3!O36,"Jeudi",Feuil3!O48,"Vendredi",Feuil3!O60)</f>
        <v xml:space="preserve"> </v>
      </c>
      <c r="J167" s="112" t="str">
        <f>_xlfn.SWITCH($A$157,"Lundi",Feuil3!Q12,"Mardi",Feuil3!Q24,"Mercredi",Feuil3!Q36,"Jeudi",Feuil3!Q48,"Vendredi",Feuil3!Q60)</f>
        <v xml:space="preserve"> </v>
      </c>
      <c r="K167" s="112">
        <f>_xlfn.SWITCH($A$157,"Lundi",Feuil3!R12,"Mardi",Feuil3!R24,"Mercredi",Feuil3!R36,"Jeudi",Feuil3!R48,"Vendredi",Feuil3!R60)</f>
        <v>0.70833333333333337</v>
      </c>
      <c r="L167" s="48">
        <f>_xlfn.SWITCH($A$157,"Lundi",Feuil3!S12,"Mardi",Feuil3!S24,"Mercredi",Feuil3!S36,"Jeudi",Feuil3!S48,"Vendredi",Feuil3!S60)</f>
        <v>0.29166666666666669</v>
      </c>
    </row>
    <row r="168" spans="1:12" x14ac:dyDescent="0.25">
      <c r="B168" s="40"/>
      <c r="C168" s="99"/>
      <c r="D168" s="7"/>
      <c r="E168" s="7"/>
      <c r="F168" s="7"/>
      <c r="G168" s="108"/>
      <c r="H168" s="24"/>
      <c r="I168" s="7"/>
      <c r="J168" s="7"/>
      <c r="K168" s="7"/>
      <c r="L168" s="24"/>
    </row>
    <row r="169" spans="1:12" x14ac:dyDescent="0.25">
      <c r="A169" s="61">
        <f>_xlfn.SWITCH(WEEKDAY(A156+1),7,A156+3,1,A156+2,2,A156+1,3,A156+1,4,A156+1,5,A156+1,6,A156+1)</f>
        <v>44364</v>
      </c>
      <c r="B169" s="60"/>
      <c r="C169" s="122"/>
      <c r="D169" s="104"/>
      <c r="E169" s="104"/>
      <c r="F169" s="104"/>
      <c r="G169" s="115"/>
      <c r="H169" s="104"/>
      <c r="I169" s="104"/>
      <c r="J169" s="104"/>
      <c r="K169" s="104"/>
      <c r="L169" s="104"/>
    </row>
    <row r="170" spans="1:12" x14ac:dyDescent="0.25">
      <c r="A170" s="64" t="str">
        <f>INDEX($AC$2:$AC$8,MATCH(WEEKDAY(A169),$AD$2:$AD$8,0))</f>
        <v>Jeudi</v>
      </c>
      <c r="B170" s="67"/>
      <c r="C170" s="101" t="s">
        <v>61</v>
      </c>
      <c r="D170" s="65" t="s">
        <v>31</v>
      </c>
      <c r="E170" s="65" t="s">
        <v>37</v>
      </c>
      <c r="F170" s="65" t="s">
        <v>32</v>
      </c>
      <c r="G170" s="80" t="s">
        <v>0</v>
      </c>
      <c r="H170" s="66" t="s">
        <v>32</v>
      </c>
      <c r="I170" s="65" t="s">
        <v>37</v>
      </c>
      <c r="J170" s="65" t="s">
        <v>32</v>
      </c>
      <c r="K170" s="65" t="s">
        <v>55</v>
      </c>
      <c r="L170" s="65" t="s">
        <v>60</v>
      </c>
    </row>
    <row r="171" spans="1:12" x14ac:dyDescent="0.25">
      <c r="A171" s="71"/>
      <c r="B171" s="40" t="str">
        <f>_xlfn.SWITCH($A$170,"Lundi",Feuil3!D3,"Mardi",Feuil3!D15,"Mercredi",Feuil3!D27,"Jeudi",Feuil3!D39,"Vendredi",Feuil3!D51)</f>
        <v>N5</v>
      </c>
      <c r="C171" s="95" t="str">
        <f t="shared" ref="C171:C176" si="23">INDEX($W$11:$W$16,MATCH(B171,$V$11:$V$16,0))</f>
        <v>employé6</v>
      </c>
      <c r="D171" s="112">
        <f>_xlfn.SWITCH($A$170,"Lundi",Feuil3!E3,"Mardi",Feuil3!E15,"Mercredi",Feuil3!E27,"Jeudi",Feuil3!E39,"Vendredi",Feuil3!E51)</f>
        <v>0.33333333333333331</v>
      </c>
      <c r="E171" s="112">
        <f>_xlfn.SWITCH($A$170,"Lundi",Feuil3!G3,"Mardi",Feuil3!G15,"Mercredi",Feuil3!G27,"Jeudi",Feuil3!G39,"Vendredi",Feuil3!G51)</f>
        <v>0.41666666666666669</v>
      </c>
      <c r="F171" s="112">
        <f>_xlfn.SWITCH($A$170,"Lundi",Feuil3!I3,"Mardi",Feuil3!I15,"Mercredi",Feuil3!I27,"Jeudi",Feuil3!I39,"Vendredi",Feuil3!I51)</f>
        <v>0.4236111111111111</v>
      </c>
      <c r="G171" s="113">
        <f>_xlfn.SWITCH($A$170,"Lundi",Feuil3!K3,"Mardi",Feuil3!K15,"Mercredi",Feuil3!K27,"Jeudi",Feuil3!K39,"Vendredi",Feuil3!K51)</f>
        <v>0.52083333333333337</v>
      </c>
      <c r="H171" s="48">
        <f>_xlfn.SWITCH($A$170,"Lundi",Feuil3!L3,"Mardi",Feuil3!L15,"Mercredi",Feuil3!L27,"Jeudi",Feuil3!L39,"Vendredi",Feuil3!L51)</f>
        <v>0.58333333333333337</v>
      </c>
      <c r="I171" s="112" t="str">
        <f>_xlfn.SWITCH($A$170,"Lundi",Feuil3!O3,"Mardi",Feuil3!O15,"Mercredi",Feuil3!O27,"Jeudi",Feuil3!O39,"Vendredi",Feuil3!O51)</f>
        <v xml:space="preserve"> </v>
      </c>
      <c r="J171" s="112" t="str">
        <f>_xlfn.SWITCH($A$170,"Lundi",Feuil3!Q3,"Mardi",Feuil3!Q15,"Mercredi",Feuil3!Q27,"Jeudi",Feuil3!Q39,"Vendredi",Feuil3!Q51)</f>
        <v xml:space="preserve"> </v>
      </c>
      <c r="K171" s="112">
        <f>_xlfn.SWITCH($A$170,"Lundi",Feuil3!R3,"Mardi",Feuil3!R15,"Mercredi",Feuil3!R27,"Jeudi",Feuil3!R39,"Vendredi",Feuil3!R51)</f>
        <v>0.66666666666666663</v>
      </c>
      <c r="L171" s="48">
        <f>_xlfn.SWITCH($A$170,"Lundi",Feuil3!S3,"Mardi",Feuil3!S15,"Mercredi",Feuil3!S27,"Jeudi",Feuil3!S39,"Vendredi",Feuil3!S51)</f>
        <v>0.27083333333333331</v>
      </c>
    </row>
    <row r="172" spans="1:12" x14ac:dyDescent="0.25">
      <c r="A172" s="71"/>
      <c r="B172" s="40" t="str">
        <f>_xlfn.SWITCH($A$170,"Lundi",Feuil3!D4,"Mardi",Feuil3!D16,"Mercredi",Feuil3!D28,"Jeudi",Feuil3!D40,"Vendredi",Feuil3!D52)</f>
        <v>N6</v>
      </c>
      <c r="C172" s="90" t="str">
        <f t="shared" si="23"/>
        <v>employé1</v>
      </c>
      <c r="D172" s="112">
        <f>_xlfn.SWITCH($A$170,"Lundi",Feuil3!E4,"Mardi",Feuil3!E16,"Mercredi",Feuil3!E28,"Jeudi",Feuil3!E40,"Vendredi",Feuil3!E52)</f>
        <v>0.33333333333333331</v>
      </c>
      <c r="E172" s="112" t="str">
        <f>_xlfn.SWITCH($A$170,"Lundi",Feuil3!G4,"Mardi",Feuil3!G16,"Mercredi",Feuil3!G28,"Jeudi",Feuil3!G40,"Vendredi",Feuil3!G52)</f>
        <v xml:space="preserve"> </v>
      </c>
      <c r="F172" s="112" t="str">
        <f>_xlfn.SWITCH($A$170,"Lundi",Feuil3!I4,"Mardi",Feuil3!I16,"Mercredi",Feuil3!I28,"Jeudi",Feuil3!I40,"Vendredi",Feuil3!I52)</f>
        <v xml:space="preserve"> </v>
      </c>
      <c r="G172" s="113">
        <f>_xlfn.SWITCH($A$170,"Lundi",Feuil3!K4,"Mardi",Feuil3!K16,"Mercredi",Feuil3!K28,"Jeudi",Feuil3!K40,"Vendredi",Feuil3!K52)</f>
        <v>0.45833333333333331</v>
      </c>
      <c r="H172" s="48">
        <f>_xlfn.SWITCH($A$170,"Lundi",Feuil3!L4,"Mardi",Feuil3!L16,"Mercredi",Feuil3!L28,"Jeudi",Feuil3!L40,"Vendredi",Feuil3!L52)</f>
        <v>0.54166666666666663</v>
      </c>
      <c r="I172" s="112" t="str">
        <f>_xlfn.SWITCH($A$170,"Lundi",Feuil3!O4,"Mardi",Feuil3!O16,"Mercredi",Feuil3!O28,"Jeudi",Feuil3!O40,"Vendredi",Feuil3!O52)</f>
        <v xml:space="preserve"> </v>
      </c>
      <c r="J172" s="112" t="str">
        <f>_xlfn.SWITCH($A$170,"Lundi",Feuil3!Q4,"Mardi",Feuil3!Q16,"Mercredi",Feuil3!Q28,"Jeudi",Feuil3!Q40,"Vendredi",Feuil3!Q52)</f>
        <v xml:space="preserve"> </v>
      </c>
      <c r="K172" s="112">
        <f>_xlfn.SWITCH($A$170,"Lundi",Feuil3!R4,"Mardi",Feuil3!R16,"Mercredi",Feuil3!R28,"Jeudi",Feuil3!R40,"Vendredi",Feuil3!R52)</f>
        <v>0.625</v>
      </c>
      <c r="L172" s="48">
        <f>_xlfn.SWITCH($A$170,"Lundi",Feuil3!S4,"Mardi",Feuil3!S16,"Mercredi",Feuil3!S28,"Jeudi",Feuil3!S40,"Vendredi",Feuil3!S52)</f>
        <v>0.20833333333333337</v>
      </c>
    </row>
    <row r="173" spans="1:12" x14ac:dyDescent="0.25">
      <c r="A173" s="71"/>
      <c r="B173" s="40" t="str">
        <f>_xlfn.SWITCH($A$170,"Lundi",Feuil3!D5,"Mardi",Feuil3!D17,"Mercredi",Feuil3!D29,"Jeudi",Feuil3!D41,"Vendredi",Feuil3!D53)</f>
        <v>N1</v>
      </c>
      <c r="C173" s="91" t="str">
        <f t="shared" si="23"/>
        <v>employé2</v>
      </c>
      <c r="D173" s="112">
        <f>_xlfn.SWITCH($A$170,"Lundi",Feuil3!E5,"Mardi",Feuil3!E17,"Mercredi",Feuil3!E29,"Jeudi",Feuil3!E41,"Vendredi",Feuil3!E53)</f>
        <v>0.33333333333333331</v>
      </c>
      <c r="E173" s="112">
        <f>_xlfn.SWITCH($A$170,"Lundi",Feuil3!G5,"Mardi",Feuil3!G17,"Mercredi",Feuil3!G29,"Jeudi",Feuil3!G41,"Vendredi",Feuil3!G53)</f>
        <v>0.45833333333333331</v>
      </c>
      <c r="F173" s="112">
        <f>_xlfn.SWITCH($A$170,"Lundi",Feuil3!I5,"Mardi",Feuil3!I17,"Mercredi",Feuil3!I29,"Jeudi",Feuil3!I41,"Vendredi",Feuil3!I53)</f>
        <v>0.46527777777777773</v>
      </c>
      <c r="G173" s="113">
        <f>_xlfn.SWITCH($A$170,"Lundi",Feuil3!K5,"Mardi",Feuil3!K17,"Mercredi",Feuil3!K29,"Jeudi",Feuil3!K41,"Vendredi",Feuil3!K53)</f>
        <v>0.5</v>
      </c>
      <c r="H173" s="48">
        <f>_xlfn.SWITCH($A$170,"Lundi",Feuil3!L5,"Mardi",Feuil3!L17,"Mercredi",Feuil3!L29,"Jeudi",Feuil3!L41,"Vendredi",Feuil3!L53)</f>
        <v>0.60416666666666663</v>
      </c>
      <c r="I173" s="112" t="str">
        <f>_xlfn.SWITCH($A$170,"Lundi",Feuil3!O5,"Mardi",Feuil3!O17,"Mercredi",Feuil3!O29,"Jeudi",Feuil3!O41,"Vendredi",Feuil3!O53)</f>
        <v xml:space="preserve"> </v>
      </c>
      <c r="J173" s="112" t="str">
        <f>_xlfn.SWITCH($A$170,"Lundi",Feuil3!Q5,"Mardi",Feuil3!Q17,"Mercredi",Feuil3!Q29,"Jeudi",Feuil3!Q41,"Vendredi",Feuil3!Q53)</f>
        <v xml:space="preserve"> </v>
      </c>
      <c r="K173" s="112">
        <f>_xlfn.SWITCH($A$170,"Lundi",Feuil3!R5,"Mardi",Feuil3!R17,"Mercredi",Feuil3!R29,"Jeudi",Feuil3!R41,"Vendredi",Feuil3!R53)</f>
        <v>0.72916666666666663</v>
      </c>
      <c r="L173" s="48">
        <f>_xlfn.SWITCH($A$170,"Lundi",Feuil3!S5,"Mardi",Feuil3!S17,"Mercredi",Feuil3!S29,"Jeudi",Feuil3!S41,"Vendredi",Feuil3!S53)</f>
        <v>0.29166666666666669</v>
      </c>
    </row>
    <row r="174" spans="1:12" x14ac:dyDescent="0.25">
      <c r="A174" s="71"/>
      <c r="B174" s="40" t="str">
        <f>_xlfn.SWITCH($A$170,"Lundi",Feuil3!D6,"Mardi",Feuil3!D18,"Mercredi",Feuil3!D30,"Jeudi",Feuil3!D42,"Vendredi",Feuil3!D54)</f>
        <v>N2</v>
      </c>
      <c r="C174" s="93" t="str">
        <f t="shared" si="23"/>
        <v>employé3</v>
      </c>
      <c r="D174" s="112">
        <f>_xlfn.SWITCH($A$170,"Lundi",Feuil3!E6,"Mardi",Feuil3!E18,"Mercredi",Feuil3!E30,"Jeudi",Feuil3!E42,"Vendredi",Feuil3!E54)</f>
        <v>0.33333333333333331</v>
      </c>
      <c r="E174" s="112">
        <f>_xlfn.SWITCH($A$170,"Lundi",Feuil3!G6,"Mardi",Feuil3!G18,"Mercredi",Feuil3!G30,"Jeudi",Feuil3!G42,"Vendredi",Feuil3!G54)</f>
        <v>0.41666666666666669</v>
      </c>
      <c r="F174" s="112">
        <f>_xlfn.SWITCH($A$170,"Lundi",Feuil3!I6,"Mardi",Feuil3!I18,"Mercredi",Feuil3!I30,"Jeudi",Feuil3!I42,"Vendredi",Feuil3!I54)</f>
        <v>0.4236111111111111</v>
      </c>
      <c r="G174" s="113">
        <f>_xlfn.SWITCH($A$170,"Lundi",Feuil3!K6,"Mardi",Feuil3!K18,"Mercredi",Feuil3!K30,"Jeudi",Feuil3!K42,"Vendredi",Feuil3!K54)</f>
        <v>0.47916666666666669</v>
      </c>
      <c r="H174" s="48">
        <f>_xlfn.SWITCH($A$170,"Lundi",Feuil3!L6,"Mardi",Feuil3!L18,"Mercredi",Feuil3!L30,"Jeudi",Feuil3!L42,"Vendredi",Feuil3!L54)</f>
        <v>0.58333333333333337</v>
      </c>
      <c r="I174" s="112">
        <f>_xlfn.SWITCH($A$170,"Lundi",Feuil3!O6,"Mardi",Feuil3!O18,"Mercredi",Feuil3!O30,"Jeudi",Feuil3!O42,"Vendredi",Feuil3!O54)</f>
        <v>0.66666666666666663</v>
      </c>
      <c r="J174" s="112">
        <f>_xlfn.SWITCH($A$170,"Lundi",Feuil3!Q6,"Mardi",Feuil3!Q18,"Mercredi",Feuil3!Q30,"Jeudi",Feuil3!Q42,"Vendredi",Feuil3!Q54)</f>
        <v>0.67361111111111116</v>
      </c>
      <c r="K174" s="112">
        <f>_xlfn.SWITCH($A$170,"Lundi",Feuil3!R6,"Mardi",Feuil3!R18,"Mercredi",Feuil3!R30,"Jeudi",Feuil3!R42,"Vendredi",Feuil3!R54)</f>
        <v>0.75</v>
      </c>
      <c r="L174" s="48">
        <f>_xlfn.SWITCH($A$170,"Lundi",Feuil3!S6,"Mardi",Feuil3!S18,"Mercredi",Feuil3!S30,"Jeudi",Feuil3!S42,"Vendredi",Feuil3!S54)</f>
        <v>0.3125</v>
      </c>
    </row>
    <row r="175" spans="1:12" x14ac:dyDescent="0.25">
      <c r="A175" s="71"/>
      <c r="B175" s="40" t="str">
        <f>_xlfn.SWITCH($A$170,"Lundi",Feuil3!D7,"Mardi",Feuil3!D19,"Mercredi",Feuil3!D31,"Jeudi",Feuil3!D43,"Vendredi",Feuil3!D55)</f>
        <v>N3</v>
      </c>
      <c r="C175" s="92" t="str">
        <f t="shared" si="23"/>
        <v>employé4</v>
      </c>
      <c r="D175" s="112">
        <f>_xlfn.SWITCH($A$170,"Lundi",Feuil3!E7,"Mardi",Feuil3!E19,"Mercredi",Feuil3!E31,"Jeudi",Feuil3!E43,"Vendredi",Feuil3!E55)</f>
        <v>0.375</v>
      </c>
      <c r="E175" s="112">
        <f>_xlfn.SWITCH($A$170,"Lundi",Feuil3!G7,"Mardi",Feuil3!G19,"Mercredi",Feuil3!G31,"Jeudi",Feuil3!G43,"Vendredi",Feuil3!G55)</f>
        <v>0.45833333333333331</v>
      </c>
      <c r="F175" s="112">
        <f>_xlfn.SWITCH($A$170,"Lundi",Feuil3!I7,"Mardi",Feuil3!I19,"Mercredi",Feuil3!I31,"Jeudi",Feuil3!I43,"Vendredi",Feuil3!I55)</f>
        <v>0.46527777777777773</v>
      </c>
      <c r="G175" s="113">
        <f>_xlfn.SWITCH($A$170,"Lundi",Feuil3!K7,"Mardi",Feuil3!K19,"Mercredi",Feuil3!K31,"Jeudi",Feuil3!K43,"Vendredi",Feuil3!K55)</f>
        <v>0.54166666666666663</v>
      </c>
      <c r="H175" s="48">
        <f>_xlfn.SWITCH($A$170,"Lundi",Feuil3!L7,"Mardi",Feuil3!L19,"Mercredi",Feuil3!L31,"Jeudi",Feuil3!L43,"Vendredi",Feuil3!L55)</f>
        <v>0.66666666666666663</v>
      </c>
      <c r="I175" s="112" t="str">
        <f>_xlfn.SWITCH($A$170,"Lundi",Feuil3!O7,"Mardi",Feuil3!O19,"Mercredi",Feuil3!O31,"Jeudi",Feuil3!O43,"Vendredi",Feuil3!O55)</f>
        <v xml:space="preserve"> </v>
      </c>
      <c r="J175" s="112" t="str">
        <f>_xlfn.SWITCH($A$170,"Lundi",Feuil3!Q7,"Mardi",Feuil3!Q19,"Mercredi",Feuil3!Q31,"Jeudi",Feuil3!Q43,"Vendredi",Feuil3!Q55)</f>
        <v xml:space="preserve"> </v>
      </c>
      <c r="K175" s="112">
        <f>_xlfn.SWITCH($A$170,"Lundi",Feuil3!R7,"Mardi",Feuil3!R19,"Mercredi",Feuil3!R31,"Jeudi",Feuil3!R43,"Vendredi",Feuil3!R55)</f>
        <v>0.79166666666666663</v>
      </c>
      <c r="L175" s="48">
        <f>_xlfn.SWITCH($A$170,"Lundi",Feuil3!S7,"Mardi",Feuil3!S19,"Mercredi",Feuil3!S31,"Jeudi",Feuil3!S43,"Vendredi",Feuil3!S55)</f>
        <v>0.29166666666666663</v>
      </c>
    </row>
    <row r="176" spans="1:12" x14ac:dyDescent="0.25">
      <c r="A176" s="71"/>
      <c r="B176" s="40" t="str">
        <f>_xlfn.SWITCH($A$170,"Lundi",Feuil3!D8,"Mardi",Feuil3!D20,"Mercredi",Feuil3!D32,"Jeudi",Feuil3!D44,"Vendredi",Feuil3!D56)</f>
        <v>N4</v>
      </c>
      <c r="C176" s="94" t="str">
        <f t="shared" si="23"/>
        <v>employé5</v>
      </c>
      <c r="D176" s="112">
        <f>_xlfn.SWITCH($A$170,"Lundi",Feuil3!E8,"Mardi",Feuil3!E20,"Mercredi",Feuil3!E32,"Jeudi",Feuil3!E44,"Vendredi",Feuil3!E56)</f>
        <v>0.33333333333333331</v>
      </c>
      <c r="E176" s="112">
        <f>_xlfn.SWITCH($A$170,"Lundi",Feuil3!G8,"Mardi",Feuil3!G20,"Mercredi",Feuil3!G32,"Jeudi",Feuil3!G44,"Vendredi",Feuil3!G56)</f>
        <v>0.41666666666666669</v>
      </c>
      <c r="F176" s="112">
        <f>_xlfn.SWITCH($A$170,"Lundi",Feuil3!I8,"Mardi",Feuil3!I20,"Mercredi",Feuil3!I32,"Jeudi",Feuil3!I44,"Vendredi",Feuil3!I56)</f>
        <v>0.4236111111111111</v>
      </c>
      <c r="G176" s="113">
        <f>_xlfn.SWITCH($A$170,"Lundi",Feuil3!K8,"Mardi",Feuil3!K20,"Mercredi",Feuil3!K32,"Jeudi",Feuil3!K44,"Vendredi",Feuil3!K56)</f>
        <v>0.5</v>
      </c>
      <c r="H176" s="48">
        <f>_xlfn.SWITCH($A$170,"Lundi",Feuil3!L8,"Mardi",Feuil3!L20,"Mercredi",Feuil3!L32,"Jeudi",Feuil3!L44,"Vendredi",Feuil3!L56)</f>
        <v>0.5625</v>
      </c>
      <c r="I176" s="112" t="str">
        <f>_xlfn.SWITCH($A$170,"Lundi",Feuil3!O8,"Mardi",Feuil3!O20,"Mercredi",Feuil3!O32,"Jeudi",Feuil3!O44,"Vendredi",Feuil3!O56)</f>
        <v xml:space="preserve"> </v>
      </c>
      <c r="J176" s="112" t="str">
        <f>_xlfn.SWITCH($A$170,"Lundi",Feuil3!Q8,"Mardi",Feuil3!Q20,"Mercredi",Feuil3!Q32,"Jeudi",Feuil3!Q44,"Vendredi",Feuil3!Q56)</f>
        <v xml:space="preserve"> </v>
      </c>
      <c r="K176" s="112">
        <f>_xlfn.SWITCH($A$170,"Lundi",Feuil3!R8,"Mardi",Feuil3!R20,"Mercredi",Feuil3!R32,"Jeudi",Feuil3!R44,"Vendredi",Feuil3!R56)</f>
        <v>0.6875</v>
      </c>
      <c r="L176" s="48">
        <f>_xlfn.SWITCH($A$170,"Lundi",Feuil3!S8,"Mardi",Feuil3!S20,"Mercredi",Feuil3!S32,"Jeudi",Feuil3!S44,"Vendredi",Feuil3!S56)</f>
        <v>0.29166666666666669</v>
      </c>
    </row>
    <row r="177" spans="1:12" x14ac:dyDescent="0.25">
      <c r="A177" s="71"/>
      <c r="B177" s="40" t="str">
        <f>_xlfn.SWITCH($A$170,"Lundi",Feuil3!D9,"Mardi",Feuil3!D21,"Mercredi",Feuil3!D33,"Jeudi",Feuil3!D45,"Vendredi",Feuil3!D57)</f>
        <v xml:space="preserve"> </v>
      </c>
      <c r="C177" s="59"/>
      <c r="D177" s="112" t="str">
        <f>_xlfn.SWITCH($A$170,"Lundi",Feuil3!E9,"Mardi",Feuil3!E21,"Mercredi",Feuil3!E33,"Jeudi",Feuil3!E45,"Vendredi",Feuil3!E57)</f>
        <v xml:space="preserve"> </v>
      </c>
      <c r="E177" s="112" t="str">
        <f>_xlfn.SWITCH($A$170,"Lundi",Feuil3!G9,"Mardi",Feuil3!G21,"Mercredi",Feuil3!G33,"Jeudi",Feuil3!G45,"Vendredi",Feuil3!G57)</f>
        <v xml:space="preserve"> </v>
      </c>
      <c r="F177" s="112" t="str">
        <f>_xlfn.SWITCH($A$170,"Lundi",Feuil3!I9,"Mardi",Feuil3!I21,"Mercredi",Feuil3!I33,"Jeudi",Feuil3!I45,"Vendredi",Feuil3!I57)</f>
        <v xml:space="preserve"> </v>
      </c>
      <c r="G177" s="113" t="str">
        <f>_xlfn.SWITCH($A$170,"Lundi",Feuil3!K9,"Mardi",Feuil3!K21,"Mercredi",Feuil3!K33,"Jeudi",Feuil3!K45,"Vendredi",Feuil3!K57)</f>
        <v xml:space="preserve"> </v>
      </c>
      <c r="H177" s="48" t="str">
        <f>_xlfn.SWITCH($A$170,"Lundi",Feuil3!L9,"Mardi",Feuil3!L21,"Mercredi",Feuil3!L33,"Jeudi",Feuil3!L45,"Vendredi",Feuil3!L57)</f>
        <v xml:space="preserve"> </v>
      </c>
      <c r="I177" s="112" t="str">
        <f>_xlfn.SWITCH($A$170,"Lundi",Feuil3!O9,"Mardi",Feuil3!O21,"Mercredi",Feuil3!O33,"Jeudi",Feuil3!O45,"Vendredi",Feuil3!O57)</f>
        <v xml:space="preserve"> </v>
      </c>
      <c r="J177" s="112" t="str">
        <f>_xlfn.SWITCH($A$170,"Lundi",Feuil3!Q9,"Mardi",Feuil3!Q21,"Mercredi",Feuil3!Q33,"Jeudi",Feuil3!Q45,"Vendredi",Feuil3!Q57)</f>
        <v xml:space="preserve"> </v>
      </c>
      <c r="K177" s="112" t="str">
        <f>_xlfn.SWITCH($A$170,"Lundi",Feuil3!R9,"Mardi",Feuil3!R21,"Mercredi",Feuil3!R33,"Jeudi",Feuil3!R45,"Vendredi",Feuil3!R57)</f>
        <v xml:space="preserve"> </v>
      </c>
      <c r="L177" s="48" t="str">
        <f>_xlfn.SWITCH($A$170,"Lundi",Feuil3!S9,"Mardi",Feuil3!S21,"Mercredi",Feuil3!S33,"Jeudi",Feuil3!S45,"Vendredi",Feuil3!S57)</f>
        <v xml:space="preserve"> </v>
      </c>
    </row>
    <row r="178" spans="1:12" x14ac:dyDescent="0.25">
      <c r="A178" s="71"/>
      <c r="B178" s="40" t="str">
        <f>_xlfn.SWITCH($A$170,"Lundi",Feuil3!D10,"Mardi",Feuil3!D22,"Mercredi",Feuil3!D34,"Jeudi",Feuil3!D46,"Vendredi",Feuil3!D58)</f>
        <v>N7</v>
      </c>
      <c r="C178" s="102" t="str">
        <f>INDEX($W$18:$W$19,MATCH(B178,$V$18:$V$19,0))</f>
        <v>employé8</v>
      </c>
      <c r="D178" s="112">
        <f>_xlfn.SWITCH($A$170,"Lundi",Feuil3!E10,"Mardi",Feuil3!E22,"Mercredi",Feuil3!E34,"Jeudi",Feuil3!E46,"Vendredi",Feuil3!E58)</f>
        <v>0.375</v>
      </c>
      <c r="E178" s="112">
        <f>_xlfn.SWITCH($A$170,"Lundi",Feuil3!G10,"Mardi",Feuil3!G22,"Mercredi",Feuil3!G34,"Jeudi",Feuil3!G46,"Vendredi",Feuil3!G58)</f>
        <v>0.45833333333333331</v>
      </c>
      <c r="F178" s="112">
        <f>_xlfn.SWITCH($A$170,"Lundi",Feuil3!I10,"Mardi",Feuil3!I22,"Mercredi",Feuil3!I34,"Jeudi",Feuil3!I46,"Vendredi",Feuil3!I58)</f>
        <v>0.46527777777777773</v>
      </c>
      <c r="G178" s="113">
        <f>_xlfn.SWITCH($A$170,"Lundi",Feuil3!K10,"Mardi",Feuil3!K22,"Mercredi",Feuil3!K34,"Jeudi",Feuil3!K46,"Vendredi",Feuil3!K58)</f>
        <v>0.54166666666666663</v>
      </c>
      <c r="H178" s="48">
        <f>_xlfn.SWITCH($A$170,"Lundi",Feuil3!L10,"Mardi",Feuil3!L22,"Mercredi",Feuil3!L34,"Jeudi",Feuil3!L46,"Vendredi",Feuil3!L58)</f>
        <v>0.66666666666666663</v>
      </c>
      <c r="I178" s="112">
        <f>_xlfn.SWITCH($A$170,"Lundi",Feuil3!O10,"Mardi",Feuil3!O22,"Mercredi",Feuil3!O34,"Jeudi",Feuil3!O46,"Vendredi",Feuil3!O58)</f>
        <v>0.75</v>
      </c>
      <c r="J178" s="112">
        <f>_xlfn.SWITCH($A$170,"Lundi",Feuil3!Q10,"Mardi",Feuil3!Q22,"Mercredi",Feuil3!Q34,"Jeudi",Feuil3!Q46,"Vendredi",Feuil3!Q58)</f>
        <v>0.75694444444444453</v>
      </c>
      <c r="K178" s="112">
        <f>_xlfn.SWITCH($A$170,"Lundi",Feuil3!R10,"Mardi",Feuil3!R22,"Mercredi",Feuil3!R34,"Jeudi",Feuil3!R46,"Vendredi",Feuil3!R58)</f>
        <v>0.79166666666666663</v>
      </c>
      <c r="L178" s="48">
        <f>_xlfn.SWITCH($A$170,"Lundi",Feuil3!S10,"Mardi",Feuil3!S22,"Mercredi",Feuil3!S34,"Jeudi",Feuil3!S46,"Vendredi",Feuil3!S58)</f>
        <v>0.29166666666666663</v>
      </c>
    </row>
    <row r="179" spans="1:12" x14ac:dyDescent="0.25">
      <c r="A179" s="71"/>
      <c r="B179" s="40" t="str">
        <f>_xlfn.SWITCH($A$170,"Lundi",Feuil3!D11,"Mardi",Feuil3!D23,"Mercredi",Feuil3!D35,"Jeudi",Feuil3!D47,"Vendredi",Feuil3!D59)</f>
        <v>N8</v>
      </c>
      <c r="C179" s="97" t="str">
        <f>INDEX($W$18:$W$19,MATCH(B179,$V$18:$V$19,0))</f>
        <v>employé7</v>
      </c>
      <c r="D179" s="112">
        <f>_xlfn.SWITCH($A$170,"Lundi",Feuil3!E11,"Mardi",Feuil3!E23,"Mercredi",Feuil3!E35,"Jeudi",Feuil3!E47,"Vendredi",Feuil3!E59)</f>
        <v>0.33333333333333331</v>
      </c>
      <c r="E179" s="112">
        <f>_xlfn.SWITCH($A$170,"Lundi",Feuil3!G11,"Mardi",Feuil3!G23,"Mercredi",Feuil3!G35,"Jeudi",Feuil3!G47,"Vendredi",Feuil3!G59)</f>
        <v>0.41666666666666669</v>
      </c>
      <c r="F179" s="112">
        <f>_xlfn.SWITCH($A$170,"Lundi",Feuil3!I11,"Mardi",Feuil3!I23,"Mercredi",Feuil3!I35,"Jeudi",Feuil3!I47,"Vendredi",Feuil3!I59)</f>
        <v>0.4236111111111111</v>
      </c>
      <c r="G179" s="113">
        <f>_xlfn.SWITCH($A$170,"Lundi",Feuil3!K11,"Mardi",Feuil3!K23,"Mercredi",Feuil3!K35,"Jeudi",Feuil3!K47,"Vendredi",Feuil3!K59)</f>
        <v>0.5</v>
      </c>
      <c r="H179" s="48">
        <f>_xlfn.SWITCH($A$170,"Lundi",Feuil3!L11,"Mardi",Feuil3!L23,"Mercredi",Feuil3!L35,"Jeudi",Feuil3!L47,"Vendredi",Feuil3!L59)</f>
        <v>0.58333333333333337</v>
      </c>
      <c r="I179" s="112">
        <f>_xlfn.SWITCH($A$170,"Lundi",Feuil3!O11,"Mardi",Feuil3!O23,"Mercredi",Feuil3!O35,"Jeudi",Feuil3!O47,"Vendredi",Feuil3!O59)</f>
        <v>0.66666666666666663</v>
      </c>
      <c r="J179" s="112">
        <f>_xlfn.SWITCH($A$170,"Lundi",Feuil3!Q11,"Mardi",Feuil3!Q23,"Mercredi",Feuil3!Q35,"Jeudi",Feuil3!Q47,"Vendredi",Feuil3!Q59)</f>
        <v>0.67361111111111116</v>
      </c>
      <c r="K179" s="112">
        <f>_xlfn.SWITCH($A$170,"Lundi",Feuil3!R11,"Mardi",Feuil3!R23,"Mercredi",Feuil3!R35,"Jeudi",Feuil3!R47,"Vendredi",Feuil3!R59)</f>
        <v>0.75</v>
      </c>
      <c r="L179" s="48">
        <f>_xlfn.SWITCH($A$170,"Lundi",Feuil3!S11,"Mardi",Feuil3!S23,"Mercredi",Feuil3!S35,"Jeudi",Feuil3!S47,"Vendredi",Feuil3!S59)</f>
        <v>0.33333333333333331</v>
      </c>
    </row>
    <row r="180" spans="1:12" x14ac:dyDescent="0.25">
      <c r="B180" s="40" t="str">
        <f>_xlfn.SWITCH($A$170,"Lundi",Feuil3!D12,"Mardi",Feuil3!D24,"Mercredi",Feuil3!D36,"Jeudi",Feuil3!D48,"Vendredi",Feuil3!D60)</f>
        <v>Karine</v>
      </c>
      <c r="C180" s="98" t="s">
        <v>1</v>
      </c>
      <c r="D180" s="112" t="str">
        <f>_xlfn.SWITCH($A$170,"Lundi",Feuil3!E12,"Mardi",Feuil3!E24,"Mercredi",Feuil3!E36,"Jeudi",Feuil3!E48,"Vendredi",Feuil3!E60)</f>
        <v xml:space="preserve"> </v>
      </c>
      <c r="E180" s="112" t="str">
        <f>_xlfn.SWITCH($A$170,"Lundi",Feuil3!G12,"Mardi",Feuil3!G24,"Mercredi",Feuil3!G36,"Jeudi",Feuil3!G48,"Vendredi",Feuil3!G60)</f>
        <v xml:space="preserve"> </v>
      </c>
      <c r="F180" s="112" t="str">
        <f>_xlfn.SWITCH($A$170,"Lundi",Feuil3!I12,"Mardi",Feuil3!I24,"Mercredi",Feuil3!I36,"Jeudi",Feuil3!I48,"Vendredi",Feuil3!I60)</f>
        <v xml:space="preserve"> </v>
      </c>
      <c r="G180" s="113" t="str">
        <f>_xlfn.SWITCH($A$170,"Lundi",Feuil3!K12,"Mardi",Feuil3!K24,"Mercredi",Feuil3!K36,"Jeudi",Feuil3!K48,"Vendredi",Feuil3!K60)</f>
        <v xml:space="preserve"> </v>
      </c>
      <c r="H180" s="48" t="str">
        <f>_xlfn.SWITCH($A$170,"Lundi",Feuil3!L12,"Mardi",Feuil3!L24,"Mercredi",Feuil3!L36,"Jeudi",Feuil3!L48,"Vendredi",Feuil3!L60)</f>
        <v xml:space="preserve"> </v>
      </c>
      <c r="I180" s="112" t="str">
        <f>_xlfn.SWITCH($A$170,"Lundi",Feuil3!O12,"Mardi",Feuil3!O24,"Mercredi",Feuil3!O36,"Jeudi",Feuil3!O48,"Vendredi",Feuil3!O60)</f>
        <v xml:space="preserve"> </v>
      </c>
      <c r="J180" s="112" t="str">
        <f>_xlfn.SWITCH($A$170,"Lundi",Feuil3!Q12,"Mardi",Feuil3!Q24,"Mercredi",Feuil3!Q36,"Jeudi",Feuil3!Q48,"Vendredi",Feuil3!Q60)</f>
        <v xml:space="preserve"> </v>
      </c>
      <c r="K180" s="112" t="str">
        <f>_xlfn.SWITCH($A$170,"Lundi",Feuil3!R12,"Mardi",Feuil3!R24,"Mercredi",Feuil3!R36,"Jeudi",Feuil3!R48,"Vendredi",Feuil3!R60)</f>
        <v xml:space="preserve"> </v>
      </c>
      <c r="L180" s="48">
        <f>_xlfn.SWITCH($A$170,"Lundi",Feuil3!S12,"Mardi",Feuil3!S24,"Mercredi",Feuil3!S36,"Jeudi",Feuil3!S48,"Vendredi",Feuil3!S60)</f>
        <v>0</v>
      </c>
    </row>
    <row r="181" spans="1:12" x14ac:dyDescent="0.25">
      <c r="B181" s="60"/>
      <c r="C181" s="122"/>
      <c r="D181" s="104"/>
      <c r="E181" s="104"/>
      <c r="F181" s="104"/>
      <c r="G181" s="115"/>
      <c r="H181" s="104"/>
      <c r="I181" s="104"/>
      <c r="J181" s="104"/>
      <c r="K181" s="104"/>
      <c r="L181" s="104"/>
    </row>
    <row r="182" spans="1:12" x14ac:dyDescent="0.25">
      <c r="A182" s="61">
        <f>_xlfn.SWITCH(WEEKDAY(A169+1),7,A169+3,1,A169+2,2,A169+1,3,A169+1,4,A169+1,5,A169+1,6,A169+1)</f>
        <v>44365</v>
      </c>
      <c r="B182" s="60"/>
      <c r="C182" s="122"/>
      <c r="D182" s="104"/>
      <c r="E182" s="104"/>
      <c r="F182" s="104"/>
      <c r="G182" s="115"/>
      <c r="H182" s="104"/>
      <c r="I182" s="104"/>
      <c r="J182" s="104"/>
      <c r="K182" s="104"/>
      <c r="L182" s="104"/>
    </row>
    <row r="183" spans="1:12" x14ac:dyDescent="0.25">
      <c r="A183" s="64" t="str">
        <f>INDEX($AC$2:$AC$8,MATCH(WEEKDAY(A182),$AD$2:$AD$8,0))</f>
        <v>Vendredi</v>
      </c>
      <c r="B183" s="67"/>
      <c r="C183" s="101" t="s">
        <v>61</v>
      </c>
      <c r="D183" s="65" t="s">
        <v>31</v>
      </c>
      <c r="E183" s="65" t="s">
        <v>37</v>
      </c>
      <c r="F183" s="65" t="s">
        <v>32</v>
      </c>
      <c r="G183" s="80" t="s">
        <v>0</v>
      </c>
      <c r="H183" s="66" t="s">
        <v>32</v>
      </c>
      <c r="I183" s="65" t="s">
        <v>37</v>
      </c>
      <c r="J183" s="65" t="s">
        <v>32</v>
      </c>
      <c r="K183" s="65" t="s">
        <v>55</v>
      </c>
      <c r="L183" s="65" t="s">
        <v>60</v>
      </c>
    </row>
    <row r="184" spans="1:12" x14ac:dyDescent="0.25">
      <c r="A184" s="71"/>
      <c r="B184" s="40" t="str">
        <f>_xlfn.SWITCH($A$183,"Lundi",Feuil3!D3,"Mardi",Feuil3!D15,"Mercredi",Feuil3!D27,"Jeudi",Feuil3!D39,"Vendredi",Feuil3!D51)</f>
        <v>N6</v>
      </c>
      <c r="C184" s="90" t="str">
        <f t="shared" ref="C184:C189" si="24">INDEX($W$11:$W$16,MATCH(B184,$V$11:$V$16,0))</f>
        <v>employé1</v>
      </c>
      <c r="D184" s="112">
        <f>_xlfn.SWITCH($A$183,"Lundi",Feuil3!E3,"Mardi",Feuil3!E15,"Mercredi",Feuil3!E27,"Jeudi",Feuil3!E39,"Vendredi",Feuil3!E51)</f>
        <v>0.33333333333333331</v>
      </c>
      <c r="E184" s="112">
        <f>_xlfn.SWITCH($A$183,"Lundi",Feuil3!G3,"Mardi",Feuil3!G15,"Mercredi",Feuil3!G27,"Jeudi",Feuil3!G39,"Vendredi",Feuil3!G51)</f>
        <v>0.41666666666666669</v>
      </c>
      <c r="F184" s="112">
        <f>_xlfn.SWITCH($A$183,"Lundi",Feuil3!I3,"Mardi",Feuil3!I15,"Mercredi",Feuil3!I27,"Jeudi",Feuil3!I39,"Vendredi",Feuil3!I51)</f>
        <v>0.4236111111111111</v>
      </c>
      <c r="G184" s="113">
        <f>_xlfn.SWITCH($A$183,"Lundi",Feuil3!K3,"Mardi",Feuil3!K15,"Mercredi",Feuil3!K27,"Jeudi",Feuil3!K39,"Vendredi",Feuil3!K51)</f>
        <v>0.52083333333333337</v>
      </c>
      <c r="H184" s="48">
        <f>_xlfn.SWITCH($A$183,"Lundi",Feuil3!L3,"Mardi",Feuil3!L15,"Mercredi",Feuil3!L27,"Jeudi",Feuil3!L39,"Vendredi",Feuil3!L51)</f>
        <v>0.58333333333333337</v>
      </c>
      <c r="I184" s="112" t="str">
        <f>_xlfn.SWITCH($A$183,"Lundi",Feuil3!O3,"Mardi",Feuil3!O15,"Mercredi",Feuil3!O27,"Jeudi",Feuil3!O39,"Vendredi",Feuil3!O51)</f>
        <v xml:space="preserve"> </v>
      </c>
      <c r="J184" s="112" t="str">
        <f>_xlfn.SWITCH($A$183,"Lundi",Feuil3!Q3,"Mardi",Feuil3!Q15,"Mercredi",Feuil3!Q27,"Jeudi",Feuil3!Q39,"Vendredi",Feuil3!Q51)</f>
        <v xml:space="preserve"> </v>
      </c>
      <c r="K184" s="112">
        <f>_xlfn.SWITCH($A$183,"Lundi",Feuil3!R3,"Mardi",Feuil3!R15,"Mercredi",Feuil3!R27,"Jeudi",Feuil3!R39,"Vendredi",Feuil3!R51)</f>
        <v>0.70833333333333337</v>
      </c>
      <c r="L184" s="48">
        <f>_xlfn.SWITCH($A$183,"Lundi",Feuil3!S3,"Mardi",Feuil3!S15,"Mercredi",Feuil3!S27,"Jeudi",Feuil3!S39,"Vendredi",Feuil3!S51)</f>
        <v>0.31250000000000006</v>
      </c>
    </row>
    <row r="185" spans="1:12" x14ac:dyDescent="0.25">
      <c r="A185" s="71"/>
      <c r="B185" s="40" t="str">
        <f>_xlfn.SWITCH($A$183,"Lundi",Feuil3!D4,"Mardi",Feuil3!D16,"Mercredi",Feuil3!D28,"Jeudi",Feuil3!D40,"Vendredi",Feuil3!D52)</f>
        <v>N1</v>
      </c>
      <c r="C185" s="91" t="str">
        <f t="shared" si="24"/>
        <v>employé2</v>
      </c>
      <c r="D185" s="112">
        <f>_xlfn.SWITCH($A$183,"Lundi",Feuil3!E4,"Mardi",Feuil3!E16,"Mercredi",Feuil3!E28,"Jeudi",Feuil3!E40,"Vendredi",Feuil3!E52)</f>
        <v>0.33333333333333331</v>
      </c>
      <c r="E185" s="112">
        <f>_xlfn.SWITCH($A$183,"Lundi",Feuil3!G4,"Mardi",Feuil3!G16,"Mercredi",Feuil3!G28,"Jeudi",Feuil3!G40,"Vendredi",Feuil3!G52)</f>
        <v>0.45833333333333331</v>
      </c>
      <c r="F185" s="112">
        <f>_xlfn.SWITCH($A$183,"Lundi",Feuil3!I4,"Mardi",Feuil3!I16,"Mercredi",Feuil3!I28,"Jeudi",Feuil3!I40,"Vendredi",Feuil3!I52)</f>
        <v>0.46875</v>
      </c>
      <c r="G185" s="113">
        <f>_xlfn.SWITCH($A$183,"Lundi",Feuil3!K4,"Mardi",Feuil3!K16,"Mercredi",Feuil3!K28,"Jeudi",Feuil3!K40,"Vendredi",Feuil3!K52)</f>
        <v>0.5</v>
      </c>
      <c r="H185" s="48">
        <f>_xlfn.SWITCH($A$183,"Lundi",Feuil3!L4,"Mardi",Feuil3!L16,"Mercredi",Feuil3!L28,"Jeudi",Feuil3!L40,"Vendredi",Feuil3!L52)</f>
        <v>0.625</v>
      </c>
      <c r="I185" s="112" t="str">
        <f>_xlfn.SWITCH($A$183,"Lundi",Feuil3!O4,"Mardi",Feuil3!O16,"Mercredi",Feuil3!O28,"Jeudi",Feuil3!O40,"Vendredi",Feuil3!O52)</f>
        <v xml:space="preserve"> </v>
      </c>
      <c r="J185" s="112" t="str">
        <f>_xlfn.SWITCH($A$183,"Lundi",Feuil3!Q4,"Mardi",Feuil3!Q16,"Mercredi",Feuil3!Q28,"Jeudi",Feuil3!Q40,"Vendredi",Feuil3!Q52)</f>
        <v xml:space="preserve"> </v>
      </c>
      <c r="K185" s="112">
        <f>_xlfn.SWITCH($A$183,"Lundi",Feuil3!R4,"Mardi",Feuil3!R16,"Mercredi",Feuil3!R28,"Jeudi",Feuil3!R40,"Vendredi",Feuil3!R52)</f>
        <v>0.75</v>
      </c>
      <c r="L185" s="48">
        <f>_xlfn.SWITCH($A$183,"Lundi",Feuil3!S4,"Mardi",Feuil3!S16,"Mercredi",Feuil3!S28,"Jeudi",Feuil3!S40,"Vendredi",Feuil3!S52)</f>
        <v>0.29166666666666669</v>
      </c>
    </row>
    <row r="186" spans="1:12" x14ac:dyDescent="0.25">
      <c r="A186" s="71"/>
      <c r="B186" s="40" t="str">
        <f>_xlfn.SWITCH($A$183,"Lundi",Feuil3!D5,"Mardi",Feuil3!D17,"Mercredi",Feuil3!D29,"Jeudi",Feuil3!D41,"Vendredi",Feuil3!D53)</f>
        <v>N2</v>
      </c>
      <c r="C186" s="93" t="str">
        <f t="shared" si="24"/>
        <v>employé3</v>
      </c>
      <c r="D186" s="112">
        <f>_xlfn.SWITCH($A$183,"Lundi",Feuil3!E5,"Mardi",Feuil3!E17,"Mercredi",Feuil3!E29,"Jeudi",Feuil3!E41,"Vendredi",Feuil3!E53)</f>
        <v>0.33333333333333331</v>
      </c>
      <c r="E186" s="112">
        <f>_xlfn.SWITCH($A$183,"Lundi",Feuil3!G5,"Mardi",Feuil3!G17,"Mercredi",Feuil3!G29,"Jeudi",Feuil3!G41,"Vendredi",Feuil3!G53)</f>
        <v>0.41666666666666669</v>
      </c>
      <c r="F186" s="112">
        <f>_xlfn.SWITCH($A$183,"Lundi",Feuil3!I5,"Mardi",Feuil3!I17,"Mercredi",Feuil3!I29,"Jeudi",Feuil3!I41,"Vendredi",Feuil3!I53)</f>
        <v>0.4236111111111111</v>
      </c>
      <c r="G186" s="113">
        <f>_xlfn.SWITCH($A$183,"Lundi",Feuil3!K5,"Mardi",Feuil3!K17,"Mercredi",Feuil3!K29,"Jeudi",Feuil3!K41,"Vendredi",Feuil3!K53)</f>
        <v>0.47916666666666669</v>
      </c>
      <c r="H186" s="48">
        <f>_xlfn.SWITCH($A$183,"Lundi",Feuil3!L5,"Mardi",Feuil3!L17,"Mercredi",Feuil3!L29,"Jeudi",Feuil3!L41,"Vendredi",Feuil3!L53)</f>
        <v>0.54166666666666663</v>
      </c>
      <c r="I186" s="112" t="str">
        <f>_xlfn.SWITCH($A$183,"Lundi",Feuil3!O5,"Mardi",Feuil3!O17,"Mercredi",Feuil3!O29,"Jeudi",Feuil3!O41,"Vendredi",Feuil3!O53)</f>
        <v xml:space="preserve"> </v>
      </c>
      <c r="J186" s="112" t="str">
        <f>_xlfn.SWITCH($A$183,"Lundi",Feuil3!Q5,"Mardi",Feuil3!Q17,"Mercredi",Feuil3!Q29,"Jeudi",Feuil3!Q41,"Vendredi",Feuil3!Q53)</f>
        <v xml:space="preserve"> </v>
      </c>
      <c r="K186" s="112">
        <f>_xlfn.SWITCH($A$183,"Lundi",Feuil3!R5,"Mardi",Feuil3!R17,"Mercredi",Feuil3!R29,"Jeudi",Feuil3!R41,"Vendredi",Feuil3!R53)</f>
        <v>0.625</v>
      </c>
      <c r="L186" s="48">
        <f>_xlfn.SWITCH($A$183,"Lundi",Feuil3!S5,"Mardi",Feuil3!S17,"Mercredi",Feuil3!S29,"Jeudi",Feuil3!S41,"Vendredi",Feuil3!S53)</f>
        <v>0.22916666666666674</v>
      </c>
    </row>
    <row r="187" spans="1:12" x14ac:dyDescent="0.25">
      <c r="A187" s="71"/>
      <c r="B187" s="40" t="str">
        <f>_xlfn.SWITCH($A$183,"Lundi",Feuil3!D6,"Mardi",Feuil3!D18,"Mercredi",Feuil3!D30,"Jeudi",Feuil3!D42,"Vendredi",Feuil3!D54)</f>
        <v>N3</v>
      </c>
      <c r="C187" s="92" t="str">
        <f t="shared" si="24"/>
        <v>employé4</v>
      </c>
      <c r="D187" s="112">
        <f>_xlfn.SWITCH($A$183,"Lundi",Feuil3!E6,"Mardi",Feuil3!E18,"Mercredi",Feuil3!E30,"Jeudi",Feuil3!E42,"Vendredi",Feuil3!E54)</f>
        <v>0.33333333333333331</v>
      </c>
      <c r="E187" s="112">
        <f>_xlfn.SWITCH($A$183,"Lundi",Feuil3!G6,"Mardi",Feuil3!G18,"Mercredi",Feuil3!G30,"Jeudi",Feuil3!G42,"Vendredi",Feuil3!G54)</f>
        <v>0.41666666666666669</v>
      </c>
      <c r="F187" s="112">
        <f>_xlfn.SWITCH($A$183,"Lundi",Feuil3!I6,"Mardi",Feuil3!I18,"Mercredi",Feuil3!I30,"Jeudi",Feuil3!I42,"Vendredi",Feuil3!I54)</f>
        <v>0.4236111111111111</v>
      </c>
      <c r="G187" s="113">
        <f>_xlfn.SWITCH($A$183,"Lundi",Feuil3!K6,"Mardi",Feuil3!K18,"Mercredi",Feuil3!K30,"Jeudi",Feuil3!K42,"Vendredi",Feuil3!K54)</f>
        <v>0.5</v>
      </c>
      <c r="H187" s="48">
        <f>_xlfn.SWITCH($A$183,"Lundi",Feuil3!L6,"Mardi",Feuil3!L18,"Mercredi",Feuil3!L30,"Jeudi",Feuil3!L42,"Vendredi",Feuil3!L54)</f>
        <v>0.58333333333333337</v>
      </c>
      <c r="I187" s="112" t="str">
        <f>_xlfn.SWITCH($A$183,"Lundi",Feuil3!O6,"Mardi",Feuil3!O18,"Mercredi",Feuil3!O30,"Jeudi",Feuil3!O42,"Vendredi",Feuil3!O54)</f>
        <v xml:space="preserve"> </v>
      </c>
      <c r="J187" s="112" t="str">
        <f>_xlfn.SWITCH($A$183,"Lundi",Feuil3!Q6,"Mardi",Feuil3!Q18,"Mercredi",Feuil3!Q30,"Jeudi",Feuil3!Q42,"Vendredi",Feuil3!Q54)</f>
        <v xml:space="preserve"> </v>
      </c>
      <c r="K187" s="112">
        <f>_xlfn.SWITCH($A$183,"Lundi",Feuil3!R6,"Mardi",Feuil3!R18,"Mercredi",Feuil3!R30,"Jeudi",Feuil3!R42,"Vendredi",Feuil3!R54)</f>
        <v>0.66666666666666663</v>
      </c>
      <c r="L187" s="48">
        <f>_xlfn.SWITCH($A$183,"Lundi",Feuil3!S6,"Mardi",Feuil3!S18,"Mercredi",Feuil3!S30,"Jeudi",Feuil3!S42,"Vendredi",Feuil3!S54)</f>
        <v>0.24999999999999994</v>
      </c>
    </row>
    <row r="188" spans="1:12" x14ac:dyDescent="0.25">
      <c r="A188" s="71"/>
      <c r="B188" s="40" t="str">
        <f>_xlfn.SWITCH($A$183,"Lundi",Feuil3!D7,"Mardi",Feuil3!D19,"Mercredi",Feuil3!D31,"Jeudi",Feuil3!D43,"Vendredi",Feuil3!D55)</f>
        <v>N4</v>
      </c>
      <c r="C188" s="94" t="str">
        <f t="shared" si="24"/>
        <v>employé5</v>
      </c>
      <c r="D188" s="112">
        <f>_xlfn.SWITCH($A$183,"Lundi",Feuil3!E7,"Mardi",Feuil3!E19,"Mercredi",Feuil3!E31,"Jeudi",Feuil3!E43,"Vendredi",Feuil3!E55)</f>
        <v>0.375</v>
      </c>
      <c r="E188" s="112">
        <f>_xlfn.SWITCH($A$183,"Lundi",Feuil3!G7,"Mardi",Feuil3!G19,"Mercredi",Feuil3!G31,"Jeudi",Feuil3!G43,"Vendredi",Feuil3!G55)</f>
        <v>0.45833333333333331</v>
      </c>
      <c r="F188" s="112">
        <f>_xlfn.SWITCH($A$183,"Lundi",Feuil3!I7,"Mardi",Feuil3!I19,"Mercredi",Feuil3!I31,"Jeudi",Feuil3!I43,"Vendredi",Feuil3!I55)</f>
        <v>0.46527777777777773</v>
      </c>
      <c r="G188" s="113">
        <f>_xlfn.SWITCH($A$183,"Lundi",Feuil3!K7,"Mardi",Feuil3!K19,"Mercredi",Feuil3!K31,"Jeudi",Feuil3!K43,"Vendredi",Feuil3!K55)</f>
        <v>0.54166666666666663</v>
      </c>
      <c r="H188" s="48">
        <f>_xlfn.SWITCH($A$183,"Lundi",Feuil3!L7,"Mardi",Feuil3!L19,"Mercredi",Feuil3!L31,"Jeudi",Feuil3!L43,"Vendredi",Feuil3!L55)</f>
        <v>0.66666666666666663</v>
      </c>
      <c r="I188" s="112" t="str">
        <f>_xlfn.SWITCH($A$183,"Lundi",Feuil3!O7,"Mardi",Feuil3!O19,"Mercredi",Feuil3!O31,"Jeudi",Feuil3!O43,"Vendredi",Feuil3!O55)</f>
        <v xml:space="preserve"> </v>
      </c>
      <c r="J188" s="112" t="str">
        <f>_xlfn.SWITCH($A$183,"Lundi",Feuil3!Q7,"Mardi",Feuil3!Q19,"Mercredi",Feuil3!Q31,"Jeudi",Feuil3!Q43,"Vendredi",Feuil3!Q55)</f>
        <v xml:space="preserve"> </v>
      </c>
      <c r="K188" s="112">
        <f>_xlfn.SWITCH($A$183,"Lundi",Feuil3!R7,"Mardi",Feuil3!R19,"Mercredi",Feuil3!R31,"Jeudi",Feuil3!R43,"Vendredi",Feuil3!R55)</f>
        <v>0.79166666666666663</v>
      </c>
      <c r="L188" s="48">
        <f>_xlfn.SWITCH($A$183,"Lundi",Feuil3!S7,"Mardi",Feuil3!S19,"Mercredi",Feuil3!S31,"Jeudi",Feuil3!S43,"Vendredi",Feuil3!S55)</f>
        <v>0.29166666666666663</v>
      </c>
    </row>
    <row r="189" spans="1:12" x14ac:dyDescent="0.25">
      <c r="A189" s="71"/>
      <c r="B189" s="40" t="str">
        <f>_xlfn.SWITCH($A$183,"Lundi",Feuil3!D8,"Mardi",Feuil3!D20,"Mercredi",Feuil3!D32,"Jeudi",Feuil3!D44,"Vendredi",Feuil3!D56)</f>
        <v>N5</v>
      </c>
      <c r="C189" s="95" t="str">
        <f t="shared" si="24"/>
        <v>employé6</v>
      </c>
      <c r="D189" s="112">
        <f>_xlfn.SWITCH($A$183,"Lundi",Feuil3!E8,"Mardi",Feuil3!E20,"Mercredi",Feuil3!E32,"Jeudi",Feuil3!E44,"Vendredi",Feuil3!E56)</f>
        <v>0.33333333333333331</v>
      </c>
      <c r="E189" s="112">
        <f>_xlfn.SWITCH($A$183,"Lundi",Feuil3!G8,"Mardi",Feuil3!G20,"Mercredi",Feuil3!G32,"Jeudi",Feuil3!G44,"Vendredi",Feuil3!G56)</f>
        <v>0.41666666666666669</v>
      </c>
      <c r="F189" s="112">
        <f>_xlfn.SWITCH($A$183,"Lundi",Feuil3!I8,"Mardi",Feuil3!I20,"Mercredi",Feuil3!I32,"Jeudi",Feuil3!I44,"Vendredi",Feuil3!I56)</f>
        <v>0.4236111111111111</v>
      </c>
      <c r="G189" s="113">
        <f>_xlfn.SWITCH($A$183,"Lundi",Feuil3!K8,"Mardi",Feuil3!K20,"Mercredi",Feuil3!K32,"Jeudi",Feuil3!K44,"Vendredi",Feuil3!K56)</f>
        <v>0.5</v>
      </c>
      <c r="H189" s="48">
        <f>_xlfn.SWITCH($A$183,"Lundi",Feuil3!L8,"Mardi",Feuil3!L20,"Mercredi",Feuil3!L32,"Jeudi",Feuil3!L44,"Vendredi",Feuil3!L56)</f>
        <v>0.5625</v>
      </c>
      <c r="I189" s="112" t="str">
        <f>_xlfn.SWITCH($A$183,"Lundi",Feuil3!O8,"Mardi",Feuil3!O20,"Mercredi",Feuil3!O32,"Jeudi",Feuil3!O44,"Vendredi",Feuil3!O56)</f>
        <v xml:space="preserve"> </v>
      </c>
      <c r="J189" s="112" t="str">
        <f>_xlfn.SWITCH($A$183,"Lundi",Feuil3!Q8,"Mardi",Feuil3!Q20,"Mercredi",Feuil3!Q32,"Jeudi",Feuil3!Q44,"Vendredi",Feuil3!Q56)</f>
        <v xml:space="preserve"> </v>
      </c>
      <c r="K189" s="112">
        <f>_xlfn.SWITCH($A$183,"Lundi",Feuil3!R8,"Mardi",Feuil3!R20,"Mercredi",Feuil3!R32,"Jeudi",Feuil3!R44,"Vendredi",Feuil3!R56)</f>
        <v>0.6875</v>
      </c>
      <c r="L189" s="48">
        <f>_xlfn.SWITCH($A$183,"Lundi",Feuil3!S8,"Mardi",Feuil3!S20,"Mercredi",Feuil3!S32,"Jeudi",Feuil3!S44,"Vendredi",Feuil3!S56)</f>
        <v>0.29166666666666669</v>
      </c>
    </row>
    <row r="190" spans="1:12" x14ac:dyDescent="0.25">
      <c r="A190" s="71"/>
      <c r="B190" s="40" t="str">
        <f>_xlfn.SWITCH($A$183,"Lundi",Feuil3!D9,"Mardi",Feuil3!D21,"Mercredi",Feuil3!D33,"Jeudi",Feuil3!D45,"Vendredi",Feuil3!D57)</f>
        <v xml:space="preserve"> </v>
      </c>
      <c r="C190" s="59"/>
      <c r="D190" s="112" t="str">
        <f>_xlfn.SWITCH($A$183,"Lundi",Feuil3!E9,"Mardi",Feuil3!E21,"Mercredi",Feuil3!E33,"Jeudi",Feuil3!E45,"Vendredi",Feuil3!E57)</f>
        <v xml:space="preserve"> </v>
      </c>
      <c r="E190" s="112" t="str">
        <f>_xlfn.SWITCH($A$183,"Lundi",Feuil3!G9,"Mardi",Feuil3!G21,"Mercredi",Feuil3!G33,"Jeudi",Feuil3!G45,"Vendredi",Feuil3!G57)</f>
        <v xml:space="preserve"> </v>
      </c>
      <c r="F190" s="112" t="str">
        <f>_xlfn.SWITCH($A$183,"Lundi",Feuil3!I9,"Mardi",Feuil3!I21,"Mercredi",Feuil3!I33,"Jeudi",Feuil3!I45,"Vendredi",Feuil3!I57)</f>
        <v xml:space="preserve"> </v>
      </c>
      <c r="G190" s="113" t="str">
        <f>_xlfn.SWITCH($A$183,"Lundi",Feuil3!K9,"Mardi",Feuil3!K21,"Mercredi",Feuil3!K33,"Jeudi",Feuil3!K45,"Vendredi",Feuil3!K57)</f>
        <v xml:space="preserve"> </v>
      </c>
      <c r="H190" s="48" t="str">
        <f>_xlfn.SWITCH($A$183,"Lundi",Feuil3!L9,"Mardi",Feuil3!L21,"Mercredi",Feuil3!L33,"Jeudi",Feuil3!L45,"Vendredi",Feuil3!L57)</f>
        <v xml:space="preserve"> </v>
      </c>
      <c r="I190" s="112" t="str">
        <f>_xlfn.SWITCH($A$183,"Lundi",Feuil3!O9,"Mardi",Feuil3!O21,"Mercredi",Feuil3!O33,"Jeudi",Feuil3!O45,"Vendredi",Feuil3!O57)</f>
        <v xml:space="preserve"> </v>
      </c>
      <c r="J190" s="112" t="str">
        <f>_xlfn.SWITCH($A$183,"Lundi",Feuil3!Q9,"Mardi",Feuil3!Q21,"Mercredi",Feuil3!Q33,"Jeudi",Feuil3!Q45,"Vendredi",Feuil3!Q57)</f>
        <v xml:space="preserve"> </v>
      </c>
      <c r="K190" s="112" t="str">
        <f>_xlfn.SWITCH($A$183,"Lundi",Feuil3!R9,"Mardi",Feuil3!R21,"Mercredi",Feuil3!R33,"Jeudi",Feuil3!R45,"Vendredi",Feuil3!R57)</f>
        <v xml:space="preserve"> </v>
      </c>
      <c r="L190" s="48" t="str">
        <f>_xlfn.SWITCH($A$183,"Lundi",Feuil3!S9,"Mardi",Feuil3!S21,"Mercredi",Feuil3!S33,"Jeudi",Feuil3!S45,"Vendredi",Feuil3!S57)</f>
        <v xml:space="preserve"> </v>
      </c>
    </row>
    <row r="191" spans="1:12" x14ac:dyDescent="0.25">
      <c r="A191" s="71"/>
      <c r="B191" s="40" t="str">
        <f>_xlfn.SWITCH($A$183,"Lundi",Feuil3!D10,"Mardi",Feuil3!D22,"Mercredi",Feuil3!D34,"Jeudi",Feuil3!D46,"Vendredi",Feuil3!D58)</f>
        <v>N7</v>
      </c>
      <c r="C191" s="102" t="str">
        <f>INDEX($W$18:$W$19,MATCH(B191,$V$18:$V$19,0))</f>
        <v>employé8</v>
      </c>
      <c r="D191" s="112">
        <f>_xlfn.SWITCH($A$183,"Lundi",Feuil3!E10,"Mardi",Feuil3!E22,"Mercredi",Feuil3!E34,"Jeudi",Feuil3!E46,"Vendredi",Feuil3!E58)</f>
        <v>0.33333333333333331</v>
      </c>
      <c r="E191" s="112">
        <f>_xlfn.SWITCH($A$183,"Lundi",Feuil3!G10,"Mardi",Feuil3!G22,"Mercredi",Feuil3!G34,"Jeudi",Feuil3!G46,"Vendredi",Feuil3!G58)</f>
        <v>0.41666666666666669</v>
      </c>
      <c r="F191" s="112">
        <f>_xlfn.SWITCH($A$183,"Lundi",Feuil3!I10,"Mardi",Feuil3!I22,"Mercredi",Feuil3!I34,"Jeudi",Feuil3!I46,"Vendredi",Feuil3!I58)</f>
        <v>0.4236111111111111</v>
      </c>
      <c r="G191" s="113">
        <f>_xlfn.SWITCH($A$183,"Lundi",Feuil3!K10,"Mardi",Feuil3!K22,"Mercredi",Feuil3!K34,"Jeudi",Feuil3!K46,"Vendredi",Feuil3!K58)</f>
        <v>0.5</v>
      </c>
      <c r="H191" s="48">
        <f>_xlfn.SWITCH($A$183,"Lundi",Feuil3!L10,"Mardi",Feuil3!L22,"Mercredi",Feuil3!L34,"Jeudi",Feuil3!L46,"Vendredi",Feuil3!L58)</f>
        <v>0.54166666666666663</v>
      </c>
      <c r="I191" s="112">
        <f>_xlfn.SWITCH($A$183,"Lundi",Feuil3!O10,"Mardi",Feuil3!O22,"Mercredi",Feuil3!O34,"Jeudi",Feuil3!O46,"Vendredi",Feuil3!O58)</f>
        <v>0.625</v>
      </c>
      <c r="J191" s="112">
        <f>_xlfn.SWITCH($A$183,"Lundi",Feuil3!Q10,"Mardi",Feuil3!Q22,"Mercredi",Feuil3!Q34,"Jeudi",Feuil3!Q46,"Vendredi",Feuil3!Q58)</f>
        <v>0.63194444444444442</v>
      </c>
      <c r="K191" s="112">
        <f>_xlfn.SWITCH($A$183,"Lundi",Feuil3!R10,"Mardi",Feuil3!R22,"Mercredi",Feuil3!R34,"Jeudi",Feuil3!R46,"Vendredi",Feuil3!R58)</f>
        <v>0.70833333333333337</v>
      </c>
      <c r="L191" s="48">
        <f>_xlfn.SWITCH($A$183,"Lundi",Feuil3!S10,"Mardi",Feuil3!S22,"Mercredi",Feuil3!S34,"Jeudi",Feuil3!S46,"Vendredi",Feuil3!S58)</f>
        <v>0.33333333333333343</v>
      </c>
    </row>
    <row r="192" spans="1:12" x14ac:dyDescent="0.25">
      <c r="A192" s="71"/>
      <c r="B192" s="40" t="str">
        <f>_xlfn.SWITCH($A$183,"Lundi",Feuil3!D11,"Mardi",Feuil3!D23,"Mercredi",Feuil3!D35,"Jeudi",Feuil3!D47,"Vendredi",Feuil3!D59)</f>
        <v>N8</v>
      </c>
      <c r="C192" s="97" t="str">
        <f>INDEX($W$18:$W$19,MATCH(B192,$V$18:$V$19,0))</f>
        <v>employé7</v>
      </c>
      <c r="D192" s="112">
        <f>_xlfn.SWITCH($A$183,"Lundi",Feuil3!E11,"Mardi",Feuil3!E23,"Mercredi",Feuil3!E35,"Jeudi",Feuil3!E47,"Vendredi",Feuil3!E59)</f>
        <v>0.375</v>
      </c>
      <c r="E192" s="112">
        <f>_xlfn.SWITCH($A$183,"Lundi",Feuil3!G11,"Mardi",Feuil3!G23,"Mercredi",Feuil3!G35,"Jeudi",Feuil3!G47,"Vendredi",Feuil3!G59)</f>
        <v>0.45833333333333331</v>
      </c>
      <c r="F192" s="112">
        <f>_xlfn.SWITCH($A$183,"Lundi",Feuil3!I11,"Mardi",Feuil3!I23,"Mercredi",Feuil3!I35,"Jeudi",Feuil3!I47,"Vendredi",Feuil3!I59)</f>
        <v>0.46527777777777773</v>
      </c>
      <c r="G192" s="113">
        <f>_xlfn.SWITCH($A$183,"Lundi",Feuil3!K11,"Mardi",Feuil3!K23,"Mercredi",Feuil3!K35,"Jeudi",Feuil3!K47,"Vendredi",Feuil3!K59)</f>
        <v>0.54166666666666663</v>
      </c>
      <c r="H192" s="48">
        <f>_xlfn.SWITCH($A$183,"Lundi",Feuil3!L11,"Mardi",Feuil3!L23,"Mercredi",Feuil3!L35,"Jeudi",Feuil3!L47,"Vendredi",Feuil3!L59)</f>
        <v>0.66666666666666663</v>
      </c>
      <c r="I192" s="112">
        <f>_xlfn.SWITCH($A$183,"Lundi",Feuil3!O11,"Mardi",Feuil3!O23,"Mercredi",Feuil3!O35,"Jeudi",Feuil3!O47,"Vendredi",Feuil3!O59)</f>
        <v>0.75</v>
      </c>
      <c r="J192" s="112">
        <f>_xlfn.SWITCH($A$183,"Lundi",Feuil3!Q11,"Mardi",Feuil3!Q23,"Mercredi",Feuil3!Q35,"Jeudi",Feuil3!Q47,"Vendredi",Feuil3!Q59)</f>
        <v>0.75694444444444453</v>
      </c>
      <c r="K192" s="112">
        <f>_xlfn.SWITCH($A$183,"Lundi",Feuil3!R11,"Mardi",Feuil3!R23,"Mercredi",Feuil3!R35,"Jeudi",Feuil3!R47,"Vendredi",Feuil3!R59)</f>
        <v>0.79166666666666663</v>
      </c>
      <c r="L192" s="48">
        <f>_xlfn.SWITCH($A$183,"Lundi",Feuil3!S11,"Mardi",Feuil3!S23,"Mercredi",Feuil3!S35,"Jeudi",Feuil3!S47,"Vendredi",Feuil3!S59)</f>
        <v>0.29166666666666663</v>
      </c>
    </row>
    <row r="193" spans="1:12" x14ac:dyDescent="0.25">
      <c r="B193" s="40" t="str">
        <f>_xlfn.SWITCH($A$183,"Lundi",Feuil3!D12,"Mardi",Feuil3!D24,"Mercredi",Feuil3!D36,"Jeudi",Feuil3!D48,"Vendredi",Feuil3!D60)</f>
        <v>Karine</v>
      </c>
      <c r="C193" s="98" t="s">
        <v>1</v>
      </c>
      <c r="D193" s="112" t="str">
        <f>_xlfn.SWITCH($A$183,"Lundi",Feuil3!E12,"Mardi",Feuil3!E24,"Mercredi",Feuil3!E36,"Jeudi",Feuil3!E48,"Vendredi",Feuil3!E60)</f>
        <v xml:space="preserve"> </v>
      </c>
      <c r="E193" s="112" t="str">
        <f>_xlfn.SWITCH($A$183,"Lundi",Feuil3!G12,"Mardi",Feuil3!G24,"Mercredi",Feuil3!G36,"Jeudi",Feuil3!G48,"Vendredi",Feuil3!G60)</f>
        <v xml:space="preserve"> </v>
      </c>
      <c r="F193" s="112" t="str">
        <f>_xlfn.SWITCH($A$183,"Lundi",Feuil3!I12,"Mardi",Feuil3!I24,"Mercredi",Feuil3!I36,"Jeudi",Feuil3!I48,"Vendredi",Feuil3!I60)</f>
        <v xml:space="preserve"> </v>
      </c>
      <c r="G193" s="113" t="str">
        <f>_xlfn.SWITCH($A$183,"Lundi",Feuil3!K12,"Mardi",Feuil3!K24,"Mercredi",Feuil3!K36,"Jeudi",Feuil3!K48,"Vendredi",Feuil3!K60)</f>
        <v xml:space="preserve"> </v>
      </c>
      <c r="H193" s="48" t="str">
        <f>_xlfn.SWITCH($A$183,"Lundi",Feuil3!L12,"Mardi",Feuil3!L24,"Mercredi",Feuil3!L36,"Jeudi",Feuil3!L48,"Vendredi",Feuil3!L60)</f>
        <v xml:space="preserve"> </v>
      </c>
      <c r="I193" s="112" t="str">
        <f>_xlfn.SWITCH($A$183,"Lundi",Feuil3!O12,"Mardi",Feuil3!O24,"Mercredi",Feuil3!O36,"Jeudi",Feuil3!O48,"Vendredi",Feuil3!O60)</f>
        <v xml:space="preserve"> </v>
      </c>
      <c r="J193" s="112" t="str">
        <f>_xlfn.SWITCH($A$183,"Lundi",Feuil3!Q12,"Mardi",Feuil3!Q24,"Mercredi",Feuil3!Q36,"Jeudi",Feuil3!Q48,"Vendredi",Feuil3!Q60)</f>
        <v xml:space="preserve"> </v>
      </c>
      <c r="K193" s="112" t="str">
        <f>_xlfn.SWITCH($A$183,"Lundi",Feuil3!R12,"Mardi",Feuil3!R24,"Mercredi",Feuil3!R36,"Jeudi",Feuil3!R48,"Vendredi",Feuil3!R60)</f>
        <v xml:space="preserve"> </v>
      </c>
      <c r="L193" s="48">
        <f>_xlfn.SWITCH($A$183,"Lundi",Feuil3!S12,"Mardi",Feuil3!S24,"Mercredi",Feuil3!S36,"Jeudi",Feuil3!S48,"Vendredi",Feuil3!S60)</f>
        <v>0</v>
      </c>
    </row>
    <row r="194" spans="1:12" x14ac:dyDescent="0.25">
      <c r="B194" s="60"/>
      <c r="C194" s="122"/>
      <c r="D194" s="104"/>
      <c r="E194" s="104"/>
      <c r="F194" s="104"/>
      <c r="G194" s="115"/>
      <c r="H194" s="104"/>
      <c r="I194" s="104"/>
      <c r="J194" s="104"/>
      <c r="K194" s="104"/>
      <c r="L194" s="104"/>
    </row>
    <row r="195" spans="1:12" x14ac:dyDescent="0.25">
      <c r="A195" s="61">
        <f>_xlfn.SWITCH(WEEKDAY(A182+1),7,A182+3,1,A182+2,2,A182+1,3,A182+1,4,A182+1,5,A182+1,6,A182+1)</f>
        <v>44368</v>
      </c>
      <c r="B195" s="60"/>
      <c r="C195" s="122"/>
      <c r="D195" s="104"/>
      <c r="E195" s="104"/>
      <c r="F195" s="104"/>
      <c r="G195" s="115"/>
      <c r="H195" s="104"/>
      <c r="I195" s="104"/>
      <c r="J195" s="104"/>
      <c r="K195" s="104"/>
      <c r="L195" s="104"/>
    </row>
    <row r="196" spans="1:12" x14ac:dyDescent="0.25">
      <c r="A196" s="64" t="str">
        <f>INDEX($AC$2:$AC$8,MATCH(WEEKDAY(A195),$AD$2:$AD$8,0))</f>
        <v>Lundi</v>
      </c>
      <c r="B196" s="67"/>
      <c r="C196" s="101" t="s">
        <v>61</v>
      </c>
      <c r="D196" s="65" t="s">
        <v>31</v>
      </c>
      <c r="E196" s="65" t="s">
        <v>37</v>
      </c>
      <c r="F196" s="65" t="s">
        <v>32</v>
      </c>
      <c r="G196" s="80" t="s">
        <v>0</v>
      </c>
      <c r="H196" s="66" t="s">
        <v>32</v>
      </c>
      <c r="I196" s="65" t="s">
        <v>37</v>
      </c>
      <c r="J196" s="65" t="s">
        <v>32</v>
      </c>
      <c r="K196" s="65" t="s">
        <v>55</v>
      </c>
      <c r="L196" s="65" t="s">
        <v>60</v>
      </c>
    </row>
    <row r="197" spans="1:12" x14ac:dyDescent="0.25">
      <c r="A197" s="71"/>
      <c r="B197" s="40" t="str">
        <f>_xlfn.SWITCH($A$196,"Lundi",Feuil3!D3,"Mardi",Feuil3!D15,"Mercredi",Feuil3!D27,"Jeudi",Feuil3!D39,"Vendredi",Feuil3!D51)</f>
        <v>N2</v>
      </c>
      <c r="C197" s="93" t="str">
        <f t="shared" ref="C197:C202" si="25">INDEX($W$11:$W$16,MATCH(B197,$V$11:$V$16,0))</f>
        <v>employé3</v>
      </c>
      <c r="D197" s="112">
        <f>_xlfn.SWITCH($A$196,"Lundi",Feuil3!E3,"Mardi",Feuil3!E15,"Mercredi",Feuil3!E27,"Jeudi",Feuil3!E39,"Vendredi",Feuil3!E51)</f>
        <v>0.33333333333333331</v>
      </c>
      <c r="E197" s="112">
        <f>_xlfn.SWITCH($A$196,"Lundi",Feuil3!G3,"Mardi",Feuil3!G15,"Mercredi",Feuil3!G27,"Jeudi",Feuil3!G39,"Vendredi",Feuil3!G51)</f>
        <v>0.41666666666666669</v>
      </c>
      <c r="F197" s="112">
        <f>_xlfn.SWITCH($A$196,"Lundi",Feuil3!I3,"Mardi",Feuil3!I15,"Mercredi",Feuil3!I27,"Jeudi",Feuil3!I39,"Vendredi",Feuil3!I51)</f>
        <v>0.4236111111111111</v>
      </c>
      <c r="G197" s="113">
        <f>_xlfn.SWITCH($A$196,"Lundi",Feuil3!K3,"Mardi",Feuil3!K15,"Mercredi",Feuil3!K27,"Jeudi",Feuil3!K39,"Vendredi",Feuil3!K51)</f>
        <v>0.5</v>
      </c>
      <c r="H197" s="48">
        <f>_xlfn.SWITCH($A$196,"Lundi",Feuil3!L3,"Mardi",Feuil3!L15,"Mercredi",Feuil3!L27,"Jeudi",Feuil3!L39,"Vendredi",Feuil3!L51)</f>
        <v>0.58333333333333337</v>
      </c>
      <c r="I197" s="112">
        <f>_xlfn.SWITCH($A$196,"Lundi",Feuil3!O3,"Mardi",Feuil3!O15,"Mercredi",Feuil3!O27,"Jeudi",Feuil3!O39,"Vendredi",Feuil3!O51)</f>
        <v>0.66666666666666663</v>
      </c>
      <c r="J197" s="112">
        <f>_xlfn.SWITCH($A$196,"Lundi",Feuil3!Q3,"Mardi",Feuil3!Q15,"Mercredi",Feuil3!Q27,"Jeudi",Feuil3!Q39,"Vendredi",Feuil3!Q51)</f>
        <v>0.67361111111111116</v>
      </c>
      <c r="K197" s="112">
        <f>_xlfn.SWITCH($A$196,"Lundi",Feuil3!R3,"Mardi",Feuil3!R15,"Mercredi",Feuil3!R27,"Jeudi",Feuil3!R39,"Vendredi",Feuil3!R51)</f>
        <v>0.75</v>
      </c>
      <c r="L197" s="48">
        <f>_xlfn.SWITCH($A$196,"Lundi",Feuil3!S3,"Mardi",Feuil3!S15,"Mercredi",Feuil3!S27,"Jeudi",Feuil3!S39,"Vendredi",Feuil3!S51)</f>
        <v>0.33333333333333331</v>
      </c>
    </row>
    <row r="198" spans="1:12" x14ac:dyDescent="0.25">
      <c r="A198" s="71"/>
      <c r="B198" s="40" t="str">
        <f>_xlfn.SWITCH($A$196,"Lundi",Feuil3!D4,"Mardi",Feuil3!D16,"Mercredi",Feuil3!D28,"Jeudi",Feuil3!D40,"Vendredi",Feuil3!D52)</f>
        <v>N3</v>
      </c>
      <c r="C198" s="92" t="str">
        <f t="shared" si="25"/>
        <v>employé4</v>
      </c>
      <c r="D198" s="112">
        <f>_xlfn.SWITCH($A$196,"Lundi",Feuil3!E4,"Mardi",Feuil3!E16,"Mercredi",Feuil3!E28,"Jeudi",Feuil3!E40,"Vendredi",Feuil3!E52)</f>
        <v>0.33333333333333331</v>
      </c>
      <c r="E198" s="112">
        <f>_xlfn.SWITCH($A$196,"Lundi",Feuil3!G4,"Mardi",Feuil3!G16,"Mercredi",Feuil3!G28,"Jeudi",Feuil3!G40,"Vendredi",Feuil3!G52)</f>
        <v>0.45833333333333331</v>
      </c>
      <c r="F198" s="112">
        <f>_xlfn.SWITCH($A$196,"Lundi",Feuil3!I4,"Mardi",Feuil3!I16,"Mercredi",Feuil3!I28,"Jeudi",Feuil3!I40,"Vendredi",Feuil3!I52)</f>
        <v>0.46875</v>
      </c>
      <c r="G198" s="113">
        <f>_xlfn.SWITCH($A$196,"Lundi",Feuil3!K4,"Mardi",Feuil3!K16,"Mercredi",Feuil3!K28,"Jeudi",Feuil3!K40,"Vendredi",Feuil3!K52)</f>
        <v>0.52083333333333337</v>
      </c>
      <c r="H198" s="48">
        <f>_xlfn.SWITCH($A$196,"Lundi",Feuil3!L4,"Mardi",Feuil3!L16,"Mercredi",Feuil3!L28,"Jeudi",Feuil3!L40,"Vendredi",Feuil3!L52)</f>
        <v>0.60416666666666663</v>
      </c>
      <c r="I198" s="112">
        <f>_xlfn.SWITCH($A$196,"Lundi",Feuil3!O4,"Mardi",Feuil3!O16,"Mercredi",Feuil3!O28,"Jeudi",Feuil3!O40,"Vendredi",Feuil3!O52)</f>
        <v>0.6875</v>
      </c>
      <c r="J198" s="112">
        <f>_xlfn.SWITCH($A$196,"Lundi",Feuil3!Q4,"Mardi",Feuil3!Q16,"Mercredi",Feuil3!Q28,"Jeudi",Feuil3!Q40,"Vendredi",Feuil3!Q52)</f>
        <v>0.69444444444444453</v>
      </c>
      <c r="K198" s="112">
        <f>_xlfn.SWITCH($A$196,"Lundi",Feuil3!R4,"Mardi",Feuil3!R16,"Mercredi",Feuil3!R28,"Jeudi",Feuil3!R40,"Vendredi",Feuil3!R52)</f>
        <v>0.75</v>
      </c>
      <c r="L198" s="48">
        <f>_xlfn.SWITCH($A$196,"Lundi",Feuil3!S4,"Mardi",Feuil3!S16,"Mercredi",Feuil3!S28,"Jeudi",Feuil3!S40,"Vendredi",Feuil3!S52)</f>
        <v>0.33333333333333343</v>
      </c>
    </row>
    <row r="199" spans="1:12" x14ac:dyDescent="0.25">
      <c r="A199" s="71"/>
      <c r="B199" s="40" t="str">
        <f>_xlfn.SWITCH($A$196,"Lundi",Feuil3!D5,"Mardi",Feuil3!D17,"Mercredi",Feuil3!D29,"Jeudi",Feuil3!D41,"Vendredi",Feuil3!D53)</f>
        <v>N4</v>
      </c>
      <c r="C199" s="94" t="str">
        <f t="shared" si="25"/>
        <v>employé5</v>
      </c>
      <c r="D199" s="112">
        <f>_xlfn.SWITCH($A$196,"Lundi",Feuil3!E5,"Mardi",Feuil3!E17,"Mercredi",Feuil3!E29,"Jeudi",Feuil3!E41,"Vendredi",Feuil3!E53)</f>
        <v>0.33333333333333331</v>
      </c>
      <c r="E199" s="112">
        <f>_xlfn.SWITCH($A$196,"Lundi",Feuil3!G5,"Mardi",Feuil3!G17,"Mercredi",Feuil3!G29,"Jeudi",Feuil3!G41,"Vendredi",Feuil3!G53)</f>
        <v>0.41666666666666669</v>
      </c>
      <c r="F199" s="112">
        <f>_xlfn.SWITCH($A$196,"Lundi",Feuil3!I5,"Mardi",Feuil3!I17,"Mercredi",Feuil3!I29,"Jeudi",Feuil3!I41,"Vendredi",Feuil3!I53)</f>
        <v>0.4236111111111111</v>
      </c>
      <c r="G199" s="113">
        <f>_xlfn.SWITCH($A$196,"Lundi",Feuil3!K5,"Mardi",Feuil3!K17,"Mercredi",Feuil3!K29,"Jeudi",Feuil3!K41,"Vendredi",Feuil3!K53)</f>
        <v>0.5</v>
      </c>
      <c r="H199" s="48">
        <f>_xlfn.SWITCH($A$196,"Lundi",Feuil3!L5,"Mardi",Feuil3!L17,"Mercredi",Feuil3!L29,"Jeudi",Feuil3!L41,"Vendredi",Feuil3!L53)</f>
        <v>0.58333333333333337</v>
      </c>
      <c r="I199" s="112">
        <f>_xlfn.SWITCH($A$196,"Lundi",Feuil3!O5,"Mardi",Feuil3!O17,"Mercredi",Feuil3!O29,"Jeudi",Feuil3!O41,"Vendredi",Feuil3!O53)</f>
        <v>0.66666666666666663</v>
      </c>
      <c r="J199" s="112">
        <f>_xlfn.SWITCH($A$196,"Lundi",Feuil3!Q5,"Mardi",Feuil3!Q17,"Mercredi",Feuil3!Q29,"Jeudi",Feuil3!Q41,"Vendredi",Feuil3!Q53)</f>
        <v>0.67361111111111116</v>
      </c>
      <c r="K199" s="112">
        <f>_xlfn.SWITCH($A$196,"Lundi",Feuil3!R5,"Mardi",Feuil3!R17,"Mercredi",Feuil3!R29,"Jeudi",Feuil3!R41,"Vendredi",Feuil3!R53)</f>
        <v>0.75</v>
      </c>
      <c r="L199" s="48">
        <f>_xlfn.SWITCH($A$196,"Lundi",Feuil3!S5,"Mardi",Feuil3!S17,"Mercredi",Feuil3!S29,"Jeudi",Feuil3!S41,"Vendredi",Feuil3!S53)</f>
        <v>0.33333333333333331</v>
      </c>
    </row>
    <row r="200" spans="1:12" x14ac:dyDescent="0.25">
      <c r="A200" s="71"/>
      <c r="B200" s="40" t="str">
        <f>_xlfn.SWITCH($A$196,"Lundi",Feuil3!D6,"Mardi",Feuil3!D18,"Mercredi",Feuil3!D30,"Jeudi",Feuil3!D42,"Vendredi",Feuil3!D54)</f>
        <v>N5</v>
      </c>
      <c r="C200" s="95" t="str">
        <f t="shared" si="25"/>
        <v>employé6</v>
      </c>
      <c r="D200" s="112">
        <f>_xlfn.SWITCH($A$196,"Lundi",Feuil3!E6,"Mardi",Feuil3!E18,"Mercredi",Feuil3!E30,"Jeudi",Feuil3!E42,"Vendredi",Feuil3!E54)</f>
        <v>0.33333333333333331</v>
      </c>
      <c r="E200" s="112">
        <f>_xlfn.SWITCH($A$196,"Lundi",Feuil3!G6,"Mardi",Feuil3!G18,"Mercredi",Feuil3!G30,"Jeudi",Feuil3!G42,"Vendredi",Feuil3!G54)</f>
        <v>0.41666666666666669</v>
      </c>
      <c r="F200" s="112">
        <f>_xlfn.SWITCH($A$196,"Lundi",Feuil3!I6,"Mardi",Feuil3!I18,"Mercredi",Feuil3!I30,"Jeudi",Feuil3!I42,"Vendredi",Feuil3!I54)</f>
        <v>0.4236111111111111</v>
      </c>
      <c r="G200" s="113">
        <f>_xlfn.SWITCH($A$196,"Lundi",Feuil3!K6,"Mardi",Feuil3!K18,"Mercredi",Feuil3!K30,"Jeudi",Feuil3!K42,"Vendredi",Feuil3!K54)</f>
        <v>0.5</v>
      </c>
      <c r="H200" s="48">
        <f>_xlfn.SWITCH($A$196,"Lundi",Feuil3!L6,"Mardi",Feuil3!L18,"Mercredi",Feuil3!L30,"Jeudi",Feuil3!L42,"Vendredi",Feuil3!L54)</f>
        <v>0.58333333333333337</v>
      </c>
      <c r="I200" s="112">
        <f>_xlfn.SWITCH($A$196,"Lundi",Feuil3!O6,"Mardi",Feuil3!O18,"Mercredi",Feuil3!O30,"Jeudi",Feuil3!O42,"Vendredi",Feuil3!O54)</f>
        <v>0.66666666666666663</v>
      </c>
      <c r="J200" s="112">
        <f>_xlfn.SWITCH($A$196,"Lundi",Feuil3!Q6,"Mardi",Feuil3!Q18,"Mercredi",Feuil3!Q30,"Jeudi",Feuil3!Q42,"Vendredi",Feuil3!Q54)</f>
        <v>0.67361111111111116</v>
      </c>
      <c r="K200" s="112">
        <f>_xlfn.SWITCH($A$196,"Lundi",Feuil3!R6,"Mardi",Feuil3!R18,"Mercredi",Feuil3!R30,"Jeudi",Feuil3!R42,"Vendredi",Feuil3!R54)</f>
        <v>0.75</v>
      </c>
      <c r="L200" s="48">
        <f>_xlfn.SWITCH($A$196,"Lundi",Feuil3!S6,"Mardi",Feuil3!S18,"Mercredi",Feuil3!S30,"Jeudi",Feuil3!S42,"Vendredi",Feuil3!S54)</f>
        <v>0.33333333333333331</v>
      </c>
    </row>
    <row r="201" spans="1:12" x14ac:dyDescent="0.25">
      <c r="A201" s="71"/>
      <c r="B201" s="40" t="str">
        <f>_xlfn.SWITCH($A$196,"Lundi",Feuil3!D7,"Mardi",Feuil3!D19,"Mercredi",Feuil3!D31,"Jeudi",Feuil3!D43,"Vendredi",Feuil3!D55)</f>
        <v>N6</v>
      </c>
      <c r="C201" s="90" t="str">
        <f t="shared" si="25"/>
        <v>employé1</v>
      </c>
      <c r="D201" s="112">
        <f>_xlfn.SWITCH($A$196,"Lundi",Feuil3!E7,"Mardi",Feuil3!E19,"Mercredi",Feuil3!E31,"Jeudi",Feuil3!E43,"Vendredi",Feuil3!E55)</f>
        <v>0.33333333333333331</v>
      </c>
      <c r="E201" s="112" t="str">
        <f>_xlfn.SWITCH($A$196,"Lundi",Feuil3!G7,"Mardi",Feuil3!G19,"Mercredi",Feuil3!G31,"Jeudi",Feuil3!G43,"Vendredi",Feuil3!G55)</f>
        <v xml:space="preserve"> </v>
      </c>
      <c r="F201" s="112" t="str">
        <f>_xlfn.SWITCH($A$196,"Lundi",Feuil3!I7,"Mardi",Feuil3!I19,"Mercredi",Feuil3!I31,"Jeudi",Feuil3!I43,"Vendredi",Feuil3!I55)</f>
        <v xml:space="preserve"> </v>
      </c>
      <c r="G201" s="113">
        <f>_xlfn.SWITCH($A$196,"Lundi",Feuil3!K7,"Mardi",Feuil3!K19,"Mercredi",Feuil3!K31,"Jeudi",Feuil3!K43,"Vendredi",Feuil3!K55)</f>
        <v>0.45833333333333331</v>
      </c>
      <c r="H201" s="48">
        <f>_xlfn.SWITCH($A$196,"Lundi",Feuil3!L7,"Mardi",Feuil3!L19,"Mercredi",Feuil3!L31,"Jeudi",Feuil3!L43,"Vendredi",Feuil3!L55)</f>
        <v>0.48958333333333331</v>
      </c>
      <c r="I201" s="112">
        <f>_xlfn.SWITCH($A$196,"Lundi",Feuil3!O7,"Mardi",Feuil3!O19,"Mercredi",Feuil3!O31,"Jeudi",Feuil3!O43,"Vendredi",Feuil3!O55)</f>
        <v>0.61458333333333337</v>
      </c>
      <c r="J201" s="112">
        <f>_xlfn.SWITCH($A$196,"Lundi",Feuil3!Q7,"Mardi",Feuil3!Q19,"Mercredi",Feuil3!Q31,"Jeudi",Feuil3!Q43,"Vendredi",Feuil3!Q55)</f>
        <v>0.70833333333333337</v>
      </c>
      <c r="K201" s="112">
        <f>_xlfn.SWITCH($A$196,"Lundi",Feuil3!R7,"Mardi",Feuil3!R19,"Mercredi",Feuil3!R31,"Jeudi",Feuil3!R43,"Vendredi",Feuil3!R55)</f>
        <v>0.79166666666666663</v>
      </c>
      <c r="L201" s="48">
        <f>_xlfn.SWITCH($A$196,"Lundi",Feuil3!S7,"Mardi",Feuil3!S19,"Mercredi",Feuil3!S31,"Jeudi",Feuil3!S43,"Vendredi",Feuil3!S55)</f>
        <v>0.33333333333333331</v>
      </c>
    </row>
    <row r="202" spans="1:12" x14ac:dyDescent="0.25">
      <c r="A202" s="71"/>
      <c r="B202" s="40" t="str">
        <f>_xlfn.SWITCH($A$196,"Lundi",Feuil3!D8,"Mardi",Feuil3!D20,"Mercredi",Feuil3!D32,"Jeudi",Feuil3!D44,"Vendredi",Feuil3!D56)</f>
        <v>N1</v>
      </c>
      <c r="C202" s="91" t="str">
        <f t="shared" si="25"/>
        <v>employé2</v>
      </c>
      <c r="D202" s="112">
        <f>_xlfn.SWITCH($A$196,"Lundi",Feuil3!E8,"Mardi",Feuil3!E20,"Mercredi",Feuil3!E32,"Jeudi",Feuil3!E44,"Vendredi",Feuil3!E56)</f>
        <v>0.33333333333333331</v>
      </c>
      <c r="E202" s="112">
        <f>_xlfn.SWITCH($A$196,"Lundi",Feuil3!G8,"Mardi",Feuil3!G20,"Mercredi",Feuil3!G32,"Jeudi",Feuil3!G44,"Vendredi",Feuil3!G56)</f>
        <v>0.41666666666666669</v>
      </c>
      <c r="F202" s="112">
        <f>_xlfn.SWITCH($A$196,"Lundi",Feuil3!I8,"Mardi",Feuil3!I20,"Mercredi",Feuil3!I32,"Jeudi",Feuil3!I44,"Vendredi",Feuil3!I56)</f>
        <v>0.4236111111111111</v>
      </c>
      <c r="G202" s="113">
        <f>_xlfn.SWITCH($A$196,"Lundi",Feuil3!K8,"Mardi",Feuil3!K20,"Mercredi",Feuil3!K32,"Jeudi",Feuil3!K44,"Vendredi",Feuil3!K56)</f>
        <v>0.5</v>
      </c>
      <c r="H202" s="48">
        <f>_xlfn.SWITCH($A$196,"Lundi",Feuil3!L8,"Mardi",Feuil3!L20,"Mercredi",Feuil3!L32,"Jeudi",Feuil3!L44,"Vendredi",Feuil3!L56)</f>
        <v>0.5625</v>
      </c>
      <c r="I202" s="112">
        <f>_xlfn.SWITCH($A$196,"Lundi",Feuil3!O8,"Mardi",Feuil3!O20,"Mercredi",Feuil3!O32,"Jeudi",Feuil3!O44,"Vendredi",Feuil3!O56)</f>
        <v>0.64583333333333337</v>
      </c>
      <c r="J202" s="112">
        <f>_xlfn.SWITCH($A$196,"Lundi",Feuil3!Q8,"Mardi",Feuil3!Q20,"Mercredi",Feuil3!Q32,"Jeudi",Feuil3!Q44,"Vendredi",Feuil3!Q56)</f>
        <v>0.65277777777777779</v>
      </c>
      <c r="K202" s="112">
        <f>_xlfn.SWITCH($A$196,"Lundi",Feuil3!R8,"Mardi",Feuil3!R20,"Mercredi",Feuil3!R32,"Jeudi",Feuil3!R44,"Vendredi",Feuil3!R56)</f>
        <v>0.66666666666666663</v>
      </c>
      <c r="L202" s="48">
        <f>_xlfn.SWITCH($A$196,"Lundi",Feuil3!S8,"Mardi",Feuil3!S20,"Mercredi",Feuil3!S32,"Jeudi",Feuil3!S44,"Vendredi",Feuil3!S56)</f>
        <v>0.27083333333333331</v>
      </c>
    </row>
    <row r="203" spans="1:12" x14ac:dyDescent="0.25">
      <c r="A203" s="71"/>
      <c r="B203" s="40" t="str">
        <f>_xlfn.SWITCH($A$196,"Lundi",Feuil3!D9,"Mardi",Feuil3!D21,"Mercredi",Feuil3!D33,"Jeudi",Feuil3!D45,"Vendredi",Feuil3!D57)</f>
        <v xml:space="preserve"> </v>
      </c>
      <c r="C203" s="59"/>
      <c r="D203" s="112" t="str">
        <f>_xlfn.SWITCH($A$196,"Lundi",Feuil3!E9,"Mardi",Feuil3!E21,"Mercredi",Feuil3!E33,"Jeudi",Feuil3!E45,"Vendredi",Feuil3!E57)</f>
        <v xml:space="preserve"> </v>
      </c>
      <c r="E203" s="112" t="str">
        <f>_xlfn.SWITCH($A$196,"Lundi",Feuil3!G9,"Mardi",Feuil3!G21,"Mercredi",Feuil3!G33,"Jeudi",Feuil3!G45,"Vendredi",Feuil3!G57)</f>
        <v xml:space="preserve"> </v>
      </c>
      <c r="F203" s="112" t="str">
        <f>_xlfn.SWITCH($A$196,"Lundi",Feuil3!I9,"Mardi",Feuil3!I21,"Mercredi",Feuil3!I33,"Jeudi",Feuil3!I45,"Vendredi",Feuil3!I57)</f>
        <v xml:space="preserve"> </v>
      </c>
      <c r="G203" s="113" t="str">
        <f>_xlfn.SWITCH($A$196,"Lundi",Feuil3!K9,"Mardi",Feuil3!K21,"Mercredi",Feuil3!K33,"Jeudi",Feuil3!K45,"Vendredi",Feuil3!K57)</f>
        <v xml:space="preserve"> </v>
      </c>
      <c r="H203" s="48" t="str">
        <f>_xlfn.SWITCH($A$196,"Lundi",Feuil3!L9,"Mardi",Feuil3!L21,"Mercredi",Feuil3!L33,"Jeudi",Feuil3!L45,"Vendredi",Feuil3!L57)</f>
        <v xml:space="preserve"> </v>
      </c>
      <c r="I203" s="112" t="str">
        <f>_xlfn.SWITCH($A$196,"Lundi",Feuil3!O9,"Mardi",Feuil3!O21,"Mercredi",Feuil3!O33,"Jeudi",Feuil3!O45,"Vendredi",Feuil3!O57)</f>
        <v xml:space="preserve"> </v>
      </c>
      <c r="J203" s="112" t="str">
        <f>_xlfn.SWITCH($A$196,"Lundi",Feuil3!Q9,"Mardi",Feuil3!Q21,"Mercredi",Feuil3!Q33,"Jeudi",Feuil3!Q45,"Vendredi",Feuil3!Q57)</f>
        <v xml:space="preserve"> </v>
      </c>
      <c r="K203" s="112" t="str">
        <f>_xlfn.SWITCH($A$196,"Lundi",Feuil3!R9,"Mardi",Feuil3!R21,"Mercredi",Feuil3!R33,"Jeudi",Feuil3!R45,"Vendredi",Feuil3!R57)</f>
        <v xml:space="preserve"> </v>
      </c>
      <c r="L203" s="48" t="str">
        <f>_xlfn.SWITCH($A$196,"Lundi",Feuil3!S9,"Mardi",Feuil3!S21,"Mercredi",Feuil3!S33,"Jeudi",Feuil3!S45,"Vendredi",Feuil3!S57)</f>
        <v xml:space="preserve"> </v>
      </c>
    </row>
    <row r="204" spans="1:12" x14ac:dyDescent="0.25">
      <c r="A204" s="71"/>
      <c r="B204" s="40" t="str">
        <f>_xlfn.SWITCH($A$196,"Lundi",Feuil3!D10,"Mardi",Feuil3!D22,"Mercredi",Feuil3!D34,"Jeudi",Feuil3!D46,"Vendredi",Feuil3!D58)</f>
        <v>N7</v>
      </c>
      <c r="C204" s="102" t="str">
        <f>INDEX($W$18:$W$19,MATCH(B204,$V$18:$V$19,0))</f>
        <v>employé8</v>
      </c>
      <c r="D204" s="112">
        <f>_xlfn.SWITCH($A$196,"Lundi",Feuil3!E10,"Mardi",Feuil3!E22,"Mercredi",Feuil3!E34,"Jeudi",Feuil3!E46,"Vendredi",Feuil3!E58)</f>
        <v>0.33333333333333331</v>
      </c>
      <c r="E204" s="112">
        <f>_xlfn.SWITCH($A$196,"Lundi",Feuil3!G10,"Mardi",Feuil3!G22,"Mercredi",Feuil3!G34,"Jeudi",Feuil3!G46,"Vendredi",Feuil3!G58)</f>
        <v>0.41666666666666669</v>
      </c>
      <c r="F204" s="112">
        <f>_xlfn.SWITCH($A$196,"Lundi",Feuil3!I10,"Mardi",Feuil3!I22,"Mercredi",Feuil3!I34,"Jeudi",Feuil3!I46,"Vendredi",Feuil3!I58)</f>
        <v>0.4236111111111111</v>
      </c>
      <c r="G204" s="113">
        <f>_xlfn.SWITCH($A$196,"Lundi",Feuil3!K10,"Mardi",Feuil3!K22,"Mercredi",Feuil3!K34,"Jeudi",Feuil3!K46,"Vendredi",Feuil3!K58)</f>
        <v>0.5</v>
      </c>
      <c r="H204" s="48">
        <f>_xlfn.SWITCH($A$196,"Lundi",Feuil3!L10,"Mardi",Feuil3!L22,"Mercredi",Feuil3!L34,"Jeudi",Feuil3!L46,"Vendredi",Feuil3!L58)</f>
        <v>0.58333333333333337</v>
      </c>
      <c r="I204" s="112">
        <f>_xlfn.SWITCH($A$196,"Lundi",Feuil3!O10,"Mardi",Feuil3!O22,"Mercredi",Feuil3!O34,"Jeudi",Feuil3!O46,"Vendredi",Feuil3!O58)</f>
        <v>0.66666666666666663</v>
      </c>
      <c r="J204" s="112">
        <f>_xlfn.SWITCH($A$196,"Lundi",Feuil3!Q10,"Mardi",Feuil3!Q22,"Mercredi",Feuil3!Q34,"Jeudi",Feuil3!Q46,"Vendredi",Feuil3!Q58)</f>
        <v>0.67361111111111116</v>
      </c>
      <c r="K204" s="112">
        <f>_xlfn.SWITCH($A$196,"Lundi",Feuil3!R10,"Mardi",Feuil3!R22,"Mercredi",Feuil3!R34,"Jeudi",Feuil3!R46,"Vendredi",Feuil3!R58)</f>
        <v>0.75</v>
      </c>
      <c r="L204" s="48">
        <f>_xlfn.SWITCH($A$196,"Lundi",Feuil3!S10,"Mardi",Feuil3!S22,"Mercredi",Feuil3!S34,"Jeudi",Feuil3!S46,"Vendredi",Feuil3!S58)</f>
        <v>0.33333333333333331</v>
      </c>
    </row>
    <row r="205" spans="1:12" x14ac:dyDescent="0.25">
      <c r="A205" s="71"/>
      <c r="B205" s="40" t="str">
        <f>_xlfn.SWITCH($A$196,"Lundi",Feuil3!D11,"Mardi",Feuil3!D23,"Mercredi",Feuil3!D35,"Jeudi",Feuil3!D47,"Vendredi",Feuil3!D59)</f>
        <v>N8</v>
      </c>
      <c r="C205" s="97" t="str">
        <f>INDEX($W$18:$W$19,MATCH(B205,$V$18:$V$19,0))</f>
        <v>employé7</v>
      </c>
      <c r="D205" s="112">
        <f>_xlfn.SWITCH($A$196,"Lundi",Feuil3!E11,"Mardi",Feuil3!E23,"Mercredi",Feuil3!E35,"Jeudi",Feuil3!E47,"Vendredi",Feuil3!E59)</f>
        <v>0.33333333333333331</v>
      </c>
      <c r="E205" s="112" t="str">
        <f>_xlfn.SWITCH($A$196,"Lundi",Feuil3!G11,"Mardi",Feuil3!G23,"Mercredi",Feuil3!G35,"Jeudi",Feuil3!G47,"Vendredi",Feuil3!G59)</f>
        <v xml:space="preserve"> </v>
      </c>
      <c r="F205" s="112" t="str">
        <f>_xlfn.SWITCH($A$196,"Lundi",Feuil3!I11,"Mardi",Feuil3!I23,"Mercredi",Feuil3!I35,"Jeudi",Feuil3!I47,"Vendredi",Feuil3!I59)</f>
        <v xml:space="preserve"> </v>
      </c>
      <c r="G205" s="113">
        <f>_xlfn.SWITCH($A$196,"Lundi",Feuil3!K11,"Mardi",Feuil3!K23,"Mercredi",Feuil3!K35,"Jeudi",Feuil3!K47,"Vendredi",Feuil3!K59)</f>
        <v>0.45833333333333331</v>
      </c>
      <c r="H205" s="48">
        <f>_xlfn.SWITCH($A$196,"Lundi",Feuil3!L11,"Mardi",Feuil3!L23,"Mercredi",Feuil3!L35,"Jeudi",Feuil3!L47,"Vendredi",Feuil3!L59)</f>
        <v>0.5</v>
      </c>
      <c r="I205" s="112">
        <f>_xlfn.SWITCH($A$196,"Lundi",Feuil3!O11,"Mardi",Feuil3!O23,"Mercredi",Feuil3!O35,"Jeudi",Feuil3!O47,"Vendredi",Feuil3!O59)</f>
        <v>0.58333333333333337</v>
      </c>
      <c r="J205" s="112">
        <f>_xlfn.SWITCH($A$196,"Lundi",Feuil3!Q11,"Mardi",Feuil3!Q23,"Mercredi",Feuil3!Q35,"Jeudi",Feuil3!Q47,"Vendredi",Feuil3!Q59)</f>
        <v>0.70833333333333337</v>
      </c>
      <c r="K205" s="112">
        <f>_xlfn.SWITCH($A$196,"Lundi",Feuil3!R11,"Mardi",Feuil3!R23,"Mercredi",Feuil3!R35,"Jeudi",Feuil3!R47,"Vendredi",Feuil3!R59)</f>
        <v>0.79166666666666663</v>
      </c>
      <c r="L205" s="48">
        <f>_xlfn.SWITCH($A$196,"Lundi",Feuil3!S11,"Mardi",Feuil3!S23,"Mercredi",Feuil3!S35,"Jeudi",Feuil3!S47,"Vendredi",Feuil3!S59)</f>
        <v>0.29166666666666663</v>
      </c>
    </row>
    <row r="206" spans="1:12" x14ac:dyDescent="0.25">
      <c r="B206" s="40" t="str">
        <f>_xlfn.SWITCH($A$196,"Lundi",Feuil3!D12,"Mardi",Feuil3!D24,"Mercredi",Feuil3!D36,"Jeudi",Feuil3!D48,"Vendredi",Feuil3!D60)</f>
        <v>Karine</v>
      </c>
      <c r="C206" s="98" t="s">
        <v>1</v>
      </c>
      <c r="D206" s="112">
        <f>_xlfn.SWITCH($A$196,"Lundi",Feuil3!E12,"Mardi",Feuil3!E24,"Mercredi",Feuil3!E36,"Jeudi",Feuil3!E48,"Vendredi",Feuil3!E60)</f>
        <v>0.33333333333333331</v>
      </c>
      <c r="E206" s="112">
        <f>_xlfn.SWITCH($A$196,"Lundi",Feuil3!G12,"Mardi",Feuil3!G24,"Mercredi",Feuil3!G36,"Jeudi",Feuil3!G48,"Vendredi",Feuil3!G60)</f>
        <v>0.41666666666666669</v>
      </c>
      <c r="F206" s="112">
        <f>_xlfn.SWITCH($A$196,"Lundi",Feuil3!I12,"Mardi",Feuil3!I24,"Mercredi",Feuil3!I36,"Jeudi",Feuil3!I48,"Vendredi",Feuil3!I60)</f>
        <v>0.4236111111111111</v>
      </c>
      <c r="G206" s="113">
        <f>_xlfn.SWITCH($A$196,"Lundi",Feuil3!K12,"Mardi",Feuil3!K24,"Mercredi",Feuil3!K36,"Jeudi",Feuil3!K48,"Vendredi",Feuil3!K60)</f>
        <v>0.5</v>
      </c>
      <c r="H206" s="48">
        <f>_xlfn.SWITCH($A$196,"Lundi",Feuil3!L12,"Mardi",Feuil3!L24,"Mercredi",Feuil3!L36,"Jeudi",Feuil3!L48,"Vendredi",Feuil3!L60)</f>
        <v>0.58333333333333337</v>
      </c>
      <c r="I206" s="112" t="str">
        <f>_xlfn.SWITCH($A$196,"Lundi",Feuil3!O12,"Mardi",Feuil3!O24,"Mercredi",Feuil3!O36,"Jeudi",Feuil3!O48,"Vendredi",Feuil3!O60)</f>
        <v xml:space="preserve"> </v>
      </c>
      <c r="J206" s="112" t="str">
        <f>_xlfn.SWITCH($A$196,"Lundi",Feuil3!Q12,"Mardi",Feuil3!Q24,"Mercredi",Feuil3!Q36,"Jeudi",Feuil3!Q48,"Vendredi",Feuil3!Q60)</f>
        <v xml:space="preserve"> </v>
      </c>
      <c r="K206" s="112">
        <f>_xlfn.SWITCH($A$196,"Lundi",Feuil3!R12,"Mardi",Feuil3!R24,"Mercredi",Feuil3!R36,"Jeudi",Feuil3!R48,"Vendredi",Feuil3!R60)</f>
        <v>0.70833333333333337</v>
      </c>
      <c r="L206" s="48">
        <f>_xlfn.SWITCH($A$196,"Lundi",Feuil3!S12,"Mardi",Feuil3!S24,"Mercredi",Feuil3!S36,"Jeudi",Feuil3!S48,"Vendredi",Feuil3!S60)</f>
        <v>0.29166666666666669</v>
      </c>
    </row>
    <row r="207" spans="1:12" x14ac:dyDescent="0.25">
      <c r="B207" s="60"/>
      <c r="C207" s="122"/>
      <c r="D207" s="104"/>
      <c r="E207" s="104"/>
      <c r="F207" s="104"/>
      <c r="G207" s="115"/>
      <c r="H207" s="104"/>
      <c r="I207" s="104"/>
      <c r="J207" s="104"/>
      <c r="K207" s="104"/>
      <c r="L207" s="104"/>
    </row>
    <row r="208" spans="1:12" x14ac:dyDescent="0.25">
      <c r="A208" s="61">
        <f>_xlfn.SWITCH(WEEKDAY(A195+1),7,A195+3,1,A195+2,2,A195+1,3,A195+1,4,A195+1,5,A195+1,6,A195+1)</f>
        <v>44369</v>
      </c>
      <c r="B208" s="60"/>
      <c r="C208" s="122"/>
      <c r="D208" s="104"/>
      <c r="E208" s="104"/>
      <c r="F208" s="104"/>
      <c r="G208" s="115"/>
      <c r="H208" s="104"/>
      <c r="I208" s="104"/>
      <c r="J208" s="104"/>
      <c r="K208" s="104"/>
      <c r="L208" s="104"/>
    </row>
    <row r="209" spans="1:12" x14ac:dyDescent="0.25">
      <c r="A209" s="64" t="str">
        <f>INDEX($AC$2:$AC$8,MATCH(WEEKDAY(A208),$AD$2:$AD$8,0))</f>
        <v>Mardi</v>
      </c>
      <c r="B209" s="67"/>
      <c r="C209" s="101" t="s">
        <v>61</v>
      </c>
      <c r="D209" s="65" t="s">
        <v>31</v>
      </c>
      <c r="E209" s="65" t="s">
        <v>37</v>
      </c>
      <c r="F209" s="65" t="s">
        <v>32</v>
      </c>
      <c r="G209" s="80" t="s">
        <v>0</v>
      </c>
      <c r="H209" s="66" t="s">
        <v>32</v>
      </c>
      <c r="I209" s="65" t="s">
        <v>37</v>
      </c>
      <c r="J209" s="65" t="s">
        <v>32</v>
      </c>
      <c r="K209" s="65" t="s">
        <v>55</v>
      </c>
      <c r="L209" s="65" t="s">
        <v>60</v>
      </c>
    </row>
    <row r="210" spans="1:12" x14ac:dyDescent="0.25">
      <c r="A210" s="71"/>
      <c r="B210" s="40" t="str">
        <f>_xlfn.SWITCH($A$209,"Lundi",Feuil3!D3,"Mardi",Feuil3!D15,"Mercredi",Feuil3!D27,"Jeudi",Feuil3!D39,"Vendredi",Feuil3!D51)</f>
        <v>N3</v>
      </c>
      <c r="C210" s="92" t="str">
        <f t="shared" ref="C210:C215" si="26">INDEX($W$11:$W$16,MATCH(B210,$V$11:$V$16,0))</f>
        <v>employé4</v>
      </c>
      <c r="D210" s="112">
        <f>_xlfn.SWITCH($A$209,"Lundi",Feuil3!E3,"Mardi",Feuil3!E15,"Mercredi",Feuil3!E27,"Jeudi",Feuil3!E39,"Vendredi",Feuil3!E51)</f>
        <v>0.33333333333333331</v>
      </c>
      <c r="E210" s="112" t="str">
        <f>_xlfn.SWITCH($A$209,"Lundi",Feuil3!G3,"Mardi",Feuil3!G15,"Mercredi",Feuil3!G27,"Jeudi",Feuil3!G39,"Vendredi",Feuil3!G51)</f>
        <v xml:space="preserve"> </v>
      </c>
      <c r="F210" s="112" t="str">
        <f>_xlfn.SWITCH($A$209,"Lundi",Feuil3!I3,"Mardi",Feuil3!I15,"Mercredi",Feuil3!I27,"Jeudi",Feuil3!I39,"Vendredi",Feuil3!I51)</f>
        <v xml:space="preserve"> </v>
      </c>
      <c r="G210" s="113">
        <f>_xlfn.SWITCH($A$209,"Lundi",Feuil3!K3,"Mardi",Feuil3!K15,"Mercredi",Feuil3!K27,"Jeudi",Feuil3!K39,"Vendredi",Feuil3!K51)</f>
        <v>0.45833333333333331</v>
      </c>
      <c r="H210" s="112">
        <f>_xlfn.SWITCH($A$209,"Lundi",Feuil3!L3,"Mardi",Feuil3!L15,"Mercredi",Feuil3!L27,"Jeudi",Feuil3!L39,"Vendredi",Feuil3!L51)</f>
        <v>0.58333333333333337</v>
      </c>
      <c r="I210" s="112">
        <f>_xlfn.SWITCH($A$209,"Lundi",Feuil3!O3,"Mardi",Feuil3!O15,"Mercredi",Feuil3!O27,"Jeudi",Feuil3!O39,"Vendredi",Feuil3!O51)</f>
        <v>0.66666666666666663</v>
      </c>
      <c r="J210" s="112">
        <f>_xlfn.SWITCH($A$209,"Lundi",Feuil3!Q3,"Mardi",Feuil3!Q15,"Mercredi",Feuil3!Q27,"Jeudi",Feuil3!Q39,"Vendredi",Feuil3!Q51)</f>
        <v>0.67361111111111116</v>
      </c>
      <c r="K210" s="112">
        <f>_xlfn.SWITCH($A$209,"Lundi",Feuil3!R3,"Mardi",Feuil3!R15,"Mercredi",Feuil3!R27,"Jeudi",Feuil3!R39,"Vendredi",Feuil3!R51)</f>
        <v>0.75</v>
      </c>
      <c r="L210" s="48">
        <f>_xlfn.SWITCH($A$209,"Lundi",Feuil3!S3,"Mardi",Feuil3!S15,"Mercredi",Feuil3!S27,"Jeudi",Feuil3!S39,"Vendredi",Feuil3!S51)</f>
        <v>0.29166666666666663</v>
      </c>
    </row>
    <row r="211" spans="1:12" x14ac:dyDescent="0.25">
      <c r="A211" s="71"/>
      <c r="B211" s="40" t="str">
        <f>_xlfn.SWITCH($A$209,"Lundi",Feuil3!D4,"Mardi",Feuil3!D16,"Mercredi",Feuil3!D28,"Jeudi",Feuil3!D40,"Vendredi",Feuil3!D52)</f>
        <v>N4</v>
      </c>
      <c r="C211" s="94" t="str">
        <f t="shared" si="26"/>
        <v>employé5</v>
      </c>
      <c r="D211" s="112">
        <f>_xlfn.SWITCH($A$209,"Lundi",Feuil3!E4,"Mardi",Feuil3!E16,"Mercredi",Feuil3!E28,"Jeudi",Feuil3!E40,"Vendredi",Feuil3!E52)</f>
        <v>0.33333333333333331</v>
      </c>
      <c r="E211" s="112">
        <f>_xlfn.SWITCH($A$209,"Lundi",Feuil3!G4,"Mardi",Feuil3!G16,"Mercredi",Feuil3!G28,"Jeudi",Feuil3!G40,"Vendredi",Feuil3!G52)</f>
        <v>0.41666666666666669</v>
      </c>
      <c r="F211" s="112">
        <f>_xlfn.SWITCH($A$209,"Lundi",Feuil3!I4,"Mardi",Feuil3!I16,"Mercredi",Feuil3!I28,"Jeudi",Feuil3!I40,"Vendredi",Feuil3!I52)</f>
        <v>0.4236111111111111</v>
      </c>
      <c r="G211" s="113">
        <f>_xlfn.SWITCH($A$209,"Lundi",Feuil3!K4,"Mardi",Feuil3!K16,"Mercredi",Feuil3!K28,"Jeudi",Feuil3!K40,"Vendredi",Feuil3!K52)</f>
        <v>0.5</v>
      </c>
      <c r="H211" s="112">
        <f>_xlfn.SWITCH($A$209,"Lundi",Feuil3!L4,"Mardi",Feuil3!L16,"Mercredi",Feuil3!L28,"Jeudi",Feuil3!L40,"Vendredi",Feuil3!L52)</f>
        <v>0.58333333333333337</v>
      </c>
      <c r="I211" s="112">
        <f>_xlfn.SWITCH($A$209,"Lundi",Feuil3!O4,"Mardi",Feuil3!O16,"Mercredi",Feuil3!O28,"Jeudi",Feuil3!O40,"Vendredi",Feuil3!O52)</f>
        <v>0.66666666666666663</v>
      </c>
      <c r="J211" s="112">
        <f>_xlfn.SWITCH($A$209,"Lundi",Feuil3!Q4,"Mardi",Feuil3!Q16,"Mercredi",Feuil3!Q28,"Jeudi",Feuil3!Q40,"Vendredi",Feuil3!Q52)</f>
        <v>0.67361111111111116</v>
      </c>
      <c r="K211" s="112">
        <f>_xlfn.SWITCH($A$209,"Lundi",Feuil3!R4,"Mardi",Feuil3!R16,"Mercredi",Feuil3!R28,"Jeudi",Feuil3!R40,"Vendredi",Feuil3!R52)</f>
        <v>0.75</v>
      </c>
      <c r="L211" s="48">
        <f>_xlfn.SWITCH($A$209,"Lundi",Feuil3!S4,"Mardi",Feuil3!S16,"Mercredi",Feuil3!S28,"Jeudi",Feuil3!S40,"Vendredi",Feuil3!S52)</f>
        <v>0.33333333333333331</v>
      </c>
    </row>
    <row r="212" spans="1:12" x14ac:dyDescent="0.25">
      <c r="A212" s="71"/>
      <c r="B212" s="40" t="str">
        <f>_xlfn.SWITCH($A$209,"Lundi",Feuil3!D5,"Mardi",Feuil3!D17,"Mercredi",Feuil3!D29,"Jeudi",Feuil3!D41,"Vendredi",Feuil3!D53)</f>
        <v>N5</v>
      </c>
      <c r="C212" s="95" t="str">
        <f t="shared" si="26"/>
        <v>employé6</v>
      </c>
      <c r="D212" s="112">
        <f>_xlfn.SWITCH($A$209,"Lundi",Feuil3!E5,"Mardi",Feuil3!E17,"Mercredi",Feuil3!E29,"Jeudi",Feuil3!E41,"Vendredi",Feuil3!E53)</f>
        <v>0.33333333333333331</v>
      </c>
      <c r="E212" s="112">
        <f>_xlfn.SWITCH($A$209,"Lundi",Feuil3!G5,"Mardi",Feuil3!G17,"Mercredi",Feuil3!G29,"Jeudi",Feuil3!G41,"Vendredi",Feuil3!G53)</f>
        <v>0.45833333333333331</v>
      </c>
      <c r="F212" s="112">
        <f>_xlfn.SWITCH($A$209,"Lundi",Feuil3!I5,"Mardi",Feuil3!I17,"Mercredi",Feuil3!I29,"Jeudi",Feuil3!I41,"Vendredi",Feuil3!I53)</f>
        <v>0.46875</v>
      </c>
      <c r="G212" s="113">
        <f>_xlfn.SWITCH($A$209,"Lundi",Feuil3!K5,"Mardi",Feuil3!K17,"Mercredi",Feuil3!K29,"Jeudi",Feuil3!K41,"Vendredi",Feuil3!K53)</f>
        <v>0.52083333333333337</v>
      </c>
      <c r="H212" s="112">
        <f>_xlfn.SWITCH($A$209,"Lundi",Feuil3!L5,"Mardi",Feuil3!L17,"Mercredi",Feuil3!L29,"Jeudi",Feuil3!L41,"Vendredi",Feuil3!L53)</f>
        <v>0.55208333333333337</v>
      </c>
      <c r="I212" s="112" t="str">
        <f>_xlfn.SWITCH($A$209,"Lundi",Feuil3!O5,"Mardi",Feuil3!O17,"Mercredi",Feuil3!O29,"Jeudi",Feuil3!O41,"Vendredi",Feuil3!O53)</f>
        <v xml:space="preserve"> </v>
      </c>
      <c r="J212" s="112" t="str">
        <f>_xlfn.SWITCH($A$209,"Lundi",Feuil3!Q5,"Mardi",Feuil3!Q17,"Mercredi",Feuil3!Q29,"Jeudi",Feuil3!Q41,"Vendredi",Feuil3!Q53)</f>
        <v xml:space="preserve"> </v>
      </c>
      <c r="K212" s="112">
        <f>_xlfn.SWITCH($A$209,"Lundi",Feuil3!R5,"Mardi",Feuil3!R17,"Mercredi",Feuil3!R29,"Jeudi",Feuil3!R41,"Vendredi",Feuil3!R53)</f>
        <v>0.63541666666666663</v>
      </c>
      <c r="L212" s="48">
        <f>_xlfn.SWITCH($A$209,"Lundi",Feuil3!S5,"Mardi",Feuil3!S17,"Mercredi",Feuil3!S29,"Jeudi",Feuil3!S41,"Vendredi",Feuil3!S53)</f>
        <v>0.27083333333333331</v>
      </c>
    </row>
    <row r="213" spans="1:12" x14ac:dyDescent="0.25">
      <c r="A213" s="71"/>
      <c r="B213" s="40" t="str">
        <f>_xlfn.SWITCH($A$209,"Lundi",Feuil3!D6,"Mardi",Feuil3!D18,"Mercredi",Feuil3!D30,"Jeudi",Feuil3!D42,"Vendredi",Feuil3!D54)</f>
        <v>N6</v>
      </c>
      <c r="C213" s="90" t="str">
        <f t="shared" si="26"/>
        <v>employé1</v>
      </c>
      <c r="D213" s="112">
        <f>_xlfn.SWITCH($A$209,"Lundi",Feuil3!E6,"Mardi",Feuil3!E18,"Mercredi",Feuil3!E30,"Jeudi",Feuil3!E42,"Vendredi",Feuil3!E54)</f>
        <v>0.33333333333333331</v>
      </c>
      <c r="E213" s="112">
        <f>_xlfn.SWITCH($A$209,"Lundi",Feuil3!G6,"Mardi",Feuil3!G18,"Mercredi",Feuil3!G30,"Jeudi",Feuil3!G42,"Vendredi",Feuil3!G54)</f>
        <v>0.41666666666666669</v>
      </c>
      <c r="F213" s="112">
        <f>_xlfn.SWITCH($A$209,"Lundi",Feuil3!I6,"Mardi",Feuil3!I18,"Mercredi",Feuil3!I30,"Jeudi",Feuil3!I42,"Vendredi",Feuil3!I54)</f>
        <v>0.4236111111111111</v>
      </c>
      <c r="G213" s="113">
        <f>_xlfn.SWITCH($A$209,"Lundi",Feuil3!K6,"Mardi",Feuil3!K18,"Mercredi",Feuil3!K30,"Jeudi",Feuil3!K42,"Vendredi",Feuil3!K54)</f>
        <v>0.5</v>
      </c>
      <c r="H213" s="112">
        <f>_xlfn.SWITCH($A$209,"Lundi",Feuil3!L6,"Mardi",Feuil3!L18,"Mercredi",Feuil3!L30,"Jeudi",Feuil3!L42,"Vendredi",Feuil3!L54)</f>
        <v>0.58333333333333337</v>
      </c>
      <c r="I213" s="112">
        <f>_xlfn.SWITCH($A$209,"Lundi",Feuil3!O6,"Mardi",Feuil3!O18,"Mercredi",Feuil3!O30,"Jeudi",Feuil3!O42,"Vendredi",Feuil3!O54)</f>
        <v>0.66666666666666663</v>
      </c>
      <c r="J213" s="112">
        <f>_xlfn.SWITCH($A$209,"Lundi",Feuil3!Q6,"Mardi",Feuil3!Q18,"Mercredi",Feuil3!Q30,"Jeudi",Feuil3!Q42,"Vendredi",Feuil3!Q54)</f>
        <v>0.67361111111111116</v>
      </c>
      <c r="K213" s="112">
        <f>_xlfn.SWITCH($A$209,"Lundi",Feuil3!R6,"Mardi",Feuil3!R18,"Mercredi",Feuil3!R30,"Jeudi",Feuil3!R42,"Vendredi",Feuil3!R54)</f>
        <v>0.70833333333333337</v>
      </c>
      <c r="L213" s="48">
        <f>_xlfn.SWITCH($A$209,"Lundi",Feuil3!S6,"Mardi",Feuil3!S18,"Mercredi",Feuil3!S30,"Jeudi",Feuil3!S42,"Vendredi",Feuil3!S54)</f>
        <v>0.29166666666666669</v>
      </c>
    </row>
    <row r="214" spans="1:12" x14ac:dyDescent="0.25">
      <c r="A214" s="71"/>
      <c r="B214" s="40" t="str">
        <f>_xlfn.SWITCH($A$209,"Lundi",Feuil3!D7,"Mardi",Feuil3!D19,"Mercredi",Feuil3!D31,"Jeudi",Feuil3!D43,"Vendredi",Feuil3!D55)</f>
        <v>N1</v>
      </c>
      <c r="C214" s="91" t="str">
        <f t="shared" si="26"/>
        <v>employé2</v>
      </c>
      <c r="D214" s="112">
        <f>_xlfn.SWITCH($A$209,"Lundi",Feuil3!E7,"Mardi",Feuil3!E19,"Mercredi",Feuil3!E31,"Jeudi",Feuil3!E43,"Vendredi",Feuil3!E55)</f>
        <v>0.375</v>
      </c>
      <c r="E214" s="112">
        <f>_xlfn.SWITCH($A$209,"Lundi",Feuil3!G7,"Mardi",Feuil3!G19,"Mercredi",Feuil3!G31,"Jeudi",Feuil3!G43,"Vendredi",Feuil3!G55)</f>
        <v>0.45833333333333331</v>
      </c>
      <c r="F214" s="112">
        <f>_xlfn.SWITCH($A$209,"Lundi",Feuil3!I7,"Mardi",Feuil3!I19,"Mercredi",Feuil3!I31,"Jeudi",Feuil3!I43,"Vendredi",Feuil3!I55)</f>
        <v>0.46527777777777773</v>
      </c>
      <c r="G214" s="113">
        <f>_xlfn.SWITCH($A$209,"Lundi",Feuil3!K7,"Mardi",Feuil3!K19,"Mercredi",Feuil3!K31,"Jeudi",Feuil3!K43,"Vendredi",Feuil3!K55)</f>
        <v>0.55208333333333337</v>
      </c>
      <c r="H214" s="112">
        <f>_xlfn.SWITCH($A$209,"Lundi",Feuil3!L7,"Mardi",Feuil3!L19,"Mercredi",Feuil3!L31,"Jeudi",Feuil3!L43,"Vendredi",Feuil3!L55)</f>
        <v>0.67708333333333337</v>
      </c>
      <c r="I214" s="112" t="str">
        <f>_xlfn.SWITCH($A$209,"Lundi",Feuil3!O7,"Mardi",Feuil3!O19,"Mercredi",Feuil3!O31,"Jeudi",Feuil3!O43,"Vendredi",Feuil3!O55)</f>
        <v xml:space="preserve"> </v>
      </c>
      <c r="J214" s="112" t="str">
        <f>_xlfn.SWITCH($A$209,"Lundi",Feuil3!Q7,"Mardi",Feuil3!Q19,"Mercredi",Feuil3!Q31,"Jeudi",Feuil3!Q43,"Vendredi",Feuil3!Q55)</f>
        <v xml:space="preserve"> </v>
      </c>
      <c r="K214" s="112">
        <f>_xlfn.SWITCH($A$209,"Lundi",Feuil3!R7,"Mardi",Feuil3!R19,"Mercredi",Feuil3!R31,"Jeudi",Feuil3!R43,"Vendredi",Feuil3!R55)</f>
        <v>0.79166666666666663</v>
      </c>
      <c r="L214" s="48">
        <f>_xlfn.SWITCH($A$209,"Lundi",Feuil3!S7,"Mardi",Feuil3!S19,"Mercredi",Feuil3!S31,"Jeudi",Feuil3!S43,"Vendredi",Feuil3!S55)</f>
        <v>0.29166666666666663</v>
      </c>
    </row>
    <row r="215" spans="1:12" x14ac:dyDescent="0.25">
      <c r="A215" s="71"/>
      <c r="B215" s="40" t="str">
        <f>_xlfn.SWITCH($A$209,"Lundi",Feuil3!D8,"Mardi",Feuil3!D20,"Mercredi",Feuil3!D32,"Jeudi",Feuil3!D44,"Vendredi",Feuil3!D56)</f>
        <v>N2</v>
      </c>
      <c r="C215" s="93" t="str">
        <f t="shared" si="26"/>
        <v>employé3</v>
      </c>
      <c r="D215" s="112">
        <f>_xlfn.SWITCH($A$209,"Lundi",Feuil3!E8,"Mardi",Feuil3!E20,"Mercredi",Feuil3!E32,"Jeudi",Feuil3!E44,"Vendredi",Feuil3!E56)</f>
        <v>0.33333333333333331</v>
      </c>
      <c r="E215" s="112">
        <f>_xlfn.SWITCH($A$209,"Lundi",Feuil3!G8,"Mardi",Feuil3!G20,"Mercredi",Feuil3!G32,"Jeudi",Feuil3!G44,"Vendredi",Feuil3!G56)</f>
        <v>0.41666666666666669</v>
      </c>
      <c r="F215" s="112">
        <f>_xlfn.SWITCH($A$209,"Lundi",Feuil3!I8,"Mardi",Feuil3!I20,"Mercredi",Feuil3!I32,"Jeudi",Feuil3!I44,"Vendredi",Feuil3!I56)</f>
        <v>0.4236111111111111</v>
      </c>
      <c r="G215" s="113">
        <f>_xlfn.SWITCH($A$209,"Lundi",Feuil3!K8,"Mardi",Feuil3!K20,"Mercredi",Feuil3!K32,"Jeudi",Feuil3!K44,"Vendredi",Feuil3!K56)</f>
        <v>0.5</v>
      </c>
      <c r="H215" s="112">
        <f>_xlfn.SWITCH($A$209,"Lundi",Feuil3!L8,"Mardi",Feuil3!L20,"Mercredi",Feuil3!L32,"Jeudi",Feuil3!L44,"Vendredi",Feuil3!L56)</f>
        <v>0.5625</v>
      </c>
      <c r="I215" s="112" t="str">
        <f>_xlfn.SWITCH($A$209,"Lundi",Feuil3!O8,"Mardi",Feuil3!O20,"Mercredi",Feuil3!O32,"Jeudi",Feuil3!O44,"Vendredi",Feuil3!O56)</f>
        <v xml:space="preserve"> </v>
      </c>
      <c r="J215" s="112" t="str">
        <f>_xlfn.SWITCH($A$209,"Lundi",Feuil3!Q8,"Mardi",Feuil3!Q20,"Mercredi",Feuil3!Q32,"Jeudi",Feuil3!Q44,"Vendredi",Feuil3!Q56)</f>
        <v xml:space="preserve"> </v>
      </c>
      <c r="K215" s="112">
        <f>_xlfn.SWITCH($A$209,"Lundi",Feuil3!R8,"Mardi",Feuil3!R20,"Mercredi",Feuil3!R32,"Jeudi",Feuil3!R44,"Vendredi",Feuil3!R56)</f>
        <v>0.6875</v>
      </c>
      <c r="L215" s="48">
        <f>_xlfn.SWITCH($A$209,"Lundi",Feuil3!S8,"Mardi",Feuil3!S20,"Mercredi",Feuil3!S32,"Jeudi",Feuil3!S44,"Vendredi",Feuil3!S56)</f>
        <v>0.29166666666666669</v>
      </c>
    </row>
    <row r="216" spans="1:12" x14ac:dyDescent="0.25">
      <c r="A216" s="71"/>
      <c r="B216" s="40" t="str">
        <f>_xlfn.SWITCH($A$209,"Lundi",Feuil3!D9,"Mardi",Feuil3!D21,"Mercredi",Feuil3!D33,"Jeudi",Feuil3!D45,"Vendredi",Feuil3!D57)</f>
        <v xml:space="preserve"> </v>
      </c>
      <c r="C216" s="59"/>
      <c r="D216" s="112" t="str">
        <f>_xlfn.SWITCH($A$209,"Lundi",Feuil3!E9,"Mardi",Feuil3!E21,"Mercredi",Feuil3!E33,"Jeudi",Feuil3!E45,"Vendredi",Feuil3!E57)</f>
        <v xml:space="preserve"> </v>
      </c>
      <c r="E216" s="112" t="str">
        <f>_xlfn.SWITCH($A$209,"Lundi",Feuil3!G9,"Mardi",Feuil3!G21,"Mercredi",Feuil3!G33,"Jeudi",Feuil3!G45,"Vendredi",Feuil3!G57)</f>
        <v xml:space="preserve"> </v>
      </c>
      <c r="F216" s="112" t="str">
        <f>_xlfn.SWITCH($A$209,"Lundi",Feuil3!I9,"Mardi",Feuil3!I21,"Mercredi",Feuil3!I33,"Jeudi",Feuil3!I45,"Vendredi",Feuil3!I57)</f>
        <v xml:space="preserve"> </v>
      </c>
      <c r="G216" s="113" t="str">
        <f>_xlfn.SWITCH($A$209,"Lundi",Feuil3!K9,"Mardi",Feuil3!K21,"Mercredi",Feuil3!K33,"Jeudi",Feuil3!K45,"Vendredi",Feuil3!K57)</f>
        <v xml:space="preserve"> </v>
      </c>
      <c r="H216" s="112" t="str">
        <f>_xlfn.SWITCH($A$209,"Lundi",Feuil3!L9,"Mardi",Feuil3!L21,"Mercredi",Feuil3!L33,"Jeudi",Feuil3!L45,"Vendredi",Feuil3!L57)</f>
        <v xml:space="preserve"> </v>
      </c>
      <c r="I216" s="112" t="str">
        <f>_xlfn.SWITCH($A$209,"Lundi",Feuil3!O9,"Mardi",Feuil3!O21,"Mercredi",Feuil3!O33,"Jeudi",Feuil3!O45,"Vendredi",Feuil3!O57)</f>
        <v xml:space="preserve"> </v>
      </c>
      <c r="J216" s="112" t="str">
        <f>_xlfn.SWITCH($A$209,"Lundi",Feuil3!Q9,"Mardi",Feuil3!Q21,"Mercredi",Feuil3!Q33,"Jeudi",Feuil3!Q45,"Vendredi",Feuil3!Q57)</f>
        <v xml:space="preserve"> </v>
      </c>
      <c r="K216" s="112" t="str">
        <f>_xlfn.SWITCH($A$209,"Lundi",Feuil3!R9,"Mardi",Feuil3!R21,"Mercredi",Feuil3!R33,"Jeudi",Feuil3!R45,"Vendredi",Feuil3!R57)</f>
        <v xml:space="preserve"> </v>
      </c>
      <c r="L216" s="48" t="str">
        <f>_xlfn.SWITCH($A$209,"Lundi",Feuil3!S9,"Mardi",Feuil3!S21,"Mercredi",Feuil3!S33,"Jeudi",Feuil3!S45,"Vendredi",Feuil3!S57)</f>
        <v xml:space="preserve"> </v>
      </c>
    </row>
    <row r="217" spans="1:12" x14ac:dyDescent="0.25">
      <c r="A217" s="71"/>
      <c r="B217" s="40" t="str">
        <f>_xlfn.SWITCH($A$209,"Lundi",Feuil3!D10,"Mardi",Feuil3!D22,"Mercredi",Feuil3!D34,"Jeudi",Feuil3!D46,"Vendredi",Feuil3!D58)</f>
        <v>N8</v>
      </c>
      <c r="C217" s="103" t="str">
        <f>INDEX($W$18:$W$19,MATCH(B217,$V$18:$V$19,0))</f>
        <v>employé7</v>
      </c>
      <c r="D217" s="112">
        <f>_xlfn.SWITCH($A$209,"Lundi",Feuil3!E10,"Mardi",Feuil3!E22,"Mercredi",Feuil3!E34,"Jeudi",Feuil3!E46,"Vendredi",Feuil3!E58)</f>
        <v>0.33333333333333331</v>
      </c>
      <c r="E217" s="112">
        <f>_xlfn.SWITCH($A$209,"Lundi",Feuil3!G10,"Mardi",Feuil3!G22,"Mercredi",Feuil3!G34,"Jeudi",Feuil3!G46,"Vendredi",Feuil3!G58)</f>
        <v>0.41666666666666669</v>
      </c>
      <c r="F217" s="112">
        <f>_xlfn.SWITCH($A$209,"Lundi",Feuil3!I10,"Mardi",Feuil3!I22,"Mercredi",Feuil3!I34,"Jeudi",Feuil3!I46,"Vendredi",Feuil3!I58)</f>
        <v>0.4236111111111111</v>
      </c>
      <c r="G217" s="113">
        <f>_xlfn.SWITCH($A$209,"Lundi",Feuil3!K10,"Mardi",Feuil3!K22,"Mercredi",Feuil3!K34,"Jeudi",Feuil3!K46,"Vendredi",Feuil3!K58)</f>
        <v>0.5</v>
      </c>
      <c r="H217" s="112">
        <f>_xlfn.SWITCH($A$209,"Lundi",Feuil3!L10,"Mardi",Feuil3!L22,"Mercredi",Feuil3!L34,"Jeudi",Feuil3!L46,"Vendredi",Feuil3!L58)</f>
        <v>0.54166666666666663</v>
      </c>
      <c r="I217" s="112" t="str">
        <f>_xlfn.SWITCH($A$209,"Lundi",Feuil3!O10,"Mardi",Feuil3!O22,"Mercredi",Feuil3!O34,"Jeudi",Feuil3!O46,"Vendredi",Feuil3!O58)</f>
        <v xml:space="preserve"> </v>
      </c>
      <c r="J217" s="112" t="str">
        <f>_xlfn.SWITCH($A$209,"Lundi",Feuil3!Q10,"Mardi",Feuil3!Q22,"Mercredi",Feuil3!Q34,"Jeudi",Feuil3!Q46,"Vendredi",Feuil3!Q58)</f>
        <v xml:space="preserve"> </v>
      </c>
      <c r="K217" s="112">
        <f>_xlfn.SWITCH($A$209,"Lundi",Feuil3!R10,"Mardi",Feuil3!R22,"Mercredi",Feuil3!R34,"Jeudi",Feuil3!R46,"Vendredi",Feuil3!R58)</f>
        <v>0.625</v>
      </c>
      <c r="L217" s="48">
        <f>_xlfn.SWITCH($A$209,"Lundi",Feuil3!S10,"Mardi",Feuil3!S22,"Mercredi",Feuil3!S34,"Jeudi",Feuil3!S46,"Vendredi",Feuil3!S58)</f>
        <v>0.25000000000000006</v>
      </c>
    </row>
    <row r="218" spans="1:12" x14ac:dyDescent="0.25">
      <c r="A218" s="71"/>
      <c r="B218" s="40" t="str">
        <f>_xlfn.SWITCH($A$209,"Lundi",Feuil3!D11,"Mardi",Feuil3!D23,"Mercredi",Feuil3!D35,"Jeudi",Feuil3!D47,"Vendredi",Feuil3!D59)</f>
        <v>N7</v>
      </c>
      <c r="C218" s="96" t="str">
        <f>INDEX($W$18:$W$19,MATCH(B218,$V$18:$V$19,0))</f>
        <v>employé8</v>
      </c>
      <c r="D218" s="112">
        <f>_xlfn.SWITCH($A$209,"Lundi",Feuil3!E11,"Mardi",Feuil3!E23,"Mercredi",Feuil3!E35,"Jeudi",Feuil3!E47,"Vendredi",Feuil3!E59)</f>
        <v>0.33333333333333331</v>
      </c>
      <c r="E218" s="112" t="str">
        <f>_xlfn.SWITCH($A$209,"Lundi",Feuil3!G11,"Mardi",Feuil3!G23,"Mercredi",Feuil3!G35,"Jeudi",Feuil3!G47,"Vendredi",Feuil3!G59)</f>
        <v xml:space="preserve"> </v>
      </c>
      <c r="F218" s="112" t="str">
        <f>_xlfn.SWITCH($A$209,"Lundi",Feuil3!I11,"Mardi",Feuil3!I23,"Mercredi",Feuil3!I35,"Jeudi",Feuil3!I47,"Vendredi",Feuil3!I59)</f>
        <v xml:space="preserve"> </v>
      </c>
      <c r="G218" s="113">
        <f>_xlfn.SWITCH($A$209,"Lundi",Feuil3!K11,"Mardi",Feuil3!K23,"Mercredi",Feuil3!K35,"Jeudi",Feuil3!K47,"Vendredi",Feuil3!K59)</f>
        <v>0.45833333333333331</v>
      </c>
      <c r="H218" s="112">
        <f>_xlfn.SWITCH($A$209,"Lundi",Feuil3!L11,"Mardi",Feuil3!L23,"Mercredi",Feuil3!L35,"Jeudi",Feuil3!L47,"Vendredi",Feuil3!L59)</f>
        <v>0.60416666666666663</v>
      </c>
      <c r="I218" s="112">
        <f>_xlfn.SWITCH($A$209,"Lundi",Feuil3!O11,"Mardi",Feuil3!O23,"Mercredi",Feuil3!O35,"Jeudi",Feuil3!O47,"Vendredi",Feuil3!O59)</f>
        <v>0.6875</v>
      </c>
      <c r="J218" s="112">
        <f>_xlfn.SWITCH($A$209,"Lundi",Feuil3!Q11,"Mardi",Feuil3!Q23,"Mercredi",Feuil3!Q35,"Jeudi",Feuil3!Q47,"Vendredi",Feuil3!Q59)</f>
        <v>0.69444444444444453</v>
      </c>
      <c r="K218" s="112">
        <f>_xlfn.SWITCH($A$209,"Lundi",Feuil3!R11,"Mardi",Feuil3!R23,"Mercredi",Feuil3!R35,"Jeudi",Feuil3!R47,"Vendredi",Feuil3!R59)</f>
        <v>0.75</v>
      </c>
      <c r="L218" s="48">
        <f>_xlfn.SWITCH($A$209,"Lundi",Feuil3!S11,"Mardi",Feuil3!S23,"Mercredi",Feuil3!S35,"Jeudi",Feuil3!S47,"Vendredi",Feuil3!S59)</f>
        <v>0.27083333333333337</v>
      </c>
    </row>
    <row r="219" spans="1:12" x14ac:dyDescent="0.25">
      <c r="B219" s="40" t="str">
        <f>_xlfn.SWITCH($A$209,"Lundi",Feuil3!D12,"Mardi",Feuil3!D24,"Mercredi",Feuil3!D36,"Jeudi",Feuil3!D48,"Vendredi",Feuil3!D60)</f>
        <v>Karine</v>
      </c>
      <c r="C219" s="98" t="s">
        <v>1</v>
      </c>
      <c r="D219" s="112">
        <f>_xlfn.SWITCH($A$209,"Lundi",Feuil3!E12,"Mardi",Feuil3!E24,"Mercredi",Feuil3!E36,"Jeudi",Feuil3!E48,"Vendredi",Feuil3!E60)</f>
        <v>0.45833333333333331</v>
      </c>
      <c r="E219" s="112" t="str">
        <f>_xlfn.SWITCH($A$209,"Lundi",Feuil3!G12,"Mardi",Feuil3!G24,"Mercredi",Feuil3!G36,"Jeudi",Feuil3!G48,"Vendredi",Feuil3!G60)</f>
        <v xml:space="preserve"> </v>
      </c>
      <c r="F219" s="112" t="str">
        <f>_xlfn.SWITCH($A$209,"Lundi",Feuil3!I12,"Mardi",Feuil3!I24,"Mercredi",Feuil3!I36,"Jeudi",Feuil3!I48,"Vendredi",Feuil3!I60)</f>
        <v xml:space="preserve"> </v>
      </c>
      <c r="G219" s="113">
        <f>_xlfn.SWITCH($A$209,"Lundi",Feuil3!K12,"Mardi",Feuil3!K24,"Mercredi",Feuil3!K36,"Jeudi",Feuil3!K48,"Vendredi",Feuil3!K60)</f>
        <v>0.54166666666666663</v>
      </c>
      <c r="H219" s="112">
        <f>_xlfn.SWITCH($A$209,"Lundi",Feuil3!L12,"Mardi",Feuil3!L24,"Mercredi",Feuil3!L36,"Jeudi",Feuil3!L48,"Vendredi",Feuil3!L60)</f>
        <v>0.625</v>
      </c>
      <c r="I219" s="112">
        <f>_xlfn.SWITCH($A$209,"Lundi",Feuil3!O12,"Mardi",Feuil3!O24,"Mercredi",Feuil3!O36,"Jeudi",Feuil3!O48,"Vendredi",Feuil3!O60)</f>
        <v>0.70833333333333337</v>
      </c>
      <c r="J219" s="112">
        <f>_xlfn.SWITCH($A$209,"Lundi",Feuil3!Q12,"Mardi",Feuil3!Q24,"Mercredi",Feuil3!Q36,"Jeudi",Feuil3!Q48,"Vendredi",Feuil3!Q60)</f>
        <v>0.71527777777777779</v>
      </c>
      <c r="K219" s="112">
        <f>_xlfn.SWITCH($A$209,"Lundi",Feuil3!R12,"Mardi",Feuil3!R24,"Mercredi",Feuil3!R36,"Jeudi",Feuil3!R48,"Vendredi",Feuil3!R60)</f>
        <v>0.79166666666666663</v>
      </c>
      <c r="L219" s="48">
        <f>_xlfn.SWITCH($A$209,"Lundi",Feuil3!S12,"Mardi",Feuil3!S24,"Mercredi",Feuil3!S36,"Jeudi",Feuil3!S48,"Vendredi",Feuil3!S60)</f>
        <v>0.24999999999999994</v>
      </c>
    </row>
    <row r="220" spans="1:12" x14ac:dyDescent="0.25">
      <c r="B220" s="60"/>
      <c r="C220" s="122"/>
      <c r="D220" s="104"/>
      <c r="E220" s="104"/>
      <c r="F220" s="104"/>
      <c r="G220" s="115"/>
      <c r="H220" s="104"/>
      <c r="I220" s="104"/>
      <c r="J220" s="104"/>
      <c r="K220" s="104"/>
      <c r="L220" s="104"/>
    </row>
    <row r="221" spans="1:12" x14ac:dyDescent="0.25">
      <c r="A221" s="61">
        <f>_xlfn.SWITCH(WEEKDAY(A208+1),7,A208+3,1,A208+2,2,A208+1,3,A208+1,4,A208+1,5,A208+1,6,A208+1)</f>
        <v>44370</v>
      </c>
      <c r="B221" s="60"/>
      <c r="C221" s="122"/>
      <c r="D221" s="104"/>
      <c r="E221" s="104"/>
      <c r="F221" s="104"/>
      <c r="G221" s="115"/>
      <c r="H221" s="104"/>
      <c r="I221" s="104"/>
      <c r="J221" s="104"/>
      <c r="K221" s="104"/>
      <c r="L221" s="104"/>
    </row>
    <row r="222" spans="1:12" x14ac:dyDescent="0.25">
      <c r="A222" s="64" t="str">
        <f>INDEX($AC$2:$AC$8,MATCH(WEEKDAY(A221),$AD$2:$AD$8,0))</f>
        <v>Mercredi</v>
      </c>
      <c r="B222" s="67"/>
      <c r="C222" s="101" t="s">
        <v>61</v>
      </c>
      <c r="D222" s="65" t="s">
        <v>31</v>
      </c>
      <c r="E222" s="65" t="s">
        <v>37</v>
      </c>
      <c r="F222" s="65" t="s">
        <v>32</v>
      </c>
      <c r="G222" s="80" t="s">
        <v>0</v>
      </c>
      <c r="H222" s="66" t="s">
        <v>32</v>
      </c>
      <c r="I222" s="65" t="s">
        <v>37</v>
      </c>
      <c r="J222" s="65" t="s">
        <v>32</v>
      </c>
      <c r="K222" s="65" t="s">
        <v>55</v>
      </c>
      <c r="L222" s="65" t="s">
        <v>60</v>
      </c>
    </row>
    <row r="223" spans="1:12" x14ac:dyDescent="0.25">
      <c r="A223" s="71"/>
      <c r="B223" s="40" t="str">
        <f>_xlfn.SWITCH($A$209,"Lundi",Feuil3!D3,"Mardi",Feuil3!D15,"Mercredi",Feuil3!D27,"Jeudi",Feuil3!D39,"Vendredi",Feuil3!D51)</f>
        <v>N3</v>
      </c>
      <c r="C223" s="92" t="str">
        <f t="shared" ref="C223:C228" si="27">INDEX($W$11:$W$16,MATCH(B223,$V$11:$V$16,0))</f>
        <v>employé4</v>
      </c>
      <c r="D223" s="112">
        <f>_xlfn.SWITCH($A$222,"Lundi",Feuil3!E3,"Mardi",Feuil3!E15,"Mercredi",Feuil3!E27,"Jeudi",Feuil3!E39,"Vendredi",Feuil3!E51)</f>
        <v>0.33333333333333331</v>
      </c>
      <c r="E223" s="112">
        <f>_xlfn.SWITCH($A$222,"Lundi",Feuil3!G3,"Mardi",Feuil3!G15,"Mercredi",Feuil3!G27,"Jeudi",Feuil3!G39,"Vendredi",Feuil3!G51)</f>
        <v>0.41666666666666669</v>
      </c>
      <c r="F223" s="112">
        <f>_xlfn.SWITCH($A$222,"Lundi",Feuil3!I3,"Mardi",Feuil3!I15,"Mercredi",Feuil3!I27,"Jeudi",Feuil3!I39,"Vendredi",Feuil3!I51)</f>
        <v>0.4236111111111111</v>
      </c>
      <c r="G223" s="113">
        <f>_xlfn.SWITCH($A$222,"Lundi",Feuil3!K3,"Mardi",Feuil3!K15,"Mercredi",Feuil3!K27,"Jeudi",Feuil3!K39,"Vendredi",Feuil3!K51)</f>
        <v>0.45833333333333331</v>
      </c>
      <c r="H223" s="112">
        <f>_xlfn.SWITCH($A$222,"Lundi",Feuil3!L3,"Mardi",Feuil3!L15,"Mercredi",Feuil3!L27,"Jeudi",Feuil3!L39,"Vendredi",Feuil3!L51)</f>
        <v>0.54166666666666663</v>
      </c>
      <c r="I223" s="112" t="str">
        <f>_xlfn.SWITCH($A$222,"Lundi",Feuil3!O3,"Mardi",Feuil3!O15,"Mercredi",Feuil3!O27,"Jeudi",Feuil3!O39,"Vendredi",Feuil3!O51)</f>
        <v xml:space="preserve"> </v>
      </c>
      <c r="J223" s="112" t="str">
        <f>_xlfn.SWITCH($A$222,"Lundi",Feuil3!Q3,"Mardi",Feuil3!Q15,"Mercredi",Feuil3!Q27,"Jeudi",Feuil3!Q39,"Vendredi",Feuil3!Q51)</f>
        <v xml:space="preserve"> </v>
      </c>
      <c r="K223" s="112">
        <f>_xlfn.SWITCH($A$222,"Lundi",Feuil3!R3,"Mardi",Feuil3!R15,"Mercredi",Feuil3!R27,"Jeudi",Feuil3!R39,"Vendredi",Feuil3!R51)</f>
        <v>0.625</v>
      </c>
      <c r="L223" s="48">
        <f>_xlfn.SWITCH($A$222,"Lundi",Feuil3!S3,"Mardi",Feuil3!S15,"Mercredi",Feuil3!S27,"Jeudi",Feuil3!S39,"Vendredi",Feuil3!S51)</f>
        <v>0.20833333333333337</v>
      </c>
    </row>
    <row r="224" spans="1:12" x14ac:dyDescent="0.25">
      <c r="A224" s="71"/>
      <c r="B224" s="40" t="str">
        <f>_xlfn.SWITCH($A$209,"Lundi",Feuil3!D4,"Mardi",Feuil3!D16,"Mercredi",Feuil3!D28,"Jeudi",Feuil3!D40,"Vendredi",Feuil3!D52)</f>
        <v>N4</v>
      </c>
      <c r="C224" s="94" t="str">
        <f t="shared" si="27"/>
        <v>employé5</v>
      </c>
      <c r="D224" s="112">
        <f>_xlfn.SWITCH($A$222,"Lundi",Feuil3!E4,"Mardi",Feuil3!E16,"Mercredi",Feuil3!E28,"Jeudi",Feuil3!E40,"Vendredi",Feuil3!E52)</f>
        <v>0.33333333333333331</v>
      </c>
      <c r="E224" s="112">
        <f>_xlfn.SWITCH($A$222,"Lundi",Feuil3!G4,"Mardi",Feuil3!G16,"Mercredi",Feuil3!G28,"Jeudi",Feuil3!G40,"Vendredi",Feuil3!G52)</f>
        <v>0.45833333333333331</v>
      </c>
      <c r="F224" s="112">
        <f>_xlfn.SWITCH($A$222,"Lundi",Feuil3!I4,"Mardi",Feuil3!I16,"Mercredi",Feuil3!I28,"Jeudi",Feuil3!I40,"Vendredi",Feuil3!I52)</f>
        <v>0.46875</v>
      </c>
      <c r="G224" s="113">
        <f>_xlfn.SWITCH($A$222,"Lundi",Feuil3!K4,"Mardi",Feuil3!K16,"Mercredi",Feuil3!K28,"Jeudi",Feuil3!K40,"Vendredi",Feuil3!K52)</f>
        <v>0.52083333333333337</v>
      </c>
      <c r="H224" s="112">
        <f>_xlfn.SWITCH($A$222,"Lundi",Feuil3!L4,"Mardi",Feuil3!L16,"Mercredi",Feuil3!L28,"Jeudi",Feuil3!L40,"Vendredi",Feuil3!L52)</f>
        <v>0.60416666666666663</v>
      </c>
      <c r="I224" s="112" t="str">
        <f>_xlfn.SWITCH($A$222,"Lundi",Feuil3!O4,"Mardi",Feuil3!O16,"Mercredi",Feuil3!O28,"Jeudi",Feuil3!O40,"Vendredi",Feuil3!O52)</f>
        <v xml:space="preserve"> </v>
      </c>
      <c r="J224" s="112" t="str">
        <f>_xlfn.SWITCH($A$222,"Lundi",Feuil3!Q4,"Mardi",Feuil3!Q16,"Mercredi",Feuil3!Q28,"Jeudi",Feuil3!Q40,"Vendredi",Feuil3!Q52)</f>
        <v xml:space="preserve"> </v>
      </c>
      <c r="K224" s="112">
        <f>_xlfn.SWITCH($A$222,"Lundi",Feuil3!R4,"Mardi",Feuil3!R16,"Mercredi",Feuil3!R28,"Jeudi",Feuil3!R40,"Vendredi",Feuil3!R52)</f>
        <v>0.70833333333333337</v>
      </c>
      <c r="L224" s="48">
        <f>_xlfn.SWITCH($A$222,"Lundi",Feuil3!S4,"Mardi",Feuil3!S16,"Mercredi",Feuil3!S28,"Jeudi",Feuil3!S40,"Vendredi",Feuil3!S52)</f>
        <v>0.2916666666666668</v>
      </c>
    </row>
    <row r="225" spans="1:12" x14ac:dyDescent="0.25">
      <c r="A225" s="71"/>
      <c r="B225" s="40" t="str">
        <f>_xlfn.SWITCH($A$209,"Lundi",Feuil3!D5,"Mardi",Feuil3!D17,"Mercredi",Feuil3!D29,"Jeudi",Feuil3!D41,"Vendredi",Feuil3!D53)</f>
        <v>N5</v>
      </c>
      <c r="C225" s="95" t="str">
        <f t="shared" si="27"/>
        <v>employé6</v>
      </c>
      <c r="D225" s="112">
        <f>_xlfn.SWITCH($A$222,"Lundi",Feuil3!E5,"Mardi",Feuil3!E17,"Mercredi",Feuil3!E29,"Jeudi",Feuil3!E41,"Vendredi",Feuil3!E53)</f>
        <v>0.33333333333333331</v>
      </c>
      <c r="E225" s="112">
        <f>_xlfn.SWITCH($A$222,"Lundi",Feuil3!G5,"Mardi",Feuil3!G17,"Mercredi",Feuil3!G29,"Jeudi",Feuil3!G41,"Vendredi",Feuil3!G53)</f>
        <v>0.41666666666666669</v>
      </c>
      <c r="F225" s="112">
        <f>_xlfn.SWITCH($A$222,"Lundi",Feuil3!I5,"Mardi",Feuil3!I17,"Mercredi",Feuil3!I29,"Jeudi",Feuil3!I41,"Vendredi",Feuil3!I53)</f>
        <v>0.4236111111111111</v>
      </c>
      <c r="G225" s="113">
        <f>_xlfn.SWITCH($A$222,"Lundi",Feuil3!K5,"Mardi",Feuil3!K17,"Mercredi",Feuil3!K29,"Jeudi",Feuil3!K41,"Vendredi",Feuil3!K53)</f>
        <v>0.5</v>
      </c>
      <c r="H225" s="112">
        <f>_xlfn.SWITCH($A$222,"Lundi",Feuil3!L5,"Mardi",Feuil3!L17,"Mercredi",Feuil3!L29,"Jeudi",Feuil3!L41,"Vendredi",Feuil3!L53)</f>
        <v>0.58333333333333337</v>
      </c>
      <c r="I225" s="112">
        <f>_xlfn.SWITCH($A$222,"Lundi",Feuil3!O5,"Mardi",Feuil3!O17,"Mercredi",Feuil3!O29,"Jeudi",Feuil3!O41,"Vendredi",Feuil3!O53)</f>
        <v>0.66666666666666663</v>
      </c>
      <c r="J225" s="112">
        <f>_xlfn.SWITCH($A$222,"Lundi",Feuil3!Q5,"Mardi",Feuil3!Q17,"Mercredi",Feuil3!Q29,"Jeudi",Feuil3!Q41,"Vendredi",Feuil3!Q53)</f>
        <v>0.67361111111111116</v>
      </c>
      <c r="K225" s="112">
        <f>_xlfn.SWITCH($A$222,"Lundi",Feuil3!R5,"Mardi",Feuil3!R17,"Mercredi",Feuil3!R29,"Jeudi",Feuil3!R41,"Vendredi",Feuil3!R53)</f>
        <v>0.72916666666666663</v>
      </c>
      <c r="L225" s="48">
        <f>_xlfn.SWITCH($A$222,"Lundi",Feuil3!S5,"Mardi",Feuil3!S17,"Mercredi",Feuil3!S29,"Jeudi",Feuil3!S41,"Vendredi",Feuil3!S53)</f>
        <v>0.31249999999999994</v>
      </c>
    </row>
    <row r="226" spans="1:12" x14ac:dyDescent="0.25">
      <c r="A226" s="71"/>
      <c r="B226" s="40" t="str">
        <f>_xlfn.SWITCH($A$209,"Lundi",Feuil3!D6,"Mardi",Feuil3!D18,"Mercredi",Feuil3!D30,"Jeudi",Feuil3!D42,"Vendredi",Feuil3!D54)</f>
        <v>N6</v>
      </c>
      <c r="C226" s="90" t="str">
        <f t="shared" si="27"/>
        <v>employé1</v>
      </c>
      <c r="D226" s="112">
        <f>_xlfn.SWITCH($A$222,"Lundi",Feuil3!E6,"Mardi",Feuil3!E18,"Mercredi",Feuil3!E30,"Jeudi",Feuil3!E42,"Vendredi",Feuil3!E54)</f>
        <v>0.33333333333333331</v>
      </c>
      <c r="E226" s="112">
        <f>_xlfn.SWITCH($A$222,"Lundi",Feuil3!G6,"Mardi",Feuil3!G18,"Mercredi",Feuil3!G30,"Jeudi",Feuil3!G42,"Vendredi",Feuil3!G54)</f>
        <v>0.41666666666666669</v>
      </c>
      <c r="F226" s="112">
        <f>_xlfn.SWITCH($A$222,"Lundi",Feuil3!I6,"Mardi",Feuil3!I18,"Mercredi",Feuil3!I30,"Jeudi",Feuil3!I42,"Vendredi",Feuil3!I54)</f>
        <v>0.4236111111111111</v>
      </c>
      <c r="G226" s="113">
        <f>_xlfn.SWITCH($A$222,"Lundi",Feuil3!K6,"Mardi",Feuil3!K18,"Mercredi",Feuil3!K30,"Jeudi",Feuil3!K42,"Vendredi",Feuil3!K54)</f>
        <v>0.47916666666666669</v>
      </c>
      <c r="H226" s="112">
        <f>_xlfn.SWITCH($A$222,"Lundi",Feuil3!L6,"Mardi",Feuil3!L18,"Mercredi",Feuil3!L30,"Jeudi",Feuil3!L42,"Vendredi",Feuil3!L54)</f>
        <v>0.58333333333333337</v>
      </c>
      <c r="I226" s="112">
        <f>_xlfn.SWITCH($A$222,"Lundi",Feuil3!O6,"Mardi",Feuil3!O18,"Mercredi",Feuil3!O30,"Jeudi",Feuil3!O42,"Vendredi",Feuil3!O54)</f>
        <v>0.66666666666666663</v>
      </c>
      <c r="J226" s="112">
        <f>_xlfn.SWITCH($A$222,"Lundi",Feuil3!Q6,"Mardi",Feuil3!Q18,"Mercredi",Feuil3!Q30,"Jeudi",Feuil3!Q42,"Vendredi",Feuil3!Q54)</f>
        <v>0.67361111111111116</v>
      </c>
      <c r="K226" s="112">
        <f>_xlfn.SWITCH($A$222,"Lundi",Feuil3!R6,"Mardi",Feuil3!R18,"Mercredi",Feuil3!R30,"Jeudi",Feuil3!R42,"Vendredi",Feuil3!R54)</f>
        <v>0.75</v>
      </c>
      <c r="L226" s="48">
        <f>_xlfn.SWITCH($A$222,"Lundi",Feuil3!S6,"Mardi",Feuil3!S18,"Mercredi",Feuil3!S30,"Jeudi",Feuil3!S42,"Vendredi",Feuil3!S54)</f>
        <v>0.3125</v>
      </c>
    </row>
    <row r="227" spans="1:12" x14ac:dyDescent="0.25">
      <c r="A227" s="71"/>
      <c r="B227" s="40" t="str">
        <f>_xlfn.SWITCH($A$209,"Lundi",Feuil3!D7,"Mardi",Feuil3!D19,"Mercredi",Feuil3!D31,"Jeudi",Feuil3!D43,"Vendredi",Feuil3!D55)</f>
        <v>N1</v>
      </c>
      <c r="C227" s="91" t="str">
        <f t="shared" si="27"/>
        <v>employé2</v>
      </c>
      <c r="D227" s="112">
        <f>_xlfn.SWITCH($A$222,"Lundi",Feuil3!E7,"Mardi",Feuil3!E19,"Mercredi",Feuil3!E31,"Jeudi",Feuil3!E43,"Vendredi",Feuil3!E55)</f>
        <v>0.375</v>
      </c>
      <c r="E227" s="112">
        <f>_xlfn.SWITCH($A$222,"Lundi",Feuil3!G7,"Mardi",Feuil3!G19,"Mercredi",Feuil3!G31,"Jeudi",Feuil3!G43,"Vendredi",Feuil3!G55)</f>
        <v>0.45833333333333331</v>
      </c>
      <c r="F227" s="112">
        <f>_xlfn.SWITCH($A$222,"Lundi",Feuil3!I7,"Mardi",Feuil3!I19,"Mercredi",Feuil3!I31,"Jeudi",Feuil3!I43,"Vendredi",Feuil3!I55)</f>
        <v>0.46527777777777773</v>
      </c>
      <c r="G227" s="113">
        <f>_xlfn.SWITCH($A$222,"Lundi",Feuil3!K7,"Mardi",Feuil3!K19,"Mercredi",Feuil3!K31,"Jeudi",Feuil3!K43,"Vendredi",Feuil3!K55)</f>
        <v>0.54166666666666663</v>
      </c>
      <c r="H227" s="112">
        <f>_xlfn.SWITCH($A$222,"Lundi",Feuil3!L7,"Mardi",Feuil3!L19,"Mercredi",Feuil3!L31,"Jeudi",Feuil3!L43,"Vendredi",Feuil3!L55)</f>
        <v>0.66666666666666663</v>
      </c>
      <c r="I227" s="112" t="str">
        <f>_xlfn.SWITCH($A$222,"Lundi",Feuil3!O7,"Mardi",Feuil3!O19,"Mercredi",Feuil3!O31,"Jeudi",Feuil3!O43,"Vendredi",Feuil3!O55)</f>
        <v xml:space="preserve"> </v>
      </c>
      <c r="J227" s="112" t="str">
        <f>_xlfn.SWITCH($A$222,"Lundi",Feuil3!Q7,"Mardi",Feuil3!Q19,"Mercredi",Feuil3!Q31,"Jeudi",Feuil3!Q43,"Vendredi",Feuil3!Q55)</f>
        <v xml:space="preserve"> </v>
      </c>
      <c r="K227" s="112">
        <f>_xlfn.SWITCH($A$222,"Lundi",Feuil3!R7,"Mardi",Feuil3!R19,"Mercredi",Feuil3!R31,"Jeudi",Feuil3!R43,"Vendredi",Feuil3!R55)</f>
        <v>0.79166666666666663</v>
      </c>
      <c r="L227" s="48">
        <f>_xlfn.SWITCH($A$222,"Lundi",Feuil3!S7,"Mardi",Feuil3!S19,"Mercredi",Feuil3!S31,"Jeudi",Feuil3!S43,"Vendredi",Feuil3!S55)</f>
        <v>0.29166666666666663</v>
      </c>
    </row>
    <row r="228" spans="1:12" x14ac:dyDescent="0.25">
      <c r="A228" s="71"/>
      <c r="B228" s="40" t="str">
        <f>_xlfn.SWITCH($A$209,"Lundi",Feuil3!D8,"Mardi",Feuil3!D20,"Mercredi",Feuil3!D32,"Jeudi",Feuil3!D44,"Vendredi",Feuil3!D56)</f>
        <v>N2</v>
      </c>
      <c r="C228" s="93" t="str">
        <f t="shared" si="27"/>
        <v>employé3</v>
      </c>
      <c r="D228" s="112">
        <f>_xlfn.SWITCH($A$222,"Lundi",Feuil3!E8,"Mardi",Feuil3!E20,"Mercredi",Feuil3!E32,"Jeudi",Feuil3!E44,"Vendredi",Feuil3!E56)</f>
        <v>0.33333333333333331</v>
      </c>
      <c r="E228" s="112">
        <f>_xlfn.SWITCH($A$222,"Lundi",Feuil3!G8,"Mardi",Feuil3!G20,"Mercredi",Feuil3!G32,"Jeudi",Feuil3!G44,"Vendredi",Feuil3!G56)</f>
        <v>0.41666666666666669</v>
      </c>
      <c r="F228" s="112">
        <f>_xlfn.SWITCH($A$222,"Lundi",Feuil3!I8,"Mardi",Feuil3!I20,"Mercredi",Feuil3!I32,"Jeudi",Feuil3!I44,"Vendredi",Feuil3!I56)</f>
        <v>0.4236111111111111</v>
      </c>
      <c r="G228" s="113">
        <f>_xlfn.SWITCH($A$222,"Lundi",Feuil3!K8,"Mardi",Feuil3!K20,"Mercredi",Feuil3!K32,"Jeudi",Feuil3!K44,"Vendredi",Feuil3!K56)</f>
        <v>0.5</v>
      </c>
      <c r="H228" s="112">
        <f>_xlfn.SWITCH($A$222,"Lundi",Feuil3!L8,"Mardi",Feuil3!L20,"Mercredi",Feuil3!L32,"Jeudi",Feuil3!L44,"Vendredi",Feuil3!L56)</f>
        <v>0.5625</v>
      </c>
      <c r="I228" s="112" t="str">
        <f>_xlfn.SWITCH($A$222,"Lundi",Feuil3!O8,"Mardi",Feuil3!O20,"Mercredi",Feuil3!O32,"Jeudi",Feuil3!O44,"Vendredi",Feuil3!O56)</f>
        <v xml:space="preserve"> </v>
      </c>
      <c r="J228" s="112" t="str">
        <f>_xlfn.SWITCH($A$222,"Lundi",Feuil3!Q8,"Mardi",Feuil3!Q20,"Mercredi",Feuil3!Q32,"Jeudi",Feuil3!Q44,"Vendredi",Feuil3!Q56)</f>
        <v xml:space="preserve"> </v>
      </c>
      <c r="K228" s="112">
        <f>_xlfn.SWITCH($A$222,"Lundi",Feuil3!R8,"Mardi",Feuil3!R20,"Mercredi",Feuil3!R32,"Jeudi",Feuil3!R44,"Vendredi",Feuil3!R56)</f>
        <v>0.6875</v>
      </c>
      <c r="L228" s="48">
        <f>_xlfn.SWITCH($A$222,"Lundi",Feuil3!S8,"Mardi",Feuil3!S20,"Mercredi",Feuil3!S32,"Jeudi",Feuil3!S44,"Vendredi",Feuil3!S56)</f>
        <v>0.29166666666666669</v>
      </c>
    </row>
    <row r="229" spans="1:12" x14ac:dyDescent="0.25">
      <c r="A229" s="71"/>
      <c r="B229" s="40" t="str">
        <f>_xlfn.SWITCH($A$209,"Lundi",Feuil3!D9,"Mardi",Feuil3!D21,"Mercredi",Feuil3!D33,"Jeudi",Feuil3!D45,"Vendredi",Feuil3!D57)</f>
        <v xml:space="preserve"> </v>
      </c>
      <c r="C229" s="59"/>
      <c r="D229" s="112" t="str">
        <f>_xlfn.SWITCH($A$222,"Lundi",Feuil3!E9,"Mardi",Feuil3!E21,"Mercredi",Feuil3!E33,"Jeudi",Feuil3!E45,"Vendredi",Feuil3!E57)</f>
        <v xml:space="preserve"> </v>
      </c>
      <c r="E229" s="112" t="str">
        <f>_xlfn.SWITCH($A$222,"Lundi",Feuil3!G9,"Mardi",Feuil3!G21,"Mercredi",Feuil3!G33,"Jeudi",Feuil3!G45,"Vendredi",Feuil3!G57)</f>
        <v xml:space="preserve"> </v>
      </c>
      <c r="F229" s="112" t="str">
        <f>_xlfn.SWITCH($A$222,"Lundi",Feuil3!I9,"Mardi",Feuil3!I21,"Mercredi",Feuil3!I33,"Jeudi",Feuil3!I45,"Vendredi",Feuil3!I57)</f>
        <v xml:space="preserve"> </v>
      </c>
      <c r="G229" s="113" t="str">
        <f>_xlfn.SWITCH($A$222,"Lundi",Feuil3!K9,"Mardi",Feuil3!K21,"Mercredi",Feuil3!K33,"Jeudi",Feuil3!K45,"Vendredi",Feuil3!K57)</f>
        <v xml:space="preserve"> </v>
      </c>
      <c r="H229" s="112" t="str">
        <f>_xlfn.SWITCH($A$222,"Lundi",Feuil3!L9,"Mardi",Feuil3!L21,"Mercredi",Feuil3!L33,"Jeudi",Feuil3!L45,"Vendredi",Feuil3!L57)</f>
        <v xml:space="preserve"> </v>
      </c>
      <c r="I229" s="112" t="str">
        <f>_xlfn.SWITCH($A$222,"Lundi",Feuil3!O9,"Mardi",Feuil3!O21,"Mercredi",Feuil3!O33,"Jeudi",Feuil3!O45,"Vendredi",Feuil3!O57)</f>
        <v xml:space="preserve"> </v>
      </c>
      <c r="J229" s="112" t="str">
        <f>_xlfn.SWITCH($A$222,"Lundi",Feuil3!Q9,"Mardi",Feuil3!Q21,"Mercredi",Feuil3!Q33,"Jeudi",Feuil3!Q45,"Vendredi",Feuil3!Q57)</f>
        <v xml:space="preserve"> </v>
      </c>
      <c r="K229" s="112" t="str">
        <f>_xlfn.SWITCH($A$222,"Lundi",Feuil3!R9,"Mardi",Feuil3!R21,"Mercredi",Feuil3!R33,"Jeudi",Feuil3!R45,"Vendredi",Feuil3!R57)</f>
        <v xml:space="preserve"> </v>
      </c>
      <c r="L229" s="48" t="str">
        <f>_xlfn.SWITCH($A$222,"Lundi",Feuil3!S9,"Mardi",Feuil3!S21,"Mercredi",Feuil3!S33,"Jeudi",Feuil3!S45,"Vendredi",Feuil3!S57)</f>
        <v xml:space="preserve"> </v>
      </c>
    </row>
    <row r="230" spans="1:12" x14ac:dyDescent="0.25">
      <c r="A230" s="71"/>
      <c r="B230" s="40" t="str">
        <f>_xlfn.SWITCH($A$209,"Lundi",Feuil3!D10,"Mardi",Feuil3!D22,"Mercredi",Feuil3!D34,"Jeudi",Feuil3!D46,"Vendredi",Feuil3!D58)</f>
        <v>N8</v>
      </c>
      <c r="C230" s="103" t="str">
        <f>INDEX($W$18:$W$19,MATCH(B230,$V$18:$V$19,0))</f>
        <v>employé7</v>
      </c>
      <c r="D230" s="112">
        <f>_xlfn.SWITCH($A$222,"Lundi",Feuil3!E10,"Mardi",Feuil3!E22,"Mercredi",Feuil3!E34,"Jeudi",Feuil3!E46,"Vendredi",Feuil3!E58)</f>
        <v>0.375</v>
      </c>
      <c r="E230" s="112" t="str">
        <f>_xlfn.SWITCH($A$222,"Lundi",Feuil3!G10,"Mardi",Feuil3!G22,"Mercredi",Feuil3!G34,"Jeudi",Feuil3!G46,"Vendredi",Feuil3!G58)</f>
        <v xml:space="preserve"> </v>
      </c>
      <c r="F230" s="112" t="str">
        <f>_xlfn.SWITCH($A$222,"Lundi",Feuil3!I10,"Mardi",Feuil3!I22,"Mercredi",Feuil3!I34,"Jeudi",Feuil3!I46,"Vendredi",Feuil3!I58)</f>
        <v xml:space="preserve"> </v>
      </c>
      <c r="G230" s="113">
        <f>_xlfn.SWITCH($A$222,"Lundi",Feuil3!K10,"Mardi",Feuil3!K22,"Mercredi",Feuil3!K34,"Jeudi",Feuil3!K46,"Vendredi",Feuil3!K58)</f>
        <v>0.54166666666666663</v>
      </c>
      <c r="H230" s="112">
        <f>_xlfn.SWITCH($A$222,"Lundi",Feuil3!L10,"Mardi",Feuil3!L22,"Mercredi",Feuil3!L34,"Jeudi",Feuil3!L46,"Vendredi",Feuil3!L58)</f>
        <v>0.66666666666666663</v>
      </c>
      <c r="I230" s="112">
        <f>_xlfn.SWITCH($A$222,"Lundi",Feuil3!O10,"Mardi",Feuil3!O22,"Mercredi",Feuil3!O34,"Jeudi",Feuil3!O46,"Vendredi",Feuil3!O58)</f>
        <v>0.75</v>
      </c>
      <c r="J230" s="112">
        <f>_xlfn.SWITCH($A$222,"Lundi",Feuil3!Q10,"Mardi",Feuil3!Q22,"Mercredi",Feuil3!Q34,"Jeudi",Feuil3!Q46,"Vendredi",Feuil3!Q58)</f>
        <v>0.75694444444444453</v>
      </c>
      <c r="K230" s="112">
        <f>_xlfn.SWITCH($A$222,"Lundi",Feuil3!R10,"Mardi",Feuil3!R22,"Mercredi",Feuil3!R34,"Jeudi",Feuil3!R46,"Vendredi",Feuil3!R58)</f>
        <v>0.79166666666666663</v>
      </c>
      <c r="L230" s="48">
        <f>_xlfn.SWITCH($A$222,"Lundi",Feuil3!S10,"Mardi",Feuil3!S22,"Mercredi",Feuil3!S34,"Jeudi",Feuil3!S46,"Vendredi",Feuil3!S58)</f>
        <v>0.29166666666666663</v>
      </c>
    </row>
    <row r="231" spans="1:12" x14ac:dyDescent="0.25">
      <c r="A231" s="71"/>
      <c r="B231" s="40" t="str">
        <f>_xlfn.SWITCH($A$209,"Lundi",Feuil3!D11,"Mardi",Feuil3!D23,"Mercredi",Feuil3!D35,"Jeudi",Feuil3!D47,"Vendredi",Feuil3!D59)</f>
        <v>N7</v>
      </c>
      <c r="C231" s="96" t="str">
        <f>INDEX($W$18:$W$19,MATCH(B231,$V$18:$V$19,0))</f>
        <v>employé8</v>
      </c>
      <c r="D231" s="112">
        <f>_xlfn.SWITCH($A$222,"Lundi",Feuil3!E11,"Mardi",Feuil3!E23,"Mercredi",Feuil3!E35,"Jeudi",Feuil3!E47,"Vendredi",Feuil3!E59)</f>
        <v>0.33333333333333331</v>
      </c>
      <c r="E231" s="112" t="str">
        <f>_xlfn.SWITCH($A$222,"Lundi",Feuil3!G11,"Mardi",Feuil3!G23,"Mercredi",Feuil3!G35,"Jeudi",Feuil3!G47,"Vendredi",Feuil3!G59)</f>
        <v xml:space="preserve"> </v>
      </c>
      <c r="F231" s="112" t="str">
        <f>_xlfn.SWITCH($A$222,"Lundi",Feuil3!I11,"Mardi",Feuil3!I23,"Mercredi",Feuil3!I35,"Jeudi",Feuil3!I47,"Vendredi",Feuil3!I59)</f>
        <v xml:space="preserve"> </v>
      </c>
      <c r="G231" s="113">
        <f>_xlfn.SWITCH($A$222,"Lundi",Feuil3!K11,"Mardi",Feuil3!K23,"Mercredi",Feuil3!K35,"Jeudi",Feuil3!K47,"Vendredi",Feuil3!K59)</f>
        <v>0.45833333333333331</v>
      </c>
      <c r="H231" s="112">
        <f>_xlfn.SWITCH($A$222,"Lundi",Feuil3!L11,"Mardi",Feuil3!L23,"Mercredi",Feuil3!L35,"Jeudi",Feuil3!L47,"Vendredi",Feuil3!L59)</f>
        <v>0.54166666666666663</v>
      </c>
      <c r="I231" s="112" t="str">
        <f>_xlfn.SWITCH($A$222,"Lundi",Feuil3!O11,"Mardi",Feuil3!O23,"Mercredi",Feuil3!O35,"Jeudi",Feuil3!O47,"Vendredi",Feuil3!O59)</f>
        <v xml:space="preserve"> </v>
      </c>
      <c r="J231" s="112" t="str">
        <f>_xlfn.SWITCH($A$222,"Lundi",Feuil3!Q11,"Mardi",Feuil3!Q23,"Mercredi",Feuil3!Q35,"Jeudi",Feuil3!Q47,"Vendredi",Feuil3!Q59)</f>
        <v xml:space="preserve"> </v>
      </c>
      <c r="K231" s="112">
        <f>_xlfn.SWITCH($A$222,"Lundi",Feuil3!R11,"Mardi",Feuil3!R23,"Mercredi",Feuil3!R35,"Jeudi",Feuil3!R47,"Vendredi",Feuil3!R59)</f>
        <v>0.64583333333333337</v>
      </c>
      <c r="L231" s="48">
        <f>_xlfn.SWITCH($A$222,"Lundi",Feuil3!S11,"Mardi",Feuil3!S23,"Mercredi",Feuil3!S35,"Jeudi",Feuil3!S47,"Vendredi",Feuil3!S59)</f>
        <v>0.22916666666666674</v>
      </c>
    </row>
    <row r="232" spans="1:12" x14ac:dyDescent="0.25">
      <c r="B232" s="40" t="str">
        <f>_xlfn.SWITCH($A$209,"Lundi",Feuil3!D12,"Mardi",Feuil3!D24,"Mercredi",Feuil3!D36,"Jeudi",Feuil3!D48,"Vendredi",Feuil3!D60)</f>
        <v>Karine</v>
      </c>
      <c r="C232" s="98" t="s">
        <v>1</v>
      </c>
      <c r="D232" s="112">
        <f>_xlfn.SWITCH($A$222,"Lundi",Feuil3!E12,"Mardi",Feuil3!E24,"Mercredi",Feuil3!E36,"Jeudi",Feuil3!E48,"Vendredi",Feuil3!E60)</f>
        <v>0.33333333333333331</v>
      </c>
      <c r="E232" s="112">
        <f>_xlfn.SWITCH($A$222,"Lundi",Feuil3!G12,"Mardi",Feuil3!G24,"Mercredi",Feuil3!G36,"Jeudi",Feuil3!G48,"Vendredi",Feuil3!G60)</f>
        <v>0.41666666666666669</v>
      </c>
      <c r="F232" s="112">
        <f>_xlfn.SWITCH($A$222,"Lundi",Feuil3!I12,"Mardi",Feuil3!I24,"Mercredi",Feuil3!I36,"Jeudi",Feuil3!I48,"Vendredi",Feuil3!I60)</f>
        <v>0.4236111111111111</v>
      </c>
      <c r="G232" s="113">
        <f>_xlfn.SWITCH($A$222,"Lundi",Feuil3!K12,"Mardi",Feuil3!K24,"Mercredi",Feuil3!K36,"Jeudi",Feuil3!K48,"Vendredi",Feuil3!K60)</f>
        <v>0.5</v>
      </c>
      <c r="H232" s="112">
        <f>_xlfn.SWITCH($A$222,"Lundi",Feuil3!L12,"Mardi",Feuil3!L24,"Mercredi",Feuil3!L36,"Jeudi",Feuil3!L48,"Vendredi",Feuil3!L60)</f>
        <v>0.58333333333333337</v>
      </c>
      <c r="I232" s="112" t="str">
        <f>_xlfn.SWITCH($A$222,"Lundi",Feuil3!O12,"Mardi",Feuil3!O24,"Mercredi",Feuil3!O36,"Jeudi",Feuil3!O48,"Vendredi",Feuil3!O60)</f>
        <v xml:space="preserve"> </v>
      </c>
      <c r="J232" s="112" t="str">
        <f>_xlfn.SWITCH($A$222,"Lundi",Feuil3!Q12,"Mardi",Feuil3!Q24,"Mercredi",Feuil3!Q36,"Jeudi",Feuil3!Q48,"Vendredi",Feuil3!Q60)</f>
        <v xml:space="preserve"> </v>
      </c>
      <c r="K232" s="112">
        <f>_xlfn.SWITCH($A$222,"Lundi",Feuil3!R12,"Mardi",Feuil3!R24,"Mercredi",Feuil3!R36,"Jeudi",Feuil3!R48,"Vendredi",Feuil3!R60)</f>
        <v>0.70833333333333337</v>
      </c>
      <c r="L232" s="48">
        <f>_xlfn.SWITCH($A$222,"Lundi",Feuil3!S12,"Mardi",Feuil3!S24,"Mercredi",Feuil3!S36,"Jeudi",Feuil3!S48,"Vendredi",Feuil3!S60)</f>
        <v>0.29166666666666669</v>
      </c>
    </row>
    <row r="233" spans="1:12" x14ac:dyDescent="0.25">
      <c r="B233" s="60"/>
      <c r="C233" s="122"/>
      <c r="D233" s="104"/>
      <c r="E233" s="104"/>
      <c r="F233" s="104"/>
      <c r="G233" s="115"/>
      <c r="H233" s="104"/>
      <c r="I233" s="104"/>
      <c r="J233" s="104"/>
      <c r="K233" s="104"/>
      <c r="L233" s="104"/>
    </row>
    <row r="234" spans="1:12" x14ac:dyDescent="0.25">
      <c r="A234" s="61">
        <f>_xlfn.SWITCH(WEEKDAY(A221+1),7,A221+3,1,A221+2,2,A221+1,3,A221+1,4,A221+1,5,A221+1,6,A221+1)</f>
        <v>44371</v>
      </c>
      <c r="B234" s="60"/>
      <c r="C234" s="122"/>
      <c r="D234" s="104"/>
      <c r="E234" s="104"/>
      <c r="F234" s="104"/>
      <c r="G234" s="115"/>
      <c r="H234" s="104"/>
      <c r="I234" s="104"/>
      <c r="J234" s="104"/>
      <c r="K234" s="104"/>
      <c r="L234" s="104"/>
    </row>
    <row r="235" spans="1:12" x14ac:dyDescent="0.25">
      <c r="A235" s="64" t="str">
        <f>INDEX($AC$2:$AC$8,MATCH(WEEKDAY(A234),$AD$2:$AD$8,0))</f>
        <v>Jeudi</v>
      </c>
      <c r="B235" s="60"/>
      <c r="C235" s="123" t="s">
        <v>61</v>
      </c>
      <c r="D235" s="105" t="s">
        <v>31</v>
      </c>
      <c r="E235" s="105" t="s">
        <v>37</v>
      </c>
      <c r="F235" s="105" t="s">
        <v>32</v>
      </c>
      <c r="G235" s="116" t="s">
        <v>0</v>
      </c>
      <c r="H235" s="105" t="s">
        <v>32</v>
      </c>
      <c r="I235" s="105" t="s">
        <v>37</v>
      </c>
      <c r="J235" s="105" t="s">
        <v>32</v>
      </c>
      <c r="K235" s="105" t="s">
        <v>55</v>
      </c>
      <c r="L235" s="105" t="s">
        <v>60</v>
      </c>
    </row>
    <row r="236" spans="1:12" x14ac:dyDescent="0.25">
      <c r="A236" s="71"/>
      <c r="B236" s="75" t="str">
        <f>_xlfn.SWITCH($A$235,"Lundi",Feuil3!D3,"Mardi",Feuil3!D15,"Mercredi",Feuil3!D27,"Jeudi",Feuil3!D39,"Vendredi",Feuil3!D51)</f>
        <v>N5</v>
      </c>
      <c r="C236" s="126" t="str">
        <f t="shared" ref="C236:C241" si="28">INDEX($W$11:$W$16,MATCH(B236,$V$11:$V$16,0))</f>
        <v>employé6</v>
      </c>
      <c r="D236" s="117">
        <f>_xlfn.SWITCH($A$235,"Lundi",Feuil3!E3,"Mardi",Feuil3!E15,"Mercredi",Feuil3!E27,"Jeudi",Feuil3!E39,"Vendredi",Feuil3!E51)</f>
        <v>0.33333333333333331</v>
      </c>
      <c r="E236" s="117">
        <f>_xlfn.SWITCH($A$235,"Lundi",Feuil3!G3,"Mardi",Feuil3!G15,"Mercredi",Feuil3!G27,"Jeudi",Feuil3!G39,"Vendredi",Feuil3!G51)</f>
        <v>0.41666666666666669</v>
      </c>
      <c r="F236" s="117">
        <f>_xlfn.SWITCH($A$235,"Lundi",Feuil3!I3,"Mardi",Feuil3!I15,"Mercredi",Feuil3!I27,"Jeudi",Feuil3!I39,"Vendredi",Feuil3!I51)</f>
        <v>0.4236111111111111</v>
      </c>
      <c r="G236" s="118">
        <f>_xlfn.SWITCH($A$235,"Lundi",Feuil3!K3,"Mardi",Feuil3!K15,"Mercredi",Feuil3!K27,"Jeudi",Feuil3!K39,"Vendredi",Feuil3!K51)</f>
        <v>0.52083333333333337</v>
      </c>
      <c r="H236" s="119">
        <f>_xlfn.SWITCH($A$235,"Lundi",Feuil3!L3,"Mardi",Feuil3!L15,"Mercredi",Feuil3!L27,"Jeudi",Feuil3!L39,"Vendredi",Feuil3!L51)</f>
        <v>0.58333333333333337</v>
      </c>
      <c r="I236" s="117" t="str">
        <f>_xlfn.SWITCH($A$235,"Lundi",Feuil3!O3,"Mardi",Feuil3!O15,"Mercredi",Feuil3!O27,"Jeudi",Feuil3!O39,"Vendredi",Feuil3!O51)</f>
        <v xml:space="preserve"> </v>
      </c>
      <c r="J236" s="117" t="str">
        <f>_xlfn.SWITCH($A$235,"Lundi",Feuil3!Q3,"Mardi",Feuil3!Q15,"Mercredi",Feuil3!Q27,"Jeudi",Feuil3!Q39,"Vendredi",Feuil3!Q51)</f>
        <v xml:space="preserve"> </v>
      </c>
      <c r="K236" s="117">
        <f>_xlfn.SWITCH($A$235,"Lundi",Feuil3!R3,"Mardi",Feuil3!R15,"Mercredi",Feuil3!R27,"Jeudi",Feuil3!R39,"Vendredi",Feuil3!R51)</f>
        <v>0.66666666666666663</v>
      </c>
      <c r="L236" s="119">
        <f>_xlfn.SWITCH($A$235,"Lundi",Feuil3!S3,"Mardi",Feuil3!S15,"Mercredi",Feuil3!S27,"Jeudi",Feuil3!S39,"Vendredi",Feuil3!S51)</f>
        <v>0.27083333333333331</v>
      </c>
    </row>
    <row r="237" spans="1:12" x14ac:dyDescent="0.25">
      <c r="A237" s="71"/>
      <c r="B237" s="75" t="str">
        <f>_xlfn.SWITCH($A$235,"Lundi",Feuil3!D4,"Mardi",Feuil3!D16,"Mercredi",Feuil3!D28,"Jeudi",Feuil3!D40,"Vendredi",Feuil3!D52)</f>
        <v>N6</v>
      </c>
      <c r="C237" s="127" t="str">
        <f t="shared" si="28"/>
        <v>employé1</v>
      </c>
      <c r="D237" s="117">
        <f>_xlfn.SWITCH($A$235,"Lundi",Feuil3!E4,"Mardi",Feuil3!E16,"Mercredi",Feuil3!E28,"Jeudi",Feuil3!E40,"Vendredi",Feuil3!E52)</f>
        <v>0.33333333333333331</v>
      </c>
      <c r="E237" s="117" t="str">
        <f>_xlfn.SWITCH($A$235,"Lundi",Feuil3!G4,"Mardi",Feuil3!G16,"Mercredi",Feuil3!G28,"Jeudi",Feuil3!G40,"Vendredi",Feuil3!G52)</f>
        <v xml:space="preserve"> </v>
      </c>
      <c r="F237" s="117" t="str">
        <f>_xlfn.SWITCH($A$235,"Lundi",Feuil3!I4,"Mardi",Feuil3!I16,"Mercredi",Feuil3!I28,"Jeudi",Feuil3!I40,"Vendredi",Feuil3!I52)</f>
        <v xml:space="preserve"> </v>
      </c>
      <c r="G237" s="118">
        <f>_xlfn.SWITCH($A$235,"Lundi",Feuil3!K4,"Mardi",Feuil3!K16,"Mercredi",Feuil3!K28,"Jeudi",Feuil3!K40,"Vendredi",Feuil3!K52)</f>
        <v>0.45833333333333331</v>
      </c>
      <c r="H237" s="119">
        <f>_xlfn.SWITCH($A$235,"Lundi",Feuil3!L4,"Mardi",Feuil3!L16,"Mercredi",Feuil3!L28,"Jeudi",Feuil3!L40,"Vendredi",Feuil3!L52)</f>
        <v>0.54166666666666663</v>
      </c>
      <c r="I237" s="117" t="str">
        <f>_xlfn.SWITCH($A$235,"Lundi",Feuil3!O4,"Mardi",Feuil3!O16,"Mercredi",Feuil3!O28,"Jeudi",Feuil3!O40,"Vendredi",Feuil3!O52)</f>
        <v xml:space="preserve"> </v>
      </c>
      <c r="J237" s="117" t="str">
        <f>_xlfn.SWITCH($A$235,"Lundi",Feuil3!Q4,"Mardi",Feuil3!Q16,"Mercredi",Feuil3!Q28,"Jeudi",Feuil3!Q40,"Vendredi",Feuil3!Q52)</f>
        <v xml:space="preserve"> </v>
      </c>
      <c r="K237" s="117">
        <f>_xlfn.SWITCH($A$235,"Lundi",Feuil3!R4,"Mardi",Feuil3!R16,"Mercredi",Feuil3!R28,"Jeudi",Feuil3!R40,"Vendredi",Feuil3!R52)</f>
        <v>0.625</v>
      </c>
      <c r="L237" s="119">
        <f>_xlfn.SWITCH($A$235,"Lundi",Feuil3!S4,"Mardi",Feuil3!S16,"Mercredi",Feuil3!S28,"Jeudi",Feuil3!S40,"Vendredi",Feuil3!S52)</f>
        <v>0.20833333333333337</v>
      </c>
    </row>
    <row r="238" spans="1:12" x14ac:dyDescent="0.25">
      <c r="A238" s="71"/>
      <c r="B238" s="75" t="str">
        <f>_xlfn.SWITCH($A$235,"Lundi",Feuil3!D5,"Mardi",Feuil3!D17,"Mercredi",Feuil3!D29,"Jeudi",Feuil3!D41,"Vendredi",Feuil3!D53)</f>
        <v>N1</v>
      </c>
      <c r="C238" s="128" t="str">
        <f t="shared" si="28"/>
        <v>employé2</v>
      </c>
      <c r="D238" s="117">
        <f>_xlfn.SWITCH($A$235,"Lundi",Feuil3!E5,"Mardi",Feuil3!E17,"Mercredi",Feuil3!E29,"Jeudi",Feuil3!E41,"Vendredi",Feuil3!E53)</f>
        <v>0.33333333333333331</v>
      </c>
      <c r="E238" s="117">
        <f>_xlfn.SWITCH($A$235,"Lundi",Feuil3!G5,"Mardi",Feuil3!G17,"Mercredi",Feuil3!G29,"Jeudi",Feuil3!G41,"Vendredi",Feuil3!G53)</f>
        <v>0.45833333333333331</v>
      </c>
      <c r="F238" s="117">
        <f>_xlfn.SWITCH($A$235,"Lundi",Feuil3!I5,"Mardi",Feuil3!I17,"Mercredi",Feuil3!I29,"Jeudi",Feuil3!I41,"Vendredi",Feuil3!I53)</f>
        <v>0.46527777777777773</v>
      </c>
      <c r="G238" s="118">
        <f>_xlfn.SWITCH($A$235,"Lundi",Feuil3!K5,"Mardi",Feuil3!K17,"Mercredi",Feuil3!K29,"Jeudi",Feuil3!K41,"Vendredi",Feuil3!K53)</f>
        <v>0.5</v>
      </c>
      <c r="H238" s="119">
        <f>_xlfn.SWITCH($A$235,"Lundi",Feuil3!L5,"Mardi",Feuil3!L17,"Mercredi",Feuil3!L29,"Jeudi",Feuil3!L41,"Vendredi",Feuil3!L53)</f>
        <v>0.60416666666666663</v>
      </c>
      <c r="I238" s="117" t="str">
        <f>_xlfn.SWITCH($A$235,"Lundi",Feuil3!O5,"Mardi",Feuil3!O17,"Mercredi",Feuil3!O29,"Jeudi",Feuil3!O41,"Vendredi",Feuil3!O53)</f>
        <v xml:space="preserve"> </v>
      </c>
      <c r="J238" s="117" t="str">
        <f>_xlfn.SWITCH($A$235,"Lundi",Feuil3!Q5,"Mardi",Feuil3!Q17,"Mercredi",Feuil3!Q29,"Jeudi",Feuil3!Q41,"Vendredi",Feuil3!Q53)</f>
        <v xml:space="preserve"> </v>
      </c>
      <c r="K238" s="117">
        <f>_xlfn.SWITCH($A$235,"Lundi",Feuil3!R5,"Mardi",Feuil3!R17,"Mercredi",Feuil3!R29,"Jeudi",Feuil3!R41,"Vendredi",Feuil3!R53)</f>
        <v>0.72916666666666663</v>
      </c>
      <c r="L238" s="119">
        <f>_xlfn.SWITCH($A$235,"Lundi",Feuil3!S5,"Mardi",Feuil3!S17,"Mercredi",Feuil3!S29,"Jeudi",Feuil3!S41,"Vendredi",Feuil3!S53)</f>
        <v>0.29166666666666669</v>
      </c>
    </row>
    <row r="239" spans="1:12" x14ac:dyDescent="0.25">
      <c r="A239" s="71"/>
      <c r="B239" s="75" t="str">
        <f>_xlfn.SWITCH($A$235,"Lundi",Feuil3!D6,"Mardi",Feuil3!D18,"Mercredi",Feuil3!D30,"Jeudi",Feuil3!D42,"Vendredi",Feuil3!D54)</f>
        <v>N2</v>
      </c>
      <c r="C239" s="124" t="str">
        <f t="shared" si="28"/>
        <v>employé3</v>
      </c>
      <c r="D239" s="117">
        <f>_xlfn.SWITCH($A$235,"Lundi",Feuil3!E6,"Mardi",Feuil3!E18,"Mercredi",Feuil3!E30,"Jeudi",Feuil3!E42,"Vendredi",Feuil3!E54)</f>
        <v>0.33333333333333331</v>
      </c>
      <c r="E239" s="117">
        <f>_xlfn.SWITCH($A$235,"Lundi",Feuil3!G6,"Mardi",Feuil3!G18,"Mercredi",Feuil3!G30,"Jeudi",Feuil3!G42,"Vendredi",Feuil3!G54)</f>
        <v>0.41666666666666669</v>
      </c>
      <c r="F239" s="117">
        <f>_xlfn.SWITCH($A$235,"Lundi",Feuil3!I6,"Mardi",Feuil3!I18,"Mercredi",Feuil3!I30,"Jeudi",Feuil3!I42,"Vendredi",Feuil3!I54)</f>
        <v>0.4236111111111111</v>
      </c>
      <c r="G239" s="118">
        <f>_xlfn.SWITCH($A$235,"Lundi",Feuil3!K6,"Mardi",Feuil3!K18,"Mercredi",Feuil3!K30,"Jeudi",Feuil3!K42,"Vendredi",Feuil3!K54)</f>
        <v>0.47916666666666669</v>
      </c>
      <c r="H239" s="119">
        <f>_xlfn.SWITCH($A$235,"Lundi",Feuil3!L6,"Mardi",Feuil3!L18,"Mercredi",Feuil3!L30,"Jeudi",Feuil3!L42,"Vendredi",Feuil3!L54)</f>
        <v>0.58333333333333337</v>
      </c>
      <c r="I239" s="117">
        <f>_xlfn.SWITCH($A$235,"Lundi",Feuil3!O6,"Mardi",Feuil3!O18,"Mercredi",Feuil3!O30,"Jeudi",Feuil3!O42,"Vendredi",Feuil3!O54)</f>
        <v>0.66666666666666663</v>
      </c>
      <c r="J239" s="117">
        <f>_xlfn.SWITCH($A$235,"Lundi",Feuil3!Q6,"Mardi",Feuil3!Q18,"Mercredi",Feuil3!Q30,"Jeudi",Feuil3!Q42,"Vendredi",Feuil3!Q54)</f>
        <v>0.67361111111111116</v>
      </c>
      <c r="K239" s="117">
        <f>_xlfn.SWITCH($A$235,"Lundi",Feuil3!R6,"Mardi",Feuil3!R18,"Mercredi",Feuil3!R30,"Jeudi",Feuil3!R42,"Vendredi",Feuil3!R54)</f>
        <v>0.75</v>
      </c>
      <c r="L239" s="119">
        <f>_xlfn.SWITCH($A$235,"Lundi",Feuil3!S6,"Mardi",Feuil3!S18,"Mercredi",Feuil3!S30,"Jeudi",Feuil3!S42,"Vendredi",Feuil3!S54)</f>
        <v>0.3125</v>
      </c>
    </row>
    <row r="240" spans="1:12" x14ac:dyDescent="0.25">
      <c r="A240" s="71"/>
      <c r="B240" s="75" t="str">
        <f>_xlfn.SWITCH($A$235,"Lundi",Feuil3!D7,"Mardi",Feuil3!D19,"Mercredi",Feuil3!D31,"Jeudi",Feuil3!D43,"Vendredi",Feuil3!D55)</f>
        <v>N3</v>
      </c>
      <c r="C240" s="129" t="str">
        <f t="shared" si="28"/>
        <v>employé4</v>
      </c>
      <c r="D240" s="117">
        <f>_xlfn.SWITCH($A$235,"Lundi",Feuil3!E7,"Mardi",Feuil3!E19,"Mercredi",Feuil3!E31,"Jeudi",Feuil3!E43,"Vendredi",Feuil3!E55)</f>
        <v>0.375</v>
      </c>
      <c r="E240" s="117">
        <f>_xlfn.SWITCH($A$235,"Lundi",Feuil3!G7,"Mardi",Feuil3!G19,"Mercredi",Feuil3!G31,"Jeudi",Feuil3!G43,"Vendredi",Feuil3!G55)</f>
        <v>0.45833333333333331</v>
      </c>
      <c r="F240" s="117">
        <f>_xlfn.SWITCH($A$235,"Lundi",Feuil3!I7,"Mardi",Feuil3!I19,"Mercredi",Feuil3!I31,"Jeudi",Feuil3!I43,"Vendredi",Feuil3!I55)</f>
        <v>0.46527777777777773</v>
      </c>
      <c r="G240" s="118">
        <f>_xlfn.SWITCH($A$235,"Lundi",Feuil3!K7,"Mardi",Feuil3!K19,"Mercredi",Feuil3!K31,"Jeudi",Feuil3!K43,"Vendredi",Feuil3!K55)</f>
        <v>0.54166666666666663</v>
      </c>
      <c r="H240" s="119">
        <f>_xlfn.SWITCH($A$235,"Lundi",Feuil3!L7,"Mardi",Feuil3!L19,"Mercredi",Feuil3!L31,"Jeudi",Feuil3!L43,"Vendredi",Feuil3!L55)</f>
        <v>0.66666666666666663</v>
      </c>
      <c r="I240" s="117" t="str">
        <f>_xlfn.SWITCH($A$235,"Lundi",Feuil3!O7,"Mardi",Feuil3!O19,"Mercredi",Feuil3!O31,"Jeudi",Feuil3!O43,"Vendredi",Feuil3!O55)</f>
        <v xml:space="preserve"> </v>
      </c>
      <c r="J240" s="117" t="str">
        <f>_xlfn.SWITCH($A$235,"Lundi",Feuil3!Q7,"Mardi",Feuil3!Q19,"Mercredi",Feuil3!Q31,"Jeudi",Feuil3!Q43,"Vendredi",Feuil3!Q55)</f>
        <v xml:space="preserve"> </v>
      </c>
      <c r="K240" s="117">
        <f>_xlfn.SWITCH($A$235,"Lundi",Feuil3!R7,"Mardi",Feuil3!R19,"Mercredi",Feuil3!R31,"Jeudi",Feuil3!R43,"Vendredi",Feuil3!R55)</f>
        <v>0.79166666666666663</v>
      </c>
      <c r="L240" s="119">
        <f>_xlfn.SWITCH($A$235,"Lundi",Feuil3!S7,"Mardi",Feuil3!S19,"Mercredi",Feuil3!S31,"Jeudi",Feuil3!S43,"Vendredi",Feuil3!S55)</f>
        <v>0.29166666666666663</v>
      </c>
    </row>
    <row r="241" spans="1:14" x14ac:dyDescent="0.25">
      <c r="A241" s="71"/>
      <c r="B241" s="75" t="str">
        <f>_xlfn.SWITCH($A$235,"Lundi",Feuil3!D8,"Mardi",Feuil3!D20,"Mercredi",Feuil3!D32,"Jeudi",Feuil3!D44,"Vendredi",Feuil3!D56)</f>
        <v>N4</v>
      </c>
      <c r="C241" s="125" t="str">
        <f t="shared" si="28"/>
        <v>employé5</v>
      </c>
      <c r="D241" s="117">
        <f>_xlfn.SWITCH($A$235,"Lundi",Feuil3!E8,"Mardi",Feuil3!E20,"Mercredi",Feuil3!E32,"Jeudi",Feuil3!E44,"Vendredi",Feuil3!E56)</f>
        <v>0.33333333333333331</v>
      </c>
      <c r="E241" s="117">
        <f>_xlfn.SWITCH($A$235,"Lundi",Feuil3!G8,"Mardi",Feuil3!G20,"Mercredi",Feuil3!G32,"Jeudi",Feuil3!G44,"Vendredi",Feuil3!G56)</f>
        <v>0.41666666666666669</v>
      </c>
      <c r="F241" s="117">
        <f>_xlfn.SWITCH($A$235,"Lundi",Feuil3!I8,"Mardi",Feuil3!I20,"Mercredi",Feuil3!I32,"Jeudi",Feuil3!I44,"Vendredi",Feuil3!I56)</f>
        <v>0.4236111111111111</v>
      </c>
      <c r="G241" s="118">
        <f>_xlfn.SWITCH($A$235,"Lundi",Feuil3!K8,"Mardi",Feuil3!K20,"Mercredi",Feuil3!K32,"Jeudi",Feuil3!K44,"Vendredi",Feuil3!K56)</f>
        <v>0.5</v>
      </c>
      <c r="H241" s="119">
        <f>_xlfn.SWITCH($A$235,"Lundi",Feuil3!L8,"Mardi",Feuil3!L20,"Mercredi",Feuil3!L32,"Jeudi",Feuil3!L44,"Vendredi",Feuil3!L56)</f>
        <v>0.5625</v>
      </c>
      <c r="I241" s="117" t="str">
        <f>_xlfn.SWITCH($A$235,"Lundi",Feuil3!O8,"Mardi",Feuil3!O20,"Mercredi",Feuil3!O32,"Jeudi",Feuil3!O44,"Vendredi",Feuil3!O56)</f>
        <v xml:space="preserve"> </v>
      </c>
      <c r="J241" s="117" t="str">
        <f>_xlfn.SWITCH($A$235,"Lundi",Feuil3!Q8,"Mardi",Feuil3!Q20,"Mercredi",Feuil3!Q32,"Jeudi",Feuil3!Q44,"Vendredi",Feuil3!Q56)</f>
        <v xml:space="preserve"> </v>
      </c>
      <c r="K241" s="117">
        <f>_xlfn.SWITCH($A$235,"Lundi",Feuil3!R8,"Mardi",Feuil3!R20,"Mercredi",Feuil3!R32,"Jeudi",Feuil3!R44,"Vendredi",Feuil3!R56)</f>
        <v>0.6875</v>
      </c>
      <c r="L241" s="119">
        <f>_xlfn.SWITCH($A$235,"Lundi",Feuil3!S8,"Mardi",Feuil3!S20,"Mercredi",Feuil3!S32,"Jeudi",Feuil3!S44,"Vendredi",Feuil3!S56)</f>
        <v>0.29166666666666669</v>
      </c>
    </row>
    <row r="242" spans="1:14" x14ac:dyDescent="0.25">
      <c r="A242" s="71"/>
      <c r="B242" s="75" t="str">
        <f>_xlfn.SWITCH($A$235,"Lundi",Feuil3!D9,"Mardi",Feuil3!D21,"Mercredi",Feuil3!D33,"Jeudi",Feuil3!D45,"Vendredi",Feuil3!D57)</f>
        <v xml:space="preserve"> </v>
      </c>
      <c r="C242" s="130"/>
      <c r="D242" s="117" t="str">
        <f>_xlfn.SWITCH($A$235,"Lundi",Feuil3!E9,"Mardi",Feuil3!E21,"Mercredi",Feuil3!E33,"Jeudi",Feuil3!E45,"Vendredi",Feuil3!E57)</f>
        <v xml:space="preserve"> </v>
      </c>
      <c r="E242" s="117" t="str">
        <f>_xlfn.SWITCH($A$235,"Lundi",Feuil3!G9,"Mardi",Feuil3!G21,"Mercredi",Feuil3!G33,"Jeudi",Feuil3!G45,"Vendredi",Feuil3!G57)</f>
        <v xml:space="preserve"> </v>
      </c>
      <c r="F242" s="117" t="str">
        <f>_xlfn.SWITCH($A$235,"Lundi",Feuil3!I9,"Mardi",Feuil3!I21,"Mercredi",Feuil3!I33,"Jeudi",Feuil3!I45,"Vendredi",Feuil3!I57)</f>
        <v xml:space="preserve"> </v>
      </c>
      <c r="G242" s="118" t="str">
        <f>_xlfn.SWITCH($A$235,"Lundi",Feuil3!K9,"Mardi",Feuil3!K21,"Mercredi",Feuil3!K33,"Jeudi",Feuil3!K45,"Vendredi",Feuil3!K57)</f>
        <v xml:space="preserve"> </v>
      </c>
      <c r="H242" s="119" t="str">
        <f>_xlfn.SWITCH($A$235,"Lundi",Feuil3!L9,"Mardi",Feuil3!L21,"Mercredi",Feuil3!L33,"Jeudi",Feuil3!L45,"Vendredi",Feuil3!L57)</f>
        <v xml:space="preserve"> </v>
      </c>
      <c r="I242" s="117" t="str">
        <f>_xlfn.SWITCH($A$235,"Lundi",Feuil3!O9,"Mardi",Feuil3!O21,"Mercredi",Feuil3!O33,"Jeudi",Feuil3!O45,"Vendredi",Feuil3!O57)</f>
        <v xml:space="preserve"> </v>
      </c>
      <c r="J242" s="117" t="str">
        <f>_xlfn.SWITCH($A$235,"Lundi",Feuil3!Q9,"Mardi",Feuil3!Q21,"Mercredi",Feuil3!Q33,"Jeudi",Feuil3!Q45,"Vendredi",Feuil3!Q57)</f>
        <v xml:space="preserve"> </v>
      </c>
      <c r="K242" s="117" t="str">
        <f>_xlfn.SWITCH($A$235,"Lundi",Feuil3!R9,"Mardi",Feuil3!R21,"Mercredi",Feuil3!R33,"Jeudi",Feuil3!R45,"Vendredi",Feuil3!R57)</f>
        <v xml:space="preserve"> </v>
      </c>
      <c r="L242" s="119" t="str">
        <f>_xlfn.SWITCH($A$235,"Lundi",Feuil3!S9,"Mardi",Feuil3!S21,"Mercredi",Feuil3!S33,"Jeudi",Feuil3!S45,"Vendredi",Feuil3!S57)</f>
        <v xml:space="preserve"> </v>
      </c>
    </row>
    <row r="243" spans="1:14" x14ac:dyDescent="0.25">
      <c r="A243" s="71"/>
      <c r="B243" s="75" t="str">
        <f>_xlfn.SWITCH($A$235,"Lundi",Feuil3!D10,"Mardi",Feuil3!D22,"Mercredi",Feuil3!D34,"Jeudi",Feuil3!D46,"Vendredi",Feuil3!D58)</f>
        <v>N7</v>
      </c>
      <c r="C243" s="131" t="str">
        <f>INDEX($W$18:$W$19,MATCH(B217,$V$18:$V$19,0))</f>
        <v>employé7</v>
      </c>
      <c r="D243" s="117">
        <f>_xlfn.SWITCH($A$235,"Lundi",Feuil3!E10,"Mardi",Feuil3!E22,"Mercredi",Feuil3!E34,"Jeudi",Feuil3!E46,"Vendredi",Feuil3!E58)</f>
        <v>0.375</v>
      </c>
      <c r="E243" s="117">
        <f>_xlfn.SWITCH($A$235,"Lundi",Feuil3!G10,"Mardi",Feuil3!G22,"Mercredi",Feuil3!G34,"Jeudi",Feuil3!G46,"Vendredi",Feuil3!G58)</f>
        <v>0.45833333333333331</v>
      </c>
      <c r="F243" s="117">
        <f>_xlfn.SWITCH($A$235,"Lundi",Feuil3!I10,"Mardi",Feuil3!I22,"Mercredi",Feuil3!I34,"Jeudi",Feuil3!I46,"Vendredi",Feuil3!I58)</f>
        <v>0.46527777777777773</v>
      </c>
      <c r="G243" s="118">
        <f>_xlfn.SWITCH($A$235,"Lundi",Feuil3!K10,"Mardi",Feuil3!K22,"Mercredi",Feuil3!K34,"Jeudi",Feuil3!K46,"Vendredi",Feuil3!K58)</f>
        <v>0.54166666666666663</v>
      </c>
      <c r="H243" s="119">
        <f>_xlfn.SWITCH($A$235,"Lundi",Feuil3!L10,"Mardi",Feuil3!L22,"Mercredi",Feuil3!L34,"Jeudi",Feuil3!L46,"Vendredi",Feuil3!L58)</f>
        <v>0.66666666666666663</v>
      </c>
      <c r="I243" s="117">
        <f>_xlfn.SWITCH($A$235,"Lundi",Feuil3!O10,"Mardi",Feuil3!O22,"Mercredi",Feuil3!O34,"Jeudi",Feuil3!O46,"Vendredi",Feuil3!O58)</f>
        <v>0.75</v>
      </c>
      <c r="J243" s="117">
        <f>_xlfn.SWITCH($A$235,"Lundi",Feuil3!Q10,"Mardi",Feuil3!Q22,"Mercredi",Feuil3!Q34,"Jeudi",Feuil3!Q46,"Vendredi",Feuil3!Q58)</f>
        <v>0.75694444444444453</v>
      </c>
      <c r="K243" s="117">
        <f>_xlfn.SWITCH($A$235,"Lundi",Feuil3!R10,"Mardi",Feuil3!R22,"Mercredi",Feuil3!R34,"Jeudi",Feuil3!R46,"Vendredi",Feuil3!R58)</f>
        <v>0.79166666666666663</v>
      </c>
      <c r="L243" s="119">
        <f>_xlfn.SWITCH($A$235,"Lundi",Feuil3!S10,"Mardi",Feuil3!S22,"Mercredi",Feuil3!S34,"Jeudi",Feuil3!S46,"Vendredi",Feuil3!S58)</f>
        <v>0.29166666666666663</v>
      </c>
      <c r="N243" s="60"/>
    </row>
    <row r="244" spans="1:14" x14ac:dyDescent="0.25">
      <c r="A244" s="71"/>
      <c r="B244" s="75" t="str">
        <f>_xlfn.SWITCH($A$235,"Lundi",Feuil3!D11,"Mardi",Feuil3!D23,"Mercredi",Feuil3!D35,"Jeudi",Feuil3!D47,"Vendredi",Feuil3!D59)</f>
        <v>N8</v>
      </c>
      <c r="C244" s="132" t="str">
        <f>INDEX($W$18:$W$19,MATCH(B218,$V$18:$V$19,0))</f>
        <v>employé8</v>
      </c>
      <c r="D244" s="117">
        <f>_xlfn.SWITCH($A$235,"Lundi",Feuil3!E11,"Mardi",Feuil3!E23,"Mercredi",Feuil3!E35,"Jeudi",Feuil3!E47,"Vendredi",Feuil3!E59)</f>
        <v>0.33333333333333331</v>
      </c>
      <c r="E244" s="117">
        <f>_xlfn.SWITCH($A$235,"Lundi",Feuil3!G11,"Mardi",Feuil3!G23,"Mercredi",Feuil3!G35,"Jeudi",Feuil3!G47,"Vendredi",Feuil3!G59)</f>
        <v>0.41666666666666669</v>
      </c>
      <c r="F244" s="117">
        <f>_xlfn.SWITCH($A$235,"Lundi",Feuil3!I11,"Mardi",Feuil3!I23,"Mercredi",Feuil3!I35,"Jeudi",Feuil3!I47,"Vendredi",Feuil3!I59)</f>
        <v>0.4236111111111111</v>
      </c>
      <c r="G244" s="118">
        <f>_xlfn.SWITCH($A$235,"Lundi",Feuil3!K11,"Mardi",Feuil3!K23,"Mercredi",Feuil3!K35,"Jeudi",Feuil3!K47,"Vendredi",Feuil3!K59)</f>
        <v>0.5</v>
      </c>
      <c r="H244" s="119">
        <f>_xlfn.SWITCH($A$235,"Lundi",Feuil3!L11,"Mardi",Feuil3!L23,"Mercredi",Feuil3!L35,"Jeudi",Feuil3!L47,"Vendredi",Feuil3!L59)</f>
        <v>0.58333333333333337</v>
      </c>
      <c r="I244" s="117">
        <f>_xlfn.SWITCH($A$235,"Lundi",Feuil3!O11,"Mardi",Feuil3!O23,"Mercredi",Feuil3!O35,"Jeudi",Feuil3!O47,"Vendredi",Feuil3!O59)</f>
        <v>0.66666666666666663</v>
      </c>
      <c r="J244" s="117">
        <f>_xlfn.SWITCH($A$235,"Lundi",Feuil3!Q11,"Mardi",Feuil3!Q23,"Mercredi",Feuil3!Q35,"Jeudi",Feuil3!Q47,"Vendredi",Feuil3!Q59)</f>
        <v>0.67361111111111116</v>
      </c>
      <c r="K244" s="117">
        <f>_xlfn.SWITCH($A$235,"Lundi",Feuil3!R11,"Mardi",Feuil3!R23,"Mercredi",Feuil3!R35,"Jeudi",Feuil3!R47,"Vendredi",Feuil3!R59)</f>
        <v>0.75</v>
      </c>
      <c r="L244" s="119">
        <f>_xlfn.SWITCH($A$235,"Lundi",Feuil3!S11,"Mardi",Feuil3!S23,"Mercredi",Feuil3!S35,"Jeudi",Feuil3!S47,"Vendredi",Feuil3!S59)</f>
        <v>0.33333333333333331</v>
      </c>
      <c r="N244" s="60"/>
    </row>
    <row r="245" spans="1:14" x14ac:dyDescent="0.25">
      <c r="B245" s="75" t="str">
        <f>_xlfn.SWITCH($A$235,"Lundi",Feuil3!D12,"Mardi",Feuil3!D24,"Mercredi",Feuil3!D36,"Jeudi",Feuil3!D48,"Vendredi",Feuil3!D60)</f>
        <v>Karine</v>
      </c>
      <c r="C245" s="133" t="s">
        <v>1</v>
      </c>
      <c r="D245" s="117" t="str">
        <f>_xlfn.SWITCH($A$235,"Lundi",Feuil3!E12,"Mardi",Feuil3!E24,"Mercredi",Feuil3!E36,"Jeudi",Feuil3!E48,"Vendredi",Feuil3!E60)</f>
        <v xml:space="preserve"> </v>
      </c>
      <c r="E245" s="117" t="str">
        <f>_xlfn.SWITCH($A$235,"Lundi",Feuil3!G12,"Mardi",Feuil3!G24,"Mercredi",Feuil3!G36,"Jeudi",Feuil3!G48,"Vendredi",Feuil3!G60)</f>
        <v xml:space="preserve"> </v>
      </c>
      <c r="F245" s="117" t="str">
        <f>_xlfn.SWITCH($A$235,"Lundi",Feuil3!I12,"Mardi",Feuil3!I24,"Mercredi",Feuil3!I36,"Jeudi",Feuil3!I48,"Vendredi",Feuil3!I60)</f>
        <v xml:space="preserve"> </v>
      </c>
      <c r="G245" s="118" t="str">
        <f>_xlfn.SWITCH($A$235,"Lundi",Feuil3!K12,"Mardi",Feuil3!K24,"Mercredi",Feuil3!K36,"Jeudi",Feuil3!K48,"Vendredi",Feuil3!K60)</f>
        <v xml:space="preserve"> </v>
      </c>
      <c r="H245" s="119" t="str">
        <f>_xlfn.SWITCH($A$235,"Lundi",Feuil3!L12,"Mardi",Feuil3!L24,"Mercredi",Feuil3!L36,"Jeudi",Feuil3!L48,"Vendredi",Feuil3!L60)</f>
        <v xml:space="preserve"> </v>
      </c>
      <c r="I245" s="117" t="str">
        <f>_xlfn.SWITCH($A$235,"Lundi",Feuil3!O12,"Mardi",Feuil3!O24,"Mercredi",Feuil3!O36,"Jeudi",Feuil3!O48,"Vendredi",Feuil3!O60)</f>
        <v xml:space="preserve"> </v>
      </c>
      <c r="J245" s="117" t="str">
        <f>_xlfn.SWITCH($A$235,"Lundi",Feuil3!Q12,"Mardi",Feuil3!Q24,"Mercredi",Feuil3!Q36,"Jeudi",Feuil3!Q48,"Vendredi",Feuil3!Q60)</f>
        <v xml:space="preserve"> </v>
      </c>
      <c r="K245" s="117" t="str">
        <f>_xlfn.SWITCH($A$235,"Lundi",Feuil3!R12,"Mardi",Feuil3!R24,"Mercredi",Feuil3!R36,"Jeudi",Feuil3!R48,"Vendredi",Feuil3!R60)</f>
        <v xml:space="preserve"> </v>
      </c>
      <c r="L245" s="119">
        <f>_xlfn.SWITCH($A$235,"Lundi",Feuil3!S12,"Mardi",Feuil3!S24,"Mercredi",Feuil3!S36,"Jeudi",Feuil3!S48,"Vendredi",Feuil3!S60)</f>
        <v>0</v>
      </c>
      <c r="N245" s="60"/>
    </row>
    <row r="246" spans="1:14" x14ac:dyDescent="0.25">
      <c r="B246" s="60"/>
      <c r="C246" s="122"/>
      <c r="D246" s="104"/>
      <c r="E246" s="104"/>
      <c r="F246" s="104"/>
      <c r="G246" s="115"/>
      <c r="H246" s="104"/>
      <c r="I246" s="104"/>
      <c r="J246" s="104"/>
      <c r="K246" s="104"/>
      <c r="L246" s="104"/>
      <c r="N246" s="60"/>
    </row>
    <row r="247" spans="1:14" x14ac:dyDescent="0.25">
      <c r="A247" s="61">
        <f>_xlfn.SWITCH(WEEKDAY(A234+1),7,A234+3,1,A234+2,2,A234+1,3,A234+1,4,A234+1,5,A234+1,6,A234+1)</f>
        <v>44372</v>
      </c>
      <c r="B247" s="60"/>
      <c r="C247" s="122"/>
      <c r="D247" s="104"/>
      <c r="E247" s="104"/>
      <c r="F247" s="104"/>
      <c r="G247" s="115"/>
      <c r="H247" s="104"/>
      <c r="I247" s="104"/>
      <c r="J247" s="104"/>
      <c r="K247" s="104"/>
      <c r="L247" s="104"/>
      <c r="N247" s="60"/>
    </row>
    <row r="248" spans="1:14" x14ac:dyDescent="0.25">
      <c r="A248" s="64" t="str">
        <f>INDEX($AC$2:$AC$8,MATCH(WEEKDAY(A247),$AD$2:$AD$8,0))</f>
        <v>Vendredi</v>
      </c>
      <c r="B248" s="60"/>
      <c r="C248" s="101" t="s">
        <v>61</v>
      </c>
      <c r="D248" s="65" t="s">
        <v>31</v>
      </c>
      <c r="E248" s="65" t="s">
        <v>37</v>
      </c>
      <c r="F248" s="65" t="s">
        <v>32</v>
      </c>
      <c r="G248" s="80" t="s">
        <v>0</v>
      </c>
      <c r="H248" s="66" t="s">
        <v>32</v>
      </c>
      <c r="I248" s="65" t="s">
        <v>37</v>
      </c>
      <c r="J248" s="65" t="s">
        <v>32</v>
      </c>
      <c r="K248" s="65" t="s">
        <v>55</v>
      </c>
      <c r="L248" s="65" t="s">
        <v>60</v>
      </c>
      <c r="N248" s="60"/>
    </row>
    <row r="249" spans="1:14" x14ac:dyDescent="0.25">
      <c r="A249" s="71"/>
      <c r="B249" s="49" t="str">
        <f>_xlfn.SWITCH($A$248,"Lundi",Feuil3!D3,"Mardi",Feuil3!D15,"Mercredi",Feuil3!D27,"Jeudi",Feuil3!D39,"Vendredi",Feuil3!D51)</f>
        <v>N6</v>
      </c>
      <c r="C249" s="90" t="str">
        <f t="shared" ref="C249:C254" si="29">INDEX($W$11:$W$16,MATCH(B249,$V$11:$V$16,0))</f>
        <v>employé1</v>
      </c>
      <c r="D249" s="38">
        <f>_xlfn.SWITCH($A$248,"Lundi",Feuil3!E3,"Mardi",Feuil3!E15,"Mercredi",Feuil3!E27,"Jeudi",Feuil3!E39,"Vendredi",Feuil3!E51)</f>
        <v>0.33333333333333331</v>
      </c>
      <c r="E249" s="38">
        <f>_xlfn.SWITCH($A$248,"Lundi",Feuil3!F3,"Mardi",Feuil3!F15,"Mercredi",Feuil3!F27,"Jeudi",Feuil3!F39,"Vendredi",Feuil3!F51)</f>
        <v>0.41666666666666669</v>
      </c>
      <c r="F249" s="38">
        <f>_xlfn.SWITCH($A$248,"Lundi",Feuil3!H3,"Mardi",Feuil3!H15,"Mercredi",Feuil3!H27,"Jeudi",Feuil3!H39,"Vendredi",Feuil3!H51)</f>
        <v>0.4236111111111111</v>
      </c>
      <c r="G249" s="120">
        <f>_xlfn.SWITCH($A$248,"Lundi",Feuil3!K3,"Mardi",Feuil3!K15,"Mercredi",Feuil3!K27,"Jeudi",Feuil3!K39,"Vendredi",Feuil3!K51)</f>
        <v>0.52083333333333337</v>
      </c>
      <c r="H249" s="38">
        <f>_xlfn.SWITCH($A$248,"Lundi",Feuil3!L3,"Mardi",Feuil3!L15,"Mercredi",Feuil3!L27,"Jeudi",Feuil3!L39,"Vendredi",Feuil3!L51)</f>
        <v>0.58333333333333337</v>
      </c>
      <c r="I249" s="38" t="str">
        <f>_xlfn.SWITCH($A$248,"Lundi",Feuil3!O3,"Mardi",Feuil3!O15,"Mercredi",Feuil3!O27,"Jeudi",Feuil3!O39,"Vendredi",Feuil3!O51)</f>
        <v xml:space="preserve"> </v>
      </c>
      <c r="J249" s="38" t="str">
        <f>_xlfn.SWITCH($A$248,"Lundi",Feuil3!P3,"Mardi",Feuil3!P15,"Mercredi",Feuil3!P27,"Jeudi",Feuil3!P39,"Vendredi",Feuil3!P51)</f>
        <v xml:space="preserve"> </v>
      </c>
      <c r="K249" s="38">
        <f>_xlfn.SWITCH($A$248,"Lundi",Feuil3!R3,"Mardi",Feuil3!R15,"Mercredi",Feuil3!R27,"Jeudi",Feuil3!R39,"Vendredi",Feuil3!R51)</f>
        <v>0.70833333333333337</v>
      </c>
      <c r="L249" s="107">
        <f>_xlfn.SWITCH($A$248,"Lundi",Feuil3!S3,"Mardi",Feuil3!S15,"Mercredi",Feuil3!S27,"Jeudi",Feuil3!S39,"Vendredi",Feuil3!S51)</f>
        <v>0.31250000000000006</v>
      </c>
      <c r="N249" s="60"/>
    </row>
    <row r="250" spans="1:14" x14ac:dyDescent="0.25">
      <c r="A250" s="71"/>
      <c r="B250" s="49" t="str">
        <f>_xlfn.SWITCH($A$248,"Lundi",Feuil3!D4,"Mardi",Feuil3!D16,"Mercredi",Feuil3!D28,"Jeudi",Feuil3!D40,"Vendredi",Feuil3!D52)</f>
        <v>N1</v>
      </c>
      <c r="C250" s="91" t="str">
        <f t="shared" si="29"/>
        <v>employé2</v>
      </c>
      <c r="D250" s="38">
        <f>_xlfn.SWITCH($A$248,"Lundi",Feuil3!E4,"Mardi",Feuil3!E16,"Mercredi",Feuil3!E28,"Jeudi",Feuil3!E40,"Vendredi",Feuil3!E52)</f>
        <v>0.33333333333333331</v>
      </c>
      <c r="E250" s="38">
        <f>_xlfn.SWITCH($A$248,"Lundi",Feuil3!F4,"Mardi",Feuil3!F16,"Mercredi",Feuil3!F28,"Jeudi",Feuil3!F40,"Vendredi",Feuil3!F52)</f>
        <v>0.45833333333333331</v>
      </c>
      <c r="F250" s="38">
        <f>_xlfn.SWITCH($A$248,"Lundi",Feuil3!H4,"Mardi",Feuil3!H16,"Mercredi",Feuil3!H28,"Jeudi",Feuil3!H40,"Vendredi",Feuil3!H52)</f>
        <v>0.46875</v>
      </c>
      <c r="G250" s="120">
        <f>_xlfn.SWITCH($A$248,"Lundi",Feuil3!K4,"Mardi",Feuil3!K16,"Mercredi",Feuil3!K28,"Jeudi",Feuil3!K40,"Vendredi",Feuil3!K52)</f>
        <v>0.5</v>
      </c>
      <c r="H250" s="38">
        <f>_xlfn.SWITCH($A$248,"Lundi",Feuil3!L4,"Mardi",Feuil3!L16,"Mercredi",Feuil3!L28,"Jeudi",Feuil3!L40,"Vendredi",Feuil3!L52)</f>
        <v>0.625</v>
      </c>
      <c r="I250" s="38" t="str">
        <f>_xlfn.SWITCH($A$248,"Lundi",Feuil3!O4,"Mardi",Feuil3!O16,"Mercredi",Feuil3!O28,"Jeudi",Feuil3!O40,"Vendredi",Feuil3!O52)</f>
        <v xml:space="preserve"> </v>
      </c>
      <c r="J250" s="38" t="str">
        <f>_xlfn.SWITCH($A$248,"Lundi",Feuil3!P4,"Mardi",Feuil3!P16,"Mercredi",Feuil3!P28,"Jeudi",Feuil3!P40,"Vendredi",Feuil3!P52)</f>
        <v xml:space="preserve"> </v>
      </c>
      <c r="K250" s="38">
        <f>_xlfn.SWITCH($A$248,"Lundi",Feuil3!R4,"Mardi",Feuil3!R16,"Mercredi",Feuil3!R28,"Jeudi",Feuil3!R40,"Vendredi",Feuil3!R52)</f>
        <v>0.75</v>
      </c>
      <c r="L250" s="107">
        <f>_xlfn.SWITCH($A$248,"Lundi",Feuil3!S4,"Mardi",Feuil3!S16,"Mercredi",Feuil3!S28,"Jeudi",Feuil3!S40,"Vendredi",Feuil3!S52)</f>
        <v>0.29166666666666669</v>
      </c>
      <c r="N250" s="60"/>
    </row>
    <row r="251" spans="1:14" x14ac:dyDescent="0.25">
      <c r="A251" s="71"/>
      <c r="B251" s="49" t="str">
        <f>_xlfn.SWITCH($A$248,"Lundi",Feuil3!D5,"Mardi",Feuil3!D17,"Mercredi",Feuil3!D29,"Jeudi",Feuil3!D41,"Vendredi",Feuil3!D53)</f>
        <v>N2</v>
      </c>
      <c r="C251" s="93" t="str">
        <f t="shared" si="29"/>
        <v>employé3</v>
      </c>
      <c r="D251" s="38">
        <f>_xlfn.SWITCH($A$248,"Lundi",Feuil3!E5,"Mardi",Feuil3!E17,"Mercredi",Feuil3!E29,"Jeudi",Feuil3!E41,"Vendredi",Feuil3!E53)</f>
        <v>0.33333333333333331</v>
      </c>
      <c r="E251" s="38">
        <f>_xlfn.SWITCH($A$248,"Lundi",Feuil3!F5,"Mardi",Feuil3!F17,"Mercredi",Feuil3!F29,"Jeudi",Feuil3!F41,"Vendredi",Feuil3!F53)</f>
        <v>0.41666666666666669</v>
      </c>
      <c r="F251" s="38">
        <f>_xlfn.SWITCH($A$248,"Lundi",Feuil3!H5,"Mardi",Feuil3!H17,"Mercredi",Feuil3!H29,"Jeudi",Feuil3!H41,"Vendredi",Feuil3!H53)</f>
        <v>0.4236111111111111</v>
      </c>
      <c r="G251" s="120">
        <f>_xlfn.SWITCH($A$248,"Lundi",Feuil3!K5,"Mardi",Feuil3!K17,"Mercredi",Feuil3!K29,"Jeudi",Feuil3!K41,"Vendredi",Feuil3!K53)</f>
        <v>0.47916666666666669</v>
      </c>
      <c r="H251" s="38">
        <f>_xlfn.SWITCH($A$248,"Lundi",Feuil3!L5,"Mardi",Feuil3!L17,"Mercredi",Feuil3!L29,"Jeudi",Feuil3!L41,"Vendredi",Feuil3!L53)</f>
        <v>0.54166666666666663</v>
      </c>
      <c r="I251" s="38" t="str">
        <f>_xlfn.SWITCH($A$248,"Lundi",Feuil3!O5,"Mardi",Feuil3!O17,"Mercredi",Feuil3!O29,"Jeudi",Feuil3!O41,"Vendredi",Feuil3!O53)</f>
        <v xml:space="preserve"> </v>
      </c>
      <c r="J251" s="38" t="str">
        <f>_xlfn.SWITCH($A$248,"Lundi",Feuil3!P5,"Mardi",Feuil3!P17,"Mercredi",Feuil3!P29,"Jeudi",Feuil3!P41,"Vendredi",Feuil3!P53)</f>
        <v xml:space="preserve"> </v>
      </c>
      <c r="K251" s="38">
        <f>_xlfn.SWITCH($A$248,"Lundi",Feuil3!R5,"Mardi",Feuil3!R17,"Mercredi",Feuil3!R29,"Jeudi",Feuil3!R41,"Vendredi",Feuil3!R53)</f>
        <v>0.625</v>
      </c>
      <c r="L251" s="107">
        <f>_xlfn.SWITCH($A$248,"Lundi",Feuil3!S5,"Mardi",Feuil3!S17,"Mercredi",Feuil3!S29,"Jeudi",Feuil3!S41,"Vendredi",Feuil3!S53)</f>
        <v>0.22916666666666674</v>
      </c>
      <c r="N251" s="60"/>
    </row>
    <row r="252" spans="1:14" x14ac:dyDescent="0.25">
      <c r="A252" s="71"/>
      <c r="B252" s="49" t="str">
        <f>_xlfn.SWITCH($A$248,"Lundi",Feuil3!D6,"Mardi",Feuil3!D18,"Mercredi",Feuil3!D30,"Jeudi",Feuil3!D42,"Vendredi",Feuil3!D54)</f>
        <v>N3</v>
      </c>
      <c r="C252" s="92" t="str">
        <f t="shared" si="29"/>
        <v>employé4</v>
      </c>
      <c r="D252" s="38">
        <f>_xlfn.SWITCH($A$248,"Lundi",Feuil3!E6,"Mardi",Feuil3!E18,"Mercredi",Feuil3!E30,"Jeudi",Feuil3!E42,"Vendredi",Feuil3!E54)</f>
        <v>0.33333333333333331</v>
      </c>
      <c r="E252" s="38">
        <f>_xlfn.SWITCH($A$248,"Lundi",Feuil3!F6,"Mardi",Feuil3!F18,"Mercredi",Feuil3!F30,"Jeudi",Feuil3!F42,"Vendredi",Feuil3!F54)</f>
        <v>0.41666666666666669</v>
      </c>
      <c r="F252" s="38">
        <f>_xlfn.SWITCH($A$248,"Lundi",Feuil3!H6,"Mardi",Feuil3!H18,"Mercredi",Feuil3!H30,"Jeudi",Feuil3!H42,"Vendredi",Feuil3!H54)</f>
        <v>0.4236111111111111</v>
      </c>
      <c r="G252" s="120">
        <f>_xlfn.SWITCH($A$248,"Lundi",Feuil3!K6,"Mardi",Feuil3!K18,"Mercredi",Feuil3!K30,"Jeudi",Feuil3!K42,"Vendredi",Feuil3!K54)</f>
        <v>0.5</v>
      </c>
      <c r="H252" s="38">
        <f>_xlfn.SWITCH($A$248,"Lundi",Feuil3!L6,"Mardi",Feuil3!L18,"Mercredi",Feuil3!L30,"Jeudi",Feuil3!L42,"Vendredi",Feuil3!L54)</f>
        <v>0.58333333333333337</v>
      </c>
      <c r="I252" s="38" t="str">
        <f>_xlfn.SWITCH($A$248,"Lundi",Feuil3!O6,"Mardi",Feuil3!O18,"Mercredi",Feuil3!O30,"Jeudi",Feuil3!O42,"Vendredi",Feuil3!O54)</f>
        <v xml:space="preserve"> </v>
      </c>
      <c r="J252" s="38" t="str">
        <f>_xlfn.SWITCH($A$248,"Lundi",Feuil3!P6,"Mardi",Feuil3!P18,"Mercredi",Feuil3!P30,"Jeudi",Feuil3!P42,"Vendredi",Feuil3!P54)</f>
        <v xml:space="preserve"> </v>
      </c>
      <c r="K252" s="38">
        <f>_xlfn.SWITCH($A$248,"Lundi",Feuil3!R6,"Mardi",Feuil3!R18,"Mercredi",Feuil3!R30,"Jeudi",Feuil3!R42,"Vendredi",Feuil3!R54)</f>
        <v>0.66666666666666663</v>
      </c>
      <c r="L252" s="107">
        <f>_xlfn.SWITCH($A$248,"Lundi",Feuil3!S6,"Mardi",Feuil3!S18,"Mercredi",Feuil3!S30,"Jeudi",Feuil3!S42,"Vendredi",Feuil3!S54)</f>
        <v>0.24999999999999994</v>
      </c>
      <c r="N252" s="60"/>
    </row>
    <row r="253" spans="1:14" x14ac:dyDescent="0.25">
      <c r="A253" s="71"/>
      <c r="B253" s="49" t="str">
        <f>_xlfn.SWITCH($A$248,"Lundi",Feuil3!D7,"Mardi",Feuil3!D19,"Mercredi",Feuil3!D31,"Jeudi",Feuil3!D43,"Vendredi",Feuil3!D55)</f>
        <v>N4</v>
      </c>
      <c r="C253" s="94" t="str">
        <f t="shared" si="29"/>
        <v>employé5</v>
      </c>
      <c r="D253" s="38">
        <f>_xlfn.SWITCH($A$248,"Lundi",Feuil3!E7,"Mardi",Feuil3!E19,"Mercredi",Feuil3!E31,"Jeudi",Feuil3!E43,"Vendredi",Feuil3!E55)</f>
        <v>0.375</v>
      </c>
      <c r="E253" s="38">
        <f>_xlfn.SWITCH($A$248,"Lundi",Feuil3!F7,"Mardi",Feuil3!F19,"Mercredi",Feuil3!F31,"Jeudi",Feuil3!F43,"Vendredi",Feuil3!F55)</f>
        <v>0.45833333333333331</v>
      </c>
      <c r="F253" s="38">
        <f>_xlfn.SWITCH($A$248,"Lundi",Feuil3!H7,"Mardi",Feuil3!H19,"Mercredi",Feuil3!H31,"Jeudi",Feuil3!H43,"Vendredi",Feuil3!H55)</f>
        <v>0.46527777777777773</v>
      </c>
      <c r="G253" s="120">
        <f>_xlfn.SWITCH($A$248,"Lundi",Feuil3!K7,"Mardi",Feuil3!K19,"Mercredi",Feuil3!K31,"Jeudi",Feuil3!K43,"Vendredi",Feuil3!K55)</f>
        <v>0.54166666666666663</v>
      </c>
      <c r="H253" s="38">
        <f>_xlfn.SWITCH($A$248,"Lundi",Feuil3!L7,"Mardi",Feuil3!L19,"Mercredi",Feuil3!L31,"Jeudi",Feuil3!L43,"Vendredi",Feuil3!L55)</f>
        <v>0.66666666666666663</v>
      </c>
      <c r="I253" s="38" t="str">
        <f>_xlfn.SWITCH($A$248,"Lundi",Feuil3!O7,"Mardi",Feuil3!O19,"Mercredi",Feuil3!O31,"Jeudi",Feuil3!O43,"Vendredi",Feuil3!O55)</f>
        <v xml:space="preserve"> </v>
      </c>
      <c r="J253" s="38" t="str">
        <f>_xlfn.SWITCH($A$248,"Lundi",Feuil3!P7,"Mardi",Feuil3!P19,"Mercredi",Feuil3!P31,"Jeudi",Feuil3!P43,"Vendredi",Feuil3!P55)</f>
        <v xml:space="preserve"> </v>
      </c>
      <c r="K253" s="38">
        <f>_xlfn.SWITCH($A$248,"Lundi",Feuil3!R7,"Mardi",Feuil3!R19,"Mercredi",Feuil3!R31,"Jeudi",Feuil3!R43,"Vendredi",Feuil3!R55)</f>
        <v>0.79166666666666663</v>
      </c>
      <c r="L253" s="107">
        <f>_xlfn.SWITCH($A$248,"Lundi",Feuil3!S7,"Mardi",Feuil3!S19,"Mercredi",Feuil3!S31,"Jeudi",Feuil3!S43,"Vendredi",Feuil3!S55)</f>
        <v>0.29166666666666663</v>
      </c>
      <c r="N253" s="60"/>
    </row>
    <row r="254" spans="1:14" x14ac:dyDescent="0.25">
      <c r="A254" s="71"/>
      <c r="B254" s="49" t="str">
        <f>_xlfn.SWITCH($A$248,"Lundi",Feuil3!D8,"Mardi",Feuil3!D20,"Mercredi",Feuil3!D32,"Jeudi",Feuil3!D44,"Vendredi",Feuil3!D56)</f>
        <v>N5</v>
      </c>
      <c r="C254" s="95" t="str">
        <f t="shared" si="29"/>
        <v>employé6</v>
      </c>
      <c r="D254" s="38">
        <f>_xlfn.SWITCH($A$248,"Lundi",Feuil3!E8,"Mardi",Feuil3!E20,"Mercredi",Feuil3!E32,"Jeudi",Feuil3!E44,"Vendredi",Feuil3!E56)</f>
        <v>0.33333333333333331</v>
      </c>
      <c r="E254" s="38">
        <f>_xlfn.SWITCH($A$248,"Lundi",Feuil3!F8,"Mardi",Feuil3!F20,"Mercredi",Feuil3!F32,"Jeudi",Feuil3!F44,"Vendredi",Feuil3!F56)</f>
        <v>0.41666666666666669</v>
      </c>
      <c r="F254" s="38">
        <f>_xlfn.SWITCH($A$248,"Lundi",Feuil3!H8,"Mardi",Feuil3!H20,"Mercredi",Feuil3!H32,"Jeudi",Feuil3!H44,"Vendredi",Feuil3!H56)</f>
        <v>0.4236111111111111</v>
      </c>
      <c r="G254" s="120">
        <f>_xlfn.SWITCH($A$248,"Lundi",Feuil3!K8,"Mardi",Feuil3!K20,"Mercredi",Feuil3!K32,"Jeudi",Feuil3!K44,"Vendredi",Feuil3!K56)</f>
        <v>0.5</v>
      </c>
      <c r="H254" s="38">
        <f>_xlfn.SWITCH($A$248,"Lundi",Feuil3!L8,"Mardi",Feuil3!L20,"Mercredi",Feuil3!L32,"Jeudi",Feuil3!L44,"Vendredi",Feuil3!L56)</f>
        <v>0.5625</v>
      </c>
      <c r="I254" s="38" t="str">
        <f>_xlfn.SWITCH($A$248,"Lundi",Feuil3!O8,"Mardi",Feuil3!O20,"Mercredi",Feuil3!O32,"Jeudi",Feuil3!O44,"Vendredi",Feuil3!O56)</f>
        <v xml:space="preserve"> </v>
      </c>
      <c r="J254" s="38" t="str">
        <f>_xlfn.SWITCH($A$248,"Lundi",Feuil3!P8,"Mardi",Feuil3!P20,"Mercredi",Feuil3!P32,"Jeudi",Feuil3!P44,"Vendredi",Feuil3!P56)</f>
        <v xml:space="preserve"> </v>
      </c>
      <c r="K254" s="38">
        <f>_xlfn.SWITCH($A$248,"Lundi",Feuil3!R8,"Mardi",Feuil3!R20,"Mercredi",Feuil3!R32,"Jeudi",Feuil3!R44,"Vendredi",Feuil3!R56)</f>
        <v>0.6875</v>
      </c>
      <c r="L254" s="107">
        <f>_xlfn.SWITCH($A$248,"Lundi",Feuil3!S8,"Mardi",Feuil3!S20,"Mercredi",Feuil3!S32,"Jeudi",Feuil3!S44,"Vendredi",Feuil3!S56)</f>
        <v>0.29166666666666669</v>
      </c>
      <c r="N254" s="60"/>
    </row>
    <row r="255" spans="1:14" x14ac:dyDescent="0.25">
      <c r="A255" s="71"/>
      <c r="B255" s="49" t="str">
        <f>_xlfn.SWITCH($A$248,"Lundi",Feuil3!D9,"Mardi",Feuil3!D21,"Mercredi",Feuil3!D33,"Jeudi",Feuil3!D45,"Vendredi",Feuil3!D57)</f>
        <v xml:space="preserve"> </v>
      </c>
      <c r="C255" s="59"/>
      <c r="D255" s="38" t="str">
        <f>_xlfn.SWITCH($A$248,"Lundi",Feuil3!E9,"Mardi",Feuil3!E21,"Mercredi",Feuil3!E33,"Jeudi",Feuil3!E45,"Vendredi",Feuil3!E57)</f>
        <v xml:space="preserve"> </v>
      </c>
      <c r="E255" s="38" t="str">
        <f>_xlfn.SWITCH($A$248,"Lundi",Feuil3!F9,"Mardi",Feuil3!F21,"Mercredi",Feuil3!F33,"Jeudi",Feuil3!F45,"Vendredi",Feuil3!F57)</f>
        <v xml:space="preserve"> </v>
      </c>
      <c r="F255" s="38" t="str">
        <f>_xlfn.SWITCH($A$248,"Lundi",Feuil3!H9,"Mardi",Feuil3!H21,"Mercredi",Feuil3!H33,"Jeudi",Feuil3!H45,"Vendredi",Feuil3!H57)</f>
        <v xml:space="preserve"> </v>
      </c>
      <c r="G255" s="120" t="str">
        <f>_xlfn.SWITCH($A$248,"Lundi",Feuil3!K9,"Mardi",Feuil3!K21,"Mercredi",Feuil3!K33,"Jeudi",Feuil3!K45,"Vendredi",Feuil3!K57)</f>
        <v xml:space="preserve"> </v>
      </c>
      <c r="H255" s="38" t="str">
        <f>_xlfn.SWITCH($A$248,"Lundi",Feuil3!L9,"Mardi",Feuil3!L21,"Mercredi",Feuil3!L33,"Jeudi",Feuil3!L45,"Vendredi",Feuil3!L57)</f>
        <v xml:space="preserve"> </v>
      </c>
      <c r="I255" s="38" t="str">
        <f>_xlfn.SWITCH($A$248,"Lundi",Feuil3!O9,"Mardi",Feuil3!O21,"Mercredi",Feuil3!O33,"Jeudi",Feuil3!O45,"Vendredi",Feuil3!O57)</f>
        <v xml:space="preserve"> </v>
      </c>
      <c r="J255" s="38" t="str">
        <f>_xlfn.SWITCH($A$248,"Lundi",Feuil3!P9,"Mardi",Feuil3!P21,"Mercredi",Feuil3!P33,"Jeudi",Feuil3!P45,"Vendredi",Feuil3!P57)</f>
        <v xml:space="preserve"> </v>
      </c>
      <c r="K255" s="38" t="str">
        <f>_xlfn.SWITCH($A$248,"Lundi",Feuil3!R9,"Mardi",Feuil3!R21,"Mercredi",Feuil3!R33,"Jeudi",Feuil3!R45,"Vendredi",Feuil3!R57)</f>
        <v xml:space="preserve"> </v>
      </c>
      <c r="L255" s="107" t="str">
        <f>_xlfn.SWITCH($A$248,"Lundi",Feuil3!S9,"Mardi",Feuil3!S21,"Mercredi",Feuil3!S33,"Jeudi",Feuil3!S45,"Vendredi",Feuil3!S57)</f>
        <v xml:space="preserve"> </v>
      </c>
      <c r="N255" s="60"/>
    </row>
    <row r="256" spans="1:14" x14ac:dyDescent="0.25">
      <c r="A256" s="71"/>
      <c r="B256" s="49" t="str">
        <f>_xlfn.SWITCH($A$248,"Lundi",Feuil3!D10,"Mardi",Feuil3!D22,"Mercredi",Feuil3!D34,"Jeudi",Feuil3!D46,"Vendredi",Feuil3!D58)</f>
        <v>N7</v>
      </c>
      <c r="C256" s="96" t="str">
        <f>INDEX($W$18:$W$19,MATCH(B256,$V$18:$V$19,0))</f>
        <v>employé8</v>
      </c>
      <c r="D256" s="38">
        <f>_xlfn.SWITCH($A$248,"Lundi",Feuil3!E10,"Mardi",Feuil3!E22,"Mercredi",Feuil3!E34,"Jeudi",Feuil3!E46,"Vendredi",Feuil3!E58)</f>
        <v>0.33333333333333331</v>
      </c>
      <c r="E256" s="38">
        <f>_xlfn.SWITCH($A$248,"Lundi",Feuil3!F10,"Mardi",Feuil3!F22,"Mercredi",Feuil3!F34,"Jeudi",Feuil3!F46,"Vendredi",Feuil3!F58)</f>
        <v>0.41666666666666669</v>
      </c>
      <c r="F256" s="38">
        <f>_xlfn.SWITCH($A$248,"Lundi",Feuil3!H10,"Mardi",Feuil3!H22,"Mercredi",Feuil3!H34,"Jeudi",Feuil3!H46,"Vendredi",Feuil3!H58)</f>
        <v>0.4236111111111111</v>
      </c>
      <c r="G256" s="120">
        <f>_xlfn.SWITCH($A$248,"Lundi",Feuil3!K10,"Mardi",Feuil3!K22,"Mercredi",Feuil3!K34,"Jeudi",Feuil3!K46,"Vendredi",Feuil3!K58)</f>
        <v>0.5</v>
      </c>
      <c r="H256" s="38">
        <f>_xlfn.SWITCH($A$248,"Lundi",Feuil3!L10,"Mardi",Feuil3!L22,"Mercredi",Feuil3!L34,"Jeudi",Feuil3!L46,"Vendredi",Feuil3!L58)</f>
        <v>0.54166666666666663</v>
      </c>
      <c r="I256" s="38">
        <f>_xlfn.SWITCH($A$248,"Lundi",Feuil3!O10,"Mardi",Feuil3!O22,"Mercredi",Feuil3!O34,"Jeudi",Feuil3!O46,"Vendredi",Feuil3!O58)</f>
        <v>0.625</v>
      </c>
      <c r="J256" s="38">
        <f>_xlfn.SWITCH($A$248,"Lundi",Feuil3!P10,"Mardi",Feuil3!P22,"Mercredi",Feuil3!P34,"Jeudi",Feuil3!P46,"Vendredi",Feuil3!P58)</f>
        <v>0.63194444444444442</v>
      </c>
      <c r="K256" s="38">
        <f>_xlfn.SWITCH($A$248,"Lundi",Feuil3!R10,"Mardi",Feuil3!R22,"Mercredi",Feuil3!R34,"Jeudi",Feuil3!R46,"Vendredi",Feuil3!R58)</f>
        <v>0.70833333333333337</v>
      </c>
      <c r="L256" s="107">
        <f>_xlfn.SWITCH($A$248,"Lundi",Feuil3!S10,"Mardi",Feuil3!S22,"Mercredi",Feuil3!S34,"Jeudi",Feuil3!S46,"Vendredi",Feuil3!S58)</f>
        <v>0.33333333333333343</v>
      </c>
      <c r="N256" s="60"/>
    </row>
    <row r="257" spans="1:14" x14ac:dyDescent="0.25">
      <c r="A257" s="71"/>
      <c r="B257" s="49" t="str">
        <f>_xlfn.SWITCH($A$248,"Lundi",Feuil3!D11,"Mardi",Feuil3!D23,"Mercredi",Feuil3!D35,"Jeudi",Feuil3!D47,"Vendredi",Feuil3!D59)</f>
        <v>N8</v>
      </c>
      <c r="C257" s="97" t="str">
        <f>INDEX($W$18:$W$19,MATCH(B257,$V$18:$V$19,0))</f>
        <v>employé7</v>
      </c>
      <c r="D257" s="38">
        <f>_xlfn.SWITCH($A$248,"Lundi",Feuil3!E11,"Mardi",Feuil3!E23,"Mercredi",Feuil3!E35,"Jeudi",Feuil3!E47,"Vendredi",Feuil3!E59)</f>
        <v>0.375</v>
      </c>
      <c r="E257" s="38">
        <f>_xlfn.SWITCH($A$248,"Lundi",Feuil3!F11,"Mardi",Feuil3!F23,"Mercredi",Feuil3!F35,"Jeudi",Feuil3!F47,"Vendredi",Feuil3!F59)</f>
        <v>0.45833333333333331</v>
      </c>
      <c r="F257" s="38">
        <f>_xlfn.SWITCH($A$248,"Lundi",Feuil3!H11,"Mardi",Feuil3!H23,"Mercredi",Feuil3!H35,"Jeudi",Feuil3!H47,"Vendredi",Feuil3!H59)</f>
        <v>0.46527777777777773</v>
      </c>
      <c r="G257" s="120">
        <f>_xlfn.SWITCH($A$248,"Lundi",Feuil3!K11,"Mardi",Feuil3!K23,"Mercredi",Feuil3!K35,"Jeudi",Feuil3!K47,"Vendredi",Feuil3!K59)</f>
        <v>0.54166666666666663</v>
      </c>
      <c r="H257" s="38">
        <f>_xlfn.SWITCH($A$248,"Lundi",Feuil3!L11,"Mardi",Feuil3!L23,"Mercredi",Feuil3!L35,"Jeudi",Feuil3!L47,"Vendredi",Feuil3!L59)</f>
        <v>0.66666666666666663</v>
      </c>
      <c r="I257" s="38">
        <f>_xlfn.SWITCH($A$248,"Lundi",Feuil3!O11,"Mardi",Feuil3!O23,"Mercredi",Feuil3!O35,"Jeudi",Feuil3!O47,"Vendredi",Feuil3!O59)</f>
        <v>0.75</v>
      </c>
      <c r="J257" s="38">
        <f>_xlfn.SWITCH($A$248,"Lundi",Feuil3!P11,"Mardi",Feuil3!P23,"Mercredi",Feuil3!P35,"Jeudi",Feuil3!P47,"Vendredi",Feuil3!P59)</f>
        <v>0.75694444444444453</v>
      </c>
      <c r="K257" s="38">
        <f>_xlfn.SWITCH($A$248,"Lundi",Feuil3!R11,"Mardi",Feuil3!R23,"Mercredi",Feuil3!R35,"Jeudi",Feuil3!R47,"Vendredi",Feuil3!R59)</f>
        <v>0.79166666666666663</v>
      </c>
      <c r="L257" s="107">
        <f>_xlfn.SWITCH($A$248,"Lundi",Feuil3!S11,"Mardi",Feuil3!S23,"Mercredi",Feuil3!S35,"Jeudi",Feuil3!S47,"Vendredi",Feuil3!S59)</f>
        <v>0.29166666666666663</v>
      </c>
      <c r="N257" s="60"/>
    </row>
    <row r="258" spans="1:14" x14ac:dyDescent="0.25">
      <c r="B258" s="49" t="str">
        <f>_xlfn.SWITCH($A$248,"Lundi",Feuil3!D12,"Mardi",Feuil3!D24,"Mercredi",Feuil3!D36,"Jeudi",Feuil3!D48,"Vendredi",Feuil3!D60)</f>
        <v>Karine</v>
      </c>
      <c r="C258" s="98" t="s">
        <v>1</v>
      </c>
      <c r="D258" s="38" t="str">
        <f>_xlfn.SWITCH($A$248,"Lundi",Feuil3!E12,"Mardi",Feuil3!E24,"Mercredi",Feuil3!E36,"Jeudi",Feuil3!E48,"Vendredi",Feuil3!E60)</f>
        <v xml:space="preserve"> </v>
      </c>
      <c r="E258" s="38" t="str">
        <f>_xlfn.SWITCH($A$248,"Lundi",Feuil3!F12,"Mardi",Feuil3!F24,"Mercredi",Feuil3!F36,"Jeudi",Feuil3!F48,"Vendredi",Feuil3!F60)</f>
        <v xml:space="preserve"> </v>
      </c>
      <c r="F258" s="38" t="str">
        <f>_xlfn.SWITCH($A$248,"Lundi",Feuil3!H12,"Mardi",Feuil3!H24,"Mercredi",Feuil3!H36,"Jeudi",Feuil3!H48,"Vendredi",Feuil3!H60)</f>
        <v xml:space="preserve"> </v>
      </c>
      <c r="G258" s="120" t="str">
        <f>_xlfn.SWITCH($A$248,"Lundi",Feuil3!K12,"Mardi",Feuil3!K24,"Mercredi",Feuil3!K36,"Jeudi",Feuil3!K48,"Vendredi",Feuil3!K60)</f>
        <v xml:space="preserve"> </v>
      </c>
      <c r="H258" s="38" t="str">
        <f>_xlfn.SWITCH($A$248,"Lundi",Feuil3!L12,"Mardi",Feuil3!L24,"Mercredi",Feuil3!L36,"Jeudi",Feuil3!L48,"Vendredi",Feuil3!L60)</f>
        <v xml:space="preserve"> </v>
      </c>
      <c r="I258" s="38" t="str">
        <f>_xlfn.SWITCH($A$248,"Lundi",Feuil3!O12,"Mardi",Feuil3!O24,"Mercredi",Feuil3!O36,"Jeudi",Feuil3!O48,"Vendredi",Feuil3!O60)</f>
        <v xml:space="preserve"> </v>
      </c>
      <c r="J258" s="38" t="str">
        <f>_xlfn.SWITCH($A$248,"Lundi",Feuil3!P12,"Mardi",Feuil3!P24,"Mercredi",Feuil3!P36,"Jeudi",Feuil3!P48,"Vendredi",Feuil3!P60)</f>
        <v xml:space="preserve"> </v>
      </c>
      <c r="K258" s="38" t="str">
        <f>_xlfn.SWITCH($A$248,"Lundi",Feuil3!R12,"Mardi",Feuil3!R24,"Mercredi",Feuil3!R36,"Jeudi",Feuil3!R48,"Vendredi",Feuil3!R60)</f>
        <v xml:space="preserve"> </v>
      </c>
      <c r="L258" s="107">
        <f>_xlfn.SWITCH($A$248,"Lundi",Feuil3!S12,"Mardi",Feuil3!S24,"Mercredi",Feuil3!S36,"Jeudi",Feuil3!S48,"Vendredi",Feuil3!S60)</f>
        <v>0</v>
      </c>
      <c r="N258" s="60"/>
    </row>
    <row r="259" spans="1:14" x14ac:dyDescent="0.25">
      <c r="B259" s="60"/>
      <c r="C259" s="122"/>
      <c r="D259" s="104"/>
      <c r="E259" s="104"/>
      <c r="F259" s="104"/>
      <c r="G259" s="115"/>
      <c r="H259" s="104"/>
      <c r="I259" s="104"/>
      <c r="J259" s="104"/>
      <c r="K259" s="104"/>
      <c r="L259" s="104"/>
    </row>
    <row r="260" spans="1:14" x14ac:dyDescent="0.25">
      <c r="A260" s="61">
        <f>_xlfn.SWITCH(WEEKDAY(A247+1),7,A247+3,1,A247+2,2,A247+1,3,A247+1,4,A247+1,5,A247+1,6,A247+1)</f>
        <v>44375</v>
      </c>
      <c r="B260" s="60"/>
      <c r="C260" s="122"/>
      <c r="D260" s="104"/>
      <c r="E260" s="104"/>
      <c r="F260" s="104"/>
      <c r="G260" s="115"/>
      <c r="H260" s="104"/>
      <c r="I260" s="104"/>
      <c r="J260" s="104"/>
      <c r="K260" s="104"/>
      <c r="L260" s="104"/>
    </row>
    <row r="261" spans="1:14" x14ac:dyDescent="0.25">
      <c r="A261" s="64" t="str">
        <f>INDEX($AC$2:$AC$8,MATCH(WEEKDAY(A260),$AD$2:$AD$8,0))</f>
        <v>Lundi</v>
      </c>
      <c r="B261" s="60"/>
      <c r="C261" s="101" t="s">
        <v>61</v>
      </c>
      <c r="D261" s="65" t="s">
        <v>31</v>
      </c>
      <c r="E261" s="65" t="s">
        <v>37</v>
      </c>
      <c r="F261" s="65" t="s">
        <v>32</v>
      </c>
      <c r="G261" s="80" t="s">
        <v>0</v>
      </c>
      <c r="H261" s="66" t="s">
        <v>32</v>
      </c>
      <c r="I261" s="65" t="s">
        <v>37</v>
      </c>
      <c r="J261" s="65" t="s">
        <v>32</v>
      </c>
      <c r="K261" s="65" t="s">
        <v>55</v>
      </c>
      <c r="L261" s="65" t="s">
        <v>60</v>
      </c>
    </row>
    <row r="262" spans="1:14" x14ac:dyDescent="0.25">
      <c r="A262" s="71"/>
      <c r="B262" s="49" t="str">
        <f>_xlfn.SWITCH($A$261,"Lundi",Feuil3!D3,"Mardi",Feuil3!D15,"Mercredi",Feuil3!D27,"Jeudi",Feuil3!D39,"Vendredi",Feuil3!D51)</f>
        <v>N2</v>
      </c>
      <c r="C262" s="93" t="str">
        <f t="shared" ref="C262:C267" si="30">INDEX($W$11:$W$16,MATCH(B262,$V$11:$V$16,0))</f>
        <v>employé3</v>
      </c>
      <c r="D262" s="38">
        <f>_xlfn.SWITCH($A$261,"Lundi",Feuil3!E3,"Mardi",Feuil3!E15,"Mercredi",Feuil3!E27,"Jeudi",Feuil3!E39,"Vendredi",Feuil3!E51)</f>
        <v>0.33333333333333331</v>
      </c>
      <c r="E262" s="29">
        <f>_xlfn.SWITCH($A$261,"Lundi",Feuil3!F3,"Mardi",Feuil3!F15,"Mercredi",Feuil3!F27,"Jeudi",Feuil3!F39,"Vendredi",Feuil3!F51)</f>
        <v>0.41666666666666669</v>
      </c>
      <c r="F262" s="29">
        <f>_xlfn.SWITCH($A$261,"Lundi",Feuil3!H3,"Mardi",Feuil3!H15,"Mercredi",Feuil3!H27,"Jeudi",Feuil3!H39,"Vendredi",Feuil3!H51)</f>
        <v>0.4236111111111111</v>
      </c>
      <c r="G262" s="110">
        <f>_xlfn.SWITCH($A$261,"Lundi",Feuil3!K3,"Mardi",Feuil3!K15,"Mercredi",Feuil3!K27,"Jeudi",Feuil3!K39,"Vendredi",Feuil3!K51)</f>
        <v>0.5</v>
      </c>
      <c r="H262" s="37">
        <f>_xlfn.SWITCH($A$261,"Lundi",Feuil3!L3,"Mardi",Feuil3!L15,"Mercredi",Feuil3!L27,"Jeudi",Feuil3!L39,"Vendredi",Feuil3!L51)</f>
        <v>0.58333333333333337</v>
      </c>
      <c r="I262" s="29">
        <f>_xlfn.SWITCH($A$261,"Lundi",Feuil3!O3,"Mardi",Feuil3!O15,"Mercredi",Feuil3!O27,"Jeudi",Feuil3!O39,"Vendredi",Feuil3!O51)</f>
        <v>0.66666666666666663</v>
      </c>
      <c r="J262" s="29">
        <f>_xlfn.SWITCH($A$261,"Lundi",Feuil3!P3,"Mardi",Feuil3!P15,"Mercredi",Feuil3!P27,"Jeudi",Feuil3!P39,"Vendredi",Feuil3!P51)</f>
        <v>0.67361111111111116</v>
      </c>
      <c r="K262" s="29">
        <f>_xlfn.SWITCH($A$261,"Lundi",Feuil3!R3,"Mardi",Feuil3!R15,"Mercredi",Feuil3!R27,"Jeudi",Feuil3!R39,"Vendredi",Feuil3!R51)</f>
        <v>0.75</v>
      </c>
      <c r="L262" s="37">
        <f>_xlfn.SWITCH($A$261,"Lundi",Feuil3!S3,"Mardi",Feuil3!S15,"Mercredi",Feuil3!S27,"Jeudi",Feuil3!S39,"Vendredi",Feuil3!S51)</f>
        <v>0.33333333333333331</v>
      </c>
    </row>
    <row r="263" spans="1:14" x14ac:dyDescent="0.25">
      <c r="A263" s="71"/>
      <c r="B263" s="49" t="str">
        <f>_xlfn.SWITCH($A$261,"Lundi",Feuil3!D4,"Mardi",Feuil3!D16,"Mercredi",Feuil3!D28,"Jeudi",Feuil3!D40,"Vendredi",Feuil3!D52)</f>
        <v>N3</v>
      </c>
      <c r="C263" s="92" t="str">
        <f t="shared" si="30"/>
        <v>employé4</v>
      </c>
      <c r="D263" s="38">
        <f>_xlfn.SWITCH($A$261,"Lundi",Feuil3!E4,"Mardi",Feuil3!E16,"Mercredi",Feuil3!E28,"Jeudi",Feuil3!E40,"Vendredi",Feuil3!E52)</f>
        <v>0.33333333333333331</v>
      </c>
      <c r="E263" s="29">
        <f>_xlfn.SWITCH($A$261,"Lundi",Feuil3!F4,"Mardi",Feuil3!F16,"Mercredi",Feuil3!F28,"Jeudi",Feuil3!F40,"Vendredi",Feuil3!F52)</f>
        <v>0.45833333333333331</v>
      </c>
      <c r="F263" s="29">
        <f>_xlfn.SWITCH($A$261,"Lundi",Feuil3!H4,"Mardi",Feuil3!H16,"Mercredi",Feuil3!H28,"Jeudi",Feuil3!H40,"Vendredi",Feuil3!H52)</f>
        <v>0.46875</v>
      </c>
      <c r="G263" s="110">
        <f>_xlfn.SWITCH($A$261,"Lundi",Feuil3!K4,"Mardi",Feuil3!K16,"Mercredi",Feuil3!K28,"Jeudi",Feuil3!K40,"Vendredi",Feuil3!K52)</f>
        <v>0.52083333333333337</v>
      </c>
      <c r="H263" s="37">
        <f>_xlfn.SWITCH($A$261,"Lundi",Feuil3!L4,"Mardi",Feuil3!L16,"Mercredi",Feuil3!L28,"Jeudi",Feuil3!L40,"Vendredi",Feuil3!L52)</f>
        <v>0.60416666666666663</v>
      </c>
      <c r="I263" s="29">
        <f>_xlfn.SWITCH($A$261,"Lundi",Feuil3!O4,"Mardi",Feuil3!O16,"Mercredi",Feuil3!O28,"Jeudi",Feuil3!O40,"Vendredi",Feuil3!O52)</f>
        <v>0.6875</v>
      </c>
      <c r="J263" s="29">
        <f>_xlfn.SWITCH($A$261,"Lundi",Feuil3!P4,"Mardi",Feuil3!P16,"Mercredi",Feuil3!P28,"Jeudi",Feuil3!P40,"Vendredi",Feuil3!P52)</f>
        <v>0.69444444444444453</v>
      </c>
      <c r="K263" s="29">
        <f>_xlfn.SWITCH($A$261,"Lundi",Feuil3!R4,"Mardi",Feuil3!R16,"Mercredi",Feuil3!R28,"Jeudi",Feuil3!R40,"Vendredi",Feuil3!R52)</f>
        <v>0.75</v>
      </c>
      <c r="L263" s="37">
        <f>_xlfn.SWITCH($A$261,"Lundi",Feuil3!S4,"Mardi",Feuil3!S16,"Mercredi",Feuil3!S28,"Jeudi",Feuil3!S40,"Vendredi",Feuil3!S52)</f>
        <v>0.33333333333333343</v>
      </c>
    </row>
    <row r="264" spans="1:14" x14ac:dyDescent="0.25">
      <c r="A264" s="71"/>
      <c r="B264" s="49" t="str">
        <f>_xlfn.SWITCH($A$261,"Lundi",Feuil3!D5,"Mardi",Feuil3!D17,"Mercredi",Feuil3!D29,"Jeudi",Feuil3!D41,"Vendredi",Feuil3!D53)</f>
        <v>N4</v>
      </c>
      <c r="C264" s="94" t="str">
        <f t="shared" si="30"/>
        <v>employé5</v>
      </c>
      <c r="D264" s="38">
        <f>_xlfn.SWITCH($A$261,"Lundi",Feuil3!E5,"Mardi",Feuil3!E17,"Mercredi",Feuil3!E29,"Jeudi",Feuil3!E41,"Vendredi",Feuil3!E53)</f>
        <v>0.33333333333333331</v>
      </c>
      <c r="E264" s="29">
        <f>_xlfn.SWITCH($A$261,"Lundi",Feuil3!F5,"Mardi",Feuil3!F17,"Mercredi",Feuil3!F29,"Jeudi",Feuil3!F41,"Vendredi",Feuil3!F53)</f>
        <v>0.41666666666666669</v>
      </c>
      <c r="F264" s="29">
        <f>_xlfn.SWITCH($A$261,"Lundi",Feuil3!H5,"Mardi",Feuil3!H17,"Mercredi",Feuil3!H29,"Jeudi",Feuil3!H41,"Vendredi",Feuil3!H53)</f>
        <v>0.4236111111111111</v>
      </c>
      <c r="G264" s="110">
        <f>_xlfn.SWITCH($A$261,"Lundi",Feuil3!K5,"Mardi",Feuil3!K17,"Mercredi",Feuil3!K29,"Jeudi",Feuil3!K41,"Vendredi",Feuil3!K53)</f>
        <v>0.5</v>
      </c>
      <c r="H264" s="37">
        <f>_xlfn.SWITCH($A$261,"Lundi",Feuil3!L5,"Mardi",Feuil3!L17,"Mercredi",Feuil3!L29,"Jeudi",Feuil3!L41,"Vendredi",Feuil3!L53)</f>
        <v>0.58333333333333337</v>
      </c>
      <c r="I264" s="29">
        <f>_xlfn.SWITCH($A$261,"Lundi",Feuil3!O5,"Mardi",Feuil3!O17,"Mercredi",Feuil3!O29,"Jeudi",Feuil3!O41,"Vendredi",Feuil3!O53)</f>
        <v>0.66666666666666663</v>
      </c>
      <c r="J264" s="29">
        <f>_xlfn.SWITCH($A$261,"Lundi",Feuil3!P5,"Mardi",Feuil3!P17,"Mercredi",Feuil3!P29,"Jeudi",Feuil3!P41,"Vendredi",Feuil3!P53)</f>
        <v>0.67361111111111116</v>
      </c>
      <c r="K264" s="29">
        <f>_xlfn.SWITCH($A$261,"Lundi",Feuil3!R5,"Mardi",Feuil3!R17,"Mercredi",Feuil3!R29,"Jeudi",Feuil3!R41,"Vendredi",Feuil3!R53)</f>
        <v>0.75</v>
      </c>
      <c r="L264" s="37">
        <f>_xlfn.SWITCH($A$261,"Lundi",Feuil3!S5,"Mardi",Feuil3!S17,"Mercredi",Feuil3!S29,"Jeudi",Feuil3!S41,"Vendredi",Feuil3!S53)</f>
        <v>0.33333333333333331</v>
      </c>
    </row>
    <row r="265" spans="1:14" x14ac:dyDescent="0.25">
      <c r="A265" s="71"/>
      <c r="B265" s="49" t="str">
        <f>_xlfn.SWITCH($A$261,"Lundi",Feuil3!D6,"Mardi",Feuil3!D18,"Mercredi",Feuil3!D30,"Jeudi",Feuil3!D42,"Vendredi",Feuil3!D54)</f>
        <v>N5</v>
      </c>
      <c r="C265" s="95" t="str">
        <f t="shared" si="30"/>
        <v>employé6</v>
      </c>
      <c r="D265" s="38">
        <f>_xlfn.SWITCH($A$261,"Lundi",Feuil3!E6,"Mardi",Feuil3!E18,"Mercredi",Feuil3!E30,"Jeudi",Feuil3!E42,"Vendredi",Feuil3!E54)</f>
        <v>0.33333333333333331</v>
      </c>
      <c r="E265" s="29">
        <f>_xlfn.SWITCH($A$261,"Lundi",Feuil3!F6,"Mardi",Feuil3!F18,"Mercredi",Feuil3!F30,"Jeudi",Feuil3!F42,"Vendredi",Feuil3!F54)</f>
        <v>0.41666666666666669</v>
      </c>
      <c r="F265" s="29">
        <f>_xlfn.SWITCH($A$261,"Lundi",Feuil3!H6,"Mardi",Feuil3!H18,"Mercredi",Feuil3!H30,"Jeudi",Feuil3!H42,"Vendredi",Feuil3!H54)</f>
        <v>0.4236111111111111</v>
      </c>
      <c r="G265" s="110">
        <f>_xlfn.SWITCH($A$261,"Lundi",Feuil3!K6,"Mardi",Feuil3!K18,"Mercredi",Feuil3!K30,"Jeudi",Feuil3!K42,"Vendredi",Feuil3!K54)</f>
        <v>0.5</v>
      </c>
      <c r="H265" s="37">
        <f>_xlfn.SWITCH($A$261,"Lundi",Feuil3!L6,"Mardi",Feuil3!L18,"Mercredi",Feuil3!L30,"Jeudi",Feuil3!L42,"Vendredi",Feuil3!L54)</f>
        <v>0.58333333333333337</v>
      </c>
      <c r="I265" s="29">
        <f>_xlfn.SWITCH($A$261,"Lundi",Feuil3!O6,"Mardi",Feuil3!O18,"Mercredi",Feuil3!O30,"Jeudi",Feuil3!O42,"Vendredi",Feuil3!O54)</f>
        <v>0.66666666666666663</v>
      </c>
      <c r="J265" s="29">
        <f>_xlfn.SWITCH($A$261,"Lundi",Feuil3!P6,"Mardi",Feuil3!P18,"Mercredi",Feuil3!P30,"Jeudi",Feuil3!P42,"Vendredi",Feuil3!P54)</f>
        <v>0.67361111111111116</v>
      </c>
      <c r="K265" s="29">
        <f>_xlfn.SWITCH($A$261,"Lundi",Feuil3!R6,"Mardi",Feuil3!R18,"Mercredi",Feuil3!R30,"Jeudi",Feuil3!R42,"Vendredi",Feuil3!R54)</f>
        <v>0.75</v>
      </c>
      <c r="L265" s="37">
        <f>_xlfn.SWITCH($A$261,"Lundi",Feuil3!S6,"Mardi",Feuil3!S18,"Mercredi",Feuil3!S30,"Jeudi",Feuil3!S42,"Vendredi",Feuil3!S54)</f>
        <v>0.33333333333333331</v>
      </c>
    </row>
    <row r="266" spans="1:14" x14ac:dyDescent="0.25">
      <c r="A266" s="71"/>
      <c r="B266" s="49" t="str">
        <f>_xlfn.SWITCH($A$261,"Lundi",Feuil3!D7,"Mardi",Feuil3!D19,"Mercredi",Feuil3!D31,"Jeudi",Feuil3!D43,"Vendredi",Feuil3!D55)</f>
        <v>N6</v>
      </c>
      <c r="C266" s="90" t="str">
        <f t="shared" si="30"/>
        <v>employé1</v>
      </c>
      <c r="D266" s="38">
        <f>_xlfn.SWITCH($A$261,"Lundi",Feuil3!E7,"Mardi",Feuil3!E19,"Mercredi",Feuil3!E31,"Jeudi",Feuil3!E43,"Vendredi",Feuil3!E55)</f>
        <v>0.33333333333333331</v>
      </c>
      <c r="E266" s="29" t="str">
        <f>_xlfn.SWITCH($A$261,"Lundi",Feuil3!F7,"Mardi",Feuil3!F19,"Mercredi",Feuil3!F31,"Jeudi",Feuil3!F43,"Vendredi",Feuil3!F55)</f>
        <v xml:space="preserve"> </v>
      </c>
      <c r="F266" s="29" t="str">
        <f>_xlfn.SWITCH($A$261,"Lundi",Feuil3!H7,"Mardi",Feuil3!H19,"Mercredi",Feuil3!H31,"Jeudi",Feuil3!H43,"Vendredi",Feuil3!H55)</f>
        <v xml:space="preserve"> </v>
      </c>
      <c r="G266" s="110">
        <f>_xlfn.SWITCH($A$261,"Lundi",Feuil3!K7,"Mardi",Feuil3!K19,"Mercredi",Feuil3!K31,"Jeudi",Feuil3!K43,"Vendredi",Feuil3!K55)</f>
        <v>0.45833333333333331</v>
      </c>
      <c r="H266" s="37">
        <f>_xlfn.SWITCH($A$261,"Lundi",Feuil3!L7,"Mardi",Feuil3!L19,"Mercredi",Feuil3!L31,"Jeudi",Feuil3!L43,"Vendredi",Feuil3!L55)</f>
        <v>0.48958333333333331</v>
      </c>
      <c r="I266" s="29">
        <f>_xlfn.SWITCH($A$261,"Lundi",Feuil3!O7,"Mardi",Feuil3!O19,"Mercredi",Feuil3!O31,"Jeudi",Feuil3!O43,"Vendredi",Feuil3!O55)</f>
        <v>0.61458333333333337</v>
      </c>
      <c r="J266" s="29">
        <f>_xlfn.SWITCH($A$261,"Lundi",Feuil3!P7,"Mardi",Feuil3!P19,"Mercredi",Feuil3!P31,"Jeudi",Feuil3!P43,"Vendredi",Feuil3!P55)</f>
        <v>0.70833333333333337</v>
      </c>
      <c r="K266" s="29">
        <f>_xlfn.SWITCH($A$261,"Lundi",Feuil3!R7,"Mardi",Feuil3!R19,"Mercredi",Feuil3!R31,"Jeudi",Feuil3!R43,"Vendredi",Feuil3!R55)</f>
        <v>0.79166666666666663</v>
      </c>
      <c r="L266" s="37">
        <f>_xlfn.SWITCH($A$261,"Lundi",Feuil3!S7,"Mardi",Feuil3!S19,"Mercredi",Feuil3!S31,"Jeudi",Feuil3!S43,"Vendredi",Feuil3!S55)</f>
        <v>0.33333333333333331</v>
      </c>
    </row>
    <row r="267" spans="1:14" x14ac:dyDescent="0.25">
      <c r="A267" s="71"/>
      <c r="B267" s="49" t="str">
        <f>_xlfn.SWITCH($A$261,"Lundi",Feuil3!D8,"Mardi",Feuil3!D20,"Mercredi",Feuil3!D32,"Jeudi",Feuil3!D44,"Vendredi",Feuil3!D56)</f>
        <v>N1</v>
      </c>
      <c r="C267" s="91" t="str">
        <f t="shared" si="30"/>
        <v>employé2</v>
      </c>
      <c r="D267" s="38">
        <f>_xlfn.SWITCH($A$261,"Lundi",Feuil3!E8,"Mardi",Feuil3!E20,"Mercredi",Feuil3!E32,"Jeudi",Feuil3!E44,"Vendredi",Feuil3!E56)</f>
        <v>0.33333333333333331</v>
      </c>
      <c r="E267" s="29">
        <f>_xlfn.SWITCH($A$261,"Lundi",Feuil3!F8,"Mardi",Feuil3!F20,"Mercredi",Feuil3!F32,"Jeudi",Feuil3!F44,"Vendredi",Feuil3!F56)</f>
        <v>0.41666666666666669</v>
      </c>
      <c r="F267" s="29">
        <f>_xlfn.SWITCH($A$261,"Lundi",Feuil3!H8,"Mardi",Feuil3!H20,"Mercredi",Feuil3!H32,"Jeudi",Feuil3!H44,"Vendredi",Feuil3!H56)</f>
        <v>0.4236111111111111</v>
      </c>
      <c r="G267" s="110">
        <f>_xlfn.SWITCH($A$261,"Lundi",Feuil3!K8,"Mardi",Feuil3!K20,"Mercredi",Feuil3!K32,"Jeudi",Feuil3!K44,"Vendredi",Feuil3!K56)</f>
        <v>0.5</v>
      </c>
      <c r="H267" s="37">
        <f>_xlfn.SWITCH($A$261,"Lundi",Feuil3!L8,"Mardi",Feuil3!L20,"Mercredi",Feuil3!L32,"Jeudi",Feuil3!L44,"Vendredi",Feuil3!L56)</f>
        <v>0.5625</v>
      </c>
      <c r="I267" s="29">
        <f>_xlfn.SWITCH($A$261,"Lundi",Feuil3!O8,"Mardi",Feuil3!O20,"Mercredi",Feuil3!O32,"Jeudi",Feuil3!O44,"Vendredi",Feuil3!O56)</f>
        <v>0.64583333333333337</v>
      </c>
      <c r="J267" s="29">
        <f>_xlfn.SWITCH($A$261,"Lundi",Feuil3!P8,"Mardi",Feuil3!P20,"Mercredi",Feuil3!P32,"Jeudi",Feuil3!P44,"Vendredi",Feuil3!P56)</f>
        <v>0.65277777777777779</v>
      </c>
      <c r="K267" s="29">
        <f>_xlfn.SWITCH($A$261,"Lundi",Feuil3!R8,"Mardi",Feuil3!R20,"Mercredi",Feuil3!R32,"Jeudi",Feuil3!R44,"Vendredi",Feuil3!R56)</f>
        <v>0.66666666666666663</v>
      </c>
      <c r="L267" s="37">
        <f>_xlfn.SWITCH($A$261,"Lundi",Feuil3!S8,"Mardi",Feuil3!S20,"Mercredi",Feuil3!S32,"Jeudi",Feuil3!S44,"Vendredi",Feuil3!S56)</f>
        <v>0.27083333333333331</v>
      </c>
    </row>
    <row r="268" spans="1:14" x14ac:dyDescent="0.25">
      <c r="A268" s="71"/>
      <c r="B268" s="49" t="str">
        <f>_xlfn.SWITCH($A$261,"Lundi",Feuil3!D9,"Mardi",Feuil3!D21,"Mercredi",Feuil3!D33,"Jeudi",Feuil3!D45,"Vendredi",Feuil3!D57)</f>
        <v xml:space="preserve"> </v>
      </c>
      <c r="C268" s="59"/>
      <c r="D268" s="38" t="str">
        <f>_xlfn.SWITCH($A$261,"Lundi",Feuil3!E9,"Mardi",Feuil3!E21,"Mercredi",Feuil3!E33,"Jeudi",Feuil3!E45,"Vendredi",Feuil3!E57)</f>
        <v xml:space="preserve"> </v>
      </c>
      <c r="E268" s="29" t="str">
        <f>_xlfn.SWITCH($A$261,"Lundi",Feuil3!F9,"Mardi",Feuil3!F21,"Mercredi",Feuil3!F33,"Jeudi",Feuil3!F45,"Vendredi",Feuil3!F57)</f>
        <v xml:space="preserve"> </v>
      </c>
      <c r="F268" s="29" t="str">
        <f>_xlfn.SWITCH($A$261,"Lundi",Feuil3!H9,"Mardi",Feuil3!H21,"Mercredi",Feuil3!H33,"Jeudi",Feuil3!H45,"Vendredi",Feuil3!H57)</f>
        <v xml:space="preserve"> </v>
      </c>
      <c r="G268" s="110" t="str">
        <f>_xlfn.SWITCH($A$261,"Lundi",Feuil3!K9,"Mardi",Feuil3!K21,"Mercredi",Feuil3!K33,"Jeudi",Feuil3!K45,"Vendredi",Feuil3!K57)</f>
        <v xml:space="preserve"> </v>
      </c>
      <c r="H268" s="37" t="str">
        <f>_xlfn.SWITCH($A$261,"Lundi",Feuil3!L9,"Mardi",Feuil3!L21,"Mercredi",Feuil3!L33,"Jeudi",Feuil3!L45,"Vendredi",Feuil3!L57)</f>
        <v xml:space="preserve"> </v>
      </c>
      <c r="I268" s="29" t="str">
        <f>_xlfn.SWITCH($A$261,"Lundi",Feuil3!O9,"Mardi",Feuil3!O21,"Mercredi",Feuil3!O33,"Jeudi",Feuil3!O45,"Vendredi",Feuil3!O57)</f>
        <v xml:space="preserve"> </v>
      </c>
      <c r="J268" s="29" t="str">
        <f>_xlfn.SWITCH($A$261,"Lundi",Feuil3!P9,"Mardi",Feuil3!P21,"Mercredi",Feuil3!P33,"Jeudi",Feuil3!P45,"Vendredi",Feuil3!P57)</f>
        <v xml:space="preserve"> </v>
      </c>
      <c r="K268" s="29" t="str">
        <f>_xlfn.SWITCH($A$261,"Lundi",Feuil3!R9,"Mardi",Feuil3!R21,"Mercredi",Feuil3!R33,"Jeudi",Feuil3!R45,"Vendredi",Feuil3!R57)</f>
        <v xml:space="preserve"> </v>
      </c>
      <c r="L268" s="37" t="str">
        <f>_xlfn.SWITCH($A$261,"Lundi",Feuil3!S9,"Mardi",Feuil3!S21,"Mercredi",Feuil3!S33,"Jeudi",Feuil3!S45,"Vendredi",Feuil3!S57)</f>
        <v xml:space="preserve"> </v>
      </c>
    </row>
    <row r="269" spans="1:14" x14ac:dyDescent="0.25">
      <c r="A269" s="71"/>
      <c r="B269" s="49" t="str">
        <f>_xlfn.SWITCH($A$261,"Lundi",Feuil3!D10,"Mardi",Feuil3!D22,"Mercredi",Feuil3!D34,"Jeudi",Feuil3!D46,"Vendredi",Feuil3!D58)</f>
        <v>N7</v>
      </c>
      <c r="C269" s="96" t="str">
        <f>INDEX($W$18:$W$19,MATCH(B269,$V$18:$V$19,0))</f>
        <v>employé8</v>
      </c>
      <c r="D269" s="38">
        <f>_xlfn.SWITCH($A$261,"Lundi",Feuil3!E10,"Mardi",Feuil3!E22,"Mercredi",Feuil3!E34,"Jeudi",Feuil3!E46,"Vendredi",Feuil3!E58)</f>
        <v>0.33333333333333331</v>
      </c>
      <c r="E269" s="29">
        <f>_xlfn.SWITCH($A$261,"Lundi",Feuil3!F10,"Mardi",Feuil3!F22,"Mercredi",Feuil3!F34,"Jeudi",Feuil3!F46,"Vendredi",Feuil3!F58)</f>
        <v>0.41666666666666669</v>
      </c>
      <c r="F269" s="29">
        <f>_xlfn.SWITCH($A$261,"Lundi",Feuil3!H10,"Mardi",Feuil3!H22,"Mercredi",Feuil3!H34,"Jeudi",Feuil3!H46,"Vendredi",Feuil3!H58)</f>
        <v>0.4236111111111111</v>
      </c>
      <c r="G269" s="110">
        <f>_xlfn.SWITCH($A$261,"Lundi",Feuil3!K10,"Mardi",Feuil3!K22,"Mercredi",Feuil3!K34,"Jeudi",Feuil3!K46,"Vendredi",Feuil3!K58)</f>
        <v>0.5</v>
      </c>
      <c r="H269" s="37">
        <f>_xlfn.SWITCH($A$261,"Lundi",Feuil3!L10,"Mardi",Feuil3!L22,"Mercredi",Feuil3!L34,"Jeudi",Feuil3!L46,"Vendredi",Feuil3!L58)</f>
        <v>0.58333333333333337</v>
      </c>
      <c r="I269" s="29">
        <f>_xlfn.SWITCH($A$261,"Lundi",Feuil3!O10,"Mardi",Feuil3!O22,"Mercredi",Feuil3!O34,"Jeudi",Feuil3!O46,"Vendredi",Feuil3!O58)</f>
        <v>0.66666666666666663</v>
      </c>
      <c r="J269" s="29">
        <f>_xlfn.SWITCH($A$261,"Lundi",Feuil3!P10,"Mardi",Feuil3!P22,"Mercredi",Feuil3!P34,"Jeudi",Feuil3!P46,"Vendredi",Feuil3!P58)</f>
        <v>0.67361111111111116</v>
      </c>
      <c r="K269" s="29">
        <f>_xlfn.SWITCH($A$261,"Lundi",Feuil3!R10,"Mardi",Feuil3!R22,"Mercredi",Feuil3!R34,"Jeudi",Feuil3!R46,"Vendredi",Feuil3!R58)</f>
        <v>0.75</v>
      </c>
      <c r="L269" s="37">
        <f>_xlfn.SWITCH($A$261,"Lundi",Feuil3!S10,"Mardi",Feuil3!S22,"Mercredi",Feuil3!S34,"Jeudi",Feuil3!S46,"Vendredi",Feuil3!S58)</f>
        <v>0.33333333333333331</v>
      </c>
      <c r="N269" s="60"/>
    </row>
    <row r="270" spans="1:14" x14ac:dyDescent="0.25">
      <c r="A270" s="71"/>
      <c r="B270" s="49" t="str">
        <f>_xlfn.SWITCH($A$261,"Lundi",Feuil3!D11,"Mardi",Feuil3!D23,"Mercredi",Feuil3!D35,"Jeudi",Feuil3!D47,"Vendredi",Feuil3!D59)</f>
        <v>N8</v>
      </c>
      <c r="C270" s="97" t="str">
        <f>INDEX($W$18:$W$19,MATCH(B270,$V$18:$V$19,0))</f>
        <v>employé7</v>
      </c>
      <c r="D270" s="38">
        <f>_xlfn.SWITCH($A$261,"Lundi",Feuil3!E11,"Mardi",Feuil3!E23,"Mercredi",Feuil3!E35,"Jeudi",Feuil3!E47,"Vendredi",Feuil3!E59)</f>
        <v>0.33333333333333331</v>
      </c>
      <c r="E270" s="29" t="str">
        <f>_xlfn.SWITCH($A$261,"Lundi",Feuil3!F11,"Mardi",Feuil3!F23,"Mercredi",Feuil3!F35,"Jeudi",Feuil3!F47,"Vendredi",Feuil3!F59)</f>
        <v xml:space="preserve"> </v>
      </c>
      <c r="F270" s="29" t="str">
        <f>_xlfn.SWITCH($A$261,"Lundi",Feuil3!H11,"Mardi",Feuil3!H23,"Mercredi",Feuil3!H35,"Jeudi",Feuil3!H47,"Vendredi",Feuil3!H59)</f>
        <v xml:space="preserve"> </v>
      </c>
      <c r="G270" s="110">
        <f>_xlfn.SWITCH($A$261,"Lundi",Feuil3!K11,"Mardi",Feuil3!K23,"Mercredi",Feuil3!K35,"Jeudi",Feuil3!K47,"Vendredi",Feuil3!K59)</f>
        <v>0.45833333333333331</v>
      </c>
      <c r="H270" s="37">
        <f>_xlfn.SWITCH($A$261,"Lundi",Feuil3!L11,"Mardi",Feuil3!L23,"Mercredi",Feuil3!L35,"Jeudi",Feuil3!L47,"Vendredi",Feuil3!L59)</f>
        <v>0.5</v>
      </c>
      <c r="I270" s="29">
        <f>_xlfn.SWITCH($A$261,"Lundi",Feuil3!O11,"Mardi",Feuil3!O23,"Mercredi",Feuil3!O35,"Jeudi",Feuil3!O47,"Vendredi",Feuil3!O59)</f>
        <v>0.58333333333333337</v>
      </c>
      <c r="J270" s="29">
        <f>_xlfn.SWITCH($A$261,"Lundi",Feuil3!P11,"Mardi",Feuil3!P23,"Mercredi",Feuil3!P35,"Jeudi",Feuil3!P47,"Vendredi",Feuil3!P59)</f>
        <v>0.70833333333333337</v>
      </c>
      <c r="K270" s="29">
        <f>_xlfn.SWITCH($A$261,"Lundi",Feuil3!R11,"Mardi",Feuil3!R23,"Mercredi",Feuil3!R35,"Jeudi",Feuil3!R47,"Vendredi",Feuil3!R59)</f>
        <v>0.79166666666666663</v>
      </c>
      <c r="L270" s="37">
        <f>_xlfn.SWITCH($A$261,"Lundi",Feuil3!S11,"Mardi",Feuil3!S23,"Mercredi",Feuil3!S35,"Jeudi",Feuil3!S47,"Vendredi",Feuil3!S59)</f>
        <v>0.29166666666666663</v>
      </c>
      <c r="N270" s="60"/>
    </row>
    <row r="271" spans="1:14" x14ac:dyDescent="0.25">
      <c r="B271" s="49" t="str">
        <f>_xlfn.SWITCH($A$261,"Lundi",Feuil3!D12,"Mardi",Feuil3!D24,"Mercredi",Feuil3!D36,"Jeudi",Feuil3!D48,"Vendredi",Feuil3!D60)</f>
        <v>Karine</v>
      </c>
      <c r="C271" s="98" t="s">
        <v>1</v>
      </c>
      <c r="D271" s="38">
        <f>_xlfn.SWITCH($A$261,"Lundi",Feuil3!E12,"Mardi",Feuil3!E24,"Mercredi",Feuil3!E36,"Jeudi",Feuil3!E48,"Vendredi",Feuil3!E60)</f>
        <v>0.33333333333333331</v>
      </c>
      <c r="E271" s="29">
        <f>_xlfn.SWITCH($A$261,"Lundi",Feuil3!F12,"Mardi",Feuil3!F24,"Mercredi",Feuil3!F36,"Jeudi",Feuil3!F48,"Vendredi",Feuil3!F60)</f>
        <v>0.41666666666666669</v>
      </c>
      <c r="F271" s="29">
        <f>_xlfn.SWITCH($A$261,"Lundi",Feuil3!H12,"Mardi",Feuil3!H24,"Mercredi",Feuil3!H36,"Jeudi",Feuil3!H48,"Vendredi",Feuil3!H60)</f>
        <v>0.4236111111111111</v>
      </c>
      <c r="G271" s="110">
        <f>_xlfn.SWITCH($A$261,"Lundi",Feuil3!K12,"Mardi",Feuil3!K24,"Mercredi",Feuil3!K36,"Jeudi",Feuil3!K48,"Vendredi",Feuil3!K60)</f>
        <v>0.5</v>
      </c>
      <c r="H271" s="37">
        <f>_xlfn.SWITCH($A$261,"Lundi",Feuil3!L12,"Mardi",Feuil3!L24,"Mercredi",Feuil3!L36,"Jeudi",Feuil3!L48,"Vendredi",Feuil3!L60)</f>
        <v>0.58333333333333337</v>
      </c>
      <c r="I271" s="29" t="str">
        <f>_xlfn.SWITCH($A$261,"Lundi",Feuil3!O12,"Mardi",Feuil3!O24,"Mercredi",Feuil3!O36,"Jeudi",Feuil3!O48,"Vendredi",Feuil3!O60)</f>
        <v xml:space="preserve"> </v>
      </c>
      <c r="J271" s="29" t="str">
        <f>_xlfn.SWITCH($A$261,"Lundi",Feuil3!P12,"Mardi",Feuil3!P24,"Mercredi",Feuil3!P36,"Jeudi",Feuil3!P48,"Vendredi",Feuil3!P60)</f>
        <v xml:space="preserve"> </v>
      </c>
      <c r="K271" s="29">
        <f>_xlfn.SWITCH($A$261,"Lundi",Feuil3!R12,"Mardi",Feuil3!R24,"Mercredi",Feuil3!R36,"Jeudi",Feuil3!R48,"Vendredi",Feuil3!R60)</f>
        <v>0.70833333333333337</v>
      </c>
      <c r="L271" s="37">
        <f>_xlfn.SWITCH($A$261,"Lundi",Feuil3!S12,"Mardi",Feuil3!S24,"Mercredi",Feuil3!S36,"Jeudi",Feuil3!S48,"Vendredi",Feuil3!S60)</f>
        <v>0.29166666666666669</v>
      </c>
      <c r="N271" s="60"/>
    </row>
    <row r="272" spans="1:14" x14ac:dyDescent="0.25">
      <c r="C272" s="106"/>
      <c r="D272" s="7"/>
      <c r="E272" s="7"/>
      <c r="F272" s="7"/>
      <c r="G272" s="108"/>
      <c r="H272" s="24"/>
      <c r="I272" s="7"/>
      <c r="J272" s="7"/>
      <c r="K272" s="7"/>
      <c r="L272" s="24"/>
      <c r="N272" s="60"/>
    </row>
    <row r="273" spans="1:14" x14ac:dyDescent="0.25">
      <c r="A273" s="61"/>
      <c r="C273" s="106"/>
      <c r="D273" s="7"/>
      <c r="E273" s="7"/>
      <c r="F273" s="7"/>
      <c r="G273" s="108"/>
      <c r="H273" s="24"/>
      <c r="I273" s="7"/>
      <c r="J273" s="7"/>
      <c r="K273" s="7"/>
      <c r="L273" s="24"/>
      <c r="N273" s="60"/>
    </row>
    <row r="274" spans="1:14" x14ac:dyDescent="0.25">
      <c r="A274" s="61"/>
      <c r="C274" s="106"/>
      <c r="D274" s="7"/>
      <c r="E274" s="7"/>
      <c r="F274" s="7"/>
      <c r="G274" s="108"/>
      <c r="H274" s="24"/>
      <c r="I274" s="7"/>
      <c r="J274" s="7"/>
      <c r="K274" s="7"/>
      <c r="L274" s="24"/>
      <c r="N274" s="60"/>
    </row>
    <row r="275" spans="1:14" x14ac:dyDescent="0.25">
      <c r="A275" s="64"/>
      <c r="C275" s="106"/>
      <c r="D275" s="7"/>
      <c r="E275" s="7"/>
      <c r="F275" s="7"/>
      <c r="G275" s="108"/>
      <c r="H275" s="24"/>
      <c r="I275" s="7"/>
      <c r="J275" s="7"/>
      <c r="K275" s="7"/>
      <c r="L275" s="24"/>
      <c r="N275" s="60"/>
    </row>
    <row r="276" spans="1:14" x14ac:dyDescent="0.25">
      <c r="A276" s="71"/>
      <c r="C276" s="106"/>
      <c r="D276" s="7"/>
      <c r="E276" s="7"/>
      <c r="F276" s="7"/>
      <c r="G276" s="108"/>
      <c r="H276" s="24"/>
      <c r="I276" s="7"/>
      <c r="J276" s="7"/>
      <c r="K276" s="7"/>
      <c r="L276" s="24"/>
      <c r="N276" s="60"/>
    </row>
    <row r="277" spans="1:14" x14ac:dyDescent="0.25">
      <c r="A277" s="71"/>
      <c r="C277" s="106"/>
      <c r="D277" s="7"/>
      <c r="E277" s="7"/>
      <c r="F277" s="7"/>
      <c r="G277" s="108"/>
      <c r="H277" s="24"/>
      <c r="I277" s="7"/>
      <c r="J277" s="7"/>
      <c r="K277" s="7"/>
      <c r="L277" s="24"/>
      <c r="N277" s="60"/>
    </row>
    <row r="278" spans="1:14" x14ac:dyDescent="0.25">
      <c r="A278" s="71"/>
      <c r="C278" s="106"/>
      <c r="D278" s="7"/>
      <c r="E278" s="7"/>
      <c r="F278" s="7"/>
      <c r="G278" s="108"/>
      <c r="H278" s="24"/>
      <c r="I278" s="7"/>
      <c r="J278" s="7"/>
      <c r="K278" s="7"/>
      <c r="L278" s="24"/>
      <c r="N278" s="60"/>
    </row>
    <row r="279" spans="1:14" x14ac:dyDescent="0.25">
      <c r="A279" s="71"/>
      <c r="C279" s="106"/>
      <c r="D279" s="7"/>
      <c r="E279" s="7"/>
      <c r="F279" s="7"/>
      <c r="G279" s="108"/>
      <c r="H279" s="24"/>
      <c r="I279" s="7"/>
      <c r="J279" s="7"/>
      <c r="K279" s="7"/>
      <c r="L279" s="24"/>
      <c r="N279" s="60"/>
    </row>
    <row r="280" spans="1:14" x14ac:dyDescent="0.25">
      <c r="A280" s="71"/>
      <c r="C280" s="106"/>
      <c r="D280" s="7"/>
      <c r="E280" s="7"/>
      <c r="F280" s="7"/>
      <c r="G280" s="108"/>
      <c r="H280" s="24"/>
      <c r="I280" s="7"/>
      <c r="J280" s="7"/>
      <c r="K280" s="7"/>
      <c r="L280" s="24"/>
      <c r="N280" s="60"/>
    </row>
    <row r="281" spans="1:14" x14ac:dyDescent="0.25">
      <c r="A281" s="71"/>
      <c r="C281" s="106"/>
      <c r="D281" s="7"/>
      <c r="E281" s="7"/>
      <c r="F281" s="7"/>
      <c r="G281" s="108"/>
      <c r="H281" s="24"/>
      <c r="I281" s="7"/>
      <c r="J281" s="7"/>
      <c r="K281" s="7"/>
      <c r="L281" s="24"/>
    </row>
    <row r="282" spans="1:14" x14ac:dyDescent="0.25">
      <c r="A282" s="71"/>
      <c r="C282" s="106"/>
      <c r="D282" s="7"/>
      <c r="E282" s="7"/>
      <c r="F282" s="7"/>
      <c r="G282" s="108"/>
      <c r="H282" s="24"/>
      <c r="I282" s="7"/>
      <c r="J282" s="7"/>
      <c r="K282" s="7"/>
      <c r="L282" s="24"/>
    </row>
    <row r="283" spans="1:14" x14ac:dyDescent="0.25">
      <c r="A283" s="71"/>
      <c r="C283" s="106"/>
      <c r="D283" s="7"/>
      <c r="E283" s="7"/>
      <c r="F283" s="7"/>
      <c r="G283" s="108"/>
      <c r="H283" s="24"/>
      <c r="I283" s="7"/>
      <c r="J283" s="7"/>
      <c r="K283" s="7"/>
      <c r="L283" s="24"/>
    </row>
    <row r="284" spans="1:14" x14ac:dyDescent="0.25">
      <c r="A284" s="71"/>
      <c r="C284" s="106"/>
      <c r="D284" s="7"/>
      <c r="E284" s="7"/>
      <c r="F284" s="7"/>
      <c r="G284" s="108"/>
      <c r="H284" s="24"/>
      <c r="I284" s="7"/>
      <c r="J284" s="7"/>
      <c r="K284" s="7"/>
      <c r="L284" s="24"/>
    </row>
    <row r="285" spans="1:14" x14ac:dyDescent="0.25">
      <c r="C285" s="106"/>
      <c r="D285" s="7"/>
      <c r="E285" s="7"/>
      <c r="F285" s="7"/>
      <c r="G285" s="108"/>
      <c r="H285" s="24"/>
      <c r="I285" s="7"/>
      <c r="J285" s="7"/>
      <c r="K285" s="7"/>
      <c r="L285" s="24"/>
    </row>
    <row r="286" spans="1:14" x14ac:dyDescent="0.25">
      <c r="C286" s="106"/>
      <c r="D286" s="7"/>
      <c r="E286" s="7"/>
      <c r="F286" s="7"/>
      <c r="G286" s="108"/>
      <c r="H286" s="24"/>
      <c r="I286" s="7"/>
      <c r="J286" s="7"/>
      <c r="K286" s="7"/>
      <c r="L286" s="24"/>
    </row>
    <row r="287" spans="1:14" x14ac:dyDescent="0.25">
      <c r="A287" s="61"/>
      <c r="C287" s="106"/>
      <c r="D287" s="7"/>
      <c r="E287" s="7"/>
      <c r="F287" s="7"/>
      <c r="G287" s="108"/>
      <c r="H287" s="24"/>
      <c r="I287" s="7"/>
      <c r="J287" s="7"/>
      <c r="K287" s="7"/>
      <c r="L287" s="24"/>
    </row>
    <row r="288" spans="1:14" x14ac:dyDescent="0.25">
      <c r="A288" s="61"/>
      <c r="C288" s="106"/>
      <c r="D288" s="7"/>
      <c r="E288" s="7"/>
      <c r="F288" s="7"/>
      <c r="G288" s="108"/>
      <c r="H288" s="24"/>
      <c r="I288" s="7"/>
      <c r="J288" s="7"/>
      <c r="K288" s="7"/>
      <c r="L288" s="24"/>
    </row>
    <row r="289" spans="1:12" x14ac:dyDescent="0.25">
      <c r="A289" s="64"/>
      <c r="C289" s="106"/>
      <c r="D289" s="7"/>
      <c r="E289" s="7"/>
      <c r="F289" s="7"/>
      <c r="G289" s="108"/>
      <c r="H289" s="24"/>
      <c r="I289" s="7"/>
      <c r="J289" s="7"/>
      <c r="K289" s="7"/>
      <c r="L289" s="24"/>
    </row>
    <row r="290" spans="1:12" x14ac:dyDescent="0.25">
      <c r="A290" s="71"/>
      <c r="C290" s="106"/>
      <c r="D290" s="7"/>
      <c r="E290" s="7"/>
      <c r="F290" s="7"/>
      <c r="G290" s="108"/>
      <c r="H290" s="24"/>
      <c r="I290" s="7"/>
      <c r="J290" s="7"/>
      <c r="K290" s="7"/>
      <c r="L290" s="24"/>
    </row>
    <row r="291" spans="1:12" x14ac:dyDescent="0.25">
      <c r="A291" s="71"/>
      <c r="C291" s="106"/>
      <c r="D291" s="7"/>
      <c r="E291" s="7"/>
      <c r="F291" s="7"/>
      <c r="G291" s="108"/>
      <c r="H291" s="24"/>
      <c r="I291" s="7"/>
      <c r="J291" s="7"/>
      <c r="K291" s="7"/>
      <c r="L291" s="24"/>
    </row>
    <row r="292" spans="1:12" x14ac:dyDescent="0.25">
      <c r="A292" s="71"/>
      <c r="C292" s="106"/>
      <c r="D292" s="7"/>
      <c r="E292" s="7"/>
      <c r="F292" s="7"/>
      <c r="G292" s="108"/>
      <c r="H292" s="24"/>
      <c r="I292" s="7"/>
      <c r="J292" s="7"/>
      <c r="K292" s="7"/>
      <c r="L292" s="24"/>
    </row>
    <row r="293" spans="1:12" x14ac:dyDescent="0.25">
      <c r="A293" s="71"/>
      <c r="C293" s="106"/>
      <c r="D293" s="7"/>
      <c r="E293" s="7"/>
      <c r="F293" s="7"/>
      <c r="G293" s="108"/>
      <c r="H293" s="24"/>
      <c r="I293" s="7"/>
      <c r="J293" s="7"/>
      <c r="K293" s="7"/>
      <c r="L293" s="24"/>
    </row>
    <row r="294" spans="1:12" x14ac:dyDescent="0.25">
      <c r="A294" s="71"/>
      <c r="D294" s="7"/>
      <c r="E294" s="7"/>
      <c r="F294" s="7"/>
      <c r="G294" s="108"/>
      <c r="H294" s="24"/>
      <c r="I294" s="7"/>
      <c r="J294" s="7"/>
      <c r="K294" s="7"/>
      <c r="L294" s="24"/>
    </row>
    <row r="295" spans="1:12" x14ac:dyDescent="0.25">
      <c r="A295" s="71"/>
      <c r="D295" s="7"/>
      <c r="E295" s="7"/>
      <c r="F295" s="7"/>
      <c r="G295" s="108"/>
      <c r="H295" s="24"/>
      <c r="I295" s="7"/>
      <c r="J295" s="7"/>
      <c r="K295" s="7"/>
      <c r="L295" s="24"/>
    </row>
    <row r="296" spans="1:12" x14ac:dyDescent="0.25">
      <c r="A296" s="71"/>
      <c r="D296" s="7"/>
      <c r="E296" s="7"/>
      <c r="F296" s="7"/>
      <c r="G296" s="108"/>
      <c r="H296" s="24"/>
      <c r="I296" s="7"/>
      <c r="J296" s="7"/>
      <c r="K296" s="7"/>
      <c r="L296" s="24"/>
    </row>
    <row r="297" spans="1:12" x14ac:dyDescent="0.25">
      <c r="A297" s="71"/>
      <c r="H297" s="24"/>
    </row>
    <row r="298" spans="1:12" x14ac:dyDescent="0.25">
      <c r="A298" s="71"/>
      <c r="H298" s="24"/>
    </row>
    <row r="299" spans="1:12" x14ac:dyDescent="0.25">
      <c r="H299" s="24"/>
    </row>
    <row r="300" spans="1:12" x14ac:dyDescent="0.25">
      <c r="A300" s="61"/>
      <c r="H300" s="24"/>
    </row>
    <row r="301" spans="1:12" x14ac:dyDescent="0.25">
      <c r="A301" s="60"/>
      <c r="H301" s="24"/>
    </row>
    <row r="302" spans="1:12" x14ac:dyDescent="0.25">
      <c r="A302" s="71"/>
      <c r="H302" s="24"/>
    </row>
    <row r="303" spans="1:12" x14ac:dyDescent="0.25">
      <c r="A303" s="71"/>
      <c r="H303" s="24"/>
    </row>
    <row r="304" spans="1:12" x14ac:dyDescent="0.25">
      <c r="A304" s="71"/>
      <c r="H304" s="24"/>
    </row>
    <row r="305" spans="1:8" x14ac:dyDescent="0.25">
      <c r="A305" s="71"/>
      <c r="H305" s="24"/>
    </row>
    <row r="306" spans="1:8" x14ac:dyDescent="0.25">
      <c r="A306" s="71"/>
      <c r="H306" s="24"/>
    </row>
    <row r="307" spans="1:8" x14ac:dyDescent="0.25">
      <c r="A307" s="71"/>
      <c r="H307" s="24"/>
    </row>
    <row r="308" spans="1:8" x14ac:dyDescent="0.25">
      <c r="A308" s="71"/>
      <c r="H308" s="24"/>
    </row>
    <row r="309" spans="1:8" x14ac:dyDescent="0.25">
      <c r="A309" s="71"/>
      <c r="H309" s="24"/>
    </row>
    <row r="310" spans="1:8" x14ac:dyDescent="0.25">
      <c r="A310" s="71"/>
      <c r="H310" s="24"/>
    </row>
    <row r="311" spans="1:8" x14ac:dyDescent="0.25">
      <c r="H311" s="24"/>
    </row>
    <row r="312" spans="1:8" x14ac:dyDescent="0.25">
      <c r="H312" s="24"/>
    </row>
    <row r="313" spans="1:8" x14ac:dyDescent="0.25">
      <c r="A313" s="61"/>
      <c r="H313" s="24"/>
    </row>
    <row r="314" spans="1:8" x14ac:dyDescent="0.25">
      <c r="A314" s="61"/>
      <c r="H314" s="24"/>
    </row>
    <row r="315" spans="1:8" x14ac:dyDescent="0.25">
      <c r="A315" s="60"/>
      <c r="H315" s="24"/>
    </row>
    <row r="316" spans="1:8" x14ac:dyDescent="0.25">
      <c r="A316" s="71"/>
      <c r="H316" s="24"/>
    </row>
    <row r="317" spans="1:8" x14ac:dyDescent="0.25">
      <c r="A317" s="71"/>
      <c r="H317" s="24"/>
    </row>
    <row r="318" spans="1:8" x14ac:dyDescent="0.25">
      <c r="A318" s="71"/>
      <c r="H318" s="24"/>
    </row>
    <row r="319" spans="1:8" x14ac:dyDescent="0.25">
      <c r="A319" s="71"/>
      <c r="H319" s="24"/>
    </row>
    <row r="320" spans="1:8" x14ac:dyDescent="0.25">
      <c r="A320" s="71"/>
      <c r="H320" s="24"/>
    </row>
    <row r="321" spans="1:8" x14ac:dyDescent="0.25">
      <c r="A321" s="71"/>
      <c r="H321" s="24"/>
    </row>
    <row r="322" spans="1:8" x14ac:dyDescent="0.25">
      <c r="A322" s="71"/>
      <c r="H322" s="24"/>
    </row>
    <row r="323" spans="1:8" x14ac:dyDescent="0.25">
      <c r="A323" s="71"/>
      <c r="H323" s="24"/>
    </row>
    <row r="324" spans="1:8" x14ac:dyDescent="0.25">
      <c r="A324" s="71"/>
      <c r="H324" s="24"/>
    </row>
    <row r="325" spans="1:8" x14ac:dyDescent="0.25">
      <c r="H325" s="24"/>
    </row>
    <row r="326" spans="1:8" x14ac:dyDescent="0.25">
      <c r="A326" s="61"/>
      <c r="H326" s="24"/>
    </row>
    <row r="327" spans="1:8" x14ac:dyDescent="0.25">
      <c r="A327" s="60"/>
      <c r="H327" s="24"/>
    </row>
    <row r="328" spans="1:8" x14ac:dyDescent="0.25">
      <c r="A328" s="71"/>
      <c r="H328" s="24"/>
    </row>
    <row r="329" spans="1:8" x14ac:dyDescent="0.25">
      <c r="A329" s="71"/>
      <c r="H329" s="24"/>
    </row>
    <row r="330" spans="1:8" x14ac:dyDescent="0.25">
      <c r="A330" s="71"/>
      <c r="H330" s="24"/>
    </row>
    <row r="331" spans="1:8" x14ac:dyDescent="0.25">
      <c r="A331" s="71"/>
      <c r="H331" s="24"/>
    </row>
    <row r="332" spans="1:8" x14ac:dyDescent="0.25">
      <c r="A332" s="71"/>
    </row>
    <row r="333" spans="1:8" x14ac:dyDescent="0.25">
      <c r="A333" s="71"/>
    </row>
    <row r="334" spans="1:8" x14ac:dyDescent="0.25">
      <c r="A334" s="71"/>
    </row>
    <row r="335" spans="1:8" x14ac:dyDescent="0.25">
      <c r="A335" s="71"/>
    </row>
    <row r="336" spans="1:8" x14ac:dyDescent="0.25">
      <c r="A336" s="71"/>
    </row>
    <row r="339" spans="1:1" x14ac:dyDescent="0.25">
      <c r="A339" s="61"/>
    </row>
    <row r="340" spans="1:1" x14ac:dyDescent="0.25">
      <c r="A340" s="61"/>
    </row>
    <row r="341" spans="1:1" x14ac:dyDescent="0.25">
      <c r="A341" s="60"/>
    </row>
    <row r="342" spans="1:1" x14ac:dyDescent="0.25">
      <c r="A342" s="71"/>
    </row>
    <row r="343" spans="1:1" x14ac:dyDescent="0.25">
      <c r="A343" s="71"/>
    </row>
    <row r="344" spans="1:1" x14ac:dyDescent="0.25">
      <c r="A344" s="71"/>
    </row>
    <row r="345" spans="1:1" x14ac:dyDescent="0.25">
      <c r="A345" s="71"/>
    </row>
    <row r="346" spans="1:1" x14ac:dyDescent="0.25">
      <c r="A346" s="71"/>
    </row>
    <row r="347" spans="1:1" x14ac:dyDescent="0.25">
      <c r="A347" s="71"/>
    </row>
    <row r="348" spans="1:1" x14ac:dyDescent="0.25">
      <c r="A348" s="71"/>
    </row>
    <row r="349" spans="1:1" x14ac:dyDescent="0.25">
      <c r="A349" s="71"/>
    </row>
    <row r="350" spans="1:1" x14ac:dyDescent="0.25">
      <c r="A350" s="71"/>
    </row>
    <row r="353" spans="1:1" x14ac:dyDescent="0.25">
      <c r="A353" s="61"/>
    </row>
    <row r="354" spans="1:1" x14ac:dyDescent="0.25">
      <c r="A354" s="61"/>
    </row>
    <row r="355" spans="1:1" x14ac:dyDescent="0.25">
      <c r="A355" s="60"/>
    </row>
    <row r="356" spans="1:1" x14ac:dyDescent="0.25">
      <c r="A356" s="71"/>
    </row>
    <row r="357" spans="1:1" x14ac:dyDescent="0.25">
      <c r="A357" s="71"/>
    </row>
    <row r="358" spans="1:1" x14ac:dyDescent="0.25">
      <c r="A358" s="71"/>
    </row>
    <row r="359" spans="1:1" x14ac:dyDescent="0.25">
      <c r="A359" s="71"/>
    </row>
    <row r="360" spans="1:1" x14ac:dyDescent="0.25">
      <c r="A360" s="71"/>
    </row>
    <row r="361" spans="1:1" x14ac:dyDescent="0.25">
      <c r="A361" s="71"/>
    </row>
    <row r="362" spans="1:1" x14ac:dyDescent="0.25">
      <c r="A362" s="71"/>
    </row>
    <row r="363" spans="1:1" x14ac:dyDescent="0.25">
      <c r="A363" s="71"/>
    </row>
    <row r="364" spans="1:1" x14ac:dyDescent="0.25">
      <c r="A364" s="71"/>
    </row>
    <row r="367" spans="1:1" x14ac:dyDescent="0.25">
      <c r="A367" s="61"/>
    </row>
    <row r="368" spans="1:1" x14ac:dyDescent="0.25">
      <c r="A368" s="61"/>
    </row>
    <row r="369" spans="1:1" x14ac:dyDescent="0.25">
      <c r="A369" s="60"/>
    </row>
    <row r="370" spans="1:1" x14ac:dyDescent="0.25">
      <c r="A370" s="71"/>
    </row>
    <row r="371" spans="1:1" x14ac:dyDescent="0.25">
      <c r="A371" s="71"/>
    </row>
    <row r="372" spans="1:1" x14ac:dyDescent="0.25">
      <c r="A372" s="71"/>
    </row>
    <row r="373" spans="1:1" x14ac:dyDescent="0.25">
      <c r="A373" s="71"/>
    </row>
    <row r="374" spans="1:1" x14ac:dyDescent="0.25">
      <c r="A374" s="71"/>
    </row>
    <row r="375" spans="1:1" x14ac:dyDescent="0.25">
      <c r="A375" s="71"/>
    </row>
    <row r="376" spans="1:1" x14ac:dyDescent="0.25">
      <c r="A376" s="71"/>
    </row>
    <row r="377" spans="1:1" x14ac:dyDescent="0.25">
      <c r="A377" s="71"/>
    </row>
    <row r="378" spans="1:1" x14ac:dyDescent="0.25">
      <c r="A378" s="71"/>
    </row>
    <row r="381" spans="1:1" x14ac:dyDescent="0.25">
      <c r="A381" s="61"/>
    </row>
    <row r="382" spans="1:1" x14ac:dyDescent="0.25">
      <c r="A382" s="61"/>
    </row>
    <row r="383" spans="1:1" x14ac:dyDescent="0.25">
      <c r="A383" s="60"/>
    </row>
    <row r="384" spans="1:1" x14ac:dyDescent="0.25">
      <c r="A384" s="71"/>
    </row>
    <row r="385" spans="1:1" x14ac:dyDescent="0.25">
      <c r="A385" s="71"/>
    </row>
    <row r="386" spans="1:1" x14ac:dyDescent="0.25">
      <c r="A386" s="71"/>
    </row>
    <row r="387" spans="1:1" x14ac:dyDescent="0.25">
      <c r="A387" s="71"/>
    </row>
    <row r="388" spans="1:1" x14ac:dyDescent="0.25">
      <c r="A388" s="71"/>
    </row>
    <row r="389" spans="1:1" x14ac:dyDescent="0.25">
      <c r="A389" s="71"/>
    </row>
    <row r="390" spans="1:1" x14ac:dyDescent="0.25">
      <c r="A390" s="71"/>
    </row>
    <row r="391" spans="1:1" x14ac:dyDescent="0.25">
      <c r="A391" s="71"/>
    </row>
    <row r="392" spans="1:1" x14ac:dyDescent="0.25">
      <c r="A392" s="71"/>
    </row>
    <row r="395" spans="1:1" x14ac:dyDescent="0.25">
      <c r="A395" s="61"/>
    </row>
    <row r="396" spans="1:1" x14ac:dyDescent="0.25">
      <c r="A396" s="61"/>
    </row>
    <row r="397" spans="1:1" x14ac:dyDescent="0.25">
      <c r="A397" s="60"/>
    </row>
    <row r="398" spans="1:1" x14ac:dyDescent="0.25">
      <c r="A398" s="71"/>
    </row>
    <row r="399" spans="1:1" x14ac:dyDescent="0.25">
      <c r="A399" s="71"/>
    </row>
    <row r="400" spans="1:1" x14ac:dyDescent="0.25">
      <c r="A400" s="71"/>
    </row>
    <row r="401" spans="1:1" x14ac:dyDescent="0.25">
      <c r="A401" s="71"/>
    </row>
    <row r="402" spans="1:1" x14ac:dyDescent="0.25">
      <c r="A402" s="71"/>
    </row>
    <row r="403" spans="1:1" x14ac:dyDescent="0.25">
      <c r="A403" s="71"/>
    </row>
    <row r="404" spans="1:1" x14ac:dyDescent="0.25">
      <c r="A404" s="71"/>
    </row>
    <row r="405" spans="1:1" x14ac:dyDescent="0.25">
      <c r="A405" s="71"/>
    </row>
    <row r="406" spans="1:1" x14ac:dyDescent="0.25">
      <c r="A406" s="71"/>
    </row>
    <row r="409" spans="1:1" x14ac:dyDescent="0.25">
      <c r="A409" s="61"/>
    </row>
    <row r="410" spans="1:1" x14ac:dyDescent="0.25">
      <c r="A410" s="61"/>
    </row>
    <row r="411" spans="1:1" x14ac:dyDescent="0.25">
      <c r="A411" s="60"/>
    </row>
    <row r="412" spans="1:1" x14ac:dyDescent="0.25">
      <c r="A412" s="71"/>
    </row>
    <row r="413" spans="1:1" x14ac:dyDescent="0.25">
      <c r="A413" s="71"/>
    </row>
    <row r="414" spans="1:1" x14ac:dyDescent="0.25">
      <c r="A414" s="71"/>
    </row>
    <row r="415" spans="1:1" x14ac:dyDescent="0.25">
      <c r="A415" s="71"/>
    </row>
    <row r="416" spans="1:1" x14ac:dyDescent="0.25">
      <c r="A416" s="71"/>
    </row>
  </sheetData>
  <mergeCells count="2">
    <mergeCell ref="C9:L10"/>
    <mergeCell ref="C11:L12"/>
  </mergeCells>
  <phoneticPr fontId="11" type="noConversion"/>
  <conditionalFormatting sqref="B28:C28 L28:L37 L41:L50 L54:L63 B29:B36 C29:C34 B41:B49 B54:B62 B67:B75 C41:C47 C54:C60 C67:C73 C80:C86 C93:C99 C106:C112 C119:C125 C132:C138 C184:C190 D35:K37 D41:K46 D48:K50 D54:K59 D61:K63 D28:K33 D67:L76 D249:L258">
    <cfRule type="expression" dxfId="130" priority="16">
      <formula>0</formula>
    </cfRule>
  </conditionalFormatting>
  <conditionalFormatting sqref="C145:C151">
    <cfRule type="expression" dxfId="129" priority="15">
      <formula>0</formula>
    </cfRule>
  </conditionalFormatting>
  <conditionalFormatting sqref="C158:C164">
    <cfRule type="expression" dxfId="128" priority="13">
      <formula>0</formula>
    </cfRule>
  </conditionalFormatting>
  <conditionalFormatting sqref="C171:C177">
    <cfRule type="expression" dxfId="127" priority="12">
      <formula>0</formula>
    </cfRule>
  </conditionalFormatting>
  <conditionalFormatting sqref="C197:C203">
    <cfRule type="expression" dxfId="126" priority="10">
      <formula>0</formula>
    </cfRule>
  </conditionalFormatting>
  <conditionalFormatting sqref="C223:C229">
    <cfRule type="expression" dxfId="125" priority="5">
      <formula>0</formula>
    </cfRule>
  </conditionalFormatting>
  <conditionalFormatting sqref="C210:C216">
    <cfRule type="expression" dxfId="124" priority="6">
      <formula>0</formula>
    </cfRule>
  </conditionalFormatting>
  <conditionalFormatting sqref="C249:C255">
    <cfRule type="expression" dxfId="123" priority="4">
      <formula>0</formula>
    </cfRule>
  </conditionalFormatting>
  <conditionalFormatting sqref="C262:C268 D262:L271">
    <cfRule type="expression" dxfId="122" priority="3">
      <formula>0</formula>
    </cfRule>
  </conditionalFormatting>
  <conditionalFormatting sqref="B249:B258">
    <cfRule type="expression" dxfId="121" priority="2">
      <formula>0</formula>
    </cfRule>
  </conditionalFormatting>
  <conditionalFormatting sqref="B262:B271">
    <cfRule type="expression" dxfId="120" priority="1">
      <formula>0</formula>
    </cfRule>
  </conditionalFormatting>
  <dataValidations count="6">
    <dataValidation type="list" allowBlank="1" showInputMessage="1" showErrorMessage="1" sqref="P9" xr:uid="{4A2EF0AB-70A0-4A67-AB7A-8DFF8E168A12}">
      <formula1>$Y$2:$Y$13</formula1>
    </dataValidation>
    <dataValidation type="list" allowBlank="1" showInputMessage="1" showErrorMessage="1" sqref="P13" xr:uid="{EA854684-06AE-43CC-96AD-D7D0C5F6DC7E}">
      <formula1>$Z$16:$Z$21</formula1>
    </dataValidation>
    <dataValidation type="list" allowBlank="1" showInputMessage="1" showErrorMessage="1" sqref="P14" xr:uid="{CF488325-868F-4388-99B2-571D9342F3D0}">
      <formula1>$Z$23:$Z$24</formula1>
    </dataValidation>
    <dataValidation type="list" allowBlank="1" showInputMessage="1" showErrorMessage="1" sqref="P11" xr:uid="{52268D47-21B1-4889-BBB2-0335502F450B}">
      <formula1>$AF$5:$AF$42</formula1>
    </dataValidation>
    <dataValidation type="list" allowBlank="1" showInputMessage="1" showErrorMessage="1" sqref="O18:O21" xr:uid="{00EBA281-5BE5-43D9-9BCA-79C179279658}">
      <formula1>$W$10:$W$19</formula1>
    </dataValidation>
    <dataValidation type="list" allowBlank="1" showInputMessage="1" showErrorMessage="1" sqref="P18:Q21" xr:uid="{BBF85BCB-C493-409C-B12C-E59BBFF9093A}">
      <formula1>$AF$2:$AF$46</formula1>
    </dataValidation>
  </dataValidations>
  <pageMargins left="0.23622047244094491" right="0.23622047244094491" top="0" bottom="0" header="0" footer="0"/>
  <pageSetup paperSize="9" scale="7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uleurs">
                <anchor moveWithCells="1" sizeWithCells="1">
                  <from>
                    <xdr:col>16</xdr:col>
                    <xdr:colOff>142875</xdr:colOff>
                    <xdr:row>11</xdr:row>
                    <xdr:rowOff>104775</xdr:rowOff>
                  </from>
                  <to>
                    <xdr:col>19</xdr:col>
                    <xdr:colOff>19050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5" name="Button 10">
              <controlPr defaultSize="0" print="0" autoFill="0" autoPict="0" macro="[0]!_xludf.clear">
                <anchor moveWithCells="1" sizeWithCells="1">
                  <from>
                    <xdr:col>17</xdr:col>
                    <xdr:colOff>266700</xdr:colOff>
                    <xdr:row>16</xdr:row>
                    <xdr:rowOff>0</xdr:rowOff>
                  </from>
                  <to>
                    <xdr:col>19</xdr:col>
                    <xdr:colOff>0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6" name="Button 14">
              <controlPr defaultSize="0" print="0" autoFill="0" autoPict="0" macro="[0]!vacances">
                <anchor moveWithCells="1" sizeWithCells="1">
                  <from>
                    <xdr:col>17</xdr:col>
                    <xdr:colOff>276225</xdr:colOff>
                    <xdr:row>19</xdr:row>
                    <xdr:rowOff>19050</xdr:rowOff>
                  </from>
                  <to>
                    <xdr:col>19</xdr:col>
                    <xdr:colOff>9525</xdr:colOff>
                    <xdr:row>21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B8DC-70A6-484A-B374-E904C5598D51}">
  <sheetPr codeName="Feuil3"/>
  <dimension ref="C2:X61"/>
  <sheetViews>
    <sheetView workbookViewId="0">
      <selection activeCell="E24" sqref="E24"/>
    </sheetView>
  </sheetViews>
  <sheetFormatPr baseColWidth="10" defaultRowHeight="15" x14ac:dyDescent="0.25"/>
  <cols>
    <col min="5" max="5" width="14.28515625" customWidth="1"/>
    <col min="6" max="6" width="11.5703125" customWidth="1"/>
    <col min="8" max="8" width="11.5703125" customWidth="1"/>
    <col min="10" max="10" width="11.5703125" customWidth="1"/>
    <col min="11" max="11" width="11.7109375" customWidth="1"/>
    <col min="12" max="12" width="11.5703125" customWidth="1"/>
    <col min="13" max="13" width="13.140625" customWidth="1"/>
    <col min="14" max="14" width="11.5703125" customWidth="1"/>
    <col min="16" max="16" width="11.5703125" customWidth="1"/>
    <col min="19" max="19" width="11.42578125" style="17"/>
  </cols>
  <sheetData>
    <row r="2" spans="3:21" x14ac:dyDescent="0.25">
      <c r="C2" s="7"/>
      <c r="D2" s="7" t="s">
        <v>35</v>
      </c>
      <c r="E2" s="7" t="s">
        <v>36</v>
      </c>
      <c r="F2" s="18" t="s">
        <v>38</v>
      </c>
      <c r="G2" s="7" t="s">
        <v>37</v>
      </c>
      <c r="H2" s="18" t="s">
        <v>39</v>
      </c>
      <c r="I2" s="7" t="s">
        <v>32</v>
      </c>
      <c r="J2" s="18" t="s">
        <v>40</v>
      </c>
      <c r="K2" s="7" t="s">
        <v>0</v>
      </c>
      <c r="L2" s="18" t="s">
        <v>41</v>
      </c>
      <c r="M2" s="7" t="s">
        <v>54</v>
      </c>
      <c r="N2" s="18" t="s">
        <v>42</v>
      </c>
      <c r="O2" s="7" t="s">
        <v>33</v>
      </c>
      <c r="P2" s="18" t="s">
        <v>43</v>
      </c>
      <c r="Q2" s="7" t="s">
        <v>53</v>
      </c>
      <c r="R2" s="7" t="s">
        <v>55</v>
      </c>
      <c r="S2" s="17" t="s">
        <v>59</v>
      </c>
    </row>
    <row r="3" spans="3:21" x14ac:dyDescent="0.25">
      <c r="C3" s="13" t="s">
        <v>4</v>
      </c>
      <c r="D3" s="14" t="s">
        <v>7</v>
      </c>
      <c r="E3" s="12">
        <v>0.33333333333333331</v>
      </c>
      <c r="F3" s="11">
        <v>0.41666666666666669</v>
      </c>
      <c r="G3" s="11">
        <v>0.41666666666666669</v>
      </c>
      <c r="H3" s="11">
        <v>0.4236111111111111</v>
      </c>
      <c r="I3" s="11">
        <v>0.4236111111111111</v>
      </c>
      <c r="J3" s="11">
        <v>0.5</v>
      </c>
      <c r="K3" s="12">
        <v>0.5</v>
      </c>
      <c r="L3" s="12">
        <v>0.58333333333333337</v>
      </c>
      <c r="M3" s="11">
        <v>0.58333333333333337</v>
      </c>
      <c r="N3" s="11">
        <v>0.66666666666666663</v>
      </c>
      <c r="O3" s="11">
        <v>0.66666666666666663</v>
      </c>
      <c r="P3" s="11">
        <v>0.67361111111111116</v>
      </c>
      <c r="Q3" s="11">
        <v>0.67361111111111116</v>
      </c>
      <c r="R3" s="12">
        <v>0.75</v>
      </c>
      <c r="S3" s="1">
        <f>+(K3-E3)+(R3-L3)</f>
        <v>0.33333333333333331</v>
      </c>
    </row>
    <row r="4" spans="3:21" x14ac:dyDescent="0.25">
      <c r="C4" s="13"/>
      <c r="D4" s="14" t="s">
        <v>8</v>
      </c>
      <c r="E4" s="12">
        <v>0.33333333333333331</v>
      </c>
      <c r="F4" s="11">
        <v>0.45833333333333331</v>
      </c>
      <c r="G4" s="11">
        <v>0.45833333333333331</v>
      </c>
      <c r="H4" s="11">
        <v>0.46875</v>
      </c>
      <c r="I4" s="11">
        <v>0.46875</v>
      </c>
      <c r="J4" s="11">
        <v>0.52083333333333337</v>
      </c>
      <c r="K4" s="12">
        <v>0.52083333333333337</v>
      </c>
      <c r="L4" s="12">
        <v>0.60416666666666663</v>
      </c>
      <c r="M4" s="11">
        <v>0.60416666666666663</v>
      </c>
      <c r="N4" s="11">
        <v>0.6875</v>
      </c>
      <c r="O4" s="11">
        <v>0.6875</v>
      </c>
      <c r="P4" s="11">
        <v>0.69444444444444453</v>
      </c>
      <c r="Q4" s="11">
        <v>0.69444444444444453</v>
      </c>
      <c r="R4" s="12">
        <v>0.75</v>
      </c>
      <c r="S4" s="1">
        <f>+(K4-E4)+(R4-L4)</f>
        <v>0.33333333333333343</v>
      </c>
    </row>
    <row r="5" spans="3:21" x14ac:dyDescent="0.25">
      <c r="C5" s="13"/>
      <c r="D5" s="14" t="s">
        <v>9</v>
      </c>
      <c r="E5" s="12">
        <v>0.33333333333333331</v>
      </c>
      <c r="F5" s="11">
        <v>0.41666666666666669</v>
      </c>
      <c r="G5" s="11">
        <v>0.41666666666666669</v>
      </c>
      <c r="H5" s="11">
        <v>0.4236111111111111</v>
      </c>
      <c r="I5" s="11">
        <v>0.4236111111111111</v>
      </c>
      <c r="J5" s="11">
        <v>0.5</v>
      </c>
      <c r="K5" s="12">
        <v>0.5</v>
      </c>
      <c r="L5" s="12">
        <v>0.58333333333333337</v>
      </c>
      <c r="M5" s="11">
        <v>0.58333333333333337</v>
      </c>
      <c r="N5" s="11">
        <v>0.66666666666666663</v>
      </c>
      <c r="O5" s="11">
        <v>0.66666666666666663</v>
      </c>
      <c r="P5" s="11">
        <v>0.67361111111111116</v>
      </c>
      <c r="Q5" s="11">
        <v>0.67361111111111116</v>
      </c>
      <c r="R5" s="12">
        <v>0.75</v>
      </c>
      <c r="S5" s="1">
        <f>+(K5-E5)+(R5-L5)</f>
        <v>0.33333333333333331</v>
      </c>
    </row>
    <row r="6" spans="3:21" x14ac:dyDescent="0.25">
      <c r="C6" s="13"/>
      <c r="D6" s="14" t="s">
        <v>10</v>
      </c>
      <c r="E6" s="12">
        <v>0.33333333333333331</v>
      </c>
      <c r="F6" s="11">
        <v>0.41666666666666669</v>
      </c>
      <c r="G6" s="11">
        <v>0.41666666666666669</v>
      </c>
      <c r="H6" s="11">
        <v>0.4236111111111111</v>
      </c>
      <c r="I6" s="11">
        <v>0.4236111111111111</v>
      </c>
      <c r="J6" s="11">
        <v>0.5</v>
      </c>
      <c r="K6" s="12">
        <v>0.5</v>
      </c>
      <c r="L6" s="12">
        <v>0.58333333333333337</v>
      </c>
      <c r="M6" s="11">
        <v>0.58333333333333337</v>
      </c>
      <c r="N6" s="11">
        <v>0.66666666666666663</v>
      </c>
      <c r="O6" s="11">
        <v>0.66666666666666663</v>
      </c>
      <c r="P6" s="11">
        <v>0.67361111111111116</v>
      </c>
      <c r="Q6" s="11">
        <v>0.67361111111111116</v>
      </c>
      <c r="R6" s="12">
        <v>0.75</v>
      </c>
      <c r="S6" s="1">
        <f>+(K6-E6)+(R6-L6)</f>
        <v>0.33333333333333331</v>
      </c>
    </row>
    <row r="7" spans="3:21" x14ac:dyDescent="0.25">
      <c r="C7" s="13"/>
      <c r="D7" s="14" t="s">
        <v>11</v>
      </c>
      <c r="E7" s="12">
        <v>0.33333333333333331</v>
      </c>
      <c r="F7" s="30" t="str">
        <f>" "</f>
        <v xml:space="preserve"> </v>
      </c>
      <c r="G7" s="30" t="str">
        <f>" "</f>
        <v xml:space="preserve"> </v>
      </c>
      <c r="H7" s="30" t="str">
        <f>" "</f>
        <v xml:space="preserve"> </v>
      </c>
      <c r="I7" s="30" t="str">
        <f>" "</f>
        <v xml:space="preserve"> </v>
      </c>
      <c r="J7" s="30" t="str">
        <f>" "</f>
        <v xml:space="preserve"> </v>
      </c>
      <c r="K7" s="12">
        <v>0.45833333333333331</v>
      </c>
      <c r="L7" s="12">
        <v>0.48958333333333331</v>
      </c>
      <c r="M7" s="11">
        <v>0.48958333333333331</v>
      </c>
      <c r="N7" s="11">
        <v>0.61458333333333337</v>
      </c>
      <c r="O7" s="11">
        <v>0.61458333333333337</v>
      </c>
      <c r="P7" s="11">
        <v>0.70833333333333337</v>
      </c>
      <c r="Q7" s="11">
        <v>0.70833333333333337</v>
      </c>
      <c r="R7" s="12">
        <v>0.79166666666666663</v>
      </c>
      <c r="S7" s="1">
        <f>+(K7-E7)+(R7-L7)+(O7-P7)</f>
        <v>0.33333333333333331</v>
      </c>
      <c r="U7" s="46"/>
    </row>
    <row r="8" spans="3:21" x14ac:dyDescent="0.25">
      <c r="C8" s="13"/>
      <c r="D8" s="15" t="s">
        <v>6</v>
      </c>
      <c r="E8" s="12">
        <v>0.33333333333333331</v>
      </c>
      <c r="F8" s="11">
        <v>0.41666666666666669</v>
      </c>
      <c r="G8" s="11">
        <v>0.41666666666666669</v>
      </c>
      <c r="H8" s="11">
        <v>0.4236111111111111</v>
      </c>
      <c r="I8" s="11">
        <v>0.4236111111111111</v>
      </c>
      <c r="J8" s="11">
        <v>0.5</v>
      </c>
      <c r="K8" s="12">
        <v>0.5</v>
      </c>
      <c r="L8" s="12">
        <v>0.5625</v>
      </c>
      <c r="M8" s="11">
        <v>0.5625</v>
      </c>
      <c r="N8" s="11">
        <v>0.64583333333333337</v>
      </c>
      <c r="O8" s="11">
        <v>0.64583333333333337</v>
      </c>
      <c r="P8" s="11">
        <v>0.65277777777777779</v>
      </c>
      <c r="Q8" s="11">
        <v>0.65277777777777779</v>
      </c>
      <c r="R8" s="12">
        <v>0.66666666666666663</v>
      </c>
      <c r="S8" s="1">
        <f>+(K8-E8)+(R8-L8)</f>
        <v>0.27083333333333331</v>
      </c>
    </row>
    <row r="9" spans="3:21" ht="15.75" x14ac:dyDescent="0.25">
      <c r="C9" s="13"/>
      <c r="D9" s="31" t="str">
        <f>" "</f>
        <v xml:space="preserve"> </v>
      </c>
      <c r="E9" s="31" t="str">
        <f t="shared" ref="E9:S9" si="0">" "</f>
        <v xml:space="preserve"> </v>
      </c>
      <c r="F9" s="31" t="str">
        <f t="shared" si="0"/>
        <v xml:space="preserve"> </v>
      </c>
      <c r="G9" s="31" t="str">
        <f t="shared" si="0"/>
        <v xml:space="preserve"> </v>
      </c>
      <c r="H9" s="31" t="str">
        <f t="shared" si="0"/>
        <v xml:space="preserve"> </v>
      </c>
      <c r="I9" s="31" t="str">
        <f t="shared" si="0"/>
        <v xml:space="preserve"> </v>
      </c>
      <c r="J9" s="31" t="str">
        <f t="shared" si="0"/>
        <v xml:space="preserve"> </v>
      </c>
      <c r="K9" s="31" t="str">
        <f t="shared" si="0"/>
        <v xml:space="preserve"> </v>
      </c>
      <c r="L9" s="31" t="str">
        <f t="shared" si="0"/>
        <v xml:space="preserve"> </v>
      </c>
      <c r="M9" s="31" t="str">
        <f t="shared" si="0"/>
        <v xml:space="preserve"> </v>
      </c>
      <c r="N9" s="31" t="str">
        <f t="shared" si="0"/>
        <v xml:space="preserve"> </v>
      </c>
      <c r="O9" s="31" t="str">
        <f t="shared" si="0"/>
        <v xml:space="preserve"> </v>
      </c>
      <c r="P9" s="31" t="str">
        <f t="shared" si="0"/>
        <v xml:space="preserve"> </v>
      </c>
      <c r="Q9" s="31" t="str">
        <f t="shared" si="0"/>
        <v xml:space="preserve"> </v>
      </c>
      <c r="R9" s="31" t="str">
        <f t="shared" si="0"/>
        <v xml:space="preserve"> </v>
      </c>
      <c r="S9" s="31" t="str">
        <f t="shared" si="0"/>
        <v xml:space="preserve"> </v>
      </c>
    </row>
    <row r="10" spans="3:21" x14ac:dyDescent="0.25">
      <c r="C10" s="13"/>
      <c r="D10" s="14" t="s">
        <v>12</v>
      </c>
      <c r="E10" s="12">
        <v>0.33333333333333331</v>
      </c>
      <c r="F10" s="11">
        <v>0.41666666666666669</v>
      </c>
      <c r="G10" s="11">
        <v>0.41666666666666669</v>
      </c>
      <c r="H10" s="11">
        <v>0.4236111111111111</v>
      </c>
      <c r="I10" s="11">
        <v>0.4236111111111111</v>
      </c>
      <c r="J10" s="11">
        <v>0.5</v>
      </c>
      <c r="K10" s="12">
        <v>0.5</v>
      </c>
      <c r="L10" s="12">
        <v>0.58333333333333337</v>
      </c>
      <c r="M10" s="11">
        <v>0.58333333333333337</v>
      </c>
      <c r="N10" s="11">
        <v>0.66666666666666663</v>
      </c>
      <c r="O10" s="11">
        <v>0.66666666666666663</v>
      </c>
      <c r="P10" s="11">
        <v>0.67361111111111116</v>
      </c>
      <c r="Q10" s="11">
        <v>0.67361111111111116</v>
      </c>
      <c r="R10" s="12">
        <v>0.75</v>
      </c>
      <c r="S10" s="1">
        <f>+(K10-E10)+(R10-L10)</f>
        <v>0.33333333333333331</v>
      </c>
    </row>
    <row r="11" spans="3:21" x14ac:dyDescent="0.25">
      <c r="C11" s="13"/>
      <c r="D11" s="14" t="s">
        <v>13</v>
      </c>
      <c r="E11" s="12">
        <v>0.33333333333333331</v>
      </c>
      <c r="F11" s="30" t="str">
        <f>" "</f>
        <v xml:space="preserve"> </v>
      </c>
      <c r="G11" s="30" t="str">
        <f>" "</f>
        <v xml:space="preserve"> </v>
      </c>
      <c r="H11" s="30" t="str">
        <f>" "</f>
        <v xml:space="preserve"> </v>
      </c>
      <c r="I11" s="30" t="str">
        <f>" "</f>
        <v xml:space="preserve"> </v>
      </c>
      <c r="J11" s="30" t="str">
        <f>" "</f>
        <v xml:space="preserve"> </v>
      </c>
      <c r="K11" s="12">
        <v>0.45833333333333331</v>
      </c>
      <c r="L11" s="12">
        <v>0.5</v>
      </c>
      <c r="M11" s="11">
        <v>0.5</v>
      </c>
      <c r="N11" s="11">
        <v>0.58333333333333337</v>
      </c>
      <c r="O11" s="11">
        <v>0.58333333333333337</v>
      </c>
      <c r="P11" s="11">
        <v>0.70833333333333337</v>
      </c>
      <c r="Q11" s="11">
        <v>0.70833333333333337</v>
      </c>
      <c r="R11" s="12">
        <v>0.79166666666666663</v>
      </c>
      <c r="S11" s="1">
        <f>+(K11-E11)+(R11-L11)+(O11-P11)</f>
        <v>0.29166666666666663</v>
      </c>
    </row>
    <row r="12" spans="3:21" x14ac:dyDescent="0.25">
      <c r="C12" s="13"/>
      <c r="D12" s="14" t="s">
        <v>1</v>
      </c>
      <c r="E12" s="12">
        <v>0.33333333333333331</v>
      </c>
      <c r="F12" s="11">
        <v>0.41666666666666669</v>
      </c>
      <c r="G12" s="11">
        <v>0.41666666666666669</v>
      </c>
      <c r="H12" s="11">
        <v>0.4236111111111111</v>
      </c>
      <c r="I12" s="11">
        <v>0.4236111111111111</v>
      </c>
      <c r="J12" s="11">
        <v>0.5</v>
      </c>
      <c r="K12" s="12">
        <v>0.5</v>
      </c>
      <c r="L12" s="12">
        <v>0.58333333333333337</v>
      </c>
      <c r="M12" s="30" t="str">
        <f>" "</f>
        <v xml:space="preserve"> </v>
      </c>
      <c r="N12" s="30" t="str">
        <f>" "</f>
        <v xml:space="preserve"> </v>
      </c>
      <c r="O12" s="30" t="str">
        <f>" "</f>
        <v xml:space="preserve"> </v>
      </c>
      <c r="P12" s="30" t="str">
        <f>" "</f>
        <v xml:space="preserve"> </v>
      </c>
      <c r="Q12" s="30" t="str">
        <f>" "</f>
        <v xml:space="preserve"> </v>
      </c>
      <c r="R12" s="12">
        <v>0.70833333333333337</v>
      </c>
      <c r="S12" s="1">
        <f>+(K12-E12)+(R12-L12)</f>
        <v>0.29166666666666669</v>
      </c>
    </row>
    <row r="13" spans="3:21" s="7" customFormat="1" x14ac:dyDescent="0.25">
      <c r="C13" s="13"/>
      <c r="D13" s="14"/>
      <c r="E13" s="12"/>
      <c r="F13" s="11"/>
      <c r="G13" s="11"/>
      <c r="H13" s="11"/>
      <c r="I13" s="11"/>
      <c r="J13" s="11"/>
      <c r="K13" s="12"/>
      <c r="L13" s="12"/>
      <c r="M13" s="11"/>
      <c r="N13" s="11"/>
      <c r="O13" s="11"/>
      <c r="P13" s="11"/>
      <c r="Q13" s="11"/>
      <c r="R13" s="12"/>
      <c r="S13" s="1"/>
    </row>
    <row r="14" spans="3:21" s="7" customFormat="1" x14ac:dyDescent="0.25">
      <c r="C14" s="13"/>
      <c r="D14" s="7" t="s">
        <v>38</v>
      </c>
      <c r="E14" s="7" t="s">
        <v>39</v>
      </c>
      <c r="F14" s="18" t="s">
        <v>40</v>
      </c>
      <c r="G14" s="7" t="s">
        <v>41</v>
      </c>
      <c r="H14" s="18" t="s">
        <v>42</v>
      </c>
      <c r="I14" s="7" t="s">
        <v>43</v>
      </c>
      <c r="J14" s="18" t="s">
        <v>44</v>
      </c>
      <c r="K14" s="7" t="s">
        <v>45</v>
      </c>
      <c r="L14" s="18" t="s">
        <v>46</v>
      </c>
      <c r="M14" s="7" t="s">
        <v>47</v>
      </c>
      <c r="N14" s="18" t="s">
        <v>48</v>
      </c>
      <c r="O14" s="7" t="s">
        <v>49</v>
      </c>
      <c r="P14" s="18" t="s">
        <v>50</v>
      </c>
      <c r="Q14" s="7" t="s">
        <v>51</v>
      </c>
      <c r="R14" s="7" t="s">
        <v>52</v>
      </c>
      <c r="S14" s="17" t="s">
        <v>65</v>
      </c>
    </row>
    <row r="15" spans="3:21" x14ac:dyDescent="0.25">
      <c r="C15" s="13" t="s">
        <v>28</v>
      </c>
      <c r="D15" s="14" t="s">
        <v>8</v>
      </c>
      <c r="E15" s="12">
        <v>0.33333333333333331</v>
      </c>
      <c r="F15" s="30" t="str">
        <f>" "</f>
        <v xml:space="preserve"> </v>
      </c>
      <c r="G15" s="30" t="str">
        <f>" "</f>
        <v xml:space="preserve"> </v>
      </c>
      <c r="H15" s="30" t="str">
        <f>" "</f>
        <v xml:space="preserve"> </v>
      </c>
      <c r="I15" s="30" t="str">
        <f>" "</f>
        <v xml:space="preserve"> </v>
      </c>
      <c r="J15" s="30" t="str">
        <f>" "</f>
        <v xml:space="preserve"> </v>
      </c>
      <c r="K15" s="12">
        <v>0.45833333333333331</v>
      </c>
      <c r="L15" s="12">
        <v>0.58333333333333337</v>
      </c>
      <c r="M15" s="11">
        <v>0.58333333333333337</v>
      </c>
      <c r="N15" s="11">
        <v>0.66666666666666663</v>
      </c>
      <c r="O15" s="11">
        <v>0.66666666666666663</v>
      </c>
      <c r="P15" s="11">
        <v>0.67361111111111116</v>
      </c>
      <c r="Q15" s="11">
        <v>0.67361111111111116</v>
      </c>
      <c r="R15" s="12">
        <v>0.75</v>
      </c>
      <c r="S15" s="1">
        <f t="shared" ref="S15:S24" si="1">+(K15-E15)+(R15-L15)</f>
        <v>0.29166666666666663</v>
      </c>
    </row>
    <row r="16" spans="3:21" x14ac:dyDescent="0.25">
      <c r="C16" s="13"/>
      <c r="D16" s="15" t="s">
        <v>9</v>
      </c>
      <c r="E16" s="12">
        <v>0.33333333333333331</v>
      </c>
      <c r="F16" s="11">
        <v>0.41666666666666669</v>
      </c>
      <c r="G16" s="11">
        <v>0.41666666666666669</v>
      </c>
      <c r="H16" s="11">
        <v>0.4236111111111111</v>
      </c>
      <c r="I16" s="11">
        <v>0.4236111111111111</v>
      </c>
      <c r="J16" s="11">
        <v>0.5</v>
      </c>
      <c r="K16" s="12">
        <v>0.5</v>
      </c>
      <c r="L16" s="12">
        <v>0.58333333333333337</v>
      </c>
      <c r="M16" s="9">
        <v>0.58333333333333337</v>
      </c>
      <c r="N16" s="9">
        <v>0.66666666666666663</v>
      </c>
      <c r="O16" s="9">
        <v>0.66666666666666663</v>
      </c>
      <c r="P16" s="9">
        <v>0.67361111111111116</v>
      </c>
      <c r="Q16" s="9">
        <v>0.67361111111111116</v>
      </c>
      <c r="R16" s="10">
        <v>0.75</v>
      </c>
      <c r="S16" s="1">
        <f t="shared" si="1"/>
        <v>0.33333333333333331</v>
      </c>
    </row>
    <row r="17" spans="3:19" x14ac:dyDescent="0.25">
      <c r="C17" s="13"/>
      <c r="D17" s="14" t="s">
        <v>10</v>
      </c>
      <c r="E17" s="12">
        <v>0.33333333333333331</v>
      </c>
      <c r="F17" s="11">
        <v>0.45833333333333331</v>
      </c>
      <c r="G17" s="11">
        <v>0.45833333333333331</v>
      </c>
      <c r="H17" s="11">
        <v>0.46875</v>
      </c>
      <c r="I17" s="11">
        <v>0.46875</v>
      </c>
      <c r="J17" s="11">
        <v>0.52083333333333337</v>
      </c>
      <c r="K17" s="12">
        <v>0.52083333333333337</v>
      </c>
      <c r="L17" s="12">
        <v>0.55208333333333337</v>
      </c>
      <c r="M17" s="35" t="str">
        <f>" "</f>
        <v xml:space="preserve"> </v>
      </c>
      <c r="N17" s="35" t="str">
        <f t="shared" ref="N17:Q22" si="2">" "</f>
        <v xml:space="preserve"> </v>
      </c>
      <c r="O17" s="35" t="str">
        <f t="shared" si="2"/>
        <v xml:space="preserve"> </v>
      </c>
      <c r="P17" s="35" t="str">
        <f t="shared" si="2"/>
        <v xml:space="preserve"> </v>
      </c>
      <c r="Q17" s="35" t="str">
        <f t="shared" si="2"/>
        <v xml:space="preserve"> </v>
      </c>
      <c r="R17" s="12">
        <v>0.63541666666666663</v>
      </c>
      <c r="S17" s="1">
        <f t="shared" si="1"/>
        <v>0.27083333333333331</v>
      </c>
    </row>
    <row r="18" spans="3:19" x14ac:dyDescent="0.25">
      <c r="C18" s="13"/>
      <c r="D18" s="14" t="s">
        <v>11</v>
      </c>
      <c r="E18" s="12">
        <v>0.33333333333333331</v>
      </c>
      <c r="F18" s="11">
        <v>0.41666666666666669</v>
      </c>
      <c r="G18" s="11">
        <v>0.41666666666666669</v>
      </c>
      <c r="H18" s="11">
        <v>0.4236111111111111</v>
      </c>
      <c r="I18" s="11">
        <v>0.4236111111111111</v>
      </c>
      <c r="J18" s="11">
        <v>0.5</v>
      </c>
      <c r="K18" s="12">
        <v>0.5</v>
      </c>
      <c r="L18" s="12">
        <v>0.58333333333333337</v>
      </c>
      <c r="M18" s="9">
        <v>0.58333333333333337</v>
      </c>
      <c r="N18" s="9">
        <v>0.66666666666666663</v>
      </c>
      <c r="O18" s="9">
        <v>0.66666666666666663</v>
      </c>
      <c r="P18" s="9">
        <v>0.67361111111111116</v>
      </c>
      <c r="Q18" s="9">
        <v>0.67361111111111116</v>
      </c>
      <c r="R18" s="12">
        <v>0.70833333333333337</v>
      </c>
      <c r="S18" s="1">
        <f t="shared" si="1"/>
        <v>0.29166666666666669</v>
      </c>
    </row>
    <row r="19" spans="3:19" x14ac:dyDescent="0.25">
      <c r="C19" s="13"/>
      <c r="D19" s="14" t="s">
        <v>6</v>
      </c>
      <c r="E19" s="12">
        <v>0.375</v>
      </c>
      <c r="F19" s="11">
        <v>0.45833333333333331</v>
      </c>
      <c r="G19" s="11">
        <v>0.45833333333333331</v>
      </c>
      <c r="H19" s="11">
        <v>0.46527777777777773</v>
      </c>
      <c r="I19" s="11">
        <v>0.46527777777777773</v>
      </c>
      <c r="J19" s="11">
        <v>0.55208333333333337</v>
      </c>
      <c r="K19" s="12">
        <v>0.55208333333333337</v>
      </c>
      <c r="L19" s="12">
        <v>0.67708333333333337</v>
      </c>
      <c r="M19" s="35" t="str">
        <f>" "</f>
        <v xml:space="preserve"> </v>
      </c>
      <c r="N19" s="35" t="str">
        <f t="shared" si="2"/>
        <v xml:space="preserve"> </v>
      </c>
      <c r="O19" s="35" t="str">
        <f t="shared" si="2"/>
        <v xml:space="preserve"> </v>
      </c>
      <c r="P19" s="35" t="str">
        <f t="shared" si="2"/>
        <v xml:space="preserve"> </v>
      </c>
      <c r="Q19" s="35" t="str">
        <f t="shared" si="2"/>
        <v xml:space="preserve"> </v>
      </c>
      <c r="R19" s="12">
        <v>0.79166666666666663</v>
      </c>
      <c r="S19" s="1">
        <f t="shared" si="1"/>
        <v>0.29166666666666663</v>
      </c>
    </row>
    <row r="20" spans="3:19" x14ac:dyDescent="0.25">
      <c r="C20" s="13"/>
      <c r="D20" s="15" t="s">
        <v>7</v>
      </c>
      <c r="E20" s="12">
        <v>0.33333333333333331</v>
      </c>
      <c r="F20" s="11">
        <v>0.41666666666666669</v>
      </c>
      <c r="G20" s="11">
        <v>0.41666666666666669</v>
      </c>
      <c r="H20" s="11">
        <v>0.4236111111111111</v>
      </c>
      <c r="I20" s="11">
        <v>0.4236111111111111</v>
      </c>
      <c r="J20" s="11">
        <v>0.5</v>
      </c>
      <c r="K20" s="12">
        <v>0.5</v>
      </c>
      <c r="L20" s="12">
        <v>0.5625</v>
      </c>
      <c r="M20" s="35" t="str">
        <f>" "</f>
        <v xml:space="preserve"> </v>
      </c>
      <c r="N20" s="35" t="str">
        <f t="shared" si="2"/>
        <v xml:space="preserve"> </v>
      </c>
      <c r="O20" s="35" t="str">
        <f t="shared" si="2"/>
        <v xml:space="preserve"> </v>
      </c>
      <c r="P20" s="35" t="str">
        <f t="shared" si="2"/>
        <v xml:space="preserve"> </v>
      </c>
      <c r="Q20" s="35" t="str">
        <f t="shared" si="2"/>
        <v xml:space="preserve"> </v>
      </c>
      <c r="R20" s="12">
        <v>0.6875</v>
      </c>
      <c r="S20" s="1">
        <f t="shared" si="1"/>
        <v>0.29166666666666669</v>
      </c>
    </row>
    <row r="21" spans="3:19" s="32" customFormat="1" x14ac:dyDescent="0.25">
      <c r="C21" s="33"/>
      <c r="D21" s="34" t="str">
        <f>" "</f>
        <v xml:space="preserve"> </v>
      </c>
      <c r="E21" s="34" t="str">
        <f t="shared" ref="E21:S21" si="3">" "</f>
        <v xml:space="preserve"> </v>
      </c>
      <c r="F21" s="34" t="str">
        <f t="shared" si="3"/>
        <v xml:space="preserve"> </v>
      </c>
      <c r="G21" s="34" t="str">
        <f t="shared" si="3"/>
        <v xml:space="preserve"> </v>
      </c>
      <c r="H21" s="34" t="str">
        <f t="shared" si="3"/>
        <v xml:space="preserve"> </v>
      </c>
      <c r="I21" s="34" t="str">
        <f t="shared" si="3"/>
        <v xml:space="preserve"> </v>
      </c>
      <c r="J21" s="34" t="str">
        <f t="shared" si="3"/>
        <v xml:space="preserve"> </v>
      </c>
      <c r="K21" s="34" t="str">
        <f t="shared" si="3"/>
        <v xml:space="preserve"> </v>
      </c>
      <c r="L21" s="34" t="str">
        <f t="shared" si="3"/>
        <v xml:space="preserve"> </v>
      </c>
      <c r="M21" s="35" t="str">
        <f>" "</f>
        <v xml:space="preserve"> </v>
      </c>
      <c r="N21" s="35" t="str">
        <f t="shared" si="2"/>
        <v xml:space="preserve"> </v>
      </c>
      <c r="O21" s="35" t="str">
        <f t="shared" si="2"/>
        <v xml:space="preserve"> </v>
      </c>
      <c r="P21" s="35" t="str">
        <f t="shared" si="2"/>
        <v xml:space="preserve"> </v>
      </c>
      <c r="Q21" s="35" t="str">
        <f t="shared" si="2"/>
        <v xml:space="preserve"> </v>
      </c>
      <c r="R21" s="34" t="str">
        <f t="shared" si="3"/>
        <v xml:space="preserve"> </v>
      </c>
      <c r="S21" s="34" t="str">
        <f t="shared" si="3"/>
        <v xml:space="preserve"> </v>
      </c>
    </row>
    <row r="22" spans="3:19" x14ac:dyDescent="0.25">
      <c r="C22" s="13"/>
      <c r="D22" s="14" t="s">
        <v>13</v>
      </c>
      <c r="E22" s="12">
        <v>0.33333333333333331</v>
      </c>
      <c r="F22" s="11">
        <v>0.41666666666666669</v>
      </c>
      <c r="G22" s="11">
        <v>0.41666666666666669</v>
      </c>
      <c r="H22" s="11">
        <v>0.4236111111111111</v>
      </c>
      <c r="I22" s="11">
        <v>0.4236111111111111</v>
      </c>
      <c r="J22" s="11">
        <v>0.5</v>
      </c>
      <c r="K22" s="12">
        <v>0.5</v>
      </c>
      <c r="L22" s="12">
        <v>0.54166666666666663</v>
      </c>
      <c r="M22" s="30" t="str">
        <f>" "</f>
        <v xml:space="preserve"> </v>
      </c>
      <c r="N22" s="30" t="str">
        <f t="shared" si="2"/>
        <v xml:space="preserve"> </v>
      </c>
      <c r="O22" s="30" t="str">
        <f t="shared" si="2"/>
        <v xml:space="preserve"> </v>
      </c>
      <c r="P22" s="30" t="str">
        <f t="shared" si="2"/>
        <v xml:space="preserve"> </v>
      </c>
      <c r="Q22" s="30" t="str">
        <f t="shared" si="2"/>
        <v xml:space="preserve"> </v>
      </c>
      <c r="R22" s="12">
        <v>0.625</v>
      </c>
      <c r="S22" s="51">
        <f t="shared" si="1"/>
        <v>0.25000000000000006</v>
      </c>
    </row>
    <row r="23" spans="3:19" x14ac:dyDescent="0.25">
      <c r="C23" s="13"/>
      <c r="D23" s="14" t="s">
        <v>12</v>
      </c>
      <c r="E23" s="12">
        <v>0.33333333333333331</v>
      </c>
      <c r="F23" s="30" t="str">
        <f>" "</f>
        <v xml:space="preserve"> </v>
      </c>
      <c r="G23" s="30" t="str">
        <f t="shared" ref="G23:K25" si="4">" "</f>
        <v xml:space="preserve"> </v>
      </c>
      <c r="H23" s="30" t="str">
        <f t="shared" si="4"/>
        <v xml:space="preserve"> </v>
      </c>
      <c r="I23" s="30" t="str">
        <f t="shared" si="4"/>
        <v xml:space="preserve"> </v>
      </c>
      <c r="J23" s="30" t="str">
        <f t="shared" si="4"/>
        <v xml:space="preserve"> </v>
      </c>
      <c r="K23" s="12">
        <v>0.45833333333333331</v>
      </c>
      <c r="L23" s="12">
        <v>0.60416666666666663</v>
      </c>
      <c r="M23" s="11">
        <v>0.60416666666666663</v>
      </c>
      <c r="N23" s="11">
        <v>0.6875</v>
      </c>
      <c r="O23" s="11">
        <v>0.6875</v>
      </c>
      <c r="P23" s="11">
        <v>0.69444444444444453</v>
      </c>
      <c r="Q23" s="11">
        <v>0.69444444444444453</v>
      </c>
      <c r="R23" s="12">
        <v>0.75</v>
      </c>
      <c r="S23" s="51">
        <f>+(K23-E23)+(R23-L23)</f>
        <v>0.27083333333333337</v>
      </c>
    </row>
    <row r="24" spans="3:19" x14ac:dyDescent="0.25">
      <c r="C24" s="13"/>
      <c r="D24" s="14" t="s">
        <v>1</v>
      </c>
      <c r="E24" s="10">
        <v>0.45833333333333331</v>
      </c>
      <c r="F24" s="30" t="str">
        <f>" "</f>
        <v xml:space="preserve"> </v>
      </c>
      <c r="G24" s="30" t="str">
        <f t="shared" si="4"/>
        <v xml:space="preserve"> </v>
      </c>
      <c r="H24" s="30" t="str">
        <f t="shared" si="4"/>
        <v xml:space="preserve"> </v>
      </c>
      <c r="I24" s="30" t="str">
        <f t="shared" si="4"/>
        <v xml:space="preserve"> </v>
      </c>
      <c r="J24" s="30" t="str">
        <f t="shared" si="4"/>
        <v xml:space="preserve"> </v>
      </c>
      <c r="K24" s="10">
        <v>0.54166666666666663</v>
      </c>
      <c r="L24" s="10">
        <v>0.625</v>
      </c>
      <c r="M24" s="9">
        <v>0.625</v>
      </c>
      <c r="N24" s="9">
        <v>0.70833333333333337</v>
      </c>
      <c r="O24" s="9">
        <v>0.70833333333333337</v>
      </c>
      <c r="P24" s="9">
        <v>0.71527777777777779</v>
      </c>
      <c r="Q24" s="9">
        <v>0.71527777777777779</v>
      </c>
      <c r="R24" s="10">
        <v>0.79166666666666663</v>
      </c>
      <c r="S24" s="51">
        <f t="shared" si="1"/>
        <v>0.24999999999999994</v>
      </c>
    </row>
    <row r="25" spans="3:19" x14ac:dyDescent="0.25">
      <c r="C25" s="13"/>
      <c r="D25" s="14"/>
      <c r="E25" s="12"/>
      <c r="F25" s="11"/>
      <c r="G25" s="11" t="str">
        <f>" "</f>
        <v xml:space="preserve"> </v>
      </c>
      <c r="H25" s="11" t="str">
        <f t="shared" si="4"/>
        <v xml:space="preserve"> </v>
      </c>
      <c r="I25" s="11" t="str">
        <f t="shared" si="4"/>
        <v xml:space="preserve"> </v>
      </c>
      <c r="J25" s="11" t="str">
        <f t="shared" si="4"/>
        <v xml:space="preserve"> </v>
      </c>
      <c r="K25" s="12" t="str">
        <f t="shared" si="4"/>
        <v xml:space="preserve"> </v>
      </c>
      <c r="L25" s="30" t="str">
        <f>" "</f>
        <v xml:space="preserve"> </v>
      </c>
      <c r="M25" s="30" t="str">
        <f t="shared" ref="M25:Q28" si="5">" "</f>
        <v xml:space="preserve"> </v>
      </c>
      <c r="N25" s="30" t="str">
        <f t="shared" si="5"/>
        <v xml:space="preserve"> </v>
      </c>
      <c r="O25" s="30" t="str">
        <f t="shared" si="5"/>
        <v xml:space="preserve"> </v>
      </c>
      <c r="P25" s="30" t="str">
        <f t="shared" si="5"/>
        <v xml:space="preserve"> </v>
      </c>
      <c r="Q25" s="11"/>
      <c r="R25" s="10"/>
      <c r="S25" s="47"/>
    </row>
    <row r="26" spans="3:19" s="7" customFormat="1" x14ac:dyDescent="0.25">
      <c r="C26" s="13"/>
      <c r="D26" s="7" t="s">
        <v>35</v>
      </c>
      <c r="E26" s="7" t="s">
        <v>36</v>
      </c>
      <c r="F26" s="18" t="s">
        <v>38</v>
      </c>
      <c r="G26" s="7" t="s">
        <v>37</v>
      </c>
      <c r="H26" s="18" t="s">
        <v>39</v>
      </c>
      <c r="I26" s="7" t="s">
        <v>32</v>
      </c>
      <c r="J26" s="18" t="s">
        <v>40</v>
      </c>
      <c r="K26" s="7" t="s">
        <v>0</v>
      </c>
      <c r="L26" s="18" t="s">
        <v>41</v>
      </c>
      <c r="M26" s="7" t="s">
        <v>54</v>
      </c>
      <c r="N26" s="18" t="s">
        <v>42</v>
      </c>
      <c r="O26" s="7" t="s">
        <v>33</v>
      </c>
      <c r="P26" s="18" t="s">
        <v>43</v>
      </c>
      <c r="Q26" s="7" t="s">
        <v>53</v>
      </c>
      <c r="R26" s="7" t="s">
        <v>55</v>
      </c>
      <c r="S26" s="1"/>
    </row>
    <row r="27" spans="3:19" x14ac:dyDescent="0.25">
      <c r="C27" s="13" t="s">
        <v>34</v>
      </c>
      <c r="D27" s="14" t="s">
        <v>9</v>
      </c>
      <c r="E27" s="12">
        <v>0.33333333333333331</v>
      </c>
      <c r="F27" s="11">
        <v>0.41666666666666669</v>
      </c>
      <c r="G27" s="11">
        <v>0.41666666666666669</v>
      </c>
      <c r="H27" s="11">
        <v>0.4236111111111111</v>
      </c>
      <c r="I27" s="11">
        <v>0.4236111111111111</v>
      </c>
      <c r="J27" s="11">
        <v>0.45833333333333331</v>
      </c>
      <c r="K27" s="12">
        <v>0.45833333333333331</v>
      </c>
      <c r="L27" s="12">
        <v>0.54166666666666663</v>
      </c>
      <c r="M27" s="30" t="str">
        <f>" "</f>
        <v xml:space="preserve"> </v>
      </c>
      <c r="N27" s="30" t="str">
        <f t="shared" si="5"/>
        <v xml:space="preserve"> </v>
      </c>
      <c r="O27" s="30" t="str">
        <f t="shared" si="5"/>
        <v xml:space="preserve"> </v>
      </c>
      <c r="P27" s="30" t="str">
        <f t="shared" si="5"/>
        <v xml:space="preserve"> </v>
      </c>
      <c r="Q27" s="30" t="str">
        <f t="shared" si="5"/>
        <v xml:space="preserve"> </v>
      </c>
      <c r="R27" s="12">
        <v>0.625</v>
      </c>
      <c r="S27" s="1">
        <f t="shared" ref="S27:S32" si="6">+(K27-E27)+(R27-L27)</f>
        <v>0.20833333333333337</v>
      </c>
    </row>
    <row r="28" spans="3:19" x14ac:dyDescent="0.25">
      <c r="C28" s="13"/>
      <c r="D28" s="15" t="s">
        <v>10</v>
      </c>
      <c r="E28" s="12">
        <v>0.33333333333333331</v>
      </c>
      <c r="F28" s="11">
        <v>0.45833333333333331</v>
      </c>
      <c r="G28" s="11">
        <v>0.45833333333333331</v>
      </c>
      <c r="H28" s="11">
        <v>0.46875</v>
      </c>
      <c r="I28" s="11">
        <v>0.46875</v>
      </c>
      <c r="J28" s="11">
        <v>0.52083333333333337</v>
      </c>
      <c r="K28" s="12">
        <v>0.52083333333333337</v>
      </c>
      <c r="L28" s="12">
        <v>0.60416666666666663</v>
      </c>
      <c r="M28" s="30" t="str">
        <f>" "</f>
        <v xml:space="preserve"> </v>
      </c>
      <c r="N28" s="30" t="str">
        <f t="shared" si="5"/>
        <v xml:space="preserve"> </v>
      </c>
      <c r="O28" s="30" t="str">
        <f t="shared" si="5"/>
        <v xml:space="preserve"> </v>
      </c>
      <c r="P28" s="30" t="str">
        <f t="shared" si="5"/>
        <v xml:space="preserve"> </v>
      </c>
      <c r="Q28" s="30" t="str">
        <f t="shared" si="5"/>
        <v xml:space="preserve"> </v>
      </c>
      <c r="R28" s="12">
        <v>0.70833333333333337</v>
      </c>
      <c r="S28" s="1">
        <f t="shared" si="6"/>
        <v>0.2916666666666668</v>
      </c>
    </row>
    <row r="29" spans="3:19" x14ac:dyDescent="0.25">
      <c r="C29" s="13"/>
      <c r="D29" s="14" t="s">
        <v>11</v>
      </c>
      <c r="E29" s="12">
        <v>0.33333333333333331</v>
      </c>
      <c r="F29" s="11">
        <v>0.41666666666666669</v>
      </c>
      <c r="G29" s="11">
        <v>0.41666666666666669</v>
      </c>
      <c r="H29" s="11">
        <v>0.4236111111111111</v>
      </c>
      <c r="I29" s="11">
        <v>0.4236111111111111</v>
      </c>
      <c r="J29" s="11">
        <v>0.5</v>
      </c>
      <c r="K29" s="12">
        <v>0.5</v>
      </c>
      <c r="L29" s="12">
        <v>0.58333333333333337</v>
      </c>
      <c r="M29" s="9">
        <v>0.58333333333333337</v>
      </c>
      <c r="N29" s="9">
        <v>0.66666666666666663</v>
      </c>
      <c r="O29" s="9">
        <v>0.66666666666666663</v>
      </c>
      <c r="P29" s="9">
        <v>0.67361111111111116</v>
      </c>
      <c r="Q29" s="9">
        <v>0.67361111111111116</v>
      </c>
      <c r="R29" s="12">
        <v>0.72916666666666663</v>
      </c>
      <c r="S29" s="1">
        <f t="shared" si="6"/>
        <v>0.31249999999999994</v>
      </c>
    </row>
    <row r="30" spans="3:19" x14ac:dyDescent="0.25">
      <c r="C30" s="13"/>
      <c r="D30" s="14" t="s">
        <v>6</v>
      </c>
      <c r="E30" s="12">
        <v>0.33333333333333331</v>
      </c>
      <c r="F30" s="11">
        <v>0.41666666666666669</v>
      </c>
      <c r="G30" s="11">
        <v>0.41666666666666669</v>
      </c>
      <c r="H30" s="11">
        <v>0.4236111111111111</v>
      </c>
      <c r="I30" s="11">
        <v>0.4236111111111111</v>
      </c>
      <c r="J30" s="11">
        <v>0.47916666666666669</v>
      </c>
      <c r="K30" s="12">
        <v>0.47916666666666669</v>
      </c>
      <c r="L30" s="12">
        <v>0.58333333333333337</v>
      </c>
      <c r="M30" s="9">
        <v>0.58333333333333337</v>
      </c>
      <c r="N30" s="9">
        <v>0.66666666666666663</v>
      </c>
      <c r="O30" s="9">
        <v>0.66666666666666663</v>
      </c>
      <c r="P30" s="9">
        <v>0.67361111111111116</v>
      </c>
      <c r="Q30" s="9">
        <v>0.67361111111111116</v>
      </c>
      <c r="R30" s="12">
        <v>0.75</v>
      </c>
      <c r="S30" s="1">
        <f t="shared" si="6"/>
        <v>0.3125</v>
      </c>
    </row>
    <row r="31" spans="3:19" x14ac:dyDescent="0.25">
      <c r="C31" s="13"/>
      <c r="D31" s="14" t="s">
        <v>7</v>
      </c>
      <c r="E31" s="12">
        <v>0.375</v>
      </c>
      <c r="F31" s="11">
        <v>0.45833333333333331</v>
      </c>
      <c r="G31" s="11">
        <v>0.45833333333333331</v>
      </c>
      <c r="H31" s="11">
        <v>0.46527777777777773</v>
      </c>
      <c r="I31" s="11">
        <v>0.46527777777777773</v>
      </c>
      <c r="J31" s="11">
        <v>0.54166666666666663</v>
      </c>
      <c r="K31" s="12">
        <v>0.54166666666666663</v>
      </c>
      <c r="L31" s="12">
        <v>0.66666666666666663</v>
      </c>
      <c r="M31" s="35" t="str">
        <f>" "</f>
        <v xml:space="preserve"> </v>
      </c>
      <c r="N31" s="35" t="str">
        <f t="shared" ref="N31:Q32" si="7">" "</f>
        <v xml:space="preserve"> </v>
      </c>
      <c r="O31" s="35" t="str">
        <f t="shared" si="7"/>
        <v xml:space="preserve"> </v>
      </c>
      <c r="P31" s="35" t="str">
        <f t="shared" si="7"/>
        <v xml:space="preserve"> </v>
      </c>
      <c r="Q31" s="35" t="str">
        <f t="shared" si="7"/>
        <v xml:space="preserve"> </v>
      </c>
      <c r="R31" s="12">
        <v>0.79166666666666663</v>
      </c>
      <c r="S31" s="1">
        <f t="shared" si="6"/>
        <v>0.29166666666666663</v>
      </c>
    </row>
    <row r="32" spans="3:19" x14ac:dyDescent="0.25">
      <c r="C32" s="13"/>
      <c r="D32" s="15" t="s">
        <v>8</v>
      </c>
      <c r="E32" s="12">
        <v>0.33333333333333331</v>
      </c>
      <c r="F32" s="11">
        <v>0.41666666666666669</v>
      </c>
      <c r="G32" s="11">
        <v>0.41666666666666669</v>
      </c>
      <c r="H32" s="11">
        <v>0.4236111111111111</v>
      </c>
      <c r="I32" s="11">
        <v>0.4236111111111111</v>
      </c>
      <c r="J32" s="11">
        <v>0.5</v>
      </c>
      <c r="K32" s="12">
        <v>0.5</v>
      </c>
      <c r="L32" s="12">
        <v>0.5625</v>
      </c>
      <c r="M32" s="35" t="str">
        <f>" "</f>
        <v xml:space="preserve"> </v>
      </c>
      <c r="N32" s="35" t="str">
        <f t="shared" si="7"/>
        <v xml:space="preserve"> </v>
      </c>
      <c r="O32" s="35" t="str">
        <f t="shared" si="7"/>
        <v xml:space="preserve"> </v>
      </c>
      <c r="P32" s="35" t="str">
        <f t="shared" si="7"/>
        <v xml:space="preserve"> </v>
      </c>
      <c r="Q32" s="35" t="str">
        <f t="shared" si="7"/>
        <v xml:space="preserve"> </v>
      </c>
      <c r="R32" s="12">
        <v>0.6875</v>
      </c>
      <c r="S32" s="1">
        <f t="shared" si="6"/>
        <v>0.29166666666666669</v>
      </c>
    </row>
    <row r="33" spans="3:24" s="32" customFormat="1" x14ac:dyDescent="0.25">
      <c r="C33" s="33"/>
      <c r="D33" s="34" t="str">
        <f>" "</f>
        <v xml:space="preserve"> </v>
      </c>
      <c r="E33" s="34" t="str">
        <f t="shared" ref="E33:S33" si="8">" "</f>
        <v xml:space="preserve"> </v>
      </c>
      <c r="F33" s="34" t="str">
        <f t="shared" si="8"/>
        <v xml:space="preserve"> </v>
      </c>
      <c r="G33" s="34" t="str">
        <f t="shared" si="8"/>
        <v xml:space="preserve"> </v>
      </c>
      <c r="H33" s="34" t="str">
        <f t="shared" si="8"/>
        <v xml:space="preserve"> </v>
      </c>
      <c r="I33" s="34" t="str">
        <f t="shared" si="8"/>
        <v xml:space="preserve"> </v>
      </c>
      <c r="J33" s="34" t="str">
        <f t="shared" si="8"/>
        <v xml:space="preserve"> </v>
      </c>
      <c r="K33" s="34" t="str">
        <f t="shared" si="8"/>
        <v xml:space="preserve"> </v>
      </c>
      <c r="L33" s="34" t="str">
        <f t="shared" si="8"/>
        <v xml:space="preserve"> </v>
      </c>
      <c r="M33" s="34" t="str">
        <f t="shared" si="8"/>
        <v xml:space="preserve"> </v>
      </c>
      <c r="N33" s="34" t="str">
        <f t="shared" si="8"/>
        <v xml:space="preserve"> </v>
      </c>
      <c r="O33" s="34" t="str">
        <f t="shared" si="8"/>
        <v xml:space="preserve"> </v>
      </c>
      <c r="P33" s="34" t="str">
        <f t="shared" si="8"/>
        <v xml:space="preserve"> </v>
      </c>
      <c r="Q33" s="34" t="str">
        <f t="shared" si="8"/>
        <v xml:space="preserve"> </v>
      </c>
      <c r="R33" s="34" t="str">
        <f t="shared" si="8"/>
        <v xml:space="preserve"> </v>
      </c>
      <c r="S33" s="34" t="str">
        <f t="shared" si="8"/>
        <v xml:space="preserve"> </v>
      </c>
    </row>
    <row r="34" spans="3:24" x14ac:dyDescent="0.25">
      <c r="C34" s="13"/>
      <c r="D34" s="14" t="s">
        <v>13</v>
      </c>
      <c r="E34" s="12">
        <v>0.375</v>
      </c>
      <c r="F34" s="35" t="str">
        <f>" "</f>
        <v xml:space="preserve"> </v>
      </c>
      <c r="G34" s="35" t="str">
        <f t="shared" ref="G34:J35" si="9">" "</f>
        <v xml:space="preserve"> </v>
      </c>
      <c r="H34" s="35" t="str">
        <f t="shared" si="9"/>
        <v xml:space="preserve"> </v>
      </c>
      <c r="I34" s="35" t="str">
        <f t="shared" si="9"/>
        <v xml:space="preserve"> </v>
      </c>
      <c r="J34" s="35" t="str">
        <f t="shared" si="9"/>
        <v xml:space="preserve"> </v>
      </c>
      <c r="K34" s="12">
        <v>0.54166666666666663</v>
      </c>
      <c r="L34" s="12">
        <v>0.66666666666666663</v>
      </c>
      <c r="M34" s="11">
        <v>0.66666666666666663</v>
      </c>
      <c r="N34" s="11">
        <v>0.75</v>
      </c>
      <c r="O34" s="11">
        <v>0.75</v>
      </c>
      <c r="P34" s="11">
        <v>0.75694444444444453</v>
      </c>
      <c r="Q34" s="11">
        <v>0.75694444444444453</v>
      </c>
      <c r="R34" s="12">
        <v>0.79166666666666663</v>
      </c>
      <c r="S34" s="1">
        <f>+(K34-E34)+(R34-L34)</f>
        <v>0.29166666666666663</v>
      </c>
    </row>
    <row r="35" spans="3:24" x14ac:dyDescent="0.25">
      <c r="C35" s="13"/>
      <c r="D35" s="14" t="s">
        <v>12</v>
      </c>
      <c r="E35" s="12">
        <v>0.33333333333333331</v>
      </c>
      <c r="F35" s="35" t="str">
        <f>" "</f>
        <v xml:space="preserve"> </v>
      </c>
      <c r="G35" s="35" t="str">
        <f t="shared" si="9"/>
        <v xml:space="preserve"> </v>
      </c>
      <c r="H35" s="35" t="str">
        <f t="shared" si="9"/>
        <v xml:space="preserve"> </v>
      </c>
      <c r="I35" s="35" t="str">
        <f t="shared" si="9"/>
        <v xml:space="preserve"> </v>
      </c>
      <c r="J35" s="35" t="str">
        <f t="shared" si="9"/>
        <v xml:space="preserve"> </v>
      </c>
      <c r="K35" s="12">
        <v>0.45833333333333331</v>
      </c>
      <c r="L35" s="12">
        <v>0.54166666666666663</v>
      </c>
      <c r="M35" s="35" t="str">
        <f>" "</f>
        <v xml:space="preserve"> </v>
      </c>
      <c r="N35" s="35" t="str">
        <f t="shared" ref="N35:Q36" si="10">" "</f>
        <v xml:space="preserve"> </v>
      </c>
      <c r="O35" s="35" t="str">
        <f t="shared" si="10"/>
        <v xml:space="preserve"> </v>
      </c>
      <c r="P35" s="35" t="str">
        <f t="shared" si="10"/>
        <v xml:space="preserve"> </v>
      </c>
      <c r="Q35" s="35" t="str">
        <f t="shared" si="10"/>
        <v xml:space="preserve"> </v>
      </c>
      <c r="R35" s="12">
        <v>0.64583333333333337</v>
      </c>
      <c r="S35" s="1">
        <f>+(K35-E35)+(R35-L35)</f>
        <v>0.22916666666666674</v>
      </c>
    </row>
    <row r="36" spans="3:24" x14ac:dyDescent="0.25">
      <c r="C36" s="13"/>
      <c r="D36" s="14" t="s">
        <v>1</v>
      </c>
      <c r="E36" s="10">
        <v>0.33333333333333331</v>
      </c>
      <c r="F36" s="9">
        <v>0.41666666666666669</v>
      </c>
      <c r="G36" s="9">
        <v>0.41666666666666669</v>
      </c>
      <c r="H36" s="9">
        <v>0.4236111111111111</v>
      </c>
      <c r="I36" s="9">
        <v>0.4236111111111111</v>
      </c>
      <c r="J36" s="11">
        <v>0.5</v>
      </c>
      <c r="K36" s="12">
        <v>0.5</v>
      </c>
      <c r="L36" s="12">
        <v>0.58333333333333337</v>
      </c>
      <c r="M36" s="35" t="str">
        <f>" "</f>
        <v xml:space="preserve"> </v>
      </c>
      <c r="N36" s="35" t="str">
        <f t="shared" si="10"/>
        <v xml:space="preserve"> </v>
      </c>
      <c r="O36" s="35" t="str">
        <f t="shared" si="10"/>
        <v xml:space="preserve"> </v>
      </c>
      <c r="P36" s="35" t="str">
        <f t="shared" si="10"/>
        <v xml:space="preserve"> </v>
      </c>
      <c r="Q36" s="35" t="str">
        <f t="shared" si="10"/>
        <v xml:space="preserve"> </v>
      </c>
      <c r="R36" s="12">
        <v>0.70833333333333337</v>
      </c>
      <c r="S36" s="1">
        <f>+(K36-E36)+(R36-L36)</f>
        <v>0.29166666666666669</v>
      </c>
    </row>
    <row r="37" spans="3:24" s="7" customFormat="1" x14ac:dyDescent="0.25">
      <c r="C37" s="13"/>
      <c r="D37" s="14"/>
      <c r="E37" s="10"/>
      <c r="F37" s="9"/>
      <c r="G37" s="9"/>
      <c r="H37" s="9"/>
      <c r="I37" s="9"/>
      <c r="J37" s="11"/>
      <c r="K37" s="12"/>
      <c r="L37" s="12"/>
      <c r="M37" s="9"/>
      <c r="N37" s="9"/>
      <c r="O37" s="9"/>
      <c r="P37" s="9"/>
      <c r="Q37" s="9"/>
      <c r="R37" s="12"/>
      <c r="S37" s="1"/>
    </row>
    <row r="38" spans="3:24" s="7" customFormat="1" x14ac:dyDescent="0.25">
      <c r="C38" s="13"/>
      <c r="D38" s="7" t="s">
        <v>38</v>
      </c>
      <c r="E38" s="7" t="s">
        <v>39</v>
      </c>
      <c r="F38" s="18" t="s">
        <v>40</v>
      </c>
      <c r="G38" s="7" t="s">
        <v>41</v>
      </c>
      <c r="H38" s="18" t="s">
        <v>42</v>
      </c>
      <c r="I38" s="7" t="s">
        <v>43</v>
      </c>
      <c r="J38" s="18" t="s">
        <v>44</v>
      </c>
      <c r="K38" s="7" t="s">
        <v>45</v>
      </c>
      <c r="L38" s="18" t="s">
        <v>46</v>
      </c>
      <c r="M38" s="7" t="s">
        <v>47</v>
      </c>
      <c r="N38" s="18" t="s">
        <v>48</v>
      </c>
      <c r="O38" s="7" t="s">
        <v>49</v>
      </c>
      <c r="P38" s="18" t="s">
        <v>50</v>
      </c>
      <c r="Q38" s="7" t="s">
        <v>51</v>
      </c>
      <c r="R38" s="7" t="s">
        <v>52</v>
      </c>
      <c r="S38" s="1"/>
      <c r="T38" s="18"/>
    </row>
    <row r="39" spans="3:24" x14ac:dyDescent="0.25">
      <c r="C39" s="13" t="s">
        <v>2</v>
      </c>
      <c r="D39" s="14" t="s">
        <v>10</v>
      </c>
      <c r="E39" s="12">
        <v>0.33333333333333331</v>
      </c>
      <c r="F39" s="11">
        <v>0.41666666666666669</v>
      </c>
      <c r="G39" s="11">
        <v>0.41666666666666669</v>
      </c>
      <c r="H39" s="11">
        <v>0.4236111111111111</v>
      </c>
      <c r="I39" s="11">
        <v>0.4236111111111111</v>
      </c>
      <c r="J39" s="11">
        <v>0.52083333333333337</v>
      </c>
      <c r="K39" s="12">
        <v>0.52083333333333337</v>
      </c>
      <c r="L39" s="12">
        <v>0.58333333333333337</v>
      </c>
      <c r="M39" s="35" t="str">
        <f>" "</f>
        <v xml:space="preserve"> </v>
      </c>
      <c r="N39" s="35" t="str">
        <f t="shared" ref="N39:Q41" si="11">" "</f>
        <v xml:space="preserve"> </v>
      </c>
      <c r="O39" s="35" t="str">
        <f t="shared" si="11"/>
        <v xml:space="preserve"> </v>
      </c>
      <c r="P39" s="35" t="str">
        <f t="shared" si="11"/>
        <v xml:space="preserve"> </v>
      </c>
      <c r="Q39" s="35" t="str">
        <f t="shared" si="11"/>
        <v xml:space="preserve"> </v>
      </c>
      <c r="R39" s="12">
        <v>0.66666666666666663</v>
      </c>
      <c r="S39" s="1">
        <f t="shared" ref="S39:S44" si="12">+(K39-E39)+(R39-L39)</f>
        <v>0.27083333333333331</v>
      </c>
    </row>
    <row r="40" spans="3:24" x14ac:dyDescent="0.25">
      <c r="C40" s="13"/>
      <c r="D40" s="15" t="s">
        <v>11</v>
      </c>
      <c r="E40" s="12">
        <v>0.33333333333333331</v>
      </c>
      <c r="F40" s="35" t="str">
        <f>" "</f>
        <v xml:space="preserve"> </v>
      </c>
      <c r="G40" s="35" t="str">
        <f>" "</f>
        <v xml:space="preserve"> </v>
      </c>
      <c r="H40" s="35" t="str">
        <f>" "</f>
        <v xml:space="preserve"> </v>
      </c>
      <c r="I40" s="35" t="str">
        <f>" "</f>
        <v xml:space="preserve"> </v>
      </c>
      <c r="J40" s="35" t="str">
        <f>" "</f>
        <v xml:space="preserve"> </v>
      </c>
      <c r="K40" s="12">
        <v>0.45833333333333331</v>
      </c>
      <c r="L40" s="12">
        <v>0.54166666666666663</v>
      </c>
      <c r="M40" s="35" t="str">
        <f>" "</f>
        <v xml:space="preserve"> </v>
      </c>
      <c r="N40" s="35" t="str">
        <f t="shared" si="11"/>
        <v xml:space="preserve"> </v>
      </c>
      <c r="O40" s="35" t="str">
        <f t="shared" si="11"/>
        <v xml:space="preserve"> </v>
      </c>
      <c r="P40" s="35" t="str">
        <f t="shared" si="11"/>
        <v xml:space="preserve"> </v>
      </c>
      <c r="Q40" s="35" t="str">
        <f t="shared" si="11"/>
        <v xml:space="preserve"> </v>
      </c>
      <c r="R40" s="12">
        <v>0.625</v>
      </c>
      <c r="S40" s="1">
        <f t="shared" si="12"/>
        <v>0.20833333333333337</v>
      </c>
    </row>
    <row r="41" spans="3:24" x14ac:dyDescent="0.25">
      <c r="C41" s="13"/>
      <c r="D41" s="14" t="s">
        <v>6</v>
      </c>
      <c r="E41" s="12">
        <v>0.33333333333333331</v>
      </c>
      <c r="F41" s="11">
        <v>0.45833333333333331</v>
      </c>
      <c r="G41" s="11">
        <v>0.45833333333333331</v>
      </c>
      <c r="H41" s="11">
        <v>0.46527777777777773</v>
      </c>
      <c r="I41" s="11">
        <v>0.46527777777777773</v>
      </c>
      <c r="J41" s="11">
        <v>0.52083333333333337</v>
      </c>
      <c r="K41" s="12">
        <v>0.5</v>
      </c>
      <c r="L41" s="12">
        <v>0.60416666666666663</v>
      </c>
      <c r="M41" s="35" t="str">
        <f>" "</f>
        <v xml:space="preserve"> </v>
      </c>
      <c r="N41" s="35" t="str">
        <f t="shared" si="11"/>
        <v xml:space="preserve"> </v>
      </c>
      <c r="O41" s="35" t="str">
        <f t="shared" si="11"/>
        <v xml:space="preserve"> </v>
      </c>
      <c r="P41" s="35" t="str">
        <f t="shared" si="11"/>
        <v xml:space="preserve"> </v>
      </c>
      <c r="Q41" s="35" t="str">
        <f t="shared" si="11"/>
        <v xml:space="preserve"> </v>
      </c>
      <c r="R41" s="12">
        <v>0.72916666666666663</v>
      </c>
      <c r="S41" s="1">
        <f t="shared" si="12"/>
        <v>0.29166666666666669</v>
      </c>
    </row>
    <row r="42" spans="3:24" x14ac:dyDescent="0.25">
      <c r="C42" s="13"/>
      <c r="D42" s="14" t="s">
        <v>7</v>
      </c>
      <c r="E42" s="12">
        <v>0.33333333333333331</v>
      </c>
      <c r="F42" s="11">
        <v>0.41666666666666669</v>
      </c>
      <c r="G42" s="11">
        <v>0.41666666666666669</v>
      </c>
      <c r="H42" s="11">
        <v>0.4236111111111111</v>
      </c>
      <c r="I42" s="11">
        <v>0.4236111111111111</v>
      </c>
      <c r="J42" s="11">
        <v>0.47916666666666669</v>
      </c>
      <c r="K42" s="12">
        <v>0.47916666666666669</v>
      </c>
      <c r="L42" s="12">
        <v>0.58333333333333337</v>
      </c>
      <c r="M42" s="9">
        <v>0.58333333333333337</v>
      </c>
      <c r="N42" s="9">
        <v>0.66666666666666663</v>
      </c>
      <c r="O42" s="9">
        <v>0.66666666666666663</v>
      </c>
      <c r="P42" s="9">
        <v>0.67361111111111116</v>
      </c>
      <c r="Q42" s="9">
        <v>0.67361111111111116</v>
      </c>
      <c r="R42" s="12">
        <v>0.75</v>
      </c>
      <c r="S42" s="1">
        <f t="shared" si="12"/>
        <v>0.3125</v>
      </c>
    </row>
    <row r="43" spans="3:24" x14ac:dyDescent="0.25">
      <c r="C43" s="13"/>
      <c r="D43" s="14" t="s">
        <v>8</v>
      </c>
      <c r="E43" s="12">
        <v>0.375</v>
      </c>
      <c r="F43" s="11">
        <v>0.45833333333333331</v>
      </c>
      <c r="G43" s="11">
        <v>0.45833333333333331</v>
      </c>
      <c r="H43" s="11">
        <v>0.46527777777777773</v>
      </c>
      <c r="I43" s="11">
        <v>0.46527777777777773</v>
      </c>
      <c r="J43" s="11">
        <v>0.54166666666666663</v>
      </c>
      <c r="K43" s="12">
        <v>0.54166666666666663</v>
      </c>
      <c r="L43" s="12">
        <v>0.66666666666666663</v>
      </c>
      <c r="M43" s="35" t="str">
        <f>" "</f>
        <v xml:space="preserve"> </v>
      </c>
      <c r="N43" s="35" t="str">
        <f t="shared" ref="N43:Q44" si="13">" "</f>
        <v xml:space="preserve"> </v>
      </c>
      <c r="O43" s="35" t="str">
        <f t="shared" si="13"/>
        <v xml:space="preserve"> </v>
      </c>
      <c r="P43" s="35" t="str">
        <f t="shared" si="13"/>
        <v xml:space="preserve"> </v>
      </c>
      <c r="Q43" s="35" t="str">
        <f t="shared" si="13"/>
        <v xml:space="preserve"> </v>
      </c>
      <c r="R43" s="12">
        <v>0.79166666666666663</v>
      </c>
      <c r="S43" s="1">
        <f t="shared" si="12"/>
        <v>0.29166666666666663</v>
      </c>
      <c r="T43" s="35" t="str">
        <f>" "</f>
        <v xml:space="preserve"> </v>
      </c>
      <c r="U43" s="35" t="str">
        <f>" "</f>
        <v xml:space="preserve"> </v>
      </c>
      <c r="V43" s="35" t="str">
        <f>" "</f>
        <v xml:space="preserve"> </v>
      </c>
      <c r="W43" s="35" t="str">
        <f>" "</f>
        <v xml:space="preserve"> </v>
      </c>
      <c r="X43" s="35" t="str">
        <f>" "</f>
        <v xml:space="preserve"> </v>
      </c>
    </row>
    <row r="44" spans="3:24" x14ac:dyDescent="0.25">
      <c r="C44" s="13"/>
      <c r="D44" s="15" t="s">
        <v>9</v>
      </c>
      <c r="E44" s="12">
        <v>0.33333333333333331</v>
      </c>
      <c r="F44" s="11">
        <v>0.41666666666666669</v>
      </c>
      <c r="G44" s="11">
        <v>0.41666666666666669</v>
      </c>
      <c r="H44" s="11">
        <v>0.4236111111111111</v>
      </c>
      <c r="I44" s="11">
        <v>0.4236111111111111</v>
      </c>
      <c r="J44" s="11">
        <v>0.5</v>
      </c>
      <c r="K44" s="12">
        <v>0.5</v>
      </c>
      <c r="L44" s="12">
        <v>0.5625</v>
      </c>
      <c r="M44" s="35" t="str">
        <f>" "</f>
        <v xml:space="preserve"> </v>
      </c>
      <c r="N44" s="35" t="str">
        <f t="shared" si="13"/>
        <v xml:space="preserve"> </v>
      </c>
      <c r="O44" s="35" t="str">
        <f t="shared" si="13"/>
        <v xml:space="preserve"> </v>
      </c>
      <c r="P44" s="35" t="str">
        <f t="shared" si="13"/>
        <v xml:space="preserve"> </v>
      </c>
      <c r="Q44" s="35" t="str">
        <f t="shared" si="13"/>
        <v xml:space="preserve"> </v>
      </c>
      <c r="R44" s="12">
        <v>0.6875</v>
      </c>
      <c r="S44" s="1">
        <f t="shared" si="12"/>
        <v>0.29166666666666669</v>
      </c>
    </row>
    <row r="45" spans="3:24" x14ac:dyDescent="0.25">
      <c r="C45" s="13"/>
      <c r="D45" s="34" t="str">
        <f>" "</f>
        <v xml:space="preserve"> </v>
      </c>
      <c r="E45" s="34" t="str">
        <f t="shared" ref="E45:T45" si="14">" "</f>
        <v xml:space="preserve"> </v>
      </c>
      <c r="F45" s="34" t="str">
        <f t="shared" si="14"/>
        <v xml:space="preserve"> </v>
      </c>
      <c r="G45" s="34" t="str">
        <f t="shared" si="14"/>
        <v xml:space="preserve"> </v>
      </c>
      <c r="H45" s="34" t="str">
        <f t="shared" si="14"/>
        <v xml:space="preserve"> </v>
      </c>
      <c r="I45" s="34" t="str">
        <f t="shared" si="14"/>
        <v xml:space="preserve"> </v>
      </c>
      <c r="J45" s="34" t="str">
        <f t="shared" si="14"/>
        <v xml:space="preserve"> </v>
      </c>
      <c r="K45" s="34" t="str">
        <f t="shared" si="14"/>
        <v xml:space="preserve"> </v>
      </c>
      <c r="L45" s="34" t="str">
        <f t="shared" si="14"/>
        <v xml:space="preserve"> </v>
      </c>
      <c r="M45" s="34" t="str">
        <f t="shared" si="14"/>
        <v xml:space="preserve"> </v>
      </c>
      <c r="N45" s="34" t="str">
        <f t="shared" si="14"/>
        <v xml:space="preserve"> </v>
      </c>
      <c r="O45" s="34" t="str">
        <f t="shared" si="14"/>
        <v xml:space="preserve"> </v>
      </c>
      <c r="P45" s="34" t="str">
        <f t="shared" si="14"/>
        <v xml:space="preserve"> </v>
      </c>
      <c r="Q45" s="34" t="str">
        <f t="shared" si="14"/>
        <v xml:space="preserve"> </v>
      </c>
      <c r="R45" s="34" t="str">
        <f t="shared" si="14"/>
        <v xml:space="preserve"> </v>
      </c>
      <c r="S45" s="34" t="str">
        <f t="shared" si="14"/>
        <v xml:space="preserve"> </v>
      </c>
      <c r="T45" s="34" t="str">
        <f t="shared" si="14"/>
        <v xml:space="preserve"> </v>
      </c>
    </row>
    <row r="46" spans="3:24" x14ac:dyDescent="0.25">
      <c r="C46" s="13"/>
      <c r="D46" s="14" t="s">
        <v>12</v>
      </c>
      <c r="E46" s="12">
        <v>0.375</v>
      </c>
      <c r="F46" s="11">
        <v>0.45833333333333331</v>
      </c>
      <c r="G46" s="11">
        <v>0.45833333333333331</v>
      </c>
      <c r="H46" s="11">
        <v>0.46527777777777773</v>
      </c>
      <c r="I46" s="11">
        <v>0.46527777777777773</v>
      </c>
      <c r="J46" s="9">
        <v>0.54166666666666663</v>
      </c>
      <c r="K46" s="12">
        <v>0.54166666666666663</v>
      </c>
      <c r="L46" s="12">
        <v>0.66666666666666663</v>
      </c>
      <c r="M46" s="11">
        <v>0.66666666666666663</v>
      </c>
      <c r="N46" s="11">
        <v>0.75</v>
      </c>
      <c r="O46" s="11">
        <v>0.75</v>
      </c>
      <c r="P46" s="11">
        <v>0.75694444444444453</v>
      </c>
      <c r="Q46" s="11">
        <v>0.75694444444444453</v>
      </c>
      <c r="R46" s="12">
        <v>0.79166666666666663</v>
      </c>
      <c r="S46" s="1">
        <f>+(K46-E46)+(R46-L46)</f>
        <v>0.29166666666666663</v>
      </c>
    </row>
    <row r="47" spans="3:24" x14ac:dyDescent="0.25">
      <c r="C47" s="13"/>
      <c r="D47" s="14" t="s">
        <v>13</v>
      </c>
      <c r="E47" s="12">
        <v>0.33333333333333331</v>
      </c>
      <c r="F47" s="11">
        <v>0.41666666666666669</v>
      </c>
      <c r="G47" s="11">
        <v>0.41666666666666669</v>
      </c>
      <c r="H47" s="11">
        <v>0.4236111111111111</v>
      </c>
      <c r="I47" s="11">
        <v>0.4236111111111111</v>
      </c>
      <c r="J47" s="11">
        <v>0.5</v>
      </c>
      <c r="K47" s="12">
        <v>0.5</v>
      </c>
      <c r="L47" s="12">
        <v>0.58333333333333337</v>
      </c>
      <c r="M47" s="11">
        <v>0.58333333333333337</v>
      </c>
      <c r="N47" s="11">
        <v>0.66666666666666663</v>
      </c>
      <c r="O47" s="11">
        <v>0.66666666666666663</v>
      </c>
      <c r="P47" s="11">
        <v>0.67361111111111116</v>
      </c>
      <c r="Q47" s="11">
        <v>0.67361111111111116</v>
      </c>
      <c r="R47" s="12">
        <v>0.75</v>
      </c>
      <c r="S47" s="1">
        <f>+(K47-E47)+(R47-L47)</f>
        <v>0.33333333333333331</v>
      </c>
    </row>
    <row r="48" spans="3:24" x14ac:dyDescent="0.25">
      <c r="C48" s="13"/>
      <c r="D48" s="14" t="s">
        <v>1</v>
      </c>
      <c r="E48" s="52" t="str">
        <f>" "</f>
        <v xml:space="preserve"> </v>
      </c>
      <c r="F48" s="52" t="str">
        <f t="shared" ref="F48:R48" si="15">" "</f>
        <v xml:space="preserve"> </v>
      </c>
      <c r="G48" s="52" t="str">
        <f t="shared" si="15"/>
        <v xml:space="preserve"> </v>
      </c>
      <c r="H48" s="52" t="str">
        <f t="shared" si="15"/>
        <v xml:space="preserve"> </v>
      </c>
      <c r="I48" s="52" t="str">
        <f t="shared" si="15"/>
        <v xml:space="preserve"> </v>
      </c>
      <c r="J48" s="52" t="str">
        <f t="shared" si="15"/>
        <v xml:space="preserve"> </v>
      </c>
      <c r="K48" s="52" t="str">
        <f t="shared" si="15"/>
        <v xml:space="preserve"> </v>
      </c>
      <c r="L48" s="52" t="str">
        <f t="shared" si="15"/>
        <v xml:space="preserve"> </v>
      </c>
      <c r="M48" s="52" t="str">
        <f t="shared" si="15"/>
        <v xml:space="preserve"> </v>
      </c>
      <c r="N48" s="52" t="str">
        <f t="shared" si="15"/>
        <v xml:space="preserve"> </v>
      </c>
      <c r="O48" s="52" t="str">
        <f t="shared" si="15"/>
        <v xml:space="preserve"> </v>
      </c>
      <c r="P48" s="52" t="str">
        <f t="shared" si="15"/>
        <v xml:space="preserve"> </v>
      </c>
      <c r="Q48" s="52" t="str">
        <f t="shared" si="15"/>
        <v xml:space="preserve"> </v>
      </c>
      <c r="R48" s="52" t="str">
        <f t="shared" si="15"/>
        <v xml:space="preserve"> </v>
      </c>
      <c r="S48" s="1"/>
    </row>
    <row r="49" spans="3:19" x14ac:dyDescent="0.25">
      <c r="C49" s="13"/>
      <c r="D49" s="14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1"/>
    </row>
    <row r="50" spans="3:19" x14ac:dyDescent="0.25">
      <c r="C50" s="13"/>
      <c r="D50" s="7" t="s">
        <v>35</v>
      </c>
      <c r="E50" s="7" t="s">
        <v>36</v>
      </c>
      <c r="F50" s="7" t="s">
        <v>38</v>
      </c>
      <c r="G50" s="7" t="s">
        <v>37</v>
      </c>
      <c r="H50" s="7" t="s">
        <v>39</v>
      </c>
      <c r="I50" s="7" t="s">
        <v>32</v>
      </c>
      <c r="J50" s="7" t="s">
        <v>40</v>
      </c>
      <c r="K50" s="7" t="s">
        <v>0</v>
      </c>
      <c r="L50" s="7" t="s">
        <v>41</v>
      </c>
      <c r="M50" s="7" t="s">
        <v>54</v>
      </c>
      <c r="N50" s="7" t="s">
        <v>42</v>
      </c>
      <c r="O50" s="7" t="s">
        <v>33</v>
      </c>
      <c r="P50" s="7" t="s">
        <v>43</v>
      </c>
      <c r="Q50" s="7" t="s">
        <v>53</v>
      </c>
      <c r="R50" s="7" t="s">
        <v>55</v>
      </c>
      <c r="S50" s="1"/>
    </row>
    <row r="51" spans="3:19" x14ac:dyDescent="0.25">
      <c r="C51" s="13" t="s">
        <v>3</v>
      </c>
      <c r="D51" s="14" t="s">
        <v>11</v>
      </c>
      <c r="E51" s="12">
        <v>0.33333333333333331</v>
      </c>
      <c r="F51" s="11">
        <v>0.41666666666666669</v>
      </c>
      <c r="G51" s="11">
        <v>0.41666666666666669</v>
      </c>
      <c r="H51" s="11">
        <v>0.4236111111111111</v>
      </c>
      <c r="I51" s="11">
        <v>0.4236111111111111</v>
      </c>
      <c r="J51" s="11">
        <v>0.52083333333333337</v>
      </c>
      <c r="K51" s="12">
        <v>0.52083333333333337</v>
      </c>
      <c r="L51" s="10">
        <v>0.58333333333333337</v>
      </c>
      <c r="M51" s="35" t="str">
        <f t="shared" ref="M51:M56" si="16">" "</f>
        <v xml:space="preserve"> </v>
      </c>
      <c r="N51" s="35" t="str">
        <f t="shared" ref="N51:Q56" si="17">" "</f>
        <v xml:space="preserve"> </v>
      </c>
      <c r="O51" s="35" t="str">
        <f t="shared" si="17"/>
        <v xml:space="preserve"> </v>
      </c>
      <c r="P51" s="35" t="str">
        <f t="shared" si="17"/>
        <v xml:space="preserve"> </v>
      </c>
      <c r="Q51" s="35" t="str">
        <f t="shared" si="17"/>
        <v xml:space="preserve"> </v>
      </c>
      <c r="R51" s="10">
        <v>0.70833333333333337</v>
      </c>
      <c r="S51" s="1">
        <f>+(K51-E51)+(R51-L51)</f>
        <v>0.31250000000000006</v>
      </c>
    </row>
    <row r="52" spans="3:19" x14ac:dyDescent="0.25">
      <c r="C52" s="13"/>
      <c r="D52" s="14" t="s">
        <v>6</v>
      </c>
      <c r="E52" s="12">
        <v>0.33333333333333331</v>
      </c>
      <c r="F52" s="11">
        <v>0.45833333333333331</v>
      </c>
      <c r="G52" s="11">
        <v>0.45833333333333331</v>
      </c>
      <c r="H52" s="11">
        <v>0.46875</v>
      </c>
      <c r="I52" s="11">
        <v>0.46875</v>
      </c>
      <c r="J52" s="11">
        <v>0.5</v>
      </c>
      <c r="K52" s="12">
        <v>0.5</v>
      </c>
      <c r="L52" s="12">
        <v>0.625</v>
      </c>
      <c r="M52" s="35" t="str">
        <f t="shared" si="16"/>
        <v xml:space="preserve"> </v>
      </c>
      <c r="N52" s="35" t="str">
        <f t="shared" si="17"/>
        <v xml:space="preserve"> </v>
      </c>
      <c r="O52" s="35" t="str">
        <f t="shared" si="17"/>
        <v xml:space="preserve"> </v>
      </c>
      <c r="P52" s="35" t="str">
        <f t="shared" si="17"/>
        <v xml:space="preserve"> </v>
      </c>
      <c r="Q52" s="35" t="str">
        <f t="shared" si="17"/>
        <v xml:space="preserve"> </v>
      </c>
      <c r="R52" s="12">
        <v>0.75</v>
      </c>
      <c r="S52" s="1">
        <f>+(K52-E52)+(R52-L52)</f>
        <v>0.29166666666666669</v>
      </c>
    </row>
    <row r="53" spans="3:19" x14ac:dyDescent="0.25">
      <c r="C53" s="13"/>
      <c r="D53" s="15" t="s">
        <v>7</v>
      </c>
      <c r="E53" s="12">
        <v>0.33333333333333331</v>
      </c>
      <c r="F53" s="11">
        <v>0.41666666666666669</v>
      </c>
      <c r="G53" s="11">
        <v>0.41666666666666669</v>
      </c>
      <c r="H53" s="11">
        <v>0.4236111111111111</v>
      </c>
      <c r="I53" s="11">
        <v>0.4236111111111111</v>
      </c>
      <c r="J53" s="11">
        <v>0.47916666666666669</v>
      </c>
      <c r="K53" s="12">
        <v>0.47916666666666669</v>
      </c>
      <c r="L53" s="12">
        <v>0.54166666666666663</v>
      </c>
      <c r="M53" s="35" t="str">
        <f t="shared" si="16"/>
        <v xml:space="preserve"> </v>
      </c>
      <c r="N53" s="35" t="str">
        <f t="shared" si="17"/>
        <v xml:space="preserve"> </v>
      </c>
      <c r="O53" s="35" t="str">
        <f t="shared" si="17"/>
        <v xml:space="preserve"> </v>
      </c>
      <c r="P53" s="35" t="str">
        <f t="shared" si="17"/>
        <v xml:space="preserve"> </v>
      </c>
      <c r="Q53" s="35" t="str">
        <f t="shared" si="17"/>
        <v xml:space="preserve"> </v>
      </c>
      <c r="R53" s="12">
        <v>0.625</v>
      </c>
      <c r="S53" s="1">
        <f>+(K53-E53)+(R53-L53)</f>
        <v>0.22916666666666674</v>
      </c>
    </row>
    <row r="54" spans="3:19" x14ac:dyDescent="0.25">
      <c r="C54" s="13"/>
      <c r="D54" s="14" t="s">
        <v>8</v>
      </c>
      <c r="E54" s="12">
        <v>0.33333333333333331</v>
      </c>
      <c r="F54" s="11">
        <v>0.41666666666666669</v>
      </c>
      <c r="G54" s="11">
        <v>0.41666666666666669</v>
      </c>
      <c r="H54" s="11">
        <v>0.4236111111111111</v>
      </c>
      <c r="I54" s="11">
        <v>0.4236111111111111</v>
      </c>
      <c r="J54" s="11">
        <v>0.5</v>
      </c>
      <c r="K54" s="12">
        <v>0.5</v>
      </c>
      <c r="L54" s="12">
        <v>0.58333333333333337</v>
      </c>
      <c r="M54" s="35" t="str">
        <f t="shared" si="16"/>
        <v xml:space="preserve"> </v>
      </c>
      <c r="N54" s="35" t="str">
        <f t="shared" si="17"/>
        <v xml:space="preserve"> </v>
      </c>
      <c r="O54" s="35" t="str">
        <f t="shared" si="17"/>
        <v xml:space="preserve"> </v>
      </c>
      <c r="P54" s="35" t="str">
        <f t="shared" si="17"/>
        <v xml:space="preserve"> </v>
      </c>
      <c r="Q54" s="35" t="str">
        <f t="shared" si="17"/>
        <v xml:space="preserve"> </v>
      </c>
      <c r="R54" s="12">
        <v>0.66666666666666663</v>
      </c>
      <c r="S54" s="1">
        <f>+(K54-E54)+(R54-L54)</f>
        <v>0.24999999999999994</v>
      </c>
    </row>
    <row r="55" spans="3:19" x14ac:dyDescent="0.25">
      <c r="C55" s="13"/>
      <c r="D55" s="14" t="s">
        <v>9</v>
      </c>
      <c r="E55" s="12">
        <v>0.375</v>
      </c>
      <c r="F55" s="11">
        <v>0.45833333333333331</v>
      </c>
      <c r="G55" s="11">
        <v>0.45833333333333331</v>
      </c>
      <c r="H55" s="11">
        <v>0.46527777777777773</v>
      </c>
      <c r="I55" s="11">
        <v>0.46527777777777773</v>
      </c>
      <c r="J55" s="11">
        <v>0.54166666666666663</v>
      </c>
      <c r="K55" s="12">
        <v>0.54166666666666663</v>
      </c>
      <c r="L55" s="12">
        <v>0.66666666666666663</v>
      </c>
      <c r="M55" s="35" t="str">
        <f t="shared" si="16"/>
        <v xml:space="preserve"> </v>
      </c>
      <c r="N55" s="35" t="str">
        <f t="shared" si="17"/>
        <v xml:space="preserve"> </v>
      </c>
      <c r="O55" s="35" t="str">
        <f t="shared" si="17"/>
        <v xml:space="preserve"> </v>
      </c>
      <c r="P55" s="35" t="str">
        <f t="shared" si="17"/>
        <v xml:space="preserve"> </v>
      </c>
      <c r="Q55" s="35" t="str">
        <f t="shared" si="17"/>
        <v xml:space="preserve"> </v>
      </c>
      <c r="R55" s="12">
        <v>0.79166666666666663</v>
      </c>
      <c r="S55" s="1">
        <f>+(K55-E55)+(R55-L55)</f>
        <v>0.29166666666666663</v>
      </c>
    </row>
    <row r="56" spans="3:19" x14ac:dyDescent="0.25">
      <c r="C56" s="13"/>
      <c r="D56" s="15" t="s">
        <v>10</v>
      </c>
      <c r="E56" s="12">
        <v>0.33333333333333331</v>
      </c>
      <c r="F56" s="11">
        <v>0.41666666666666669</v>
      </c>
      <c r="G56" s="11">
        <v>0.41666666666666669</v>
      </c>
      <c r="H56" s="11">
        <v>0.4236111111111111</v>
      </c>
      <c r="I56" s="11">
        <v>0.4236111111111111</v>
      </c>
      <c r="J56" s="11">
        <v>0.5</v>
      </c>
      <c r="K56" s="12">
        <v>0.5</v>
      </c>
      <c r="L56" s="12">
        <v>0.5625</v>
      </c>
      <c r="M56" s="35" t="str">
        <f t="shared" si="16"/>
        <v xml:space="preserve"> </v>
      </c>
      <c r="N56" s="35" t="str">
        <f t="shared" si="17"/>
        <v xml:space="preserve"> </v>
      </c>
      <c r="O56" s="35" t="str">
        <f t="shared" si="17"/>
        <v xml:space="preserve"> </v>
      </c>
      <c r="P56" s="35" t="str">
        <f t="shared" si="17"/>
        <v xml:space="preserve"> </v>
      </c>
      <c r="Q56" s="35" t="str">
        <f t="shared" si="17"/>
        <v xml:space="preserve"> </v>
      </c>
      <c r="R56" s="12">
        <v>0.6875</v>
      </c>
      <c r="S56" s="1">
        <f>(K56-E56)+(R56-L56)</f>
        <v>0.29166666666666669</v>
      </c>
    </row>
    <row r="57" spans="3:19" s="32" customFormat="1" x14ac:dyDescent="0.25">
      <c r="C57" s="33"/>
      <c r="D57" s="35" t="str">
        <f t="shared" ref="D57:S57" si="18">" "</f>
        <v xml:space="preserve"> </v>
      </c>
      <c r="E57" s="35" t="str">
        <f t="shared" si="18"/>
        <v xml:space="preserve"> </v>
      </c>
      <c r="F57" s="35" t="str">
        <f t="shared" si="18"/>
        <v xml:space="preserve"> </v>
      </c>
      <c r="G57" s="35" t="str">
        <f t="shared" si="18"/>
        <v xml:space="preserve"> </v>
      </c>
      <c r="H57" s="35" t="str">
        <f t="shared" si="18"/>
        <v xml:space="preserve"> </v>
      </c>
      <c r="I57" s="35" t="str">
        <f t="shared" si="18"/>
        <v xml:space="preserve"> </v>
      </c>
      <c r="J57" s="35" t="str">
        <f t="shared" si="18"/>
        <v xml:space="preserve"> </v>
      </c>
      <c r="K57" s="35" t="str">
        <f t="shared" si="18"/>
        <v xml:space="preserve"> </v>
      </c>
      <c r="L57" s="35" t="str">
        <f t="shared" si="18"/>
        <v xml:space="preserve"> </v>
      </c>
      <c r="M57" s="35" t="str">
        <f t="shared" si="18"/>
        <v xml:space="preserve"> </v>
      </c>
      <c r="N57" s="35" t="str">
        <f t="shared" si="18"/>
        <v xml:space="preserve"> </v>
      </c>
      <c r="O57" s="35" t="str">
        <f t="shared" si="18"/>
        <v xml:space="preserve"> </v>
      </c>
      <c r="P57" s="35" t="str">
        <f t="shared" si="18"/>
        <v xml:space="preserve"> </v>
      </c>
      <c r="Q57" s="35" t="str">
        <f t="shared" si="18"/>
        <v xml:space="preserve"> </v>
      </c>
      <c r="R57" s="35" t="str">
        <f t="shared" si="18"/>
        <v xml:space="preserve"> </v>
      </c>
      <c r="S57" s="35" t="str">
        <f t="shared" si="18"/>
        <v xml:space="preserve"> </v>
      </c>
    </row>
    <row r="58" spans="3:19" x14ac:dyDescent="0.25">
      <c r="C58" s="13"/>
      <c r="D58" s="14" t="s">
        <v>12</v>
      </c>
      <c r="E58" s="12">
        <v>0.33333333333333331</v>
      </c>
      <c r="F58" s="11">
        <v>0.41666666666666669</v>
      </c>
      <c r="G58" s="11">
        <v>0.41666666666666669</v>
      </c>
      <c r="H58" s="11">
        <v>0.4236111111111111</v>
      </c>
      <c r="I58" s="11">
        <v>0.4236111111111111</v>
      </c>
      <c r="J58" s="9">
        <v>0.5</v>
      </c>
      <c r="K58" s="12">
        <v>0.5</v>
      </c>
      <c r="L58" s="10">
        <v>0.54166666666666663</v>
      </c>
      <c r="M58" s="9">
        <v>0.54166666666666663</v>
      </c>
      <c r="N58" s="9">
        <v>0.625</v>
      </c>
      <c r="O58" s="9">
        <v>0.625</v>
      </c>
      <c r="P58" s="9">
        <v>0.63194444444444442</v>
      </c>
      <c r="Q58" s="9">
        <v>0.63194444444444442</v>
      </c>
      <c r="R58" s="10">
        <v>0.70833333333333337</v>
      </c>
      <c r="S58" s="1">
        <f>(K58-E58)+(R58-L58)</f>
        <v>0.33333333333333343</v>
      </c>
    </row>
    <row r="59" spans="3:19" x14ac:dyDescent="0.25">
      <c r="C59" s="13"/>
      <c r="D59" s="14" t="s">
        <v>13</v>
      </c>
      <c r="E59" s="12">
        <v>0.375</v>
      </c>
      <c r="F59" s="11">
        <v>0.45833333333333331</v>
      </c>
      <c r="G59" s="11">
        <v>0.45833333333333331</v>
      </c>
      <c r="H59" s="11">
        <v>0.46527777777777773</v>
      </c>
      <c r="I59" s="11">
        <v>0.46527777777777773</v>
      </c>
      <c r="J59" s="9">
        <v>0.54166666666666663</v>
      </c>
      <c r="K59" s="12">
        <v>0.54166666666666663</v>
      </c>
      <c r="L59" s="10">
        <v>0.66666666666666663</v>
      </c>
      <c r="M59" s="9">
        <v>0.66666666666666663</v>
      </c>
      <c r="N59" s="9">
        <v>0.75</v>
      </c>
      <c r="O59" s="9">
        <v>0.75</v>
      </c>
      <c r="P59" s="9">
        <v>0.75694444444444453</v>
      </c>
      <c r="Q59" s="9">
        <v>0.75694444444444453</v>
      </c>
      <c r="R59" s="10">
        <v>0.79166666666666663</v>
      </c>
      <c r="S59" s="1">
        <f>+(K59-E59)+(R59-L59)</f>
        <v>0.29166666666666663</v>
      </c>
    </row>
    <row r="60" spans="3:19" x14ac:dyDescent="0.25">
      <c r="C60" s="13"/>
      <c r="D60" s="14" t="s">
        <v>1</v>
      </c>
      <c r="E60" s="52" t="str">
        <f>" "</f>
        <v xml:space="preserve"> </v>
      </c>
      <c r="F60" s="52" t="str">
        <f t="shared" ref="F60:R60" si="19">" "</f>
        <v xml:space="preserve"> </v>
      </c>
      <c r="G60" s="52" t="str">
        <f t="shared" si="19"/>
        <v xml:space="preserve"> </v>
      </c>
      <c r="H60" s="52" t="str">
        <f t="shared" si="19"/>
        <v xml:space="preserve"> </v>
      </c>
      <c r="I60" s="52" t="str">
        <f t="shared" si="19"/>
        <v xml:space="preserve"> </v>
      </c>
      <c r="J60" s="52" t="str">
        <f t="shared" si="19"/>
        <v xml:space="preserve"> </v>
      </c>
      <c r="K60" s="52" t="str">
        <f t="shared" si="19"/>
        <v xml:space="preserve"> </v>
      </c>
      <c r="L60" s="52" t="str">
        <f t="shared" si="19"/>
        <v xml:space="preserve"> </v>
      </c>
      <c r="M60" s="52" t="str">
        <f t="shared" si="19"/>
        <v xml:space="preserve"> </v>
      </c>
      <c r="N60" s="52" t="str">
        <f t="shared" si="19"/>
        <v xml:space="preserve"> </v>
      </c>
      <c r="O60" s="52" t="str">
        <f t="shared" si="19"/>
        <v xml:space="preserve"> </v>
      </c>
      <c r="P60" s="52" t="str">
        <f t="shared" si="19"/>
        <v xml:space="preserve"> </v>
      </c>
      <c r="Q60" s="52" t="str">
        <f t="shared" si="19"/>
        <v xml:space="preserve"> </v>
      </c>
      <c r="R60" s="52" t="str">
        <f t="shared" si="19"/>
        <v xml:space="preserve"> </v>
      </c>
      <c r="S60" s="1"/>
    </row>
    <row r="61" spans="3:19" x14ac:dyDescent="0.2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</row>
  </sheetData>
  <phoneticPr fontId="11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Feuil3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Catline02</dc:creator>
  <cp:lastModifiedBy>QUENTIN LESPAGNOL</cp:lastModifiedBy>
  <cp:lastPrinted>2021-03-18T19:20:20Z</cp:lastPrinted>
  <dcterms:created xsi:type="dcterms:W3CDTF">2020-10-19T15:20:08Z</dcterms:created>
  <dcterms:modified xsi:type="dcterms:W3CDTF">2021-03-19T12:22:40Z</dcterms:modified>
</cp:coreProperties>
</file>