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ulliath\Downloads\"/>
    </mc:Choice>
  </mc:AlternateContent>
  <xr:revisionPtr revIDLastSave="0" documentId="13_ncr:1_{52D9B3D2-A8C2-43A5-B4E1-C62450C73149}" xr6:coauthVersionLast="47" xr6:coauthVersionMax="47" xr10:uidLastSave="{00000000-0000-0000-0000-000000000000}"/>
  <bookViews>
    <workbookView xWindow="-120" yWindow="-120" windowWidth="38640" windowHeight="21240" activeTab="1" xr2:uid="{A92F6AB4-7E0A-49FF-B20C-6F7D9180D85F}"/>
  </bookViews>
  <sheets>
    <sheet name="Clientliste" sheetId="1" r:id="rId1"/>
    <sheet name="NSW View" sheetId="19" r:id="rId2"/>
    <sheet name="DePatch View" sheetId="17" r:id="rId3"/>
    <sheet name="VersPatch View" sheetId="25" r:id="rId4"/>
    <sheet name="Status" sheetId="2" r:id="rId5"/>
  </sheets>
  <definedNames>
    <definedName name="_Cable">Clientliste!$S:$S</definedName>
    <definedName name="_CableEqpt">Clientliste!$Q:$Q</definedName>
    <definedName name="_CableNsw">Clientliste!$U:$U</definedName>
    <definedName name="_DeNpf">Clientliste!$R:$R</definedName>
    <definedName name="_Equipement">Clientliste!$E:$E</definedName>
    <definedName name="_xlnm._FilterDatabase" localSheetId="0" hidden="1">Clientliste!$B$3:$AR$180</definedName>
    <definedName name="_Gateway">Clientliste!$AN:$AN</definedName>
    <definedName name="_IP1">Clientliste!$AK:$AK</definedName>
    <definedName name="_IP2">Clientliste!$AL:$AL</definedName>
    <definedName name="_Label">Clientliste!$H:$H</definedName>
    <definedName name="_Mask">Clientliste!$AM:$AM</definedName>
    <definedName name="_NomEquipement">Clientliste!$E:$E</definedName>
    <definedName name="_Nsw1_Port">Clientliste!$W:$W</definedName>
    <definedName name="_Nsw10_Port">Clientliste!$AI:$AI</definedName>
    <definedName name="_Nsw2_Port">Clientliste!$X:$X</definedName>
    <definedName name="_Nsw3_Port">Clientliste!$Y:$Y</definedName>
    <definedName name="_Nsw4_Port">Clientliste!$Z:$Z</definedName>
    <definedName name="_Nsw5_Port">Clientliste!$AB:$AB</definedName>
    <definedName name="_Nsw6_Port">Clientliste!$AC:$AC</definedName>
    <definedName name="_Nsw7_Port">Clientliste!$AE:$AE</definedName>
    <definedName name="_Nsw8_Port">Clientliste!$AF:$AF</definedName>
    <definedName name="_Nsw9_Port">Clientliste!$AH:$AH</definedName>
    <definedName name="_Status_Logique">Clientliste!$N:$N</definedName>
    <definedName name="_Status_Physique">Clientliste!$M:$M</definedName>
    <definedName name="_VersNpf">Clientliste!$T:$T</definedName>
    <definedName name="_Vlan">Clientliste!$AP:$AP</definedName>
    <definedName name="_VlanId">Clientliste!$AO:$AO</definedName>
    <definedName name="liste_KvmSw">Status!$D$4:$D$9</definedName>
    <definedName name="liste_Patch">Status!$E$4:$E$47</definedName>
    <definedName name="liste_Patch2">Status!$F$4:$F$25</definedName>
    <definedName name="liste_status">Status!$B$4:$B$12</definedName>
    <definedName name="liste_Unit">Status!$O$4:$O$8</definedName>
    <definedName name="_xlnm.Print_Area" localSheetId="0">Clientliste!$A$1:$AQ$54</definedName>
    <definedName name="_xlnm.Print_Area" localSheetId="1">'NSW View'!$A$85:$AP$108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7" i="19" l="1"/>
  <c r="C87" i="19"/>
  <c r="D102" i="19"/>
  <c r="E102" i="19"/>
  <c r="F102" i="19"/>
  <c r="G102" i="19"/>
  <c r="H102" i="19"/>
  <c r="I102" i="19"/>
  <c r="J102" i="19"/>
  <c r="K102" i="19"/>
  <c r="L102" i="19"/>
  <c r="M102" i="19"/>
  <c r="N102" i="19"/>
  <c r="O102" i="19"/>
  <c r="P102" i="19"/>
  <c r="Q102" i="19"/>
  <c r="R102" i="19"/>
  <c r="S102" i="19"/>
  <c r="T102" i="19"/>
  <c r="U102" i="19"/>
  <c r="V102" i="19"/>
  <c r="W102" i="19"/>
  <c r="X102" i="19"/>
  <c r="Y102" i="19"/>
  <c r="Z102" i="19"/>
  <c r="AA102" i="19"/>
  <c r="AB102" i="19"/>
  <c r="AC102" i="19"/>
  <c r="AD102" i="19"/>
  <c r="AE102" i="19"/>
  <c r="AF102" i="19"/>
  <c r="AG102" i="19"/>
  <c r="AH102" i="19"/>
  <c r="AI102" i="19"/>
  <c r="AJ102" i="19"/>
  <c r="AK102" i="19"/>
  <c r="AL102" i="19"/>
  <c r="AM102" i="19"/>
  <c r="AN102" i="19"/>
  <c r="C102" i="19"/>
  <c r="D99" i="19"/>
  <c r="E99" i="19"/>
  <c r="F99" i="19"/>
  <c r="G99" i="19"/>
  <c r="H99" i="19"/>
  <c r="I99" i="19"/>
  <c r="J99" i="19"/>
  <c r="K99" i="19"/>
  <c r="L99" i="19"/>
  <c r="M99" i="19"/>
  <c r="N99" i="19"/>
  <c r="O99" i="19"/>
  <c r="P99" i="19"/>
  <c r="Q99" i="19"/>
  <c r="R99" i="19"/>
  <c r="S99" i="19"/>
  <c r="T99" i="19"/>
  <c r="U99" i="19"/>
  <c r="V99" i="19"/>
  <c r="W99" i="19"/>
  <c r="X99" i="19"/>
  <c r="Y99" i="19"/>
  <c r="Z99" i="19"/>
  <c r="AA99" i="19"/>
  <c r="AB99" i="19"/>
  <c r="AC99" i="19"/>
  <c r="AD99" i="19"/>
  <c r="AE99" i="19"/>
  <c r="AF99" i="19"/>
  <c r="AG99" i="19"/>
  <c r="AH99" i="19"/>
  <c r="AI99" i="19"/>
  <c r="AJ99" i="19"/>
  <c r="AK99" i="19"/>
  <c r="AL99" i="19"/>
  <c r="AM99" i="19"/>
  <c r="AN99" i="19"/>
  <c r="D93" i="19"/>
  <c r="E93" i="19"/>
  <c r="F93" i="19"/>
  <c r="G93" i="19"/>
  <c r="H93" i="19"/>
  <c r="I93" i="19"/>
  <c r="J93" i="19"/>
  <c r="K93" i="19"/>
  <c r="L93" i="19"/>
  <c r="M93" i="19"/>
  <c r="N93" i="19"/>
  <c r="O93" i="19"/>
  <c r="P93" i="19"/>
  <c r="Q93" i="19"/>
  <c r="R93" i="19"/>
  <c r="S93" i="19"/>
  <c r="T93" i="19"/>
  <c r="U93" i="19"/>
  <c r="V93" i="19"/>
  <c r="W93" i="19"/>
  <c r="X93" i="19"/>
  <c r="Y93" i="19"/>
  <c r="Z93" i="19"/>
  <c r="AA93" i="19"/>
  <c r="AB93" i="19"/>
  <c r="AC93" i="19"/>
  <c r="AD93" i="19"/>
  <c r="AE93" i="19"/>
  <c r="AF93" i="19"/>
  <c r="AG93" i="19"/>
  <c r="AH93" i="19"/>
  <c r="AI93" i="19"/>
  <c r="AJ93" i="19"/>
  <c r="AK93" i="19"/>
  <c r="AL93" i="19"/>
  <c r="AM93" i="19"/>
  <c r="AN93" i="19"/>
  <c r="C93" i="19"/>
  <c r="C99" i="19"/>
  <c r="D96" i="19"/>
  <c r="E96" i="19"/>
  <c r="F96" i="19"/>
  <c r="G96" i="19"/>
  <c r="H96" i="19"/>
  <c r="I96" i="19"/>
  <c r="J96" i="19"/>
  <c r="K96" i="19"/>
  <c r="L96" i="19"/>
  <c r="M96" i="19"/>
  <c r="N96" i="19"/>
  <c r="O96" i="19"/>
  <c r="P96" i="19"/>
  <c r="Q96" i="19"/>
  <c r="R96" i="19"/>
  <c r="S96" i="19"/>
  <c r="T96" i="19"/>
  <c r="U96" i="19"/>
  <c r="V96" i="19"/>
  <c r="W96" i="19"/>
  <c r="X96" i="19"/>
  <c r="Y96" i="19"/>
  <c r="Z96" i="19"/>
  <c r="AA96" i="19"/>
  <c r="AB96" i="19"/>
  <c r="AC96" i="19"/>
  <c r="AD96" i="19"/>
  <c r="AE96" i="19"/>
  <c r="AF96" i="19"/>
  <c r="AG96" i="19"/>
  <c r="AH96" i="19"/>
  <c r="AI96" i="19"/>
  <c r="AJ96" i="19"/>
  <c r="AK96" i="19"/>
  <c r="AL96" i="19"/>
  <c r="AM96" i="19"/>
  <c r="AN96" i="19"/>
  <c r="C96" i="19"/>
  <c r="D4" i="19"/>
  <c r="E4" i="19"/>
  <c r="F4" i="19"/>
  <c r="G4" i="19"/>
  <c r="H4" i="19"/>
  <c r="I4" i="19"/>
  <c r="J4" i="19"/>
  <c r="K4" i="19"/>
  <c r="L4" i="19"/>
  <c r="M4" i="19"/>
  <c r="N4" i="19"/>
  <c r="O4" i="19"/>
  <c r="P4" i="19"/>
  <c r="Q4" i="19"/>
  <c r="R4" i="19"/>
  <c r="S4" i="19"/>
  <c r="T4" i="19"/>
  <c r="U4" i="19"/>
  <c r="V4" i="19"/>
  <c r="W4" i="19"/>
  <c r="C4" i="19"/>
  <c r="D19" i="19"/>
  <c r="E19" i="19"/>
  <c r="F19" i="19"/>
  <c r="G19" i="19"/>
  <c r="H19" i="19"/>
  <c r="I19" i="19"/>
  <c r="J19" i="19"/>
  <c r="K19" i="19"/>
  <c r="L19" i="19"/>
  <c r="M19" i="19"/>
  <c r="N19" i="19"/>
  <c r="O19" i="19"/>
  <c r="P19" i="19"/>
  <c r="Q19" i="19"/>
  <c r="R19" i="19"/>
  <c r="S19" i="19"/>
  <c r="T19" i="19"/>
  <c r="U19" i="19"/>
  <c r="V19" i="19"/>
  <c r="W19" i="19"/>
  <c r="C19" i="19"/>
  <c r="D25" i="19"/>
  <c r="E25" i="19"/>
  <c r="F25" i="19"/>
  <c r="G25" i="19"/>
  <c r="H25" i="19"/>
  <c r="I25" i="19"/>
  <c r="J25" i="19"/>
  <c r="K25" i="19"/>
  <c r="L25" i="19"/>
  <c r="M25" i="19"/>
  <c r="N25" i="19"/>
  <c r="O25" i="19"/>
  <c r="P25" i="19"/>
  <c r="Q25" i="19"/>
  <c r="R25" i="19"/>
  <c r="S25" i="19"/>
  <c r="T25" i="19"/>
  <c r="U25" i="19"/>
  <c r="V25" i="19"/>
  <c r="W25" i="19"/>
  <c r="C25" i="19"/>
  <c r="D40" i="19"/>
  <c r="E40" i="19"/>
  <c r="F40" i="19"/>
  <c r="G40" i="19"/>
  <c r="H40" i="19"/>
  <c r="I40" i="19"/>
  <c r="J40" i="19"/>
  <c r="K40" i="19"/>
  <c r="L40" i="19"/>
  <c r="M40" i="19"/>
  <c r="N40" i="19"/>
  <c r="O40" i="19"/>
  <c r="P40" i="19"/>
  <c r="Q40" i="19"/>
  <c r="R40" i="19"/>
  <c r="S40" i="19"/>
  <c r="T40" i="19"/>
  <c r="U40" i="19"/>
  <c r="V40" i="19"/>
  <c r="W40" i="19"/>
  <c r="C40" i="19"/>
  <c r="D46" i="19"/>
  <c r="E46" i="19"/>
  <c r="F46" i="19"/>
  <c r="G46" i="19"/>
  <c r="H46" i="19"/>
  <c r="I46" i="19"/>
  <c r="J46" i="19"/>
  <c r="K46" i="19"/>
  <c r="L46" i="19"/>
  <c r="M46" i="19"/>
  <c r="N46" i="19"/>
  <c r="O46" i="19"/>
  <c r="P46" i="19"/>
  <c r="Q46" i="19"/>
  <c r="R46" i="19"/>
  <c r="S46" i="19"/>
  <c r="T46" i="19"/>
  <c r="U46" i="19"/>
  <c r="V46" i="19"/>
  <c r="W46" i="19"/>
  <c r="X46" i="19"/>
  <c r="Y46" i="19"/>
  <c r="Z46" i="19"/>
  <c r="AA46" i="19"/>
  <c r="AB46" i="19"/>
  <c r="AC46" i="19"/>
  <c r="AD46" i="19"/>
  <c r="AE46" i="19"/>
  <c r="AF46" i="19"/>
  <c r="AG46" i="19"/>
  <c r="AH46" i="19"/>
  <c r="AI46" i="19"/>
  <c r="C46" i="19"/>
  <c r="D67" i="19"/>
  <c r="E67" i="19"/>
  <c r="F67" i="19"/>
  <c r="G67" i="19"/>
  <c r="H67" i="19"/>
  <c r="I67" i="19"/>
  <c r="J67" i="19"/>
  <c r="K67" i="19"/>
  <c r="L67" i="19"/>
  <c r="M67" i="19"/>
  <c r="N67" i="19"/>
  <c r="O67" i="19"/>
  <c r="P67" i="19"/>
  <c r="Q67" i="19"/>
  <c r="R67" i="19"/>
  <c r="S67" i="19"/>
  <c r="T67" i="19"/>
  <c r="U67" i="19"/>
  <c r="V67" i="19"/>
  <c r="W67" i="19"/>
  <c r="X67" i="19"/>
  <c r="Y67" i="19"/>
  <c r="Z67" i="19"/>
  <c r="AA67" i="19"/>
  <c r="AB67" i="19"/>
  <c r="AC67" i="19"/>
  <c r="AD67" i="19"/>
  <c r="AE67" i="19"/>
  <c r="AF67" i="19"/>
  <c r="AG67" i="19"/>
  <c r="AH67" i="19"/>
  <c r="AI67" i="19"/>
  <c r="C67" i="19"/>
  <c r="D61" i="19"/>
  <c r="E61" i="19"/>
  <c r="F61" i="19"/>
  <c r="G61" i="19"/>
  <c r="H61" i="19"/>
  <c r="I61" i="19"/>
  <c r="J61" i="19"/>
  <c r="K61" i="19"/>
  <c r="L61" i="19"/>
  <c r="M61" i="19"/>
  <c r="N61" i="19"/>
  <c r="O61" i="19"/>
  <c r="P61" i="19"/>
  <c r="Q61" i="19"/>
  <c r="R61" i="19"/>
  <c r="S61" i="19"/>
  <c r="T61" i="19"/>
  <c r="U61" i="19"/>
  <c r="V61" i="19"/>
  <c r="W61" i="19"/>
  <c r="X61" i="19"/>
  <c r="Y61" i="19"/>
  <c r="Z61" i="19"/>
  <c r="AA61" i="19"/>
  <c r="AB61" i="19"/>
  <c r="AC61" i="19"/>
  <c r="AD61" i="19"/>
  <c r="AE61" i="19"/>
  <c r="AF61" i="19"/>
  <c r="AG61" i="19"/>
  <c r="AH61" i="19"/>
  <c r="AI61" i="19"/>
  <c r="C61" i="19"/>
  <c r="C88" i="19"/>
  <c r="D107" i="19"/>
  <c r="E107" i="19"/>
  <c r="F107" i="19"/>
  <c r="G107" i="19"/>
  <c r="H107" i="19"/>
  <c r="I107" i="19"/>
  <c r="J107" i="19"/>
  <c r="K107" i="19"/>
  <c r="L107" i="19"/>
  <c r="M107" i="19"/>
  <c r="N107" i="19"/>
  <c r="O107" i="19"/>
  <c r="P107" i="19"/>
  <c r="Q107" i="19"/>
  <c r="R107" i="19"/>
  <c r="S107" i="19"/>
  <c r="T107" i="19"/>
  <c r="U107" i="19"/>
  <c r="V107" i="19"/>
  <c r="W107" i="19"/>
  <c r="X107" i="19"/>
  <c r="Y107" i="19"/>
  <c r="Z107" i="19"/>
  <c r="AA107" i="19"/>
  <c r="AB107" i="19"/>
  <c r="AC107" i="19"/>
  <c r="AD107" i="19"/>
  <c r="AE107" i="19"/>
  <c r="AF107" i="19"/>
  <c r="AG107" i="19"/>
  <c r="AH107" i="19"/>
  <c r="AI107" i="19"/>
  <c r="AJ107" i="19"/>
  <c r="AK107" i="19"/>
  <c r="AL107" i="19"/>
  <c r="AM107" i="19"/>
  <c r="AN107" i="19"/>
  <c r="C107" i="19"/>
  <c r="C92" i="19"/>
  <c r="C89" i="19"/>
  <c r="D88" i="19"/>
  <c r="E88" i="19"/>
  <c r="F88" i="19"/>
  <c r="G88" i="19"/>
  <c r="H88" i="19"/>
  <c r="I88" i="19"/>
  <c r="J88" i="19"/>
  <c r="K88" i="19"/>
  <c r="L88" i="19"/>
  <c r="M88" i="19"/>
  <c r="N88" i="19"/>
  <c r="O88" i="19"/>
  <c r="P88" i="19"/>
  <c r="Q88" i="19"/>
  <c r="R88" i="19"/>
  <c r="S88" i="19"/>
  <c r="T88" i="19"/>
  <c r="U88" i="19"/>
  <c r="V88" i="19"/>
  <c r="W88" i="19"/>
  <c r="X88" i="19"/>
  <c r="Y88" i="19"/>
  <c r="Z88" i="19"/>
  <c r="AA88" i="19"/>
  <c r="AB88" i="19"/>
  <c r="AC88" i="19"/>
  <c r="AD88" i="19"/>
  <c r="AE88" i="19"/>
  <c r="AF88" i="19"/>
  <c r="AG88" i="19"/>
  <c r="AH88" i="19"/>
  <c r="AI88" i="19"/>
  <c r="AJ88" i="19"/>
  <c r="AK88" i="19"/>
  <c r="AL88" i="19"/>
  <c r="AM88" i="19"/>
  <c r="AN88" i="19"/>
  <c r="D82" i="19"/>
  <c r="E82" i="19"/>
  <c r="F82" i="19"/>
  <c r="G82" i="19"/>
  <c r="H82" i="19"/>
  <c r="I82" i="19"/>
  <c r="J82" i="19"/>
  <c r="K82" i="19"/>
  <c r="L82" i="19"/>
  <c r="M82" i="19"/>
  <c r="N82" i="19"/>
  <c r="O82" i="19"/>
  <c r="P82" i="19"/>
  <c r="Q82" i="19"/>
  <c r="R82" i="19"/>
  <c r="S82" i="19"/>
  <c r="T82" i="19"/>
  <c r="U82" i="19"/>
  <c r="V82" i="19"/>
  <c r="W82" i="19"/>
  <c r="X82" i="19"/>
  <c r="Y82" i="19"/>
  <c r="Z82" i="19"/>
  <c r="AA82" i="19"/>
  <c r="AB82" i="19"/>
  <c r="AC82" i="19"/>
  <c r="AD82" i="19"/>
  <c r="AE82" i="19"/>
  <c r="AF82" i="19"/>
  <c r="AG82" i="19"/>
  <c r="AH82" i="19"/>
  <c r="AI82" i="19"/>
  <c r="C82" i="19"/>
  <c r="D78" i="19"/>
  <c r="E78" i="19"/>
  <c r="F78" i="19"/>
  <c r="G78" i="19"/>
  <c r="H78" i="19"/>
  <c r="I78" i="19"/>
  <c r="J78" i="19"/>
  <c r="K78" i="19"/>
  <c r="L78" i="19"/>
  <c r="M78" i="19"/>
  <c r="N78" i="19"/>
  <c r="O78" i="19"/>
  <c r="P78" i="19"/>
  <c r="Q78" i="19"/>
  <c r="R78" i="19"/>
  <c r="S78" i="19"/>
  <c r="T78" i="19"/>
  <c r="U78" i="19"/>
  <c r="V78" i="19"/>
  <c r="W78" i="19"/>
  <c r="X78" i="19"/>
  <c r="Y78" i="19"/>
  <c r="Z78" i="19"/>
  <c r="AA78" i="19"/>
  <c r="AB78" i="19"/>
  <c r="AC78" i="19"/>
  <c r="AD78" i="19"/>
  <c r="AE78" i="19"/>
  <c r="AF78" i="19"/>
  <c r="AG78" i="19"/>
  <c r="AH78" i="19"/>
  <c r="AI78" i="19"/>
  <c r="C78" i="19"/>
  <c r="C79" i="19"/>
  <c r="D71" i="19"/>
  <c r="E71" i="19"/>
  <c r="F71" i="19"/>
  <c r="G71" i="19"/>
  <c r="H71" i="19"/>
  <c r="I71" i="19"/>
  <c r="J71" i="19"/>
  <c r="K71" i="19"/>
  <c r="L71" i="19"/>
  <c r="M71" i="19"/>
  <c r="N71" i="19"/>
  <c r="O71" i="19"/>
  <c r="P71" i="19"/>
  <c r="Q71" i="19"/>
  <c r="R71" i="19"/>
  <c r="S71" i="19"/>
  <c r="T71" i="19"/>
  <c r="U71" i="19"/>
  <c r="V71" i="19"/>
  <c r="W71" i="19"/>
  <c r="X71" i="19"/>
  <c r="Y71" i="19"/>
  <c r="Z71" i="19"/>
  <c r="AA71" i="19"/>
  <c r="AB71" i="19"/>
  <c r="AC71" i="19"/>
  <c r="AD71" i="19"/>
  <c r="AE71" i="19"/>
  <c r="AF71" i="19"/>
  <c r="AG71" i="19"/>
  <c r="AH71" i="19"/>
  <c r="AI71" i="19"/>
  <c r="C71" i="19"/>
  <c r="C15" i="19"/>
  <c r="D6" i="19"/>
  <c r="E6" i="19"/>
  <c r="F6" i="19"/>
  <c r="G6" i="19"/>
  <c r="H6" i="19"/>
  <c r="I6" i="19"/>
  <c r="J6" i="19"/>
  <c r="K6" i="19"/>
  <c r="L6" i="19"/>
  <c r="M6" i="19"/>
  <c r="N6" i="19"/>
  <c r="O6" i="19"/>
  <c r="P6" i="19"/>
  <c r="Q6" i="19"/>
  <c r="R6" i="19"/>
  <c r="S6" i="19"/>
  <c r="T6" i="19"/>
  <c r="U6" i="19"/>
  <c r="V6" i="19"/>
  <c r="W6" i="19"/>
  <c r="D8" i="19"/>
  <c r="E8" i="19"/>
  <c r="F8" i="19"/>
  <c r="G8" i="19"/>
  <c r="H8" i="19"/>
  <c r="I8" i="19"/>
  <c r="J8" i="19"/>
  <c r="K8" i="19"/>
  <c r="L8" i="19"/>
  <c r="M8" i="19"/>
  <c r="N8" i="19"/>
  <c r="O8" i="19"/>
  <c r="P8" i="19"/>
  <c r="Q8" i="19"/>
  <c r="R8" i="19"/>
  <c r="S8" i="19"/>
  <c r="T8" i="19"/>
  <c r="U8" i="19"/>
  <c r="V8" i="19"/>
  <c r="W8" i="19"/>
  <c r="C3" i="19"/>
  <c r="C6" i="19"/>
  <c r="X6" i="19"/>
  <c r="Y6" i="19"/>
  <c r="Z6" i="19"/>
  <c r="AA6" i="19"/>
  <c r="AB6" i="19"/>
  <c r="AC6" i="19"/>
  <c r="AD6" i="19"/>
  <c r="AE6" i="19"/>
  <c r="AF6" i="19"/>
  <c r="AG6" i="19"/>
  <c r="AH6" i="19"/>
  <c r="AI6" i="19"/>
  <c r="AJ6" i="19"/>
  <c r="C8" i="19"/>
  <c r="AI8" i="19"/>
  <c r="AH8" i="19"/>
  <c r="AG8" i="19"/>
  <c r="AF8" i="19"/>
  <c r="AE8" i="19"/>
  <c r="AD8" i="19"/>
  <c r="AC8" i="19"/>
  <c r="AB8" i="19"/>
  <c r="AA8" i="19"/>
  <c r="Z8" i="19"/>
  <c r="Y8" i="19"/>
  <c r="X8" i="19"/>
  <c r="W45" i="19" l="1"/>
  <c r="X45" i="19"/>
  <c r="Y45" i="19"/>
  <c r="Z45" i="19"/>
  <c r="C36" i="19" l="1"/>
  <c r="D103" i="19" l="1"/>
  <c r="E103" i="19"/>
  <c r="F103" i="19"/>
  <c r="G103" i="19"/>
  <c r="H103" i="19"/>
  <c r="I103" i="19"/>
  <c r="J103" i="19"/>
  <c r="K103" i="19"/>
  <c r="L103" i="19"/>
  <c r="M103" i="19"/>
  <c r="N103" i="19"/>
  <c r="O103" i="19"/>
  <c r="P103" i="19"/>
  <c r="Q103" i="19"/>
  <c r="R103" i="19"/>
  <c r="S103" i="19"/>
  <c r="T103" i="19"/>
  <c r="U103" i="19"/>
  <c r="V103" i="19"/>
  <c r="W103" i="19"/>
  <c r="X103" i="19"/>
  <c r="Y103" i="19"/>
  <c r="Z103" i="19"/>
  <c r="AA103" i="19"/>
  <c r="AB103" i="19"/>
  <c r="AC103" i="19"/>
  <c r="AD103" i="19"/>
  <c r="AE103" i="19"/>
  <c r="AF103" i="19"/>
  <c r="AG103" i="19"/>
  <c r="AH103" i="19"/>
  <c r="AI103" i="19"/>
  <c r="AJ103" i="19"/>
  <c r="AK103" i="19"/>
  <c r="AL103" i="19"/>
  <c r="AM103" i="19"/>
  <c r="AN103" i="19"/>
  <c r="C103" i="19"/>
  <c r="D92" i="19"/>
  <c r="E92" i="19"/>
  <c r="F92" i="19"/>
  <c r="G92" i="19"/>
  <c r="H92" i="19"/>
  <c r="I92" i="19"/>
  <c r="J92" i="19"/>
  <c r="K92" i="19"/>
  <c r="L92" i="19"/>
  <c r="M92" i="19"/>
  <c r="N92" i="19"/>
  <c r="O92" i="19"/>
  <c r="P92" i="19"/>
  <c r="Q92" i="19"/>
  <c r="R92" i="19"/>
  <c r="S92" i="19"/>
  <c r="T92" i="19"/>
  <c r="U92" i="19"/>
  <c r="V92" i="19"/>
  <c r="W92" i="19"/>
  <c r="X92" i="19"/>
  <c r="Y92" i="19"/>
  <c r="Z92" i="19"/>
  <c r="AA92" i="19"/>
  <c r="AB92" i="19"/>
  <c r="AC92" i="19"/>
  <c r="AD92" i="19"/>
  <c r="AE92" i="19"/>
  <c r="AF92" i="19"/>
  <c r="AG92" i="19"/>
  <c r="AH92" i="19"/>
  <c r="AI92" i="19"/>
  <c r="AJ92" i="19"/>
  <c r="AK92" i="19"/>
  <c r="AL92" i="19"/>
  <c r="AM92" i="19"/>
  <c r="AN92" i="19"/>
  <c r="AJ104" i="19" l="1"/>
  <c r="AK104" i="19"/>
  <c r="AL104" i="19"/>
  <c r="AM104" i="19"/>
  <c r="AN104" i="19"/>
  <c r="AJ105" i="19"/>
  <c r="AK105" i="19"/>
  <c r="AL105" i="19"/>
  <c r="AM105" i="19"/>
  <c r="AN105" i="19"/>
  <c r="AJ106" i="19"/>
  <c r="AK106" i="19"/>
  <c r="AL106" i="19"/>
  <c r="AM106" i="19"/>
  <c r="AN106" i="19"/>
  <c r="AJ108" i="19"/>
  <c r="AK108" i="19"/>
  <c r="AL108" i="19"/>
  <c r="AM108" i="19"/>
  <c r="AN108" i="19"/>
  <c r="AJ90" i="19"/>
  <c r="AK90" i="19"/>
  <c r="AL90" i="19"/>
  <c r="AM90" i="19"/>
  <c r="AN90" i="19"/>
  <c r="AJ91" i="19"/>
  <c r="AK91" i="19"/>
  <c r="AL91" i="19"/>
  <c r="AM91" i="19"/>
  <c r="AN91" i="19"/>
  <c r="AJ89" i="19"/>
  <c r="AK89" i="19"/>
  <c r="AL89" i="19"/>
  <c r="AM89" i="19"/>
  <c r="AN89" i="19"/>
  <c r="AJ87" i="19"/>
  <c r="AK87" i="19"/>
  <c r="AL87" i="19"/>
  <c r="AM87" i="19"/>
  <c r="AN87" i="19"/>
  <c r="D36" i="19"/>
  <c r="E36" i="19"/>
  <c r="F36" i="19"/>
  <c r="G36" i="19"/>
  <c r="H36" i="19"/>
  <c r="I36" i="19"/>
  <c r="J36" i="19"/>
  <c r="K36" i="19"/>
  <c r="L36" i="19"/>
  <c r="M36" i="19"/>
  <c r="N36" i="19"/>
  <c r="O36" i="19"/>
  <c r="P36" i="19"/>
  <c r="Q36" i="19"/>
  <c r="R36" i="19"/>
  <c r="S36" i="19"/>
  <c r="T36" i="19"/>
  <c r="U36" i="19"/>
  <c r="V36" i="19"/>
  <c r="W36" i="19"/>
  <c r="D29" i="19"/>
  <c r="E29" i="19"/>
  <c r="F29" i="19"/>
  <c r="G29" i="19"/>
  <c r="H29" i="19"/>
  <c r="I29" i="19"/>
  <c r="J29" i="19"/>
  <c r="K29" i="19"/>
  <c r="L29" i="19"/>
  <c r="M29" i="19"/>
  <c r="N29" i="19"/>
  <c r="O29" i="19"/>
  <c r="P29" i="19"/>
  <c r="Q29" i="19"/>
  <c r="R29" i="19"/>
  <c r="S29" i="19"/>
  <c r="T29" i="19"/>
  <c r="U29" i="19"/>
  <c r="V29" i="19"/>
  <c r="W29" i="19"/>
  <c r="C29" i="19"/>
  <c r="D17" i="19" l="1"/>
  <c r="E17" i="19"/>
  <c r="F17" i="19"/>
  <c r="G17" i="19"/>
  <c r="H17" i="19"/>
  <c r="I17" i="19"/>
  <c r="J17" i="19"/>
  <c r="K17" i="19"/>
  <c r="L17" i="19"/>
  <c r="M17" i="19"/>
  <c r="N17" i="19"/>
  <c r="O17" i="19"/>
  <c r="P17" i="19"/>
  <c r="Q17" i="19"/>
  <c r="R17" i="19"/>
  <c r="S17" i="19"/>
  <c r="T17" i="19"/>
  <c r="U17" i="19"/>
  <c r="V17" i="19"/>
  <c r="W17" i="19"/>
  <c r="X17" i="19"/>
  <c r="Y17" i="19"/>
  <c r="Z17" i="19"/>
  <c r="AA17" i="19"/>
  <c r="AB17" i="19"/>
  <c r="AC17" i="19"/>
  <c r="AD17" i="19"/>
  <c r="AE17" i="19"/>
  <c r="AF17" i="19"/>
  <c r="AG17" i="19"/>
  <c r="AH17" i="19"/>
  <c r="AI17" i="19"/>
  <c r="C17" i="19"/>
  <c r="D57" i="19"/>
  <c r="E57" i="19"/>
  <c r="F57" i="19"/>
  <c r="G57" i="19"/>
  <c r="H57" i="19"/>
  <c r="I57" i="19"/>
  <c r="J57" i="19"/>
  <c r="K57" i="19"/>
  <c r="L57" i="19"/>
  <c r="M57" i="19"/>
  <c r="N57" i="19"/>
  <c r="O57" i="19"/>
  <c r="P57" i="19"/>
  <c r="Q57" i="19"/>
  <c r="R57" i="19"/>
  <c r="S57" i="19"/>
  <c r="T57" i="19"/>
  <c r="U57" i="19"/>
  <c r="V57" i="19"/>
  <c r="W57" i="19"/>
  <c r="X57" i="19"/>
  <c r="Y57" i="19"/>
  <c r="Z57" i="19"/>
  <c r="AA57" i="19"/>
  <c r="AB57" i="19"/>
  <c r="AC57" i="19"/>
  <c r="AD57" i="19"/>
  <c r="AE57" i="19"/>
  <c r="AF57" i="19"/>
  <c r="AG57" i="19"/>
  <c r="AH57" i="19"/>
  <c r="AI57" i="19"/>
  <c r="C57" i="19"/>
  <c r="C59" i="19"/>
  <c r="D50" i="19"/>
  <c r="E50" i="19"/>
  <c r="F50" i="19"/>
  <c r="G50" i="19"/>
  <c r="H50" i="19"/>
  <c r="I50" i="19"/>
  <c r="J50" i="19"/>
  <c r="K50" i="19"/>
  <c r="L50" i="19"/>
  <c r="M50" i="19"/>
  <c r="N50" i="19"/>
  <c r="O50" i="19"/>
  <c r="P50" i="19"/>
  <c r="Q50" i="19"/>
  <c r="R50" i="19"/>
  <c r="S50" i="19"/>
  <c r="T50" i="19"/>
  <c r="U50" i="19"/>
  <c r="V50" i="19"/>
  <c r="W50" i="19"/>
  <c r="X50" i="19"/>
  <c r="Y50" i="19"/>
  <c r="Z50" i="19"/>
  <c r="AA50" i="19"/>
  <c r="AB50" i="19"/>
  <c r="AC50" i="19"/>
  <c r="AD50" i="19"/>
  <c r="AE50" i="19"/>
  <c r="AF50" i="19"/>
  <c r="AG50" i="19"/>
  <c r="AH50" i="19"/>
  <c r="AI50" i="19"/>
  <c r="C50" i="19"/>
  <c r="C26" i="19"/>
  <c r="AI108" i="19"/>
  <c r="AH108" i="19"/>
  <c r="AG108" i="19"/>
  <c r="AF108" i="19"/>
  <c r="AE108" i="19"/>
  <c r="AD108" i="19"/>
  <c r="AC108" i="19"/>
  <c r="AB108" i="19"/>
  <c r="AA108" i="19"/>
  <c r="Z108" i="19"/>
  <c r="Y108" i="19"/>
  <c r="X108" i="19"/>
  <c r="W108" i="19"/>
  <c r="V108" i="19"/>
  <c r="U108" i="19"/>
  <c r="T108" i="19"/>
  <c r="S108" i="19"/>
  <c r="R108" i="19"/>
  <c r="Q108" i="19"/>
  <c r="P108" i="19"/>
  <c r="O108" i="19"/>
  <c r="N108" i="19"/>
  <c r="M108" i="19"/>
  <c r="L108" i="19"/>
  <c r="K108" i="19"/>
  <c r="J108" i="19"/>
  <c r="I108" i="19"/>
  <c r="H108" i="19"/>
  <c r="G108" i="19"/>
  <c r="F108" i="19"/>
  <c r="E108" i="19"/>
  <c r="D108" i="19"/>
  <c r="C108" i="19"/>
  <c r="AI106" i="19"/>
  <c r="AH106" i="19"/>
  <c r="AG106" i="19"/>
  <c r="AF106" i="19"/>
  <c r="AE106" i="19"/>
  <c r="AD106" i="19"/>
  <c r="AC106" i="19"/>
  <c r="AB106" i="19"/>
  <c r="AA106" i="19"/>
  <c r="Z106" i="19"/>
  <c r="Y106" i="19"/>
  <c r="X106" i="19"/>
  <c r="W106" i="19"/>
  <c r="V106" i="19"/>
  <c r="U106" i="19"/>
  <c r="T106" i="19"/>
  <c r="S106" i="19"/>
  <c r="R106" i="19"/>
  <c r="Q106" i="19"/>
  <c r="P106" i="19"/>
  <c r="O106" i="19"/>
  <c r="N106" i="19"/>
  <c r="M106" i="19"/>
  <c r="L106" i="19"/>
  <c r="K106" i="19"/>
  <c r="J106" i="19"/>
  <c r="I106" i="19"/>
  <c r="H106" i="19"/>
  <c r="G106" i="19"/>
  <c r="F106" i="19"/>
  <c r="E106" i="19"/>
  <c r="D106" i="19"/>
  <c r="C106" i="19"/>
  <c r="AI105" i="19"/>
  <c r="AH105" i="19"/>
  <c r="AG105" i="19"/>
  <c r="AF105" i="19"/>
  <c r="AE105" i="19"/>
  <c r="AD105" i="19"/>
  <c r="AC105" i="19"/>
  <c r="AB105" i="19"/>
  <c r="AA105" i="19"/>
  <c r="Z105" i="19"/>
  <c r="Y105" i="19"/>
  <c r="X105" i="19"/>
  <c r="W105" i="19"/>
  <c r="V105" i="19"/>
  <c r="U105" i="19"/>
  <c r="T105" i="19"/>
  <c r="S105" i="19"/>
  <c r="R105" i="19"/>
  <c r="Q105" i="19"/>
  <c r="P105" i="19"/>
  <c r="O105" i="19"/>
  <c r="N105" i="19"/>
  <c r="M105" i="19"/>
  <c r="L105" i="19"/>
  <c r="K105" i="19"/>
  <c r="J105" i="19"/>
  <c r="I105" i="19"/>
  <c r="H105" i="19"/>
  <c r="G105" i="19"/>
  <c r="F105" i="19"/>
  <c r="E105" i="19"/>
  <c r="D105" i="19"/>
  <c r="C105" i="19"/>
  <c r="AI104" i="19"/>
  <c r="AH104" i="19"/>
  <c r="AG104" i="19"/>
  <c r="AF104" i="19"/>
  <c r="AE104" i="19"/>
  <c r="AD104" i="19"/>
  <c r="AC104" i="19"/>
  <c r="AB104" i="19"/>
  <c r="AA104" i="19"/>
  <c r="Z104" i="19"/>
  <c r="Y104" i="19"/>
  <c r="X104" i="19"/>
  <c r="W104" i="19"/>
  <c r="V104" i="19"/>
  <c r="U104" i="19"/>
  <c r="T104" i="19"/>
  <c r="S104" i="19"/>
  <c r="R104" i="19"/>
  <c r="Q104" i="19"/>
  <c r="P104" i="19"/>
  <c r="O104" i="19"/>
  <c r="N104" i="19"/>
  <c r="M104" i="19"/>
  <c r="L104" i="19"/>
  <c r="K104" i="19"/>
  <c r="J104" i="19"/>
  <c r="I104" i="19"/>
  <c r="H104" i="19"/>
  <c r="G104" i="19"/>
  <c r="F104" i="19"/>
  <c r="E104" i="19"/>
  <c r="D104" i="19"/>
  <c r="C104" i="19"/>
  <c r="AI91" i="19"/>
  <c r="AH91" i="19"/>
  <c r="AG91" i="19"/>
  <c r="AF91" i="19"/>
  <c r="AE91" i="19"/>
  <c r="AD91" i="19"/>
  <c r="AC91" i="19"/>
  <c r="AB91" i="19"/>
  <c r="AA91" i="19"/>
  <c r="Z91" i="19"/>
  <c r="Y91" i="19"/>
  <c r="X91" i="19"/>
  <c r="W91" i="19"/>
  <c r="V91" i="19"/>
  <c r="U91" i="19"/>
  <c r="T91" i="19"/>
  <c r="S91" i="19"/>
  <c r="R91" i="19"/>
  <c r="Q91" i="19"/>
  <c r="P91" i="19"/>
  <c r="O91" i="19"/>
  <c r="N91" i="19"/>
  <c r="M91" i="19"/>
  <c r="L91" i="19"/>
  <c r="K91" i="19"/>
  <c r="J91" i="19"/>
  <c r="I91" i="19"/>
  <c r="H91" i="19"/>
  <c r="G91" i="19"/>
  <c r="F91" i="19"/>
  <c r="E91" i="19"/>
  <c r="D91" i="19"/>
  <c r="C91" i="19"/>
  <c r="AI90" i="19"/>
  <c r="AH90" i="19"/>
  <c r="AG90" i="19"/>
  <c r="AF90" i="19"/>
  <c r="AE90" i="19"/>
  <c r="AD90" i="19"/>
  <c r="AC90" i="19"/>
  <c r="AB90" i="19"/>
  <c r="AA90" i="19"/>
  <c r="Z90" i="19"/>
  <c r="Y90" i="19"/>
  <c r="X90" i="19"/>
  <c r="W90" i="19"/>
  <c r="V90" i="19"/>
  <c r="U90" i="19"/>
  <c r="T90" i="19"/>
  <c r="S90" i="19"/>
  <c r="R90" i="19"/>
  <c r="Q90" i="19"/>
  <c r="P90" i="19"/>
  <c r="O90" i="19"/>
  <c r="N90" i="19"/>
  <c r="M90" i="19"/>
  <c r="L90" i="19"/>
  <c r="K90" i="19"/>
  <c r="J90" i="19"/>
  <c r="I90" i="19"/>
  <c r="H90" i="19"/>
  <c r="G90" i="19"/>
  <c r="F90" i="19"/>
  <c r="E90" i="19"/>
  <c r="D90" i="19"/>
  <c r="C90" i="19"/>
  <c r="AI89" i="19"/>
  <c r="AH89" i="19"/>
  <c r="AG89" i="19"/>
  <c r="AF89" i="19"/>
  <c r="AE89" i="19"/>
  <c r="AD89" i="19"/>
  <c r="AC89" i="19"/>
  <c r="AB89" i="19"/>
  <c r="AA89" i="19"/>
  <c r="Z89" i="19"/>
  <c r="Y89" i="19"/>
  <c r="X89" i="19"/>
  <c r="W89" i="19"/>
  <c r="V89" i="19"/>
  <c r="U89" i="19"/>
  <c r="T89" i="19"/>
  <c r="S89" i="19"/>
  <c r="R89" i="19"/>
  <c r="Q89" i="19"/>
  <c r="P89" i="19"/>
  <c r="O89" i="19"/>
  <c r="N89" i="19"/>
  <c r="M89" i="19"/>
  <c r="L89" i="19"/>
  <c r="K89" i="19"/>
  <c r="J89" i="19"/>
  <c r="I89" i="19"/>
  <c r="H89" i="19"/>
  <c r="G89" i="19"/>
  <c r="F89" i="19"/>
  <c r="E89" i="19"/>
  <c r="D89" i="19"/>
  <c r="AI87" i="19"/>
  <c r="AH87" i="19"/>
  <c r="AG87" i="19"/>
  <c r="AF87" i="19"/>
  <c r="AE87" i="19"/>
  <c r="AD87" i="19"/>
  <c r="AC87" i="19"/>
  <c r="AB87" i="19"/>
  <c r="AA87" i="19"/>
  <c r="Z87" i="19"/>
  <c r="Y87" i="19"/>
  <c r="X87" i="19"/>
  <c r="W87" i="19"/>
  <c r="V87" i="19"/>
  <c r="U87" i="19"/>
  <c r="T87" i="19"/>
  <c r="S87" i="19"/>
  <c r="R87" i="19"/>
  <c r="Q87" i="19"/>
  <c r="P87" i="19"/>
  <c r="O87" i="19"/>
  <c r="N87" i="19"/>
  <c r="M87" i="19"/>
  <c r="L87" i="19"/>
  <c r="K87" i="19"/>
  <c r="J87" i="19"/>
  <c r="I87" i="19"/>
  <c r="H87" i="19"/>
  <c r="G87" i="19"/>
  <c r="F87" i="19"/>
  <c r="E87" i="19"/>
  <c r="AJ83" i="19"/>
  <c r="AI83" i="19"/>
  <c r="AH83" i="19"/>
  <c r="AG83" i="19"/>
  <c r="AF83" i="19"/>
  <c r="AE83" i="19"/>
  <c r="AD83" i="19"/>
  <c r="AC83" i="19"/>
  <c r="AB83" i="19"/>
  <c r="AA83" i="19"/>
  <c r="Z83" i="19"/>
  <c r="Y83" i="19"/>
  <c r="X83" i="19"/>
  <c r="W83" i="19"/>
  <c r="V83" i="19"/>
  <c r="U83" i="19"/>
  <c r="T83" i="19"/>
  <c r="S83" i="19"/>
  <c r="R83" i="19"/>
  <c r="Q83" i="19"/>
  <c r="P83" i="19"/>
  <c r="O83" i="19"/>
  <c r="N83" i="19"/>
  <c r="M83" i="19"/>
  <c r="L83" i="19"/>
  <c r="K83" i="19"/>
  <c r="J83" i="19"/>
  <c r="I83" i="19"/>
  <c r="H83" i="19"/>
  <c r="G83" i="19"/>
  <c r="F83" i="19"/>
  <c r="E83" i="19"/>
  <c r="D83" i="19"/>
  <c r="C83" i="19"/>
  <c r="AJ81" i="19"/>
  <c r="AI81" i="19"/>
  <c r="AH81" i="19"/>
  <c r="AG81" i="19"/>
  <c r="AF81" i="19"/>
  <c r="AE81" i="19"/>
  <c r="AD81" i="19"/>
  <c r="AC81" i="19"/>
  <c r="AB81" i="19"/>
  <c r="AA81" i="19"/>
  <c r="Z81" i="19"/>
  <c r="Y81" i="19"/>
  <c r="X81" i="19"/>
  <c r="W81" i="19"/>
  <c r="V81" i="19"/>
  <c r="U81" i="19"/>
  <c r="T81" i="19"/>
  <c r="S81" i="19"/>
  <c r="R81" i="19"/>
  <c r="Q81" i="19"/>
  <c r="P81" i="19"/>
  <c r="O81" i="19"/>
  <c r="N81" i="19"/>
  <c r="M81" i="19"/>
  <c r="L81" i="19"/>
  <c r="K81" i="19"/>
  <c r="J81" i="19"/>
  <c r="I81" i="19"/>
  <c r="H81" i="19"/>
  <c r="G81" i="19"/>
  <c r="F81" i="19"/>
  <c r="E81" i="19"/>
  <c r="D81" i="19"/>
  <c r="C81" i="19"/>
  <c r="AJ80" i="19"/>
  <c r="AI80" i="19"/>
  <c r="AH80" i="19"/>
  <c r="AG80" i="19"/>
  <c r="AF80" i="19"/>
  <c r="AE80" i="19"/>
  <c r="AD80" i="19"/>
  <c r="AC80" i="19"/>
  <c r="AB80" i="19"/>
  <c r="AA80" i="19"/>
  <c r="Z80" i="19"/>
  <c r="Y80" i="19"/>
  <c r="X80" i="19"/>
  <c r="W80" i="19"/>
  <c r="V80" i="19"/>
  <c r="U80" i="19"/>
  <c r="T80" i="19"/>
  <c r="S80" i="19"/>
  <c r="R80" i="19"/>
  <c r="Q80" i="19"/>
  <c r="P80" i="19"/>
  <c r="O80" i="19"/>
  <c r="N80" i="19"/>
  <c r="M80" i="19"/>
  <c r="L80" i="19"/>
  <c r="K80" i="19"/>
  <c r="J80" i="19"/>
  <c r="I80" i="19"/>
  <c r="H80" i="19"/>
  <c r="G80" i="19"/>
  <c r="F80" i="19"/>
  <c r="E80" i="19"/>
  <c r="D80" i="19"/>
  <c r="C80" i="19"/>
  <c r="AJ79" i="19"/>
  <c r="AI79" i="19"/>
  <c r="AH79" i="19"/>
  <c r="AG79" i="19"/>
  <c r="AF79" i="19"/>
  <c r="AE79" i="19"/>
  <c r="AD79" i="19"/>
  <c r="AC79" i="19"/>
  <c r="AB79" i="19"/>
  <c r="AA79" i="19"/>
  <c r="Z79" i="19"/>
  <c r="Y79" i="19"/>
  <c r="X79" i="19"/>
  <c r="W79" i="19"/>
  <c r="V79" i="19"/>
  <c r="U79" i="19"/>
  <c r="T79" i="19"/>
  <c r="S79" i="19"/>
  <c r="R79" i="19"/>
  <c r="Q79" i="19"/>
  <c r="P79" i="19"/>
  <c r="O79" i="19"/>
  <c r="N79" i="19"/>
  <c r="M79" i="19"/>
  <c r="L79" i="19"/>
  <c r="K79" i="19"/>
  <c r="J79" i="19"/>
  <c r="I79" i="19"/>
  <c r="H79" i="19"/>
  <c r="G79" i="19"/>
  <c r="F79" i="19"/>
  <c r="E79" i="19"/>
  <c r="D79" i="19"/>
  <c r="AJ70" i="19"/>
  <c r="AI70" i="19"/>
  <c r="AH70" i="19"/>
  <c r="AG70" i="19"/>
  <c r="AF70" i="19"/>
  <c r="AE70" i="19"/>
  <c r="AD70" i="19"/>
  <c r="AC70" i="19"/>
  <c r="AB70" i="19"/>
  <c r="AA70" i="19"/>
  <c r="Z70" i="19"/>
  <c r="Y70" i="19"/>
  <c r="X70" i="19"/>
  <c r="W70" i="19"/>
  <c r="V70" i="19"/>
  <c r="U70" i="19"/>
  <c r="T70" i="19"/>
  <c r="S70" i="19"/>
  <c r="R70" i="19"/>
  <c r="Q70" i="19"/>
  <c r="P70" i="19"/>
  <c r="O70" i="19"/>
  <c r="N70" i="19"/>
  <c r="M70" i="19"/>
  <c r="L70" i="19"/>
  <c r="K70" i="19"/>
  <c r="J70" i="19"/>
  <c r="I70" i="19"/>
  <c r="H70" i="19"/>
  <c r="G70" i="19"/>
  <c r="F70" i="19"/>
  <c r="E70" i="19"/>
  <c r="D70" i="19"/>
  <c r="C70" i="19"/>
  <c r="AJ69" i="19"/>
  <c r="AI69" i="19"/>
  <c r="AH69" i="19"/>
  <c r="AG69" i="19"/>
  <c r="AF69" i="19"/>
  <c r="AE69" i="19"/>
  <c r="AD69" i="19"/>
  <c r="AC69" i="19"/>
  <c r="AB69" i="19"/>
  <c r="AA69" i="19"/>
  <c r="Z69" i="19"/>
  <c r="Y69" i="19"/>
  <c r="X69" i="19"/>
  <c r="W69" i="19"/>
  <c r="V69" i="19"/>
  <c r="U69" i="19"/>
  <c r="T69" i="19"/>
  <c r="S69" i="19"/>
  <c r="R69" i="19"/>
  <c r="Q69" i="19"/>
  <c r="P69" i="19"/>
  <c r="O69" i="19"/>
  <c r="N69" i="19"/>
  <c r="M69" i="19"/>
  <c r="L69" i="19"/>
  <c r="K69" i="19"/>
  <c r="J69" i="19"/>
  <c r="I69" i="19"/>
  <c r="H69" i="19"/>
  <c r="G69" i="19"/>
  <c r="F69" i="19"/>
  <c r="E69" i="19"/>
  <c r="D69" i="19"/>
  <c r="C69" i="19"/>
  <c r="AJ68" i="19"/>
  <c r="AI68" i="19"/>
  <c r="AH68" i="19"/>
  <c r="AG68" i="19"/>
  <c r="AF68" i="19"/>
  <c r="AE68" i="19"/>
  <c r="AD68" i="19"/>
  <c r="AC68" i="19"/>
  <c r="AB68" i="19"/>
  <c r="AA68" i="19"/>
  <c r="Z68" i="19"/>
  <c r="Y68" i="19"/>
  <c r="X68" i="19"/>
  <c r="W68" i="19"/>
  <c r="V68" i="19"/>
  <c r="U68" i="19"/>
  <c r="T68" i="19"/>
  <c r="S68" i="19"/>
  <c r="R68" i="19"/>
  <c r="Q68" i="19"/>
  <c r="P68" i="19"/>
  <c r="O68" i="19"/>
  <c r="N68" i="19"/>
  <c r="M68" i="19"/>
  <c r="L68" i="19"/>
  <c r="K68" i="19"/>
  <c r="J68" i="19"/>
  <c r="I68" i="19"/>
  <c r="H68" i="19"/>
  <c r="G68" i="19"/>
  <c r="F68" i="19"/>
  <c r="E68" i="19"/>
  <c r="D68" i="19"/>
  <c r="C68" i="19"/>
  <c r="AJ66" i="19"/>
  <c r="AI66" i="19"/>
  <c r="AH66" i="19"/>
  <c r="AG66" i="19"/>
  <c r="AF66" i="19"/>
  <c r="AE66" i="19"/>
  <c r="AD66" i="19"/>
  <c r="AC66" i="19"/>
  <c r="AB66" i="19"/>
  <c r="AA66" i="19"/>
  <c r="Z66" i="19"/>
  <c r="Y66" i="19"/>
  <c r="X66" i="19"/>
  <c r="W66" i="19"/>
  <c r="V66" i="19"/>
  <c r="U66" i="19"/>
  <c r="T66" i="19"/>
  <c r="S66" i="19"/>
  <c r="R66" i="19"/>
  <c r="Q66" i="19"/>
  <c r="P66" i="19"/>
  <c r="O66" i="19"/>
  <c r="N66" i="19"/>
  <c r="M66" i="19"/>
  <c r="L66" i="19"/>
  <c r="K66" i="19"/>
  <c r="J66" i="19"/>
  <c r="I66" i="19"/>
  <c r="H66" i="19"/>
  <c r="G66" i="19"/>
  <c r="F66" i="19"/>
  <c r="E66" i="19"/>
  <c r="D66" i="19"/>
  <c r="C66" i="19"/>
  <c r="AJ62" i="19"/>
  <c r="AI62" i="19"/>
  <c r="AH62" i="19"/>
  <c r="AG62" i="19"/>
  <c r="AF62" i="19"/>
  <c r="AE62" i="19"/>
  <c r="AD62" i="19"/>
  <c r="AC62" i="19"/>
  <c r="AB62" i="19"/>
  <c r="AA62" i="19"/>
  <c r="Z62" i="19"/>
  <c r="Y62" i="19"/>
  <c r="X62" i="19"/>
  <c r="W62" i="19"/>
  <c r="V62" i="19"/>
  <c r="U62" i="19"/>
  <c r="T62" i="19"/>
  <c r="S62" i="19"/>
  <c r="R62" i="19"/>
  <c r="Q62" i="19"/>
  <c r="P62" i="19"/>
  <c r="O62" i="19"/>
  <c r="N62" i="19"/>
  <c r="M62" i="19"/>
  <c r="L62" i="19"/>
  <c r="K62" i="19"/>
  <c r="J62" i="19"/>
  <c r="I62" i="19"/>
  <c r="H62" i="19"/>
  <c r="G62" i="19"/>
  <c r="F62" i="19"/>
  <c r="E62" i="19"/>
  <c r="D62" i="19"/>
  <c r="C62" i="19"/>
  <c r="AJ60" i="19"/>
  <c r="AI60" i="19"/>
  <c r="AH60" i="19"/>
  <c r="AG60" i="19"/>
  <c r="AF60" i="19"/>
  <c r="AE60" i="19"/>
  <c r="AD60" i="19"/>
  <c r="AC60" i="19"/>
  <c r="AB60" i="19"/>
  <c r="AA60" i="19"/>
  <c r="Z60" i="19"/>
  <c r="Y60" i="19"/>
  <c r="X60" i="19"/>
  <c r="W60" i="19"/>
  <c r="V60" i="19"/>
  <c r="U60" i="19"/>
  <c r="T60" i="19"/>
  <c r="S60" i="19"/>
  <c r="R60" i="19"/>
  <c r="Q60" i="19"/>
  <c r="P60" i="19"/>
  <c r="O60" i="19"/>
  <c r="N60" i="19"/>
  <c r="M60" i="19"/>
  <c r="L60" i="19"/>
  <c r="K60" i="19"/>
  <c r="J60" i="19"/>
  <c r="I60" i="19"/>
  <c r="H60" i="19"/>
  <c r="G60" i="19"/>
  <c r="F60" i="19"/>
  <c r="E60" i="19"/>
  <c r="D60" i="19"/>
  <c r="C60" i="19"/>
  <c r="AJ59" i="19"/>
  <c r="AI59" i="19"/>
  <c r="AH59" i="19"/>
  <c r="AG59" i="19"/>
  <c r="AF59" i="19"/>
  <c r="AE59" i="19"/>
  <c r="AD59" i="19"/>
  <c r="AC59" i="19"/>
  <c r="AB59" i="19"/>
  <c r="AA59" i="19"/>
  <c r="Z59" i="19"/>
  <c r="Y59" i="19"/>
  <c r="X59" i="19"/>
  <c r="W59" i="19"/>
  <c r="V59" i="19"/>
  <c r="U59" i="19"/>
  <c r="T59" i="19"/>
  <c r="S59" i="19"/>
  <c r="R59" i="19"/>
  <c r="Q59" i="19"/>
  <c r="P59" i="19"/>
  <c r="O59" i="19"/>
  <c r="N59" i="19"/>
  <c r="M59" i="19"/>
  <c r="L59" i="19"/>
  <c r="K59" i="19"/>
  <c r="J59" i="19"/>
  <c r="I59" i="19"/>
  <c r="H59" i="19"/>
  <c r="G59" i="19"/>
  <c r="F59" i="19"/>
  <c r="E59" i="19"/>
  <c r="D59" i="19"/>
  <c r="AJ58" i="19"/>
  <c r="AI58" i="19"/>
  <c r="AH58" i="19"/>
  <c r="AG58" i="19"/>
  <c r="AF58" i="19"/>
  <c r="AE58" i="19"/>
  <c r="AD58" i="19"/>
  <c r="AC58" i="19"/>
  <c r="AB58" i="19"/>
  <c r="AA58" i="19"/>
  <c r="Z58" i="19"/>
  <c r="Y58" i="19"/>
  <c r="X58" i="19"/>
  <c r="W58" i="19"/>
  <c r="V58" i="19"/>
  <c r="U58" i="19"/>
  <c r="T58" i="19"/>
  <c r="S58" i="19"/>
  <c r="R58" i="19"/>
  <c r="Q58" i="19"/>
  <c r="P58" i="19"/>
  <c r="O58" i="19"/>
  <c r="N58" i="19"/>
  <c r="M58" i="19"/>
  <c r="L58" i="19"/>
  <c r="K58" i="19"/>
  <c r="J58" i="19"/>
  <c r="I58" i="19"/>
  <c r="H58" i="19"/>
  <c r="G58" i="19"/>
  <c r="F58" i="19"/>
  <c r="E58" i="19"/>
  <c r="D58" i="19"/>
  <c r="C58" i="19"/>
  <c r="AJ49" i="19"/>
  <c r="AI49" i="19"/>
  <c r="AH49" i="19"/>
  <c r="AG49" i="19"/>
  <c r="AF49" i="19"/>
  <c r="AE49" i="19"/>
  <c r="AD49" i="19"/>
  <c r="AC49" i="19"/>
  <c r="AB49" i="19"/>
  <c r="AA49" i="19"/>
  <c r="Z49" i="19"/>
  <c r="Y49" i="19"/>
  <c r="X49" i="19"/>
  <c r="W49" i="19"/>
  <c r="V49" i="19"/>
  <c r="U49" i="19"/>
  <c r="T49" i="19"/>
  <c r="S49" i="19"/>
  <c r="R49" i="19"/>
  <c r="Q49" i="19"/>
  <c r="P49" i="19"/>
  <c r="O49" i="19"/>
  <c r="N49" i="19"/>
  <c r="M49" i="19"/>
  <c r="L49" i="19"/>
  <c r="K49" i="19"/>
  <c r="J49" i="19"/>
  <c r="I49" i="19"/>
  <c r="H49" i="19"/>
  <c r="G49" i="19"/>
  <c r="F49" i="19"/>
  <c r="E49" i="19"/>
  <c r="D49" i="19"/>
  <c r="C49" i="19"/>
  <c r="AJ48" i="19"/>
  <c r="AI48" i="19"/>
  <c r="AH48" i="19"/>
  <c r="AG48" i="19"/>
  <c r="AF48" i="19"/>
  <c r="AE48" i="19"/>
  <c r="AD48" i="19"/>
  <c r="AC48" i="19"/>
  <c r="AB48" i="19"/>
  <c r="AA48" i="19"/>
  <c r="Z48" i="19"/>
  <c r="Y48" i="19"/>
  <c r="X48" i="19"/>
  <c r="W48" i="19"/>
  <c r="V48" i="19"/>
  <c r="U48" i="19"/>
  <c r="T48" i="19"/>
  <c r="S48" i="19"/>
  <c r="R48" i="19"/>
  <c r="Q48" i="19"/>
  <c r="P48" i="19"/>
  <c r="O48" i="19"/>
  <c r="N48" i="19"/>
  <c r="M48" i="19"/>
  <c r="L48" i="19"/>
  <c r="K48" i="19"/>
  <c r="J48" i="19"/>
  <c r="I48" i="19"/>
  <c r="H48" i="19"/>
  <c r="G48" i="19"/>
  <c r="F48" i="19"/>
  <c r="E48" i="19"/>
  <c r="D48" i="19"/>
  <c r="C48" i="19"/>
  <c r="AJ47" i="19"/>
  <c r="AI47" i="19"/>
  <c r="AH47" i="19"/>
  <c r="AG47" i="19"/>
  <c r="AF47" i="19"/>
  <c r="AE47" i="19"/>
  <c r="AD47" i="19"/>
  <c r="AC47" i="19"/>
  <c r="AB47" i="19"/>
  <c r="AA47" i="19"/>
  <c r="Z47" i="19"/>
  <c r="Y47" i="19"/>
  <c r="X47" i="19"/>
  <c r="W47" i="19"/>
  <c r="V47" i="19"/>
  <c r="U47" i="19"/>
  <c r="T47" i="19"/>
  <c r="S47" i="19"/>
  <c r="R47" i="19"/>
  <c r="Q47" i="19"/>
  <c r="P47" i="19"/>
  <c r="O47" i="19"/>
  <c r="N47" i="19"/>
  <c r="M47" i="19"/>
  <c r="L47" i="19"/>
  <c r="K47" i="19"/>
  <c r="J47" i="19"/>
  <c r="I47" i="19"/>
  <c r="H47" i="19"/>
  <c r="G47" i="19"/>
  <c r="F47" i="19"/>
  <c r="E47" i="19"/>
  <c r="D47" i="19"/>
  <c r="C47" i="19"/>
  <c r="AJ45" i="19"/>
  <c r="AI45" i="19"/>
  <c r="AH45" i="19"/>
  <c r="AG45" i="19"/>
  <c r="AF45" i="19"/>
  <c r="AE45" i="19"/>
  <c r="AD45" i="19"/>
  <c r="AC45" i="19"/>
  <c r="AB45" i="19"/>
  <c r="AA45" i="19"/>
  <c r="V45" i="19"/>
  <c r="U45" i="19"/>
  <c r="T45" i="19"/>
  <c r="S45" i="19"/>
  <c r="R45" i="19"/>
  <c r="Q45" i="19"/>
  <c r="P45" i="19"/>
  <c r="O45" i="19"/>
  <c r="N45" i="19"/>
  <c r="M45" i="19"/>
  <c r="L45" i="19"/>
  <c r="K45" i="19"/>
  <c r="J45" i="19"/>
  <c r="I45" i="19"/>
  <c r="H45" i="19"/>
  <c r="G45" i="19"/>
  <c r="F45" i="19"/>
  <c r="E45" i="19"/>
  <c r="D45" i="19"/>
  <c r="C45" i="19"/>
  <c r="AJ41" i="19"/>
  <c r="AI41" i="19"/>
  <c r="AH41" i="19"/>
  <c r="AG41" i="19"/>
  <c r="AF41" i="19"/>
  <c r="AE41" i="19"/>
  <c r="AD41" i="19"/>
  <c r="AC41" i="19"/>
  <c r="AB41" i="19"/>
  <c r="AA41" i="19"/>
  <c r="Z41" i="19"/>
  <c r="Y41" i="19"/>
  <c r="X41" i="19"/>
  <c r="W41" i="19"/>
  <c r="V41" i="19"/>
  <c r="U41" i="19"/>
  <c r="T41" i="19"/>
  <c r="S41" i="19"/>
  <c r="R41" i="19"/>
  <c r="Q41" i="19"/>
  <c r="P41" i="19"/>
  <c r="O41" i="19"/>
  <c r="N41" i="19"/>
  <c r="M41" i="19"/>
  <c r="L41" i="19"/>
  <c r="K41" i="19"/>
  <c r="J41" i="19"/>
  <c r="I41" i="19"/>
  <c r="H41" i="19"/>
  <c r="G41" i="19"/>
  <c r="F41" i="19"/>
  <c r="E41" i="19"/>
  <c r="D41" i="19"/>
  <c r="C41" i="19"/>
  <c r="AJ39" i="19"/>
  <c r="AI39" i="19"/>
  <c r="AH39" i="19"/>
  <c r="AG39" i="19"/>
  <c r="AF39" i="19"/>
  <c r="AE39" i="19"/>
  <c r="AD39" i="19"/>
  <c r="AC39" i="19"/>
  <c r="AB39" i="19"/>
  <c r="AA39" i="19"/>
  <c r="Z39" i="19"/>
  <c r="Y39" i="19"/>
  <c r="X39" i="19"/>
  <c r="W39" i="19"/>
  <c r="V39" i="19"/>
  <c r="U39" i="19"/>
  <c r="T39" i="19"/>
  <c r="S39" i="19"/>
  <c r="R39" i="19"/>
  <c r="Q39" i="19"/>
  <c r="P39" i="19"/>
  <c r="O39" i="19"/>
  <c r="N39" i="19"/>
  <c r="M39" i="19"/>
  <c r="L39" i="19"/>
  <c r="K39" i="19"/>
  <c r="J39" i="19"/>
  <c r="I39" i="19"/>
  <c r="H39" i="19"/>
  <c r="G39" i="19"/>
  <c r="F39" i="19"/>
  <c r="E39" i="19"/>
  <c r="D39" i="19"/>
  <c r="C39" i="19"/>
  <c r="AJ38" i="19"/>
  <c r="AI38" i="19"/>
  <c r="AH38" i="19"/>
  <c r="AG38" i="19"/>
  <c r="AF38" i="19"/>
  <c r="AE38" i="19"/>
  <c r="AD38" i="19"/>
  <c r="AC38" i="19"/>
  <c r="AB38" i="19"/>
  <c r="AA38" i="19"/>
  <c r="Z38" i="19"/>
  <c r="Y38" i="19"/>
  <c r="X38" i="19"/>
  <c r="W38" i="19"/>
  <c r="V38" i="19"/>
  <c r="U38" i="19"/>
  <c r="T38" i="19"/>
  <c r="S38" i="19"/>
  <c r="R38" i="19"/>
  <c r="Q38" i="19"/>
  <c r="P38" i="19"/>
  <c r="O38" i="19"/>
  <c r="N38" i="19"/>
  <c r="M38" i="19"/>
  <c r="L38" i="19"/>
  <c r="K38" i="19"/>
  <c r="J38" i="19"/>
  <c r="I38" i="19"/>
  <c r="H38" i="19"/>
  <c r="G38" i="19"/>
  <c r="F38" i="19"/>
  <c r="E38" i="19"/>
  <c r="D38" i="19"/>
  <c r="C38" i="19"/>
  <c r="AJ37" i="19"/>
  <c r="AI37" i="19"/>
  <c r="AH37" i="19"/>
  <c r="AG37" i="19"/>
  <c r="AF37" i="19"/>
  <c r="AE37" i="19"/>
  <c r="AD37" i="19"/>
  <c r="AC37" i="19"/>
  <c r="AB37" i="19"/>
  <c r="AA37" i="19"/>
  <c r="Z37" i="19"/>
  <c r="Y37" i="19"/>
  <c r="X37" i="19"/>
  <c r="W37" i="19"/>
  <c r="V37" i="19"/>
  <c r="U37" i="19"/>
  <c r="T37" i="19"/>
  <c r="S37" i="19"/>
  <c r="R37" i="19"/>
  <c r="Q37" i="19"/>
  <c r="P37" i="19"/>
  <c r="O37" i="19"/>
  <c r="N37" i="19"/>
  <c r="M37" i="19"/>
  <c r="L37" i="19"/>
  <c r="K37" i="19"/>
  <c r="J37" i="19"/>
  <c r="I37" i="19"/>
  <c r="H37" i="19"/>
  <c r="G37" i="19"/>
  <c r="F37" i="19"/>
  <c r="E37" i="19"/>
  <c r="D37" i="19"/>
  <c r="C37" i="19"/>
  <c r="AJ28" i="19"/>
  <c r="AI28" i="19"/>
  <c r="AH28" i="19"/>
  <c r="AG28" i="19"/>
  <c r="AF28" i="19"/>
  <c r="AE28" i="19"/>
  <c r="AD28" i="19"/>
  <c r="AC28" i="19"/>
  <c r="AB28" i="19"/>
  <c r="AA28" i="19"/>
  <c r="Z28" i="19"/>
  <c r="Y28" i="19"/>
  <c r="X28" i="19"/>
  <c r="W28" i="19"/>
  <c r="V28" i="19"/>
  <c r="U28" i="19"/>
  <c r="T28" i="19"/>
  <c r="S28" i="19"/>
  <c r="R28" i="19"/>
  <c r="Q28" i="19"/>
  <c r="P28" i="19"/>
  <c r="O28" i="19"/>
  <c r="N28" i="19"/>
  <c r="M28" i="19"/>
  <c r="L28" i="19"/>
  <c r="K28" i="19"/>
  <c r="J28" i="19"/>
  <c r="I28" i="19"/>
  <c r="H28" i="19"/>
  <c r="G28" i="19"/>
  <c r="F28" i="19"/>
  <c r="E28" i="19"/>
  <c r="D28" i="19"/>
  <c r="C28" i="19"/>
  <c r="AJ27" i="19"/>
  <c r="AI27" i="19"/>
  <c r="AH27" i="19"/>
  <c r="AG27" i="19"/>
  <c r="AF27" i="19"/>
  <c r="AE27" i="19"/>
  <c r="AD27" i="19"/>
  <c r="AC27" i="19"/>
  <c r="AB27" i="19"/>
  <c r="AA27" i="19"/>
  <c r="Z27" i="19"/>
  <c r="Y27" i="19"/>
  <c r="X27" i="19"/>
  <c r="W27" i="19"/>
  <c r="V27" i="19"/>
  <c r="U27" i="19"/>
  <c r="T27" i="19"/>
  <c r="S27" i="19"/>
  <c r="R27" i="19"/>
  <c r="Q27" i="19"/>
  <c r="P27" i="19"/>
  <c r="O27" i="19"/>
  <c r="N27" i="19"/>
  <c r="M27" i="19"/>
  <c r="L27" i="19"/>
  <c r="K27" i="19"/>
  <c r="J27" i="19"/>
  <c r="I27" i="19"/>
  <c r="H27" i="19"/>
  <c r="G27" i="19"/>
  <c r="F27" i="19"/>
  <c r="E27" i="19"/>
  <c r="D27" i="19"/>
  <c r="C27" i="19"/>
  <c r="AJ26" i="19"/>
  <c r="AI26" i="19"/>
  <c r="AH26" i="19"/>
  <c r="AG26" i="19"/>
  <c r="AF26" i="19"/>
  <c r="AE26" i="19"/>
  <c r="AD26" i="19"/>
  <c r="AC26" i="19"/>
  <c r="AB26" i="19"/>
  <c r="AA26" i="19"/>
  <c r="Z26" i="19"/>
  <c r="Y26" i="19"/>
  <c r="X26" i="19"/>
  <c r="W26" i="19"/>
  <c r="V26" i="19"/>
  <c r="U26" i="19"/>
  <c r="T26" i="19"/>
  <c r="S26" i="19"/>
  <c r="R26" i="19"/>
  <c r="Q26" i="19"/>
  <c r="P26" i="19"/>
  <c r="O26" i="19"/>
  <c r="N26" i="19"/>
  <c r="M26" i="19"/>
  <c r="L26" i="19"/>
  <c r="K26" i="19"/>
  <c r="J26" i="19"/>
  <c r="I26" i="19"/>
  <c r="H26" i="19"/>
  <c r="G26" i="19"/>
  <c r="F26" i="19"/>
  <c r="E26" i="19"/>
  <c r="D26" i="19"/>
  <c r="AJ24" i="19"/>
  <c r="AI24" i="19"/>
  <c r="AH24" i="19"/>
  <c r="AG24" i="19"/>
  <c r="AF24" i="19"/>
  <c r="AE24" i="19"/>
  <c r="AD24" i="19"/>
  <c r="AC24" i="19"/>
  <c r="AB24" i="19"/>
  <c r="AA24" i="19"/>
  <c r="Z24" i="19"/>
  <c r="Y24" i="19"/>
  <c r="X24" i="19"/>
  <c r="W24" i="19"/>
  <c r="V24" i="19"/>
  <c r="U24" i="19"/>
  <c r="T24" i="19"/>
  <c r="S24" i="19"/>
  <c r="R24" i="19"/>
  <c r="Q24" i="19"/>
  <c r="P24" i="19"/>
  <c r="O24" i="19"/>
  <c r="N24" i="19"/>
  <c r="M24" i="19"/>
  <c r="L24" i="19"/>
  <c r="K24" i="19"/>
  <c r="J24" i="19"/>
  <c r="I24" i="19"/>
  <c r="H24" i="19"/>
  <c r="G24" i="19"/>
  <c r="F24" i="19"/>
  <c r="E24" i="19"/>
  <c r="D24" i="19"/>
  <c r="C24" i="19"/>
  <c r="C12" i="17"/>
  <c r="M9" i="25"/>
  <c r="N9" i="25"/>
  <c r="O9" i="25"/>
  <c r="P9" i="25"/>
  <c r="Q9" i="25"/>
  <c r="R9" i="25"/>
  <c r="S9" i="25"/>
  <c r="T9" i="25"/>
  <c r="U9" i="25"/>
  <c r="V9" i="25"/>
  <c r="W9" i="25"/>
  <c r="X9" i="25"/>
  <c r="Y9" i="25"/>
  <c r="Z9" i="25"/>
  <c r="L9" i="25"/>
  <c r="D9" i="25"/>
  <c r="E9" i="25"/>
  <c r="F9" i="25"/>
  <c r="G9" i="25"/>
  <c r="H9" i="25"/>
  <c r="I9" i="25"/>
  <c r="J9" i="25"/>
  <c r="K9" i="25"/>
  <c r="C9" i="25"/>
  <c r="M3" i="25"/>
  <c r="N3" i="25"/>
  <c r="O3" i="25"/>
  <c r="P3" i="25"/>
  <c r="Q3" i="25"/>
  <c r="R3" i="25"/>
  <c r="S3" i="25"/>
  <c r="T3" i="25"/>
  <c r="U3" i="25"/>
  <c r="V3" i="25"/>
  <c r="W3" i="25"/>
  <c r="X3" i="25"/>
  <c r="Y3" i="25"/>
  <c r="Z3" i="25"/>
  <c r="L3" i="25"/>
  <c r="D3" i="25"/>
  <c r="E3" i="25"/>
  <c r="F3" i="25"/>
  <c r="G3" i="25"/>
  <c r="H3" i="25"/>
  <c r="I3" i="25"/>
  <c r="J3" i="25"/>
  <c r="K3" i="25"/>
  <c r="C3" i="25"/>
  <c r="M2" i="25"/>
  <c r="N2" i="25"/>
  <c r="O2" i="25"/>
  <c r="P2" i="25"/>
  <c r="Q2" i="25"/>
  <c r="R2" i="25"/>
  <c r="S2" i="25"/>
  <c r="T2" i="25"/>
  <c r="U2" i="25"/>
  <c r="V2" i="25"/>
  <c r="W2" i="25"/>
  <c r="X2" i="25"/>
  <c r="Y2" i="25"/>
  <c r="Z2" i="25"/>
  <c r="L2" i="25"/>
  <c r="D2" i="25"/>
  <c r="E2" i="25"/>
  <c r="F2" i="25"/>
  <c r="G2" i="25"/>
  <c r="H2" i="25"/>
  <c r="I2" i="25"/>
  <c r="J2" i="25"/>
  <c r="K2" i="25"/>
  <c r="C2" i="25"/>
  <c r="Z4" i="25"/>
  <c r="Y4" i="25"/>
  <c r="X4" i="25"/>
  <c r="W4" i="25"/>
  <c r="V4" i="25"/>
  <c r="U4" i="25"/>
  <c r="T4" i="25"/>
  <c r="S4" i="25"/>
  <c r="R4" i="25"/>
  <c r="Q4" i="25"/>
  <c r="P4" i="25"/>
  <c r="O4" i="25"/>
  <c r="N4" i="25"/>
  <c r="M4" i="25"/>
  <c r="L4" i="25"/>
  <c r="K4" i="25"/>
  <c r="J4" i="25"/>
  <c r="I4" i="25"/>
  <c r="H4" i="25"/>
  <c r="G4" i="25"/>
  <c r="F4" i="25"/>
  <c r="E4" i="25"/>
  <c r="D4" i="25"/>
  <c r="C4" i="25"/>
  <c r="M9" i="17"/>
  <c r="N9" i="17"/>
  <c r="O9" i="17"/>
  <c r="P9" i="17"/>
  <c r="Q9" i="17"/>
  <c r="R9" i="17"/>
  <c r="S9" i="17"/>
  <c r="T9" i="17"/>
  <c r="U9" i="17"/>
  <c r="V9" i="17"/>
  <c r="W9" i="17"/>
  <c r="X9" i="17"/>
  <c r="Y9" i="17"/>
  <c r="Z9" i="17"/>
  <c r="L9" i="17"/>
  <c r="D9" i="17"/>
  <c r="E9" i="17"/>
  <c r="F9" i="17"/>
  <c r="G9" i="17"/>
  <c r="H9" i="17"/>
  <c r="I9" i="17"/>
  <c r="J9" i="17"/>
  <c r="K9" i="17"/>
  <c r="C9" i="17"/>
  <c r="M16" i="25"/>
  <c r="N16" i="25"/>
  <c r="O16" i="25"/>
  <c r="P16" i="25"/>
  <c r="Q16" i="25"/>
  <c r="R16" i="25"/>
  <c r="S16" i="25"/>
  <c r="T16" i="25"/>
  <c r="U16" i="25"/>
  <c r="V16" i="25"/>
  <c r="W16" i="25"/>
  <c r="X16" i="25"/>
  <c r="Y16" i="25"/>
  <c r="Z16" i="25"/>
  <c r="M17" i="25"/>
  <c r="N17" i="25"/>
  <c r="O17" i="25"/>
  <c r="P17" i="25"/>
  <c r="Q17" i="25"/>
  <c r="R17" i="25"/>
  <c r="S17" i="25"/>
  <c r="T17" i="25"/>
  <c r="U17" i="25"/>
  <c r="V17" i="25"/>
  <c r="W17" i="25"/>
  <c r="X17" i="25"/>
  <c r="Y17" i="25"/>
  <c r="Z17" i="25"/>
  <c r="M18" i="25"/>
  <c r="N18" i="25"/>
  <c r="O18" i="25"/>
  <c r="P18" i="25"/>
  <c r="Q18" i="25"/>
  <c r="R18" i="25"/>
  <c r="S18" i="25"/>
  <c r="T18" i="25"/>
  <c r="U18" i="25"/>
  <c r="V18" i="25"/>
  <c r="W18" i="25"/>
  <c r="X18" i="25"/>
  <c r="Y18" i="25"/>
  <c r="Z18" i="25"/>
  <c r="M19" i="25"/>
  <c r="N19" i="25"/>
  <c r="O19" i="25"/>
  <c r="P19" i="25"/>
  <c r="Q19" i="25"/>
  <c r="R19" i="25"/>
  <c r="S19" i="25"/>
  <c r="T19" i="25"/>
  <c r="U19" i="25"/>
  <c r="V19" i="25"/>
  <c r="W19" i="25"/>
  <c r="X19" i="25"/>
  <c r="Y19" i="25"/>
  <c r="Z19" i="25"/>
  <c r="L19" i="25"/>
  <c r="L18" i="25"/>
  <c r="L17" i="25"/>
  <c r="L16" i="25"/>
  <c r="D19" i="25"/>
  <c r="E19" i="25"/>
  <c r="F19" i="25"/>
  <c r="G19" i="25"/>
  <c r="H19" i="25"/>
  <c r="I19" i="25"/>
  <c r="J19" i="25"/>
  <c r="K19" i="25"/>
  <c r="C19" i="25"/>
  <c r="D18" i="25"/>
  <c r="E18" i="25"/>
  <c r="F18" i="25"/>
  <c r="G18" i="25"/>
  <c r="H18" i="25"/>
  <c r="I18" i="25"/>
  <c r="J18" i="25"/>
  <c r="K18" i="25"/>
  <c r="C18" i="25"/>
  <c r="D17" i="25"/>
  <c r="E17" i="25"/>
  <c r="F17" i="25"/>
  <c r="G17" i="25"/>
  <c r="H17" i="25"/>
  <c r="I17" i="25"/>
  <c r="J17" i="25"/>
  <c r="K17" i="25"/>
  <c r="C17" i="25"/>
  <c r="D16" i="25"/>
  <c r="E16" i="25"/>
  <c r="F16" i="25"/>
  <c r="G16" i="25"/>
  <c r="H16" i="25"/>
  <c r="I16" i="25"/>
  <c r="J16" i="25"/>
  <c r="K16" i="25"/>
  <c r="C14" i="25"/>
  <c r="D14" i="25"/>
  <c r="E14" i="25"/>
  <c r="F14" i="25"/>
  <c r="G14" i="25"/>
  <c r="H14" i="25"/>
  <c r="I14" i="25"/>
  <c r="J14" i="25"/>
  <c r="K14" i="25"/>
  <c r="L14" i="25"/>
  <c r="M14" i="25"/>
  <c r="N14" i="25"/>
  <c r="O14" i="25"/>
  <c r="P14" i="25"/>
  <c r="Q14" i="25"/>
  <c r="R14" i="25"/>
  <c r="S14" i="25"/>
  <c r="T14" i="25"/>
  <c r="U14" i="25"/>
  <c r="V14" i="25"/>
  <c r="W14" i="25"/>
  <c r="X14" i="25"/>
  <c r="Y14" i="25"/>
  <c r="Z14" i="25"/>
  <c r="C15" i="25"/>
  <c r="D15" i="25"/>
  <c r="E15" i="25"/>
  <c r="F15" i="25"/>
  <c r="G15" i="25"/>
  <c r="H15" i="25"/>
  <c r="I15" i="25"/>
  <c r="J15" i="25"/>
  <c r="K15" i="25"/>
  <c r="L15" i="25"/>
  <c r="M15" i="25"/>
  <c r="N15" i="25"/>
  <c r="O15" i="25"/>
  <c r="P15" i="25"/>
  <c r="Q15" i="25"/>
  <c r="R15" i="25"/>
  <c r="S15" i="25"/>
  <c r="T15" i="25"/>
  <c r="U15" i="25"/>
  <c r="V15" i="25"/>
  <c r="W15" i="25"/>
  <c r="X15" i="25"/>
  <c r="Y15" i="25"/>
  <c r="Z15" i="25"/>
  <c r="C16" i="25"/>
  <c r="M19" i="17"/>
  <c r="N19" i="17"/>
  <c r="O19" i="17"/>
  <c r="P19" i="17"/>
  <c r="Q19" i="17"/>
  <c r="R19" i="17"/>
  <c r="S19" i="17"/>
  <c r="T19" i="17"/>
  <c r="U19" i="17"/>
  <c r="V19" i="17"/>
  <c r="W19" i="17"/>
  <c r="X19" i="17"/>
  <c r="Y19" i="17"/>
  <c r="Z19" i="17"/>
  <c r="L19" i="17"/>
  <c r="M18" i="17"/>
  <c r="N18" i="17"/>
  <c r="O18" i="17"/>
  <c r="P18" i="17"/>
  <c r="Q18" i="17"/>
  <c r="R18" i="17"/>
  <c r="S18" i="17"/>
  <c r="T18" i="17"/>
  <c r="U18" i="17"/>
  <c r="V18" i="17"/>
  <c r="W18" i="17"/>
  <c r="X18" i="17"/>
  <c r="Y18" i="17"/>
  <c r="Z18" i="17"/>
  <c r="L18" i="17"/>
  <c r="M17" i="17"/>
  <c r="N17" i="17"/>
  <c r="O17" i="17"/>
  <c r="P17" i="17"/>
  <c r="Q17" i="17"/>
  <c r="R17" i="17"/>
  <c r="S17" i="17"/>
  <c r="T17" i="17"/>
  <c r="U17" i="17"/>
  <c r="V17" i="17"/>
  <c r="W17" i="17"/>
  <c r="X17" i="17"/>
  <c r="Y17" i="17"/>
  <c r="Z17" i="17"/>
  <c r="L17" i="17"/>
  <c r="M16" i="17"/>
  <c r="N16" i="17"/>
  <c r="O16" i="17"/>
  <c r="P16" i="17"/>
  <c r="Q16" i="17"/>
  <c r="R16" i="17"/>
  <c r="S16" i="17"/>
  <c r="T16" i="17"/>
  <c r="U16" i="17"/>
  <c r="V16" i="17"/>
  <c r="W16" i="17"/>
  <c r="X16" i="17"/>
  <c r="Y16" i="17"/>
  <c r="Z16" i="17"/>
  <c r="M15" i="17"/>
  <c r="N15" i="17"/>
  <c r="O15" i="17"/>
  <c r="P15" i="17"/>
  <c r="Q15" i="17"/>
  <c r="R15" i="17"/>
  <c r="S15" i="17"/>
  <c r="T15" i="17"/>
  <c r="U15" i="17"/>
  <c r="V15" i="17"/>
  <c r="W15" i="17"/>
  <c r="X15" i="17"/>
  <c r="Y15" i="17"/>
  <c r="Z15" i="17"/>
  <c r="M14" i="17"/>
  <c r="N14" i="17"/>
  <c r="O14" i="17"/>
  <c r="P14" i="17"/>
  <c r="Q14" i="17"/>
  <c r="R14" i="17"/>
  <c r="S14" i="17"/>
  <c r="T14" i="17"/>
  <c r="U14" i="17"/>
  <c r="V14" i="17"/>
  <c r="W14" i="17"/>
  <c r="X14" i="17"/>
  <c r="Y14" i="17"/>
  <c r="Z14" i="17"/>
  <c r="K18" i="17"/>
  <c r="K17" i="17"/>
  <c r="K16" i="17"/>
  <c r="K15" i="17"/>
  <c r="K14" i="17"/>
  <c r="L16" i="17"/>
  <c r="L15" i="17"/>
  <c r="L14" i="17"/>
  <c r="C19" i="17"/>
  <c r="D19" i="17"/>
  <c r="E19" i="17"/>
  <c r="F19" i="17"/>
  <c r="G19" i="17"/>
  <c r="H19" i="17"/>
  <c r="I19" i="17"/>
  <c r="J19" i="17"/>
  <c r="K19" i="17"/>
  <c r="D18" i="17"/>
  <c r="E18" i="17"/>
  <c r="F18" i="17"/>
  <c r="G18" i="17"/>
  <c r="H18" i="17"/>
  <c r="I18" i="17"/>
  <c r="J18" i="17"/>
  <c r="C18" i="17"/>
  <c r="D17" i="17"/>
  <c r="E17" i="17"/>
  <c r="F17" i="17"/>
  <c r="G17" i="17"/>
  <c r="H17" i="17"/>
  <c r="I17" i="17"/>
  <c r="J17" i="17"/>
  <c r="C17" i="17"/>
  <c r="D16" i="17"/>
  <c r="E16" i="17"/>
  <c r="F16" i="17"/>
  <c r="G16" i="17"/>
  <c r="H16" i="17"/>
  <c r="I16" i="17"/>
  <c r="J16" i="17"/>
  <c r="C16" i="17"/>
  <c r="M21" i="25"/>
  <c r="N21" i="25"/>
  <c r="O21" i="25"/>
  <c r="P21" i="25"/>
  <c r="Q21" i="25"/>
  <c r="R21" i="25"/>
  <c r="S21" i="25"/>
  <c r="T21" i="25"/>
  <c r="U21" i="25"/>
  <c r="V21" i="25"/>
  <c r="W21" i="25"/>
  <c r="X21" i="25"/>
  <c r="Y21" i="25"/>
  <c r="Z21" i="25"/>
  <c r="L21" i="25"/>
  <c r="D21" i="25"/>
  <c r="E21" i="25"/>
  <c r="F21" i="25"/>
  <c r="G21" i="25"/>
  <c r="H21" i="25"/>
  <c r="I21" i="25"/>
  <c r="J21" i="25"/>
  <c r="K21" i="25"/>
  <c r="C21" i="25"/>
  <c r="V11" i="25"/>
  <c r="W11" i="25"/>
  <c r="X11" i="25"/>
  <c r="Y11" i="25"/>
  <c r="Z11" i="25"/>
  <c r="M12" i="25"/>
  <c r="N12" i="25"/>
  <c r="O12" i="25"/>
  <c r="P12" i="25"/>
  <c r="Q12" i="25"/>
  <c r="R12" i="25"/>
  <c r="S12" i="25"/>
  <c r="T12" i="25"/>
  <c r="U12" i="25"/>
  <c r="V12" i="25"/>
  <c r="W12" i="25"/>
  <c r="X12" i="25"/>
  <c r="Y12" i="25"/>
  <c r="Z12" i="25"/>
  <c r="AA12" i="25"/>
  <c r="L12" i="25"/>
  <c r="M11" i="25"/>
  <c r="N11" i="25"/>
  <c r="O11" i="25"/>
  <c r="P11" i="25"/>
  <c r="Q11" i="25"/>
  <c r="R11" i="25"/>
  <c r="S11" i="25"/>
  <c r="T11" i="25"/>
  <c r="U11" i="25"/>
  <c r="L11" i="25"/>
  <c r="D12" i="25"/>
  <c r="E12" i="25"/>
  <c r="F12" i="25"/>
  <c r="G12" i="25"/>
  <c r="H12" i="25"/>
  <c r="I12" i="25"/>
  <c r="J12" i="25"/>
  <c r="K12" i="25"/>
  <c r="C12" i="25"/>
  <c r="D11" i="25"/>
  <c r="E11" i="25"/>
  <c r="F11" i="25"/>
  <c r="G11" i="25"/>
  <c r="H11" i="25"/>
  <c r="I11" i="25"/>
  <c r="J11" i="25"/>
  <c r="K11" i="25"/>
  <c r="C11" i="25"/>
  <c r="Z20" i="25"/>
  <c r="Y20" i="25"/>
  <c r="X20" i="25"/>
  <c r="W20" i="25"/>
  <c r="V20" i="25"/>
  <c r="U20" i="25"/>
  <c r="T20" i="25"/>
  <c r="S20" i="25"/>
  <c r="R20" i="25"/>
  <c r="Q20" i="25"/>
  <c r="P20" i="25"/>
  <c r="O20" i="25"/>
  <c r="N20" i="25"/>
  <c r="M20" i="25"/>
  <c r="L20" i="25"/>
  <c r="K20" i="25"/>
  <c r="J20" i="25"/>
  <c r="I20" i="25"/>
  <c r="H20" i="25"/>
  <c r="G20" i="25"/>
  <c r="F20" i="25"/>
  <c r="E20" i="25"/>
  <c r="D20" i="25"/>
  <c r="C20" i="25"/>
  <c r="D14" i="17"/>
  <c r="E14" i="17"/>
  <c r="F14" i="17"/>
  <c r="G14" i="17"/>
  <c r="H14" i="17"/>
  <c r="I14" i="17"/>
  <c r="J14" i="17"/>
  <c r="C14" i="17"/>
  <c r="D15" i="17"/>
  <c r="E15" i="17"/>
  <c r="F15" i="17"/>
  <c r="G15" i="17"/>
  <c r="H15" i="17"/>
  <c r="I15" i="17"/>
  <c r="J15" i="17"/>
  <c r="C15" i="17"/>
  <c r="M12" i="17"/>
  <c r="N12" i="17"/>
  <c r="O12" i="17"/>
  <c r="P12" i="17"/>
  <c r="Q12" i="17"/>
  <c r="R12" i="17"/>
  <c r="S12" i="17"/>
  <c r="T12" i="17"/>
  <c r="U12" i="17"/>
  <c r="V12" i="17"/>
  <c r="W12" i="17"/>
  <c r="X12" i="17"/>
  <c r="Y12" i="17"/>
  <c r="Z12" i="17"/>
  <c r="L12" i="17"/>
  <c r="D12" i="17"/>
  <c r="E12" i="17"/>
  <c r="F12" i="17"/>
  <c r="G12" i="17"/>
  <c r="H12" i="17"/>
  <c r="I12" i="17"/>
  <c r="J12" i="17"/>
  <c r="K12" i="17"/>
  <c r="M21" i="17"/>
  <c r="N21" i="17"/>
  <c r="O21" i="17"/>
  <c r="P21" i="17"/>
  <c r="Q21" i="17"/>
  <c r="R21" i="17"/>
  <c r="S21" i="17"/>
  <c r="T21" i="17"/>
  <c r="U21" i="17"/>
  <c r="V21" i="17"/>
  <c r="W21" i="17"/>
  <c r="X21" i="17"/>
  <c r="Y21" i="17"/>
  <c r="Z21" i="17"/>
  <c r="L21" i="17"/>
  <c r="D21" i="17"/>
  <c r="E21" i="17"/>
  <c r="F21" i="17"/>
  <c r="G21" i="17"/>
  <c r="H21" i="17"/>
  <c r="I21" i="17"/>
  <c r="J21" i="17"/>
  <c r="K21" i="17"/>
  <c r="C21" i="17"/>
  <c r="M11" i="17"/>
  <c r="N11" i="17"/>
  <c r="O11" i="17"/>
  <c r="P11" i="17"/>
  <c r="Q11" i="17"/>
  <c r="R11" i="17"/>
  <c r="S11" i="17"/>
  <c r="T11" i="17"/>
  <c r="U11" i="17"/>
  <c r="V11" i="17"/>
  <c r="W11" i="17"/>
  <c r="X11" i="17"/>
  <c r="Y11" i="17"/>
  <c r="Z11" i="17"/>
  <c r="L11" i="17"/>
  <c r="D11" i="17"/>
  <c r="E11" i="17"/>
  <c r="F11" i="17"/>
  <c r="G11" i="17"/>
  <c r="H11" i="17"/>
  <c r="I11" i="17"/>
  <c r="J11" i="17"/>
  <c r="K11" i="17"/>
  <c r="C11" i="17"/>
  <c r="M3" i="17"/>
  <c r="N3" i="17"/>
  <c r="O3" i="17"/>
  <c r="P3" i="17"/>
  <c r="Q3" i="17"/>
  <c r="R3" i="17"/>
  <c r="S3" i="17"/>
  <c r="T3" i="17"/>
  <c r="U3" i="17"/>
  <c r="V3" i="17"/>
  <c r="W3" i="17"/>
  <c r="X3" i="17"/>
  <c r="Y3" i="17"/>
  <c r="Z3" i="17"/>
  <c r="L3" i="17"/>
  <c r="M2" i="17"/>
  <c r="N2" i="17"/>
  <c r="O2" i="17"/>
  <c r="P2" i="17"/>
  <c r="Q2" i="17"/>
  <c r="R2" i="17"/>
  <c r="S2" i="17"/>
  <c r="T2" i="17"/>
  <c r="U2" i="17"/>
  <c r="V2" i="17"/>
  <c r="W2" i="17"/>
  <c r="X2" i="17"/>
  <c r="Y2" i="17"/>
  <c r="Z2" i="17"/>
  <c r="L2" i="17"/>
  <c r="D2" i="17"/>
  <c r="E2" i="17"/>
  <c r="F2" i="17"/>
  <c r="G2" i="17"/>
  <c r="H2" i="17"/>
  <c r="I2" i="17"/>
  <c r="J2" i="17"/>
  <c r="K2" i="17"/>
  <c r="C2" i="17"/>
  <c r="D3" i="17"/>
  <c r="E3" i="17"/>
  <c r="F3" i="17"/>
  <c r="G3" i="17"/>
  <c r="H3" i="17"/>
  <c r="I3" i="17"/>
  <c r="J3" i="17"/>
  <c r="K3" i="17"/>
  <c r="C3" i="17"/>
  <c r="AJ20" i="19"/>
  <c r="AI20" i="19"/>
  <c r="AH20" i="19"/>
  <c r="AG20" i="19"/>
  <c r="AF20" i="19"/>
  <c r="AE20" i="19"/>
  <c r="AD20" i="19"/>
  <c r="AC20" i="19"/>
  <c r="AB20" i="19"/>
  <c r="AA20" i="19"/>
  <c r="Z20" i="19"/>
  <c r="Y20" i="19"/>
  <c r="X20" i="19"/>
  <c r="W20" i="19"/>
  <c r="V20" i="19"/>
  <c r="U20" i="19"/>
  <c r="T20" i="19"/>
  <c r="S20" i="19"/>
  <c r="R20" i="19"/>
  <c r="Q20" i="19"/>
  <c r="P20" i="19"/>
  <c r="O20" i="19"/>
  <c r="N20" i="19"/>
  <c r="M20" i="19"/>
  <c r="L20" i="19"/>
  <c r="K20" i="19"/>
  <c r="J20" i="19"/>
  <c r="I20" i="19"/>
  <c r="H20" i="19"/>
  <c r="G20" i="19"/>
  <c r="F20" i="19"/>
  <c r="E20" i="19"/>
  <c r="D20" i="19"/>
  <c r="C20" i="19"/>
  <c r="AJ18" i="19"/>
  <c r="AI18" i="19"/>
  <c r="AH18" i="19"/>
  <c r="AG18" i="19"/>
  <c r="AF18" i="19"/>
  <c r="AE18" i="19"/>
  <c r="AD18" i="19"/>
  <c r="AC18" i="19"/>
  <c r="AB18" i="19"/>
  <c r="AA18" i="19"/>
  <c r="Z18" i="19"/>
  <c r="Y18" i="19"/>
  <c r="X18" i="19"/>
  <c r="W18" i="19"/>
  <c r="V18" i="19"/>
  <c r="U18" i="19"/>
  <c r="T18" i="19"/>
  <c r="S18" i="19"/>
  <c r="R18" i="19"/>
  <c r="Q18" i="19"/>
  <c r="P18" i="19"/>
  <c r="O18" i="19"/>
  <c r="N18" i="19"/>
  <c r="M18" i="19"/>
  <c r="L18" i="19"/>
  <c r="K18" i="19"/>
  <c r="J18" i="19"/>
  <c r="I18" i="19"/>
  <c r="H18" i="19"/>
  <c r="G18" i="19"/>
  <c r="F18" i="19"/>
  <c r="E18" i="19"/>
  <c r="D18" i="19"/>
  <c r="C18" i="19"/>
  <c r="AJ15" i="19"/>
  <c r="AI15" i="19"/>
  <c r="AH15" i="19"/>
  <c r="AG15" i="19"/>
  <c r="AF15" i="19"/>
  <c r="AE15" i="19"/>
  <c r="AD15" i="19"/>
  <c r="AC15" i="19"/>
  <c r="AB15" i="19"/>
  <c r="AA15" i="19"/>
  <c r="Z15" i="19"/>
  <c r="Y15" i="19"/>
  <c r="X15" i="19"/>
  <c r="W15" i="19"/>
  <c r="V15" i="19"/>
  <c r="U15" i="19"/>
  <c r="T15" i="19"/>
  <c r="S15" i="19"/>
  <c r="R15" i="19"/>
  <c r="Q15" i="19"/>
  <c r="P15" i="19"/>
  <c r="O15" i="19"/>
  <c r="N15" i="19"/>
  <c r="M15" i="19"/>
  <c r="L15" i="19"/>
  <c r="K15" i="19"/>
  <c r="J15" i="19"/>
  <c r="I15" i="19"/>
  <c r="H15" i="19"/>
  <c r="G15" i="19"/>
  <c r="F15" i="19"/>
  <c r="E15" i="19"/>
  <c r="D15" i="19"/>
  <c r="AJ16" i="19"/>
  <c r="AI16" i="19"/>
  <c r="AH16" i="19"/>
  <c r="AG16" i="19"/>
  <c r="AF16" i="19"/>
  <c r="AE16" i="19"/>
  <c r="AD16" i="19"/>
  <c r="AC16" i="19"/>
  <c r="AB16" i="19"/>
  <c r="AA16" i="19"/>
  <c r="Z16" i="19"/>
  <c r="Y16" i="19"/>
  <c r="X16" i="19"/>
  <c r="W16" i="19"/>
  <c r="V16" i="19"/>
  <c r="U16" i="19"/>
  <c r="T16" i="19"/>
  <c r="S16" i="19"/>
  <c r="R16" i="19"/>
  <c r="Q16" i="19"/>
  <c r="P16" i="19"/>
  <c r="O16" i="19"/>
  <c r="N16" i="19"/>
  <c r="M16" i="19"/>
  <c r="L16" i="19"/>
  <c r="K16" i="19"/>
  <c r="J16" i="19"/>
  <c r="I16" i="19"/>
  <c r="H16" i="19"/>
  <c r="G16" i="19"/>
  <c r="F16" i="19"/>
  <c r="E16" i="19"/>
  <c r="D16" i="19"/>
  <c r="C16" i="19"/>
  <c r="AJ7" i="19"/>
  <c r="AI7" i="19"/>
  <c r="AH7" i="19"/>
  <c r="AG7" i="19"/>
  <c r="AF7" i="19"/>
  <c r="AE7" i="19"/>
  <c r="AD7" i="19"/>
  <c r="AC7" i="19"/>
  <c r="AB7" i="19"/>
  <c r="AA7" i="19"/>
  <c r="Z7" i="19"/>
  <c r="Y7" i="19"/>
  <c r="X7" i="19"/>
  <c r="W7" i="19"/>
  <c r="V7" i="19"/>
  <c r="U7" i="19"/>
  <c r="T7" i="19"/>
  <c r="S7" i="19"/>
  <c r="R7" i="19"/>
  <c r="Q7" i="19"/>
  <c r="P7" i="19"/>
  <c r="O7" i="19"/>
  <c r="N7" i="19"/>
  <c r="M7" i="19"/>
  <c r="L7" i="19"/>
  <c r="K7" i="19"/>
  <c r="J7" i="19"/>
  <c r="I7" i="19"/>
  <c r="H7" i="19"/>
  <c r="G7" i="19"/>
  <c r="F7" i="19"/>
  <c r="E7" i="19"/>
  <c r="D7" i="19"/>
  <c r="C7" i="19"/>
  <c r="AJ5" i="19"/>
  <c r="AI5" i="19"/>
  <c r="AH5" i="19"/>
  <c r="AG5" i="19"/>
  <c r="AF5" i="19"/>
  <c r="AE5" i="19"/>
  <c r="AD5" i="19"/>
  <c r="AC5" i="19"/>
  <c r="AB5" i="19"/>
  <c r="AA5" i="19"/>
  <c r="Z5" i="19"/>
  <c r="Y5" i="19"/>
  <c r="X5" i="19"/>
  <c r="W5" i="19"/>
  <c r="V5" i="19"/>
  <c r="U5" i="19"/>
  <c r="T5" i="19"/>
  <c r="S5" i="19"/>
  <c r="R5" i="19"/>
  <c r="Q5" i="19"/>
  <c r="P5" i="19"/>
  <c r="O5" i="19"/>
  <c r="N5" i="19"/>
  <c r="M5" i="19"/>
  <c r="L5" i="19"/>
  <c r="K5" i="19"/>
  <c r="J5" i="19"/>
  <c r="I5" i="19"/>
  <c r="H5" i="19"/>
  <c r="G5" i="19"/>
  <c r="F5" i="19"/>
  <c r="E5" i="19"/>
  <c r="D5" i="19"/>
  <c r="C5" i="19"/>
  <c r="AJ3" i="19"/>
  <c r="AI3" i="19"/>
  <c r="AH3" i="19"/>
  <c r="AG3" i="19"/>
  <c r="AF3" i="19"/>
  <c r="AE3" i="19"/>
  <c r="AD3" i="19"/>
  <c r="AC3" i="19"/>
  <c r="AB3" i="19"/>
  <c r="AA3" i="19"/>
  <c r="Z3" i="19"/>
  <c r="Y3" i="19"/>
  <c r="X3" i="19"/>
  <c r="W3" i="19"/>
  <c r="V3" i="19"/>
  <c r="U3" i="19"/>
  <c r="T3" i="19"/>
  <c r="S3" i="19"/>
  <c r="R3" i="19"/>
  <c r="Q3" i="19"/>
  <c r="P3" i="19"/>
  <c r="O3" i="19"/>
  <c r="N3" i="19"/>
  <c r="M3" i="19"/>
  <c r="L3" i="19"/>
  <c r="K3" i="19"/>
  <c r="J3" i="19"/>
  <c r="I3" i="19"/>
  <c r="H3" i="19"/>
  <c r="G3" i="19"/>
  <c r="F3" i="19"/>
  <c r="E3" i="19"/>
  <c r="D3" i="19"/>
</calcChain>
</file>

<file path=xl/sharedStrings.xml><?xml version="1.0" encoding="utf-8"?>
<sst xmlns="http://schemas.openxmlformats.org/spreadsheetml/2006/main" count="1020" uniqueCount="331">
  <si>
    <t>Physique</t>
  </si>
  <si>
    <t>Zone</t>
  </si>
  <si>
    <t>Localisation</t>
  </si>
  <si>
    <t>Equipement</t>
  </si>
  <si>
    <t>Famille</t>
  </si>
  <si>
    <t>Hostname</t>
  </si>
  <si>
    <t>Label</t>
  </si>
  <si>
    <t>Fonction</t>
  </si>
  <si>
    <t>Visible sur</t>
  </si>
  <si>
    <t>Chargé de projet</t>
  </si>
  <si>
    <t>Date de la demande</t>
  </si>
  <si>
    <t>Status 
Physique</t>
  </si>
  <si>
    <t>Status 
Logique</t>
  </si>
  <si>
    <t>Propriétaire</t>
  </si>
  <si>
    <t>N°Càblge EQPT-NPF</t>
  </si>
  <si>
    <t>DE NPF</t>
  </si>
  <si>
    <t>VERS NPF</t>
  </si>
  <si>
    <t>N°Càblge EQPT-NWS</t>
  </si>
  <si>
    <t>IP-Adresse 1</t>
  </si>
  <si>
    <t>IP-Adresse 2</t>
  </si>
  <si>
    <t>Mask</t>
  </si>
  <si>
    <t>Gateway</t>
  </si>
  <si>
    <t>VLAN</t>
  </si>
  <si>
    <t>nouveau</t>
  </si>
  <si>
    <t>Gi1/01</t>
  </si>
  <si>
    <t>fermé</t>
  </si>
  <si>
    <t>Gi1/02</t>
  </si>
  <si>
    <t>EQPT</t>
  </si>
  <si>
    <t>Gi1/03</t>
  </si>
  <si>
    <t>Gi1/04</t>
  </si>
  <si>
    <t>Gi1/05</t>
  </si>
  <si>
    <t>Gi1/06</t>
  </si>
  <si>
    <t>Gi1/07</t>
  </si>
  <si>
    <t>Gi1/08</t>
  </si>
  <si>
    <t>Gi1/09</t>
  </si>
  <si>
    <t>Gi1/10</t>
  </si>
  <si>
    <t>Gi1/11</t>
  </si>
  <si>
    <t>Gi1/12</t>
  </si>
  <si>
    <t>Gi1/14</t>
  </si>
  <si>
    <t>Gi1/15</t>
  </si>
  <si>
    <t>Gi1/16</t>
  </si>
  <si>
    <t>Gi1/17</t>
  </si>
  <si>
    <t>Gi1/18</t>
  </si>
  <si>
    <t>Gi1/19</t>
  </si>
  <si>
    <t>Gi1/20</t>
  </si>
  <si>
    <t>SFP Gi1/21</t>
  </si>
  <si>
    <t>SFP Gi1/22</t>
  </si>
  <si>
    <t>SFP Gi1/23</t>
  </si>
  <si>
    <t>SFP Gi1/24</t>
  </si>
  <si>
    <t>SFP Gi1/25</t>
  </si>
  <si>
    <t>SFP Gi1/26</t>
  </si>
  <si>
    <t>Gi1/13</t>
  </si>
  <si>
    <t>Gi1/22</t>
  </si>
  <si>
    <t>Gi1/23</t>
  </si>
  <si>
    <t>Gi1/24</t>
  </si>
  <si>
    <t>Gi1/21</t>
  </si>
  <si>
    <t>Gi1/28</t>
  </si>
  <si>
    <t>Gi1/30</t>
  </si>
  <si>
    <t>Gi1/31</t>
  </si>
  <si>
    <t>Gi1/32</t>
  </si>
  <si>
    <t>Gi1/33</t>
  </si>
  <si>
    <t>Gi1/34</t>
  </si>
  <si>
    <t>Gi1/35</t>
  </si>
  <si>
    <t>Gi1/36</t>
  </si>
  <si>
    <t>Gi1/37</t>
  </si>
  <si>
    <t>Gi1/43</t>
  </si>
  <si>
    <t>Gi1/46</t>
  </si>
  <si>
    <t>Gi1/48</t>
  </si>
  <si>
    <t>SFP Gi1/1</t>
  </si>
  <si>
    <t>SFP Gi1/2</t>
  </si>
  <si>
    <t>SFP Gi1/4</t>
  </si>
  <si>
    <t>NSW 0.1</t>
  </si>
  <si>
    <t>NSW 0.2</t>
  </si>
  <si>
    <t>NSW 0.3</t>
  </si>
  <si>
    <t>Gi1/25</t>
  </si>
  <si>
    <t>Gi1/27</t>
  </si>
  <si>
    <t>Gi1/29</t>
  </si>
  <si>
    <t>Gi1/39</t>
  </si>
  <si>
    <t>Gi1/41</t>
  </si>
  <si>
    <t>Gi1/45</t>
  </si>
  <si>
    <t>Gi1/47</t>
  </si>
  <si>
    <t>Gi1/26</t>
  </si>
  <si>
    <t>Gi1/38</t>
  </si>
  <si>
    <t>Gi1/40</t>
  </si>
  <si>
    <t>Gi1/42</t>
  </si>
  <si>
    <t>Gi1/44</t>
  </si>
  <si>
    <t>NSW 0.4</t>
  </si>
  <si>
    <t>SFP Gi1/3</t>
  </si>
  <si>
    <t>Nom</t>
  </si>
  <si>
    <t>Nsw1</t>
  </si>
  <si>
    <t>Nsw2</t>
  </si>
  <si>
    <t>Nsw3</t>
  </si>
  <si>
    <t>Nsw4</t>
  </si>
  <si>
    <t>Nsw5</t>
  </si>
  <si>
    <t>Nsw6</t>
  </si>
  <si>
    <t>NPF611.1</t>
  </si>
  <si>
    <t>liste_status</t>
  </si>
  <si>
    <t>liste_Nsw</t>
  </si>
  <si>
    <t>liste_KvmSw</t>
  </si>
  <si>
    <t>liste_Patch</t>
  </si>
  <si>
    <t>liste_Patch2</t>
  </si>
  <si>
    <t xml:space="preserve"> </t>
  </si>
  <si>
    <t>_Nsw1_Port</t>
  </si>
  <si>
    <t>SW1</t>
  </si>
  <si>
    <t>reouvert</t>
  </si>
  <si>
    <t>_Nsw2_Port</t>
  </si>
  <si>
    <t>SW2</t>
  </si>
  <si>
    <t>en attente</t>
  </si>
  <si>
    <t>SW3</t>
  </si>
  <si>
    <t>en cours</t>
  </si>
  <si>
    <t>SW4</t>
  </si>
  <si>
    <t>en test</t>
  </si>
  <si>
    <t>SW5</t>
  </si>
  <si>
    <t>en production</t>
  </si>
  <si>
    <t>réserve</t>
  </si>
  <si>
    <t>ISL / 802.1q</t>
  </si>
  <si>
    <t>MGMT</t>
  </si>
  <si>
    <t>Dante Prim</t>
  </si>
  <si>
    <t>Dante Sec</t>
  </si>
  <si>
    <t>AES67 Prim</t>
  </si>
  <si>
    <t>Dante PUB Prim</t>
  </si>
  <si>
    <t>Dante PUB Sec</t>
  </si>
  <si>
    <t>2110 Main</t>
  </si>
  <si>
    <t>2110 Secondary</t>
  </si>
  <si>
    <t>2110 Pub Secondary</t>
  </si>
  <si>
    <t>Broadcast Controller</t>
  </si>
  <si>
    <t>Cam</t>
  </si>
  <si>
    <t>Vlan res 1</t>
  </si>
  <si>
    <t>Vlan res 2</t>
  </si>
  <si>
    <t>Guest</t>
  </si>
  <si>
    <t>Non Connecté</t>
  </si>
  <si>
    <t>IP</t>
  </si>
  <si>
    <t>LABEL</t>
  </si>
  <si>
    <t>N°Câble</t>
  </si>
  <si>
    <t>VLAN ID</t>
  </si>
  <si>
    <t>#BFBFBF</t>
  </si>
  <si>
    <t>#0070C0</t>
  </si>
  <si>
    <t>#FF0000</t>
  </si>
  <si>
    <t>#01FF74</t>
  </si>
  <si>
    <t>#66FFFF</t>
  </si>
  <si>
    <t>#CC00FF</t>
  </si>
  <si>
    <t>#FFC000</t>
  </si>
  <si>
    <t>#FFFF66</t>
  </si>
  <si>
    <t>#FF66CC</t>
  </si>
  <si>
    <t>#33CCFF</t>
  </si>
  <si>
    <t>#FF9999</t>
  </si>
  <si>
    <t>#0000FF</t>
  </si>
  <si>
    <t>#33CC33</t>
  </si>
  <si>
    <t>#FF6699</t>
  </si>
  <si>
    <t>#CC0000</t>
  </si>
  <si>
    <t>#9900FF</t>
  </si>
  <si>
    <t>#CCCC00</t>
  </si>
  <si>
    <t>#66FF33</t>
  </si>
  <si>
    <t>#800080</t>
  </si>
  <si>
    <t>#336699</t>
  </si>
  <si>
    <t>#0066FF</t>
  </si>
  <si>
    <t>AOIP</t>
  </si>
  <si>
    <t>HB-Graph EQUIPRO</t>
  </si>
  <si>
    <t>Réseau Production</t>
  </si>
  <si>
    <t>Réseau Guest</t>
  </si>
  <si>
    <t>Réseau Shared</t>
  </si>
  <si>
    <t>Réseau User</t>
  </si>
  <si>
    <t>Management Réseau</t>
  </si>
  <si>
    <t>Réseau EQUIPRO</t>
  </si>
  <si>
    <t xml:space="preserve">Trunk </t>
  </si>
  <si>
    <t xml:space="preserve">2110 Pub Main </t>
  </si>
  <si>
    <t>NSW1
MDC1.1
A-Leaf / RED</t>
  </si>
  <si>
    <t>NSW2
MDC1.1
A-Leaf / BLUE</t>
  </si>
  <si>
    <t>NSW3
MDC1.2
A-Leaf / RED</t>
  </si>
  <si>
    <t>NSW4
MDC1.2
A-Leaf / BLUE</t>
  </si>
  <si>
    <t>NSW5
ACTU
A-Leaf / RED</t>
  </si>
  <si>
    <t>NSW6
ACTU
A-Leaf / Blue</t>
  </si>
  <si>
    <t>ACTU</t>
  </si>
  <si>
    <t>NSW7
RMP
A-Leaf / RED</t>
  </si>
  <si>
    <t>NSW8
RMP
A-Leaf / BLUE</t>
  </si>
  <si>
    <t>NSW9
Centre Sport
A-Leaf / RED</t>
  </si>
  <si>
    <t>NSW10
Centre Sport
A-Leaf / Blue</t>
  </si>
  <si>
    <t>RMP</t>
  </si>
  <si>
    <t>SPORT</t>
  </si>
  <si>
    <t>AES67 Sec</t>
  </si>
  <si>
    <t>liste_Unit</t>
  </si>
  <si>
    <t>Identifiant</t>
  </si>
  <si>
    <t>RSP 16-01</t>
  </si>
  <si>
    <t>RSP 16-02</t>
  </si>
  <si>
    <t>RSP 16-03</t>
  </si>
  <si>
    <t>RSP 16-04</t>
  </si>
  <si>
    <t>RSP 16-05</t>
  </si>
  <si>
    <t>RSP 16-06</t>
  </si>
  <si>
    <t>RSP 16-07</t>
  </si>
  <si>
    <t>RSP 16-08</t>
  </si>
  <si>
    <t>RSP 16-09</t>
  </si>
  <si>
    <t>RSP 16-10</t>
  </si>
  <si>
    <t>RSP 16-11</t>
  </si>
  <si>
    <t>RSP 16-12</t>
  </si>
  <si>
    <t>RSP 16-13</t>
  </si>
  <si>
    <t>RSP 16-14</t>
  </si>
  <si>
    <t>RSP 16-15</t>
  </si>
  <si>
    <t>RSP 16-16</t>
  </si>
  <si>
    <t>RSP 16-17</t>
  </si>
  <si>
    <t>RSP 16-18</t>
  </si>
  <si>
    <t>RSP 16-19</t>
  </si>
  <si>
    <t>RSP 16-20</t>
  </si>
  <si>
    <t>RSP 16-21</t>
  </si>
  <si>
    <t>RSP 16-22</t>
  </si>
  <si>
    <t>RSP 16-23</t>
  </si>
  <si>
    <t>RSP 16-24</t>
  </si>
  <si>
    <t>RSP 16-25</t>
  </si>
  <si>
    <t>RSP 16-26</t>
  </si>
  <si>
    <t>RSP 16-27</t>
  </si>
  <si>
    <t>RSP 16-28</t>
  </si>
  <si>
    <t>RSP 16-29</t>
  </si>
  <si>
    <t>DESK 1.5</t>
  </si>
  <si>
    <t>TB-PF0.1</t>
  </si>
  <si>
    <t>TB-PF0.1/02</t>
  </si>
  <si>
    <t>16-32502</t>
  </si>
  <si>
    <t>N° Cable NPF-NSW</t>
  </si>
  <si>
    <t>16-32702</t>
  </si>
  <si>
    <t>16-32501</t>
  </si>
  <si>
    <t>TB-PF0.1/01</t>
  </si>
  <si>
    <t>16-32701</t>
  </si>
  <si>
    <t>16-32503</t>
  </si>
  <si>
    <t>TB-PF0.1/03</t>
  </si>
  <si>
    <t>16-32703</t>
  </si>
  <si>
    <t>DESK 1.7</t>
  </si>
  <si>
    <t>DESK 1.9</t>
  </si>
  <si>
    <t>16-32504</t>
  </si>
  <si>
    <t>TB-PF0.1/04</t>
  </si>
  <si>
    <t>16-32704</t>
  </si>
  <si>
    <t>DESK1.13</t>
  </si>
  <si>
    <t>16-32505</t>
  </si>
  <si>
    <t>TB-PF0.1/05</t>
  </si>
  <si>
    <t>16-32705</t>
  </si>
  <si>
    <t>DESK1.16</t>
  </si>
  <si>
    <t>16-32506</t>
  </si>
  <si>
    <t>TB-PF0.1/06</t>
  </si>
  <si>
    <t>16-32706</t>
  </si>
  <si>
    <t>DESK2.3</t>
  </si>
  <si>
    <t>16-32507</t>
  </si>
  <si>
    <t>TB-PF0.1/07</t>
  </si>
  <si>
    <t>16-32707</t>
  </si>
  <si>
    <t>DESK3.2</t>
  </si>
  <si>
    <t>16-32508</t>
  </si>
  <si>
    <t>TB-PF0.1/08</t>
  </si>
  <si>
    <t>16-32708</t>
  </si>
  <si>
    <t>DESK3.5</t>
  </si>
  <si>
    <t>16-32509</t>
  </si>
  <si>
    <t>TB-PF0.1/09</t>
  </si>
  <si>
    <t>16-32709</t>
  </si>
  <si>
    <t>DESK4.3</t>
  </si>
  <si>
    <t>16-32510</t>
  </si>
  <si>
    <t>TB-PF0.1/10</t>
  </si>
  <si>
    <t>16-32710</t>
  </si>
  <si>
    <t>TROLLEY7.2</t>
  </si>
  <si>
    <t>16-32511</t>
  </si>
  <si>
    <t>TB-PF0.1/11</t>
  </si>
  <si>
    <t>16-32711</t>
  </si>
  <si>
    <t>DESK9.2</t>
  </si>
  <si>
    <t>16-32530</t>
  </si>
  <si>
    <t>TB-PF0.1/12</t>
  </si>
  <si>
    <t>16-32712</t>
  </si>
  <si>
    <t>DESK</t>
  </si>
  <si>
    <t>16-32525</t>
  </si>
  <si>
    <t>TB-PF0.4/08</t>
  </si>
  <si>
    <t>16-32725</t>
  </si>
  <si>
    <t>16-32526</t>
  </si>
  <si>
    <t>TB-PF0.4/09</t>
  </si>
  <si>
    <t>16-32726</t>
  </si>
  <si>
    <t>TB-PF0.2</t>
  </si>
  <si>
    <t>TB-PF0.3</t>
  </si>
  <si>
    <t>TB-PF0.4</t>
  </si>
  <si>
    <t>16-32527</t>
  </si>
  <si>
    <t>TB-PF0.4/07</t>
  </si>
  <si>
    <t>16-32727</t>
  </si>
  <si>
    <t>TB-PF0.4/06</t>
  </si>
  <si>
    <t>TB-PF0.4/04</t>
  </si>
  <si>
    <t>TB-PF0.4/02</t>
  </si>
  <si>
    <t>TB-PF0.4/05</t>
  </si>
  <si>
    <t>TB-PF0.4/03</t>
  </si>
  <si>
    <t>TB-PF0.4/12</t>
  </si>
  <si>
    <t>TB-PF0.4/14</t>
  </si>
  <si>
    <t>TB-PF0.4/01</t>
  </si>
  <si>
    <t>TB-PF0.2/04</t>
  </si>
  <si>
    <t>16-32532</t>
  </si>
  <si>
    <t>16-32728</t>
  </si>
  <si>
    <t>physique</t>
  </si>
  <si>
    <t>logique</t>
  </si>
  <si>
    <t>_Nsw5_Port</t>
  </si>
  <si>
    <t>ROOM 1</t>
  </si>
  <si>
    <t>ROOM 2</t>
  </si>
  <si>
    <t>ROOM 3</t>
  </si>
  <si>
    <t>ROOM 4</t>
  </si>
  <si>
    <t>ROOM 5</t>
  </si>
  <si>
    <t>ROOM 7</t>
  </si>
  <si>
    <t>ROOM 10</t>
  </si>
  <si>
    <t>ROOM 11</t>
  </si>
  <si>
    <t>ROOM 12</t>
  </si>
  <si>
    <t>HP</t>
  </si>
  <si>
    <t>DELL</t>
  </si>
  <si>
    <t>MAC PRO</t>
  </si>
  <si>
    <t>iMAC</t>
  </si>
  <si>
    <t>PC 0.1</t>
  </si>
  <si>
    <t>PC 0.2</t>
  </si>
  <si>
    <t>PC 0.3</t>
  </si>
  <si>
    <t>PC 0.4</t>
  </si>
  <si>
    <t>PC 0.5</t>
  </si>
  <si>
    <t>PC 0.6</t>
  </si>
  <si>
    <t>PC 0.7</t>
  </si>
  <si>
    <t>PC 0.8</t>
  </si>
  <si>
    <t>PC 0.9</t>
  </si>
  <si>
    <t>PC 0.10</t>
  </si>
  <si>
    <t>PC 0.11</t>
  </si>
  <si>
    <t>PC 0.12</t>
  </si>
  <si>
    <t>PC 0.13</t>
  </si>
  <si>
    <t>PC 0.14</t>
  </si>
  <si>
    <t>PC 0.15</t>
  </si>
  <si>
    <t>PC 0.16</t>
  </si>
  <si>
    <t>PC 0.17</t>
  </si>
  <si>
    <t>PC 0.18</t>
  </si>
  <si>
    <t>PC 0.19</t>
  </si>
  <si>
    <t>PC 0.20</t>
  </si>
  <si>
    <t>PC 0.21</t>
  </si>
  <si>
    <t>PC 0.22</t>
  </si>
  <si>
    <t>PC 0.23</t>
  </si>
  <si>
    <t>PC 0.24</t>
  </si>
  <si>
    <t>PC 0.25</t>
  </si>
  <si>
    <t>PC 0.26</t>
  </si>
  <si>
    <t>PC 0.27</t>
  </si>
  <si>
    <t>PC 0.28</t>
  </si>
  <si>
    <t>PC 0.29</t>
  </si>
  <si>
    <t>DESK1.5</t>
  </si>
  <si>
    <t>DESK1.7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</si>
</sst>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26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Arial Narrow"/>
      <family val="2"/>
    </font>
    <font>
      <b/>
      <sz val="11"/>
      <name val="Arial Narrow"/>
      <family val="2"/>
    </font>
    <font>
      <b/>
      <sz val="11"/>
      <color theme="1"/>
      <name val="Arial Narrow"/>
      <family val="2"/>
    </font>
    <font>
      <sz val="11"/>
      <name val="Arial Narrow"/>
      <family val="2"/>
    </font>
    <font>
      <sz val="10"/>
      <name val="Arial"/>
      <family val="2"/>
    </font>
    <font>
      <b/>
      <sz val="11"/>
      <color theme="0"/>
      <name val="Arial Narrow"/>
      <family val="2"/>
    </font>
    <font>
      <b/>
      <sz val="14"/>
      <color theme="1"/>
      <name val="Arial Narrow"/>
      <family val="2"/>
    </font>
    <font>
      <b/>
      <sz val="8"/>
      <color theme="1"/>
      <name val="Arial Narrow"/>
      <family val="2"/>
    </font>
    <font>
      <sz val="8"/>
      <color theme="1"/>
      <name val="Arial Narrow"/>
      <family val="2"/>
    </font>
    <font>
      <b/>
      <sz val="8"/>
      <color theme="0"/>
      <name val="Arial Narrow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5" tint="-0.249977111117893"/>
      <name val="Arial Narrow"/>
      <family val="2"/>
    </font>
    <font>
      <sz val="11"/>
      <color theme="0"/>
      <name val="Arial"/>
      <family val="2"/>
    </font>
    <font>
      <b/>
      <sz val="16"/>
      <color theme="5" tint="-0.249977111117893"/>
      <name val="Arial Narrow"/>
      <family val="2"/>
    </font>
    <font>
      <b/>
      <sz val="16"/>
      <color theme="0"/>
      <name val="Arial Narrow"/>
      <family val="2"/>
    </font>
    <font>
      <i/>
      <sz val="11"/>
      <color theme="1"/>
      <name val="Arial Narrow"/>
      <family val="2"/>
    </font>
    <font>
      <sz val="16"/>
      <color theme="1"/>
      <name val="Arial Narrow"/>
      <family val="2"/>
    </font>
    <font>
      <sz val="16"/>
      <name val="Arial Narrow"/>
      <family val="2"/>
    </font>
    <font>
      <sz val="11"/>
      <color theme="1"/>
      <name val="Arial Narrow"/>
    </font>
    <font>
      <b/>
      <sz val="11"/>
      <color rgb="FFFF0000"/>
      <name val="Arial Narrow"/>
      <family val="2"/>
    </font>
    <font>
      <b/>
      <sz val="11"/>
      <color rgb="FF0070C0"/>
      <name val="Arial Narrow"/>
      <family val="2"/>
    </font>
    <font>
      <sz val="9"/>
      <name val="Arial"/>
      <family val="2"/>
    </font>
    <font>
      <i/>
      <sz val="11"/>
      <name val="Arial Narrow"/>
      <family val="2"/>
    </font>
  </fonts>
  <fills count="3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3366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1FF74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0066FF"/>
        <bgColor indexed="64"/>
      </patternFill>
    </fill>
  </fills>
  <borders count="4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3" tint="0.79998168889431442"/>
      </bottom>
      <diagonal/>
    </border>
    <border>
      <left/>
      <right/>
      <top style="thin">
        <color theme="0"/>
      </top>
      <bottom style="thin">
        <color theme="3" tint="0.79998168889431442"/>
      </bottom>
      <diagonal/>
    </border>
    <border>
      <left/>
      <right style="thin">
        <color theme="0"/>
      </right>
      <top style="thin">
        <color theme="0"/>
      </top>
      <bottom style="thin">
        <color theme="3" tint="0.79998168889431442"/>
      </bottom>
      <diagonal/>
    </border>
    <border>
      <left style="thin">
        <color theme="0"/>
      </left>
      <right style="thin">
        <color theme="0"/>
      </right>
      <top style="thin">
        <color theme="3" tint="0.79998168889431442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1" tint="0.34998626667073579"/>
      </left>
      <right style="thick">
        <color theme="0"/>
      </right>
      <top style="thick">
        <color theme="1" tint="0.34998626667073579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1" tint="0.34998626667073579"/>
      </top>
      <bottom style="thick">
        <color theme="0"/>
      </bottom>
      <diagonal/>
    </border>
    <border>
      <left style="thick">
        <color theme="0"/>
      </left>
      <right style="thick">
        <color theme="1" tint="0.34998626667073579"/>
      </right>
      <top style="thick">
        <color theme="1" tint="0.34998626667073579"/>
      </top>
      <bottom style="thick">
        <color theme="0"/>
      </bottom>
      <diagonal/>
    </border>
    <border>
      <left style="thick">
        <color theme="1" tint="0.34998626667073579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1" tint="0.34998626667073579"/>
      </right>
      <top style="thick">
        <color theme="0"/>
      </top>
      <bottom style="thick">
        <color theme="0"/>
      </bottom>
      <diagonal/>
    </border>
    <border>
      <left style="thick">
        <color theme="1" tint="0.34998626667073579"/>
      </left>
      <right style="thick">
        <color theme="0"/>
      </right>
      <top style="thick">
        <color theme="0"/>
      </top>
      <bottom style="thick">
        <color theme="1" tint="0.34998626667073579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1" tint="0.34998626667073579"/>
      </bottom>
      <diagonal/>
    </border>
    <border>
      <left style="thick">
        <color theme="0"/>
      </left>
      <right style="thick">
        <color theme="1" tint="0.34998626667073579"/>
      </right>
      <top style="thick">
        <color theme="0"/>
      </top>
      <bottom style="thick">
        <color theme="1" tint="0.34998626667073579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thick">
        <color theme="1" tint="0.34998626667073579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1" tint="0.34998626667073579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1" tint="0.34998626667073579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1" tint="0.34998626667073579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 style="thick">
        <color theme="0"/>
      </left>
      <right style="thick">
        <color theme="1"/>
      </right>
      <top style="thick">
        <color theme="1" tint="0.34998626667073579"/>
      </top>
      <bottom style="thick">
        <color theme="0"/>
      </bottom>
      <diagonal/>
    </border>
    <border>
      <left style="thick">
        <color theme="0"/>
      </left>
      <right style="thick">
        <color theme="1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1"/>
      </right>
      <top style="thick">
        <color theme="0"/>
      </top>
      <bottom style="thick">
        <color theme="1" tint="0.34998626667073579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1" tint="0.34998626667073579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1" tint="0.34998626667073579"/>
      </right>
      <top/>
      <bottom style="thick">
        <color theme="0"/>
      </bottom>
      <diagonal/>
    </border>
    <border>
      <left style="thin">
        <color theme="0"/>
      </left>
      <right style="thick">
        <color theme="1" tint="0.34998626667073579"/>
      </right>
      <top style="thin">
        <color theme="0"/>
      </top>
      <bottom style="thin">
        <color theme="0"/>
      </bottom>
      <diagonal/>
    </border>
    <border>
      <left style="thick">
        <color theme="1" tint="0.34998626667073579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0" fontId="1" fillId="0" borderId="0">
      <alignment vertical="center"/>
    </xf>
    <xf numFmtId="0" fontId="6" fillId="0" borderId="0" applyFont="0" applyFill="0" applyProtection="0">
      <alignment vertical="top" wrapText="1"/>
    </xf>
    <xf numFmtId="0" fontId="6" fillId="0" borderId="0"/>
  </cellStyleXfs>
  <cellXfs count="181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left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1" xfId="0" applyFont="1" applyBorder="1"/>
    <xf numFmtId="0" fontId="2" fillId="3" borderId="1" xfId="0" applyFont="1" applyFill="1" applyBorder="1" applyAlignment="1">
      <alignment horizontal="left"/>
    </xf>
    <xf numFmtId="0" fontId="2" fillId="3" borderId="5" xfId="0" applyFont="1" applyFill="1" applyBorder="1" applyAlignment="1">
      <alignment horizontal="center"/>
    </xf>
    <xf numFmtId="0" fontId="2" fillId="3" borderId="5" xfId="0" applyFont="1" applyFill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vertical="center"/>
    </xf>
    <xf numFmtId="0" fontId="4" fillId="3" borderId="1" xfId="0" applyFont="1" applyFill="1" applyBorder="1"/>
    <xf numFmtId="0" fontId="5" fillId="2" borderId="1" xfId="0" applyFont="1" applyFill="1" applyBorder="1"/>
    <xf numFmtId="0" fontId="5" fillId="0" borderId="1" xfId="0" applyFont="1" applyBorder="1"/>
    <xf numFmtId="0" fontId="2" fillId="3" borderId="5" xfId="0" applyFont="1" applyFill="1" applyBorder="1" applyAlignment="1">
      <alignment horizontal="left"/>
    </xf>
    <xf numFmtId="0" fontId="2" fillId="3" borderId="11" xfId="0" applyFont="1" applyFill="1" applyBorder="1"/>
    <xf numFmtId="0" fontId="2" fillId="3" borderId="10" xfId="0" applyFont="1" applyFill="1" applyBorder="1"/>
    <xf numFmtId="0" fontId="2" fillId="3" borderId="3" xfId="0" applyFont="1" applyFill="1" applyBorder="1" applyAlignment="1">
      <alignment horizontal="center" vertical="center"/>
    </xf>
    <xf numFmtId="0" fontId="4" fillId="3" borderId="5" xfId="0" applyFont="1" applyFill="1" applyBorder="1"/>
    <xf numFmtId="0" fontId="4" fillId="6" borderId="6" xfId="0" applyFont="1" applyFill="1" applyBorder="1" applyAlignment="1">
      <alignment vertical="center"/>
    </xf>
    <xf numFmtId="164" fontId="3" fillId="6" borderId="9" xfId="0" applyNumberFormat="1" applyFont="1" applyFill="1" applyBorder="1" applyAlignment="1">
      <alignment horizontal="left" vertical="top" textRotation="90"/>
    </xf>
    <xf numFmtId="164" fontId="3" fillId="6" borderId="9" xfId="0" applyNumberFormat="1" applyFont="1" applyFill="1" applyBorder="1" applyAlignment="1">
      <alignment horizontal="left" vertical="top"/>
    </xf>
    <xf numFmtId="164" fontId="3" fillId="6" borderId="9" xfId="0" applyNumberFormat="1" applyFont="1" applyFill="1" applyBorder="1" applyAlignment="1">
      <alignment horizontal="left" vertical="top" wrapText="1"/>
    </xf>
    <xf numFmtId="0" fontId="3" fillId="9" borderId="4" xfId="0" applyFont="1" applyFill="1" applyBorder="1" applyAlignment="1">
      <alignment horizontal="left" vertical="top" textRotation="90"/>
    </xf>
    <xf numFmtId="164" fontId="3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>
      <alignment horizontal="center" vertical="top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3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5" borderId="4" xfId="0" applyFont="1" applyFill="1" applyBorder="1" applyAlignment="1">
      <alignment horizontal="left" vertical="top" textRotation="90"/>
    </xf>
    <xf numFmtId="0" fontId="3" fillId="10" borderId="4" xfId="0" applyFont="1" applyFill="1" applyBorder="1" applyAlignment="1">
      <alignment horizontal="left" vertical="top" textRotation="90"/>
    </xf>
    <xf numFmtId="0" fontId="2" fillId="3" borderId="5" xfId="0" applyFont="1" applyFill="1" applyBorder="1" applyAlignment="1">
      <alignment horizontal="center" vertical="center"/>
    </xf>
    <xf numFmtId="3" fontId="5" fillId="0" borderId="1" xfId="2" applyNumberFormat="1" applyFont="1" applyBorder="1" applyAlignment="1">
      <alignment horizontal="center" vertical="top"/>
    </xf>
    <xf numFmtId="0" fontId="2" fillId="3" borderId="3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/>
    </xf>
    <xf numFmtId="0" fontId="2" fillId="0" borderId="4" xfId="0" applyFont="1" applyBorder="1" applyAlignment="1">
      <alignment horizontal="left"/>
    </xf>
    <xf numFmtId="0" fontId="9" fillId="0" borderId="13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29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10" fillId="0" borderId="30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9" fillId="4" borderId="12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11" borderId="12" xfId="0" applyFont="1" applyFill="1" applyBorder="1" applyAlignment="1">
      <alignment horizontal="center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2" fillId="0" borderId="0" xfId="0" applyFont="1"/>
    <xf numFmtId="0" fontId="10" fillId="0" borderId="0" xfId="0" applyFont="1"/>
    <xf numFmtId="0" fontId="3" fillId="10" borderId="4" xfId="0" applyFont="1" applyFill="1" applyBorder="1" applyAlignment="1">
      <alignment horizontal="center" vertical="top" textRotation="90"/>
    </xf>
    <xf numFmtId="0" fontId="11" fillId="12" borderId="13" xfId="0" applyFont="1" applyFill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10" fillId="0" borderId="13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3" fillId="2" borderId="1" xfId="0" applyFont="1" applyFill="1" applyBorder="1"/>
    <xf numFmtId="0" fontId="4" fillId="0" borderId="12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/>
    </xf>
    <xf numFmtId="0" fontId="7" fillId="0" borderId="12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/>
    </xf>
    <xf numFmtId="0" fontId="8" fillId="0" borderId="35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14" fillId="0" borderId="1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8" fillId="0" borderId="12" xfId="0" applyFont="1" applyFill="1" applyBorder="1" applyAlignment="1">
      <alignment horizontal="center"/>
    </xf>
    <xf numFmtId="0" fontId="4" fillId="7" borderId="2" xfId="0" applyFont="1" applyFill="1" applyBorder="1" applyAlignment="1">
      <alignment vertical="center"/>
    </xf>
    <xf numFmtId="0" fontId="4" fillId="7" borderId="3" xfId="0" applyFont="1" applyFill="1" applyBorder="1" applyAlignment="1">
      <alignment vertical="center"/>
    </xf>
    <xf numFmtId="0" fontId="4" fillId="7" borderId="4" xfId="0" applyFont="1" applyFill="1" applyBorder="1" applyAlignment="1">
      <alignment vertical="center"/>
    </xf>
    <xf numFmtId="0" fontId="4" fillId="11" borderId="2" xfId="0" applyFont="1" applyFill="1" applyBorder="1" applyAlignment="1">
      <alignment vertical="center"/>
    </xf>
    <xf numFmtId="0" fontId="4" fillId="11" borderId="3" xfId="0" applyFont="1" applyFill="1" applyBorder="1" applyAlignment="1">
      <alignment vertical="center"/>
    </xf>
    <xf numFmtId="0" fontId="1" fillId="19" borderId="0" xfId="1" applyFont="1" applyFill="1" applyBorder="1" applyAlignment="1">
      <alignment horizontal="center" vertical="center"/>
    </xf>
    <xf numFmtId="0" fontId="15" fillId="16" borderId="0" xfId="1" applyFont="1" applyFill="1" applyBorder="1" applyAlignment="1">
      <alignment horizontal="center" vertical="center"/>
    </xf>
    <xf numFmtId="0" fontId="15" fillId="14" borderId="0" xfId="1" applyFont="1" applyFill="1" applyBorder="1" applyAlignment="1">
      <alignment horizontal="center" vertical="center"/>
    </xf>
    <xf numFmtId="0" fontId="1" fillId="21" borderId="0" xfId="1" applyFont="1" applyFill="1" applyBorder="1" applyAlignment="1">
      <alignment horizontal="center" vertical="center"/>
    </xf>
    <xf numFmtId="0" fontId="1" fillId="15" borderId="0" xfId="1" applyFont="1" applyFill="1" applyBorder="1" applyAlignment="1">
      <alignment horizontal="center" vertical="center"/>
    </xf>
    <xf numFmtId="0" fontId="15" fillId="22" borderId="0" xfId="1" applyFont="1" applyFill="1" applyBorder="1" applyAlignment="1">
      <alignment horizontal="center" vertical="center"/>
    </xf>
    <xf numFmtId="0" fontId="1" fillId="20" borderId="0" xfId="1" applyFont="1" applyFill="1" applyBorder="1" applyAlignment="1">
      <alignment horizontal="center" vertical="center"/>
    </xf>
    <xf numFmtId="0" fontId="1" fillId="23" borderId="0" xfId="1" applyFont="1" applyFill="1" applyBorder="1" applyAlignment="1">
      <alignment horizontal="center" vertical="center"/>
    </xf>
    <xf numFmtId="0" fontId="15" fillId="24" borderId="0" xfId="1" applyFont="1" applyFill="1" applyBorder="1" applyAlignment="1">
      <alignment horizontal="center" vertical="center"/>
    </xf>
    <xf numFmtId="0" fontId="15" fillId="25" borderId="0" xfId="1" applyFont="1" applyFill="1" applyBorder="1" applyAlignment="1">
      <alignment horizontal="center" vertical="center"/>
    </xf>
    <xf numFmtId="0" fontId="15" fillId="26" borderId="0" xfId="1" applyFont="1" applyFill="1" applyBorder="1" applyAlignment="1">
      <alignment horizontal="center" vertical="center"/>
    </xf>
    <xf numFmtId="0" fontId="15" fillId="27" borderId="0" xfId="1" applyFont="1" applyFill="1" applyBorder="1" applyAlignment="1">
      <alignment horizontal="center" vertical="center"/>
    </xf>
    <xf numFmtId="0" fontId="15" fillId="28" borderId="0" xfId="1" applyFont="1" applyFill="1" applyBorder="1" applyAlignment="1">
      <alignment horizontal="center" vertical="center"/>
    </xf>
    <xf numFmtId="0" fontId="15" fillId="29" borderId="0" xfId="1" applyFont="1" applyFill="1" applyBorder="1" applyAlignment="1">
      <alignment horizontal="center" vertical="center"/>
    </xf>
    <xf numFmtId="0" fontId="15" fillId="30" borderId="0" xfId="1" applyFont="1" applyFill="1" applyBorder="1" applyAlignment="1">
      <alignment horizontal="center" vertical="center"/>
    </xf>
    <xf numFmtId="0" fontId="15" fillId="31" borderId="0" xfId="1" applyFont="1" applyFill="1" applyBorder="1" applyAlignment="1">
      <alignment horizontal="center" vertical="center"/>
    </xf>
    <xf numFmtId="0" fontId="1" fillId="17" borderId="0" xfId="1" applyFont="1" applyFill="1" applyBorder="1" applyAlignment="1">
      <alignment horizontal="center" vertical="center"/>
    </xf>
    <xf numFmtId="0" fontId="1" fillId="32" borderId="0" xfId="1" applyFont="1" applyFill="1" applyBorder="1" applyAlignment="1">
      <alignment horizontal="center" vertical="center"/>
    </xf>
    <xf numFmtId="0" fontId="15" fillId="33" borderId="0" xfId="1" applyFont="1" applyFill="1" applyBorder="1" applyAlignment="1">
      <alignment horizontal="center" vertical="center"/>
    </xf>
    <xf numFmtId="0" fontId="15" fillId="18" borderId="0" xfId="1" applyFont="1" applyFill="1" applyBorder="1" applyAlignment="1">
      <alignment horizontal="center" vertical="center"/>
    </xf>
    <xf numFmtId="0" fontId="15" fillId="34" borderId="0" xfId="1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wrapText="1"/>
    </xf>
    <xf numFmtId="0" fontId="16" fillId="0" borderId="12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wrapText="1"/>
    </xf>
    <xf numFmtId="0" fontId="2" fillId="12" borderId="37" xfId="0" applyFont="1" applyFill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20" fillId="0" borderId="12" xfId="0" applyFont="1" applyBorder="1" applyAlignment="1">
      <alignment horizontal="center" wrapText="1"/>
    </xf>
    <xf numFmtId="0" fontId="20" fillId="0" borderId="12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1" fillId="0" borderId="12" xfId="0" applyFont="1" applyBorder="1" applyAlignment="1">
      <alignment horizontal="center"/>
    </xf>
    <xf numFmtId="0" fontId="0" fillId="13" borderId="0" xfId="0" applyFill="1"/>
    <xf numFmtId="0" fontId="22" fillId="8" borderId="4" xfId="0" applyFont="1" applyFill="1" applyBorder="1" applyAlignment="1">
      <alignment horizontal="left" vertical="top" textRotation="90" wrapText="1"/>
    </xf>
    <xf numFmtId="0" fontId="23" fillId="8" borderId="4" xfId="0" applyFont="1" applyFill="1" applyBorder="1" applyAlignment="1">
      <alignment horizontal="left" vertical="top" textRotation="90" wrapText="1"/>
    </xf>
    <xf numFmtId="0" fontId="24" fillId="0" borderId="38" xfId="0" applyFont="1" applyBorder="1" applyAlignment="1">
      <alignment horizontal="left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vertical="top"/>
    </xf>
    <xf numFmtId="0" fontId="2" fillId="13" borderId="1" xfId="0" applyFont="1" applyFill="1" applyBorder="1" applyAlignment="1">
      <alignment horizontal="center"/>
    </xf>
    <xf numFmtId="0" fontId="2" fillId="13" borderId="1" xfId="0" applyFont="1" applyFill="1" applyBorder="1" applyAlignment="1">
      <alignment horizontal="left"/>
    </xf>
    <xf numFmtId="0" fontId="2" fillId="0" borderId="39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8" fillId="0" borderId="13" xfId="0" applyFont="1" applyBorder="1" applyAlignment="1">
      <alignment horizontal="center"/>
    </xf>
    <xf numFmtId="0" fontId="20" fillId="0" borderId="15" xfId="0" applyFont="1" applyBorder="1" applyAlignment="1">
      <alignment horizontal="center" wrapText="1"/>
    </xf>
    <xf numFmtId="0" fontId="2" fillId="0" borderId="33" xfId="0" applyFont="1" applyBorder="1" applyAlignment="1">
      <alignment horizontal="center"/>
    </xf>
    <xf numFmtId="0" fontId="25" fillId="0" borderId="12" xfId="0" applyFont="1" applyBorder="1" applyAlignment="1">
      <alignment horizontal="center"/>
    </xf>
    <xf numFmtId="0" fontId="5" fillId="0" borderId="41" xfId="0" applyFont="1" applyBorder="1" applyAlignment="1">
      <alignment horizontal="center" vertical="top"/>
    </xf>
    <xf numFmtId="0" fontId="5" fillId="0" borderId="20" xfId="0" applyFont="1" applyBorder="1" applyAlignment="1">
      <alignment horizontal="center"/>
    </xf>
    <xf numFmtId="0" fontId="5" fillId="0" borderId="3" xfId="0" applyFont="1" applyBorder="1" applyAlignment="1">
      <alignment horizontal="center" vertical="top"/>
    </xf>
    <xf numFmtId="0" fontId="5" fillId="0" borderId="42" xfId="0" applyFont="1" applyBorder="1" applyAlignment="1">
      <alignment horizontal="center" vertical="top"/>
    </xf>
    <xf numFmtId="0" fontId="5" fillId="0" borderId="21" xfId="0" applyFont="1" applyBorder="1" applyAlignment="1">
      <alignment horizontal="center"/>
    </xf>
    <xf numFmtId="0" fontId="4" fillId="3" borderId="5" xfId="0" applyFont="1" applyFill="1" applyBorder="1" applyAlignment="1"/>
    <xf numFmtId="164" fontId="3" fillId="6" borderId="9" xfId="0" applyNumberFormat="1" applyFont="1" applyFill="1" applyBorder="1" applyAlignment="1">
      <alignment vertical="top" textRotation="90"/>
    </xf>
    <xf numFmtId="0" fontId="4" fillId="3" borderId="1" xfId="0" applyFont="1" applyFill="1" applyBorder="1" applyAlignment="1"/>
    <xf numFmtId="0" fontId="4" fillId="0" borderId="1" xfId="0" applyFont="1" applyBorder="1" applyAlignment="1"/>
    <xf numFmtId="0" fontId="4" fillId="13" borderId="1" xfId="0" applyFont="1" applyFill="1" applyBorder="1" applyAlignment="1"/>
  </cellXfs>
  <cellStyles count="4">
    <cellStyle name="Normal" xfId="0" builtinId="0"/>
    <cellStyle name="Normal 2" xfId="1" xr:uid="{66E02461-3E29-42E4-8075-4794186C4B85}"/>
    <cellStyle name="Normal 3" xfId="2" xr:uid="{AA5720BC-E435-4E49-A076-EC4AF1C7C376}"/>
    <cellStyle name="Standard_Doku Vorgaben BBC" xfId="3" xr:uid="{6EB29308-BA0B-4795-9614-DEDEAF2EC364}"/>
  </cellStyles>
  <dxfs count="1135"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ill>
        <patternFill>
          <bgColor theme="9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ill>
        <patternFill>
          <bgColor theme="9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CC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rgb="FFFFFF66"/>
        </patternFill>
      </fill>
    </dxf>
    <dxf>
      <font>
        <color theme="0"/>
      </font>
      <fill>
        <patternFill>
          <bgColor rgb="FFFF66CC"/>
        </patternFill>
      </fill>
    </dxf>
    <dxf>
      <font>
        <color theme="0"/>
      </font>
      <fill>
        <patternFill>
          <bgColor rgb="FFFF6699"/>
        </patternFill>
      </fill>
    </dxf>
    <dxf>
      <font>
        <color theme="0"/>
      </font>
      <fill>
        <patternFill>
          <bgColor rgb="FFFF9999"/>
        </patternFill>
      </fill>
    </dxf>
    <dxf>
      <fill>
        <patternFill>
          <bgColor rgb="FFBFBFBF"/>
        </patternFill>
      </fill>
    </dxf>
    <dxf>
      <fill>
        <patternFill>
          <bgColor rgb="FF01FF74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C0000"/>
        </patternFill>
      </fill>
    </dxf>
    <dxf>
      <font>
        <color theme="0"/>
      </font>
      <fill>
        <patternFill>
          <bgColor rgb="FF9900FF"/>
        </patternFill>
      </fill>
    </dxf>
    <dxf>
      <fill>
        <patternFill>
          <bgColor rgb="FFCCCC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336699"/>
        </patternFill>
      </fill>
    </dxf>
    <dxf>
      <font>
        <color theme="0"/>
      </font>
      <fill>
        <patternFill>
          <bgColor rgb="FF0066FF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66CCFF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0000"/>
      <color rgb="FFFF0003"/>
      <color rgb="FF0066FF"/>
      <color rgb="FF336699"/>
      <color rgb="FF800080"/>
      <color rgb="FF66FF33"/>
      <color rgb="FFCCCC00"/>
      <color rgb="FF9900FF"/>
      <color rgb="FFCC00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AQ2699"/>
  <sheetViews>
    <sheetView zoomScale="115" zoomScaleNormal="115" workbookViewId="0">
      <selection activeCell="C53" sqref="C53"/>
    </sheetView>
  </sheetViews>
  <sheetFormatPr baseColWidth="10" defaultColWidth="11.5703125" defaultRowHeight="16.5" outlineLevelCol="2" x14ac:dyDescent="0.3"/>
  <cols>
    <col min="1" max="1" width="2.28515625" style="13" customWidth="1"/>
    <col min="2" max="2" width="13" style="6" bestFit="1" customWidth="1"/>
    <col min="3" max="3" width="11.85546875" style="179" bestFit="1" customWidth="1"/>
    <col min="4" max="4" width="19.140625" style="2" bestFit="1" customWidth="1"/>
    <col min="5" max="5" width="19.140625" style="9" bestFit="1" customWidth="1"/>
    <col min="6" max="6" width="10.140625" style="2" bestFit="1" customWidth="1"/>
    <col min="7" max="7" width="12.7109375" style="2" bestFit="1" customWidth="1"/>
    <col min="8" max="8" width="18.7109375" style="2" bestFit="1" customWidth="1"/>
    <col min="9" max="9" width="11.85546875" style="2" hidden="1" customWidth="1" outlineLevel="1"/>
    <col min="10" max="10" width="13" style="2" hidden="1" customWidth="1" outlineLevel="1"/>
    <col min="11" max="11" width="7.7109375" style="2" hidden="1" customWidth="1" outlineLevel="1"/>
    <col min="12" max="12" width="18.28515625" style="1" hidden="1" customWidth="1" outlineLevel="1" collapsed="1"/>
    <col min="13" max="13" width="12.7109375" style="2" customWidth="1" collapsed="1"/>
    <col min="14" max="14" width="12.7109375" style="2" customWidth="1"/>
    <col min="15" max="15" width="13.85546875" style="2" customWidth="1" outlineLevel="1"/>
    <col min="16" max="16" width="2.28515625" style="13" customWidth="1"/>
    <col min="17" max="17" width="9.140625" style="57" bestFit="1" customWidth="1" outlineLevel="1"/>
    <col min="18" max="18" width="11.140625" style="64" bestFit="1" customWidth="1" outlineLevel="1"/>
    <col min="19" max="19" width="8.5703125" style="57" bestFit="1" customWidth="1"/>
    <col min="20" max="20" width="10.28515625" style="64" hidden="1" customWidth="1" outlineLevel="1"/>
    <col min="21" max="21" width="7.7109375" style="57" hidden="1" customWidth="1" outlineLevel="1"/>
    <col min="22" max="22" width="2.28515625" style="13" customWidth="1" collapsed="1"/>
    <col min="23" max="26" width="10.28515625" style="8" customWidth="1" outlineLevel="1"/>
    <col min="27" max="27" width="2.28515625" style="13" customWidth="1"/>
    <col min="28" max="29" width="10.28515625" style="8" customWidth="1" outlineLevel="1"/>
    <col min="30" max="30" width="2.28515625" style="13" customWidth="1"/>
    <col min="31" max="32" width="10.28515625" style="8" customWidth="1" outlineLevel="1"/>
    <col min="33" max="33" width="2.28515625" style="13" customWidth="1"/>
    <col min="34" max="35" width="10.28515625" style="8" customWidth="1" outlineLevel="2"/>
    <col min="36" max="36" width="2.28515625" style="13" customWidth="1"/>
    <col min="37" max="37" width="14.42578125" style="8" bestFit="1" customWidth="1"/>
    <col min="38" max="38" width="16.28515625" style="8" bestFit="1" customWidth="1"/>
    <col min="39" max="39" width="16.7109375" style="8" bestFit="1" customWidth="1"/>
    <col min="40" max="40" width="14" style="8" bestFit="1" customWidth="1"/>
    <col min="41" max="41" width="14" style="8" customWidth="1"/>
    <col min="42" max="42" width="10.42578125" style="55" bestFit="1" customWidth="1"/>
    <col min="43" max="43" width="2.28515625" style="13" customWidth="1"/>
    <col min="44" max="16384" width="11.5703125" style="2"/>
  </cols>
  <sheetData>
    <row r="1" spans="1:43" x14ac:dyDescent="0.3">
      <c r="B1" s="22"/>
      <c r="C1" s="176"/>
      <c r="D1" s="12"/>
      <c r="E1" s="26"/>
      <c r="F1" s="12"/>
      <c r="G1" s="12"/>
      <c r="H1" s="12"/>
      <c r="I1" s="23"/>
      <c r="J1" s="23"/>
      <c r="K1" s="24"/>
      <c r="L1" s="11"/>
      <c r="M1" s="12"/>
      <c r="N1" s="12"/>
      <c r="O1" s="12"/>
      <c r="Q1" s="56"/>
      <c r="R1" s="63"/>
      <c r="S1" s="56"/>
      <c r="T1" s="63"/>
      <c r="U1" s="56"/>
      <c r="W1" s="25"/>
      <c r="X1" s="25"/>
      <c r="Y1" s="25"/>
      <c r="Z1" s="25"/>
      <c r="AB1" s="25"/>
      <c r="AC1" s="25"/>
      <c r="AE1" s="25"/>
      <c r="AF1" s="25"/>
      <c r="AH1" s="25"/>
      <c r="AI1" s="25"/>
      <c r="AK1" s="25"/>
      <c r="AL1" s="25"/>
      <c r="AM1" s="25"/>
      <c r="AN1" s="25"/>
      <c r="AO1" s="25"/>
      <c r="AP1" s="62"/>
    </row>
    <row r="2" spans="1:43" s="5" customFormat="1" ht="19.899999999999999" customHeight="1" x14ac:dyDescent="0.3">
      <c r="A2" s="13"/>
      <c r="B2" s="16"/>
      <c r="C2" s="27"/>
      <c r="D2" s="18"/>
      <c r="E2" s="27"/>
      <c r="F2" s="18"/>
      <c r="G2" s="18"/>
      <c r="H2" s="18"/>
      <c r="I2" s="159"/>
      <c r="J2" s="159"/>
      <c r="K2" s="160"/>
      <c r="L2" s="17"/>
      <c r="M2" s="18"/>
      <c r="N2" s="18"/>
      <c r="O2" s="18"/>
      <c r="P2" s="13"/>
      <c r="Q2" s="113" t="s">
        <v>0</v>
      </c>
      <c r="R2" s="114"/>
      <c r="S2" s="114"/>
      <c r="T2" s="114"/>
      <c r="U2" s="114"/>
      <c r="V2" s="13"/>
      <c r="W2" s="110" t="s">
        <v>27</v>
      </c>
      <c r="X2" s="111"/>
      <c r="Y2" s="111"/>
      <c r="Z2" s="111"/>
      <c r="AA2" s="13"/>
      <c r="AB2" s="111" t="s">
        <v>172</v>
      </c>
      <c r="AC2" s="111"/>
      <c r="AD2" s="13"/>
      <c r="AE2" s="111" t="s">
        <v>177</v>
      </c>
      <c r="AF2" s="111"/>
      <c r="AG2" s="13"/>
      <c r="AH2" s="111" t="s">
        <v>178</v>
      </c>
      <c r="AI2" s="111"/>
      <c r="AJ2" s="13"/>
      <c r="AK2" s="111"/>
      <c r="AL2" s="111"/>
      <c r="AM2" s="111"/>
      <c r="AN2" s="111"/>
      <c r="AO2" s="111"/>
      <c r="AP2" s="112"/>
      <c r="AQ2" s="13"/>
    </row>
    <row r="3" spans="1:43" s="32" customFormat="1" ht="102" customHeight="1" x14ac:dyDescent="0.3">
      <c r="A3" s="13"/>
      <c r="B3" s="28" t="s">
        <v>1</v>
      </c>
      <c r="C3" s="177" t="s">
        <v>2</v>
      </c>
      <c r="D3" s="29" t="s">
        <v>3</v>
      </c>
      <c r="E3" s="29" t="s">
        <v>181</v>
      </c>
      <c r="F3" s="29" t="s">
        <v>4</v>
      </c>
      <c r="G3" s="29" t="s">
        <v>5</v>
      </c>
      <c r="H3" s="29" t="s">
        <v>6</v>
      </c>
      <c r="I3" s="29" t="s">
        <v>7</v>
      </c>
      <c r="J3" s="29" t="s">
        <v>8</v>
      </c>
      <c r="K3" s="28" t="s">
        <v>9</v>
      </c>
      <c r="L3" s="30" t="s">
        <v>10</v>
      </c>
      <c r="M3" s="30" t="s">
        <v>11</v>
      </c>
      <c r="N3" s="30" t="s">
        <v>12</v>
      </c>
      <c r="O3" s="29" t="s">
        <v>13</v>
      </c>
      <c r="P3" s="13"/>
      <c r="Q3" s="59" t="s">
        <v>14</v>
      </c>
      <c r="R3" s="58" t="s">
        <v>15</v>
      </c>
      <c r="S3" s="92" t="s">
        <v>215</v>
      </c>
      <c r="T3" s="58" t="s">
        <v>16</v>
      </c>
      <c r="U3" s="59" t="s">
        <v>17</v>
      </c>
      <c r="V3" s="13"/>
      <c r="W3" s="156" t="s">
        <v>166</v>
      </c>
      <c r="X3" s="157" t="s">
        <v>167</v>
      </c>
      <c r="Y3" s="156" t="s">
        <v>168</v>
      </c>
      <c r="Z3" s="157" t="s">
        <v>169</v>
      </c>
      <c r="AA3" s="13"/>
      <c r="AB3" s="156" t="s">
        <v>170</v>
      </c>
      <c r="AC3" s="157" t="s">
        <v>171</v>
      </c>
      <c r="AD3" s="13"/>
      <c r="AE3" s="156" t="s">
        <v>173</v>
      </c>
      <c r="AF3" s="157" t="s">
        <v>174</v>
      </c>
      <c r="AG3" s="13"/>
      <c r="AH3" s="156" t="s">
        <v>175</v>
      </c>
      <c r="AI3" s="157" t="s">
        <v>176</v>
      </c>
      <c r="AJ3" s="13"/>
      <c r="AK3" s="31" t="s">
        <v>18</v>
      </c>
      <c r="AL3" s="31" t="s">
        <v>19</v>
      </c>
      <c r="AM3" s="31" t="s">
        <v>20</v>
      </c>
      <c r="AN3" s="31" t="s">
        <v>21</v>
      </c>
      <c r="AO3" s="31" t="s">
        <v>134</v>
      </c>
      <c r="AP3" s="31" t="s">
        <v>22</v>
      </c>
      <c r="AQ3" s="13"/>
    </row>
    <row r="4" spans="1:43" x14ac:dyDescent="0.3">
      <c r="B4" s="10"/>
      <c r="C4" s="178"/>
      <c r="D4" s="13"/>
      <c r="E4" s="19"/>
      <c r="F4" s="13"/>
      <c r="G4" s="13"/>
      <c r="H4" s="13"/>
      <c r="I4" s="13"/>
      <c r="J4" s="13"/>
      <c r="K4" s="13"/>
      <c r="L4" s="15"/>
      <c r="M4" s="13"/>
      <c r="N4" s="13"/>
      <c r="O4" s="13"/>
      <c r="Q4" s="15"/>
      <c r="R4" s="10"/>
      <c r="S4" s="15"/>
      <c r="T4" s="10"/>
      <c r="U4" s="15"/>
      <c r="W4" s="14"/>
      <c r="X4" s="14"/>
      <c r="Y4" s="14"/>
      <c r="Z4" s="14"/>
      <c r="AB4" s="14"/>
      <c r="AC4" s="14"/>
      <c r="AE4" s="14"/>
      <c r="AF4" s="14"/>
      <c r="AH4" s="14"/>
      <c r="AI4" s="14"/>
      <c r="AK4" s="14"/>
      <c r="AL4" s="14"/>
      <c r="AM4" s="60"/>
      <c r="AN4" s="14"/>
      <c r="AO4" s="14"/>
      <c r="AP4" s="14"/>
    </row>
    <row r="5" spans="1:43" x14ac:dyDescent="0.3">
      <c r="B5" s="6" t="s">
        <v>287</v>
      </c>
      <c r="C5" s="179" t="s">
        <v>260</v>
      </c>
      <c r="D5" s="20" t="s">
        <v>296</v>
      </c>
      <c r="E5" s="99" t="s">
        <v>300</v>
      </c>
      <c r="F5" s="2" t="s">
        <v>172</v>
      </c>
      <c r="H5" s="20" t="s">
        <v>182</v>
      </c>
      <c r="I5" s="21"/>
      <c r="J5" s="21"/>
      <c r="L5" s="3"/>
      <c r="M5" s="33" t="s">
        <v>104</v>
      </c>
      <c r="N5" s="33" t="s">
        <v>23</v>
      </c>
      <c r="Q5" s="162"/>
      <c r="R5" s="6" t="s">
        <v>279</v>
      </c>
      <c r="S5" s="163"/>
      <c r="T5" s="6"/>
      <c r="U5" s="1"/>
      <c r="AB5" s="8" t="s">
        <v>24</v>
      </c>
      <c r="AK5" s="4"/>
      <c r="AL5" s="7"/>
      <c r="AM5" s="61"/>
      <c r="AP5" s="54" t="s">
        <v>119</v>
      </c>
    </row>
    <row r="6" spans="1:43" x14ac:dyDescent="0.3">
      <c r="B6" s="6" t="s">
        <v>290</v>
      </c>
      <c r="C6" s="179" t="s">
        <v>260</v>
      </c>
      <c r="D6" s="20" t="s">
        <v>297</v>
      </c>
      <c r="E6" s="99" t="s">
        <v>301</v>
      </c>
      <c r="F6" s="2" t="s">
        <v>172</v>
      </c>
      <c r="H6" s="20" t="s">
        <v>183</v>
      </c>
      <c r="I6" s="21"/>
      <c r="J6" s="21"/>
      <c r="L6" s="3"/>
      <c r="M6" s="33" t="s">
        <v>113</v>
      </c>
      <c r="N6" s="33" t="s">
        <v>23</v>
      </c>
      <c r="Q6" s="1" t="s">
        <v>282</v>
      </c>
      <c r="R6" s="6" t="s">
        <v>281</v>
      </c>
      <c r="S6" s="6" t="s">
        <v>283</v>
      </c>
      <c r="T6" s="6"/>
      <c r="U6" s="1"/>
      <c r="AB6" s="8" t="s">
        <v>26</v>
      </c>
      <c r="AK6" s="4"/>
      <c r="AL6" s="7"/>
      <c r="AM6" s="61"/>
      <c r="AP6" s="54" t="s">
        <v>119</v>
      </c>
    </row>
    <row r="7" spans="1:43" x14ac:dyDescent="0.3">
      <c r="B7" s="6" t="s">
        <v>292</v>
      </c>
      <c r="C7" s="179" t="s">
        <v>260</v>
      </c>
      <c r="D7" s="20" t="s">
        <v>297</v>
      </c>
      <c r="E7" s="99" t="s">
        <v>302</v>
      </c>
      <c r="F7" s="2" t="s">
        <v>172</v>
      </c>
      <c r="H7" s="20" t="s">
        <v>184</v>
      </c>
      <c r="M7" s="33" t="s">
        <v>113</v>
      </c>
      <c r="N7" s="33" t="s">
        <v>23</v>
      </c>
      <c r="Q7" s="1" t="s">
        <v>261</v>
      </c>
      <c r="R7" s="6" t="s">
        <v>262</v>
      </c>
      <c r="S7" s="6" t="s">
        <v>263</v>
      </c>
      <c r="T7" s="6"/>
      <c r="U7" s="1"/>
      <c r="AB7" s="8" t="s">
        <v>28</v>
      </c>
      <c r="AK7" s="4"/>
      <c r="AM7" s="61"/>
      <c r="AP7" s="54" t="s">
        <v>119</v>
      </c>
    </row>
    <row r="8" spans="1:43" x14ac:dyDescent="0.3">
      <c r="B8" s="6" t="s">
        <v>291</v>
      </c>
      <c r="C8" s="179" t="s">
        <v>260</v>
      </c>
      <c r="D8" s="20" t="s">
        <v>297</v>
      </c>
      <c r="E8" s="99" t="s">
        <v>303</v>
      </c>
      <c r="F8" s="2" t="s">
        <v>172</v>
      </c>
      <c r="H8" s="20" t="s">
        <v>185</v>
      </c>
      <c r="M8" s="33" t="s">
        <v>104</v>
      </c>
      <c r="N8" s="33" t="s">
        <v>23</v>
      </c>
      <c r="Q8" s="162"/>
      <c r="R8" s="6" t="s">
        <v>275</v>
      </c>
      <c r="S8" s="163"/>
      <c r="T8" s="6"/>
      <c r="U8" s="1"/>
      <c r="AB8" s="8" t="s">
        <v>29</v>
      </c>
      <c r="AK8" s="4"/>
      <c r="AM8" s="61"/>
      <c r="AP8" s="54" t="s">
        <v>119</v>
      </c>
    </row>
    <row r="9" spans="1:43" x14ac:dyDescent="0.3">
      <c r="B9" s="6" t="s">
        <v>291</v>
      </c>
      <c r="C9" s="179" t="s">
        <v>260</v>
      </c>
      <c r="D9" s="20" t="s">
        <v>297</v>
      </c>
      <c r="E9" s="99" t="s">
        <v>304</v>
      </c>
      <c r="F9" s="2" t="s">
        <v>172</v>
      </c>
      <c r="H9" s="20" t="s">
        <v>186</v>
      </c>
      <c r="M9" s="33" t="s">
        <v>104</v>
      </c>
      <c r="N9" s="33" t="s">
        <v>23</v>
      </c>
      <c r="Q9" s="162"/>
      <c r="R9" s="6" t="s">
        <v>277</v>
      </c>
      <c r="S9" s="163"/>
      <c r="T9" s="6"/>
      <c r="U9" s="1"/>
      <c r="Z9" s="4"/>
      <c r="AB9" s="8" t="s">
        <v>30</v>
      </c>
      <c r="AF9" s="4"/>
      <c r="AH9" s="4"/>
      <c r="AI9" s="4"/>
      <c r="AK9" s="4"/>
      <c r="AM9" s="61"/>
      <c r="AP9" s="54" t="s">
        <v>119</v>
      </c>
    </row>
    <row r="10" spans="1:43" x14ac:dyDescent="0.3">
      <c r="B10" s="6" t="s">
        <v>291</v>
      </c>
      <c r="C10" s="179" t="s">
        <v>260</v>
      </c>
      <c r="D10" s="20" t="s">
        <v>297</v>
      </c>
      <c r="E10" s="99" t="s">
        <v>305</v>
      </c>
      <c r="F10" s="2" t="s">
        <v>172</v>
      </c>
      <c r="H10" s="20" t="s">
        <v>187</v>
      </c>
      <c r="M10" s="33" t="s">
        <v>104</v>
      </c>
      <c r="N10" s="33" t="s">
        <v>23</v>
      </c>
      <c r="Q10" s="162"/>
      <c r="R10" s="6" t="s">
        <v>274</v>
      </c>
      <c r="S10" s="163"/>
      <c r="T10" s="6"/>
      <c r="U10" s="1"/>
      <c r="Z10" s="4"/>
      <c r="AB10" s="8" t="s">
        <v>31</v>
      </c>
      <c r="AF10" s="4"/>
      <c r="AH10" s="4"/>
      <c r="AI10" s="4"/>
      <c r="AK10" s="4"/>
      <c r="AM10" s="61"/>
      <c r="AP10" s="54" t="s">
        <v>119</v>
      </c>
    </row>
    <row r="11" spans="1:43" x14ac:dyDescent="0.3">
      <c r="B11" s="163"/>
      <c r="C11" s="180"/>
      <c r="D11" s="20" t="s">
        <v>297</v>
      </c>
      <c r="E11" s="99" t="s">
        <v>306</v>
      </c>
      <c r="F11" s="2" t="s">
        <v>172</v>
      </c>
      <c r="H11" s="20" t="s">
        <v>188</v>
      </c>
      <c r="M11" s="33" t="s">
        <v>104</v>
      </c>
      <c r="N11" s="33" t="s">
        <v>23</v>
      </c>
      <c r="Q11" s="162"/>
      <c r="R11" s="163"/>
      <c r="S11" s="163"/>
      <c r="T11" s="6"/>
      <c r="U11" s="1"/>
      <c r="Z11" s="4"/>
      <c r="AB11" s="8" t="s">
        <v>32</v>
      </c>
      <c r="AF11" s="4"/>
      <c r="AH11" s="4"/>
      <c r="AI11" s="4"/>
      <c r="AK11" s="4"/>
      <c r="AM11" s="61"/>
      <c r="AP11" s="54" t="s">
        <v>119</v>
      </c>
    </row>
    <row r="12" spans="1:43" x14ac:dyDescent="0.3">
      <c r="B12" s="6" t="s">
        <v>288</v>
      </c>
      <c r="C12" s="179" t="s">
        <v>260</v>
      </c>
      <c r="D12" s="20" t="s">
        <v>296</v>
      </c>
      <c r="E12" s="99" t="s">
        <v>307</v>
      </c>
      <c r="F12" s="2" t="s">
        <v>172</v>
      </c>
      <c r="H12" s="20" t="s">
        <v>189</v>
      </c>
      <c r="M12" s="33" t="s">
        <v>104</v>
      </c>
      <c r="N12" s="33" t="s">
        <v>23</v>
      </c>
      <c r="Q12" s="162"/>
      <c r="R12" s="6" t="s">
        <v>278</v>
      </c>
      <c r="S12" s="163"/>
      <c r="T12" s="6"/>
      <c r="U12" s="1"/>
      <c r="Z12" s="4"/>
      <c r="AB12" s="8" t="s">
        <v>33</v>
      </c>
      <c r="AF12" s="4"/>
      <c r="AH12" s="4"/>
      <c r="AI12" s="4"/>
      <c r="AK12" s="4"/>
      <c r="AM12" s="61"/>
      <c r="AP12" s="54" t="s">
        <v>119</v>
      </c>
    </row>
    <row r="13" spans="1:43" x14ac:dyDescent="0.3">
      <c r="B13" s="6" t="s">
        <v>292</v>
      </c>
      <c r="C13" s="179" t="s">
        <v>260</v>
      </c>
      <c r="D13" s="20" t="s">
        <v>297</v>
      </c>
      <c r="E13" s="99" t="s">
        <v>308</v>
      </c>
      <c r="F13" s="2" t="s">
        <v>172</v>
      </c>
      <c r="H13" s="20" t="s">
        <v>190</v>
      </c>
      <c r="M13" s="33" t="s">
        <v>113</v>
      </c>
      <c r="N13" s="33" t="s">
        <v>23</v>
      </c>
      <c r="Q13" s="1" t="s">
        <v>270</v>
      </c>
      <c r="R13" s="6" t="s">
        <v>271</v>
      </c>
      <c r="S13" s="6" t="s">
        <v>272</v>
      </c>
      <c r="T13" s="6"/>
      <c r="U13" s="1"/>
      <c r="Z13" s="4"/>
      <c r="AB13" s="8" t="s">
        <v>34</v>
      </c>
      <c r="AF13" s="4"/>
      <c r="AH13" s="4"/>
      <c r="AI13" s="4"/>
      <c r="AK13" s="4"/>
      <c r="AM13" s="61"/>
      <c r="AP13" s="54" t="s">
        <v>119</v>
      </c>
    </row>
    <row r="14" spans="1:43" x14ac:dyDescent="0.3">
      <c r="B14" s="6" t="s">
        <v>292</v>
      </c>
      <c r="C14" s="179" t="s">
        <v>260</v>
      </c>
      <c r="D14" s="20" t="s">
        <v>297</v>
      </c>
      <c r="E14" s="99" t="s">
        <v>309</v>
      </c>
      <c r="F14" s="2" t="s">
        <v>172</v>
      </c>
      <c r="H14" s="20" t="s">
        <v>191</v>
      </c>
      <c r="M14" s="33" t="s">
        <v>113</v>
      </c>
      <c r="N14" s="33" t="s">
        <v>23</v>
      </c>
      <c r="Q14" s="1" t="s">
        <v>264</v>
      </c>
      <c r="R14" s="6" t="s">
        <v>265</v>
      </c>
      <c r="S14" s="6" t="s">
        <v>266</v>
      </c>
      <c r="T14" s="6"/>
      <c r="U14" s="1"/>
      <c r="Z14" s="4"/>
      <c r="AB14" s="8" t="s">
        <v>35</v>
      </c>
      <c r="AF14" s="4"/>
      <c r="AH14" s="4"/>
      <c r="AI14" s="4"/>
      <c r="AK14" s="4"/>
      <c r="AM14" s="61"/>
      <c r="AP14" s="54" t="s">
        <v>119</v>
      </c>
    </row>
    <row r="15" spans="1:43" x14ac:dyDescent="0.3">
      <c r="B15" s="6" t="s">
        <v>291</v>
      </c>
      <c r="C15" s="179" t="s">
        <v>260</v>
      </c>
      <c r="D15" s="20" t="s">
        <v>297</v>
      </c>
      <c r="E15" s="99" t="s">
        <v>310</v>
      </c>
      <c r="F15" s="2" t="s">
        <v>172</v>
      </c>
      <c r="H15" s="20" t="s">
        <v>192</v>
      </c>
      <c r="M15" s="33" t="s">
        <v>104</v>
      </c>
      <c r="N15" s="33" t="s">
        <v>23</v>
      </c>
      <c r="Q15" s="162"/>
      <c r="R15" s="6" t="s">
        <v>276</v>
      </c>
      <c r="S15" s="163"/>
      <c r="T15" s="6"/>
      <c r="U15" s="1"/>
      <c r="Z15" s="4"/>
      <c r="AB15" s="8" t="s">
        <v>36</v>
      </c>
      <c r="AF15" s="4"/>
      <c r="AH15" s="4"/>
      <c r="AI15" s="4"/>
      <c r="AK15" s="4"/>
      <c r="AM15" s="61"/>
      <c r="AP15" s="54" t="s">
        <v>119</v>
      </c>
    </row>
    <row r="16" spans="1:43" x14ac:dyDescent="0.3">
      <c r="B16" s="6" t="s">
        <v>291</v>
      </c>
      <c r="C16" s="179" t="s">
        <v>260</v>
      </c>
      <c r="D16" s="20" t="s">
        <v>297</v>
      </c>
      <c r="E16" s="99" t="s">
        <v>311</v>
      </c>
      <c r="F16" s="2" t="s">
        <v>172</v>
      </c>
      <c r="H16" s="20" t="s">
        <v>193</v>
      </c>
      <c r="M16" s="33" t="s">
        <v>104</v>
      </c>
      <c r="N16" s="33" t="s">
        <v>23</v>
      </c>
      <c r="Q16" s="162"/>
      <c r="R16" s="6" t="s">
        <v>273</v>
      </c>
      <c r="S16" s="163"/>
      <c r="T16" s="6"/>
      <c r="U16" s="1"/>
      <c r="X16" s="4"/>
      <c r="Z16" s="4"/>
      <c r="AB16" s="8" t="s">
        <v>37</v>
      </c>
      <c r="AF16" s="4"/>
      <c r="AH16" s="4"/>
      <c r="AI16" s="4"/>
      <c r="AK16" s="4"/>
      <c r="AM16" s="61"/>
      <c r="AP16" s="54" t="s">
        <v>119</v>
      </c>
    </row>
    <row r="17" spans="2:42" x14ac:dyDescent="0.3">
      <c r="B17" s="6" t="s">
        <v>295</v>
      </c>
      <c r="C17" s="179" t="s">
        <v>260</v>
      </c>
      <c r="D17" s="20" t="s">
        <v>297</v>
      </c>
      <c r="E17" s="99" t="s">
        <v>312</v>
      </c>
      <c r="F17" s="2" t="s">
        <v>172</v>
      </c>
      <c r="H17" s="20" t="s">
        <v>194</v>
      </c>
      <c r="M17" s="33" t="s">
        <v>104</v>
      </c>
      <c r="N17" s="33" t="s">
        <v>23</v>
      </c>
      <c r="Q17" s="162"/>
      <c r="R17" s="6" t="s">
        <v>280</v>
      </c>
      <c r="S17" s="163"/>
      <c r="T17" s="6"/>
      <c r="U17" s="1"/>
      <c r="X17" s="4"/>
      <c r="Z17" s="4"/>
      <c r="AB17" s="8" t="s">
        <v>51</v>
      </c>
      <c r="AF17" s="4"/>
      <c r="AH17" s="4"/>
      <c r="AI17" s="4"/>
      <c r="AK17" s="4"/>
      <c r="AM17" s="61"/>
      <c r="AP17" s="54" t="s">
        <v>119</v>
      </c>
    </row>
    <row r="18" spans="2:42" x14ac:dyDescent="0.3">
      <c r="B18" s="163"/>
      <c r="C18" s="180"/>
      <c r="D18" s="20" t="s">
        <v>297</v>
      </c>
      <c r="E18" s="99" t="s">
        <v>313</v>
      </c>
      <c r="F18" s="2" t="s">
        <v>172</v>
      </c>
      <c r="H18" s="20" t="s">
        <v>195</v>
      </c>
      <c r="M18" s="33" t="s">
        <v>104</v>
      </c>
      <c r="N18" s="33" t="s">
        <v>23</v>
      </c>
      <c r="Q18" s="162"/>
      <c r="R18" s="163"/>
      <c r="S18" s="163"/>
      <c r="T18" s="6"/>
      <c r="U18" s="1"/>
      <c r="X18" s="4"/>
      <c r="Z18" s="4"/>
      <c r="AB18" s="8" t="s">
        <v>38</v>
      </c>
      <c r="AF18" s="4"/>
      <c r="AH18" s="4"/>
      <c r="AI18" s="4"/>
      <c r="AK18" s="4"/>
      <c r="AM18" s="61"/>
      <c r="AP18" s="54" t="s">
        <v>119</v>
      </c>
    </row>
    <row r="19" spans="2:42" x14ac:dyDescent="0.3">
      <c r="B19" s="163"/>
      <c r="C19" s="180"/>
      <c r="D19" s="20" t="s">
        <v>297</v>
      </c>
      <c r="E19" s="99" t="s">
        <v>314</v>
      </c>
      <c r="F19" s="2" t="s">
        <v>172</v>
      </c>
      <c r="H19" s="20" t="s">
        <v>196</v>
      </c>
      <c r="M19" s="33" t="s">
        <v>104</v>
      </c>
      <c r="N19" s="33" t="s">
        <v>23</v>
      </c>
      <c r="Q19" s="162"/>
      <c r="R19" s="163"/>
      <c r="S19" s="163"/>
      <c r="T19" s="6"/>
      <c r="U19" s="1"/>
      <c r="X19" s="4"/>
      <c r="Z19" s="4"/>
      <c r="AB19" s="8" t="s">
        <v>39</v>
      </c>
      <c r="AF19" s="4"/>
      <c r="AH19" s="4"/>
      <c r="AI19" s="4"/>
      <c r="AK19" s="4"/>
      <c r="AM19" s="61"/>
      <c r="AP19" s="54" t="s">
        <v>119</v>
      </c>
    </row>
    <row r="20" spans="2:42" x14ac:dyDescent="0.3">
      <c r="B20" s="6" t="s">
        <v>293</v>
      </c>
      <c r="C20" s="179" t="s">
        <v>248</v>
      </c>
      <c r="D20" s="20" t="s">
        <v>297</v>
      </c>
      <c r="E20" s="99" t="s">
        <v>315</v>
      </c>
      <c r="F20" s="2" t="s">
        <v>172</v>
      </c>
      <c r="H20" s="20" t="s">
        <v>197</v>
      </c>
      <c r="M20" s="33" t="s">
        <v>113</v>
      </c>
      <c r="N20" s="33" t="s">
        <v>23</v>
      </c>
      <c r="Q20" s="1" t="s">
        <v>249</v>
      </c>
      <c r="R20" s="6" t="s">
        <v>250</v>
      </c>
      <c r="S20" s="6" t="s">
        <v>251</v>
      </c>
      <c r="T20" s="6"/>
      <c r="U20" s="1"/>
      <c r="X20" s="4"/>
      <c r="Z20" s="4"/>
      <c r="AB20" s="8" t="s">
        <v>40</v>
      </c>
      <c r="AF20" s="4"/>
      <c r="AH20" s="4"/>
      <c r="AI20" s="4"/>
      <c r="AK20" s="4"/>
      <c r="AM20" s="61"/>
      <c r="AP20" s="54" t="s">
        <v>119</v>
      </c>
    </row>
    <row r="21" spans="2:42" x14ac:dyDescent="0.3">
      <c r="B21" s="6" t="s">
        <v>293</v>
      </c>
      <c r="C21" s="179" t="s">
        <v>236</v>
      </c>
      <c r="D21" s="20" t="s">
        <v>297</v>
      </c>
      <c r="E21" s="99" t="s">
        <v>316</v>
      </c>
      <c r="F21" s="2" t="s">
        <v>172</v>
      </c>
      <c r="H21" s="20" t="s">
        <v>198</v>
      </c>
      <c r="M21" s="33" t="s">
        <v>113</v>
      </c>
      <c r="N21" s="33" t="s">
        <v>23</v>
      </c>
      <c r="Q21" s="1" t="s">
        <v>237</v>
      </c>
      <c r="R21" s="6" t="s">
        <v>238</v>
      </c>
      <c r="S21" s="6" t="s">
        <v>239</v>
      </c>
      <c r="T21" s="6"/>
      <c r="U21" s="1"/>
      <c r="X21" s="4"/>
      <c r="Z21" s="4"/>
      <c r="AB21" s="8" t="s">
        <v>41</v>
      </c>
      <c r="AF21" s="4"/>
      <c r="AH21" s="4"/>
      <c r="AI21" s="4"/>
      <c r="AK21" s="4"/>
      <c r="AM21" s="61"/>
      <c r="AP21" s="54" t="s">
        <v>119</v>
      </c>
    </row>
    <row r="22" spans="2:42" x14ac:dyDescent="0.3">
      <c r="B22" s="6" t="s">
        <v>293</v>
      </c>
      <c r="C22" s="179" t="s">
        <v>232</v>
      </c>
      <c r="D22" s="20" t="s">
        <v>297</v>
      </c>
      <c r="E22" s="99" t="s">
        <v>317</v>
      </c>
      <c r="F22" s="2" t="s">
        <v>172</v>
      </c>
      <c r="H22" s="20" t="s">
        <v>199</v>
      </c>
      <c r="M22" s="33" t="s">
        <v>113</v>
      </c>
      <c r="N22" s="33" t="s">
        <v>23</v>
      </c>
      <c r="Q22" s="1" t="s">
        <v>233</v>
      </c>
      <c r="R22" s="6" t="s">
        <v>234</v>
      </c>
      <c r="S22" s="6" t="s">
        <v>235</v>
      </c>
      <c r="T22" s="6"/>
      <c r="U22" s="1"/>
      <c r="X22" s="4"/>
      <c r="Z22" s="4"/>
      <c r="AB22" s="8" t="s">
        <v>42</v>
      </c>
      <c r="AF22" s="4"/>
      <c r="AH22" s="4"/>
      <c r="AI22" s="4"/>
      <c r="AK22" s="4"/>
      <c r="AM22" s="61"/>
      <c r="AP22" s="54" t="s">
        <v>119</v>
      </c>
    </row>
    <row r="23" spans="2:42" x14ac:dyDescent="0.3">
      <c r="B23" s="6" t="s">
        <v>293</v>
      </c>
      <c r="C23" s="179" t="s">
        <v>329</v>
      </c>
      <c r="D23" s="20" t="s">
        <v>297</v>
      </c>
      <c r="E23" s="99" t="s">
        <v>318</v>
      </c>
      <c r="F23" s="2" t="s">
        <v>172</v>
      </c>
      <c r="H23" s="20" t="s">
        <v>200</v>
      </c>
      <c r="M23" s="33" t="s">
        <v>113</v>
      </c>
      <c r="N23" s="33" t="s">
        <v>23</v>
      </c>
      <c r="Q23" s="1" t="s">
        <v>217</v>
      </c>
      <c r="R23" s="6" t="s">
        <v>218</v>
      </c>
      <c r="S23" s="6" t="s">
        <v>219</v>
      </c>
      <c r="T23" s="6"/>
      <c r="U23" s="1"/>
      <c r="X23" s="4"/>
      <c r="Z23" s="4"/>
      <c r="AB23" s="8" t="s">
        <v>43</v>
      </c>
      <c r="AF23" s="4"/>
      <c r="AH23" s="4"/>
      <c r="AI23" s="4"/>
      <c r="AK23" s="4"/>
      <c r="AM23" s="61"/>
      <c r="AP23" s="54" t="s">
        <v>119</v>
      </c>
    </row>
    <row r="24" spans="2:42" x14ac:dyDescent="0.3">
      <c r="B24" s="6" t="s">
        <v>293</v>
      </c>
      <c r="C24" s="179" t="s">
        <v>228</v>
      </c>
      <c r="D24" s="20" t="s">
        <v>297</v>
      </c>
      <c r="E24" s="99" t="s">
        <v>319</v>
      </c>
      <c r="F24" s="2" t="s">
        <v>172</v>
      </c>
      <c r="H24" s="20" t="s">
        <v>201</v>
      </c>
      <c r="M24" s="33" t="s">
        <v>113</v>
      </c>
      <c r="N24" s="33" t="s">
        <v>23</v>
      </c>
      <c r="Q24" s="1" t="s">
        <v>229</v>
      </c>
      <c r="R24" s="6" t="s">
        <v>230</v>
      </c>
      <c r="S24" s="6" t="s">
        <v>231</v>
      </c>
      <c r="T24" s="6"/>
      <c r="U24" s="1"/>
      <c r="X24" s="4"/>
      <c r="Z24" s="4"/>
      <c r="AB24" s="8" t="s">
        <v>44</v>
      </c>
      <c r="AF24" s="4"/>
      <c r="AH24" s="4"/>
      <c r="AI24" s="4"/>
      <c r="AK24" s="4"/>
      <c r="AM24" s="61"/>
      <c r="AP24" s="54" t="s">
        <v>119</v>
      </c>
    </row>
    <row r="25" spans="2:42" x14ac:dyDescent="0.3">
      <c r="B25" s="163"/>
      <c r="C25" s="180"/>
      <c r="D25" s="20" t="s">
        <v>297</v>
      </c>
      <c r="E25" s="99" t="s">
        <v>320</v>
      </c>
      <c r="F25" s="2" t="s">
        <v>172</v>
      </c>
      <c r="H25" s="20" t="s">
        <v>202</v>
      </c>
      <c r="M25" s="33" t="s">
        <v>104</v>
      </c>
      <c r="N25" s="33" t="s">
        <v>23</v>
      </c>
      <c r="Q25" s="162"/>
      <c r="R25" s="163"/>
      <c r="S25" s="163"/>
      <c r="T25" s="6"/>
      <c r="U25" s="1"/>
      <c r="X25" s="4"/>
      <c r="Z25" s="4"/>
      <c r="AB25" s="8" t="s">
        <v>55</v>
      </c>
      <c r="AF25" s="4"/>
      <c r="AH25" s="4"/>
      <c r="AI25" s="4"/>
      <c r="AK25" s="4"/>
      <c r="AM25" s="61"/>
      <c r="AP25" s="54" t="s">
        <v>119</v>
      </c>
    </row>
    <row r="26" spans="2:42" x14ac:dyDescent="0.3">
      <c r="B26" s="6" t="s">
        <v>293</v>
      </c>
      <c r="C26" s="179" t="s">
        <v>240</v>
      </c>
      <c r="D26" s="20" t="s">
        <v>297</v>
      </c>
      <c r="E26" s="99" t="s">
        <v>321</v>
      </c>
      <c r="F26" s="2" t="s">
        <v>172</v>
      </c>
      <c r="H26" s="20" t="s">
        <v>203</v>
      </c>
      <c r="M26" s="33" t="s">
        <v>113</v>
      </c>
      <c r="N26" s="33" t="s">
        <v>23</v>
      </c>
      <c r="Q26" s="1" t="s">
        <v>241</v>
      </c>
      <c r="R26" s="6" t="s">
        <v>242</v>
      </c>
      <c r="S26" s="6" t="s">
        <v>243</v>
      </c>
      <c r="T26" s="6"/>
      <c r="U26" s="1"/>
      <c r="X26" s="4"/>
      <c r="Z26" s="4"/>
      <c r="AB26" s="8" t="s">
        <v>52</v>
      </c>
      <c r="AF26" s="4"/>
      <c r="AH26" s="4"/>
      <c r="AI26" s="4"/>
      <c r="AK26" s="4"/>
      <c r="AM26" s="61"/>
      <c r="AP26" s="54" t="s">
        <v>119</v>
      </c>
    </row>
    <row r="27" spans="2:42" x14ac:dyDescent="0.3">
      <c r="B27" s="6" t="s">
        <v>289</v>
      </c>
      <c r="C27" s="179" t="s">
        <v>256</v>
      </c>
      <c r="D27" s="20" t="s">
        <v>296</v>
      </c>
      <c r="E27" s="99" t="s">
        <v>322</v>
      </c>
      <c r="F27" s="2" t="s">
        <v>172</v>
      </c>
      <c r="H27" s="20" t="s">
        <v>204</v>
      </c>
      <c r="M27" s="33" t="s">
        <v>113</v>
      </c>
      <c r="N27" s="33" t="s">
        <v>23</v>
      </c>
      <c r="Q27" s="57" t="s">
        <v>257</v>
      </c>
      <c r="R27" s="6" t="s">
        <v>258</v>
      </c>
      <c r="S27" s="6" t="s">
        <v>259</v>
      </c>
      <c r="T27" s="6"/>
      <c r="X27" s="4"/>
      <c r="Z27" s="4"/>
      <c r="AB27" s="8" t="s">
        <v>53</v>
      </c>
      <c r="AF27" s="4"/>
      <c r="AH27" s="4"/>
      <c r="AI27" s="4"/>
      <c r="AP27" s="54" t="s">
        <v>119</v>
      </c>
    </row>
    <row r="28" spans="2:42" x14ac:dyDescent="0.3">
      <c r="B28" s="6" t="s">
        <v>293</v>
      </c>
      <c r="C28" s="179" t="s">
        <v>244</v>
      </c>
      <c r="D28" s="20" t="s">
        <v>297</v>
      </c>
      <c r="E28" s="99" t="s">
        <v>323</v>
      </c>
      <c r="F28" s="2" t="s">
        <v>172</v>
      </c>
      <c r="H28" s="20" t="s">
        <v>205</v>
      </c>
      <c r="M28" s="33" t="s">
        <v>113</v>
      </c>
      <c r="N28" s="33" t="s">
        <v>23</v>
      </c>
      <c r="Q28" s="57" t="s">
        <v>245</v>
      </c>
      <c r="R28" s="6" t="s">
        <v>246</v>
      </c>
      <c r="S28" s="6" t="s">
        <v>247</v>
      </c>
      <c r="T28" s="6"/>
      <c r="X28" s="4"/>
      <c r="Z28" s="4"/>
      <c r="AB28" s="8" t="s">
        <v>54</v>
      </c>
      <c r="AF28" s="4"/>
      <c r="AH28" s="4"/>
      <c r="AI28" s="4"/>
      <c r="AP28" s="54" t="s">
        <v>119</v>
      </c>
    </row>
    <row r="29" spans="2:42" x14ac:dyDescent="0.3">
      <c r="B29" s="6" t="s">
        <v>293</v>
      </c>
      <c r="C29" s="179" t="s">
        <v>330</v>
      </c>
      <c r="D29" s="20" t="s">
        <v>297</v>
      </c>
      <c r="E29" s="99" t="s">
        <v>324</v>
      </c>
      <c r="F29" s="2" t="s">
        <v>172</v>
      </c>
      <c r="H29" s="20" t="s">
        <v>206</v>
      </c>
      <c r="I29" s="21"/>
      <c r="J29" s="21"/>
      <c r="L29" s="3"/>
      <c r="M29" s="33" t="s">
        <v>113</v>
      </c>
      <c r="N29" s="33" t="s">
        <v>23</v>
      </c>
      <c r="Q29" s="1" t="s">
        <v>220</v>
      </c>
      <c r="R29" s="6" t="s">
        <v>221</v>
      </c>
      <c r="S29" s="6" t="s">
        <v>222</v>
      </c>
      <c r="T29" s="6"/>
      <c r="U29" s="8"/>
      <c r="W29" s="4"/>
      <c r="AB29" s="8" t="s">
        <v>74</v>
      </c>
      <c r="AK29" s="4"/>
      <c r="AL29" s="7"/>
      <c r="AM29" s="61"/>
      <c r="AP29" s="54" t="s">
        <v>119</v>
      </c>
    </row>
    <row r="30" spans="2:42" x14ac:dyDescent="0.3">
      <c r="B30" s="6" t="s">
        <v>294</v>
      </c>
      <c r="C30" s="179" t="s">
        <v>252</v>
      </c>
      <c r="D30" s="20" t="s">
        <v>297</v>
      </c>
      <c r="E30" s="99" t="s">
        <v>325</v>
      </c>
      <c r="F30" s="2" t="s">
        <v>172</v>
      </c>
      <c r="H30" s="20" t="s">
        <v>207</v>
      </c>
      <c r="I30" s="21"/>
      <c r="J30" s="21"/>
      <c r="L30" s="3"/>
      <c r="M30" s="33" t="s">
        <v>113</v>
      </c>
      <c r="N30" s="33" t="s">
        <v>23</v>
      </c>
      <c r="Q30" s="1" t="s">
        <v>253</v>
      </c>
      <c r="R30" s="6" t="s">
        <v>254</v>
      </c>
      <c r="S30" s="6" t="s">
        <v>255</v>
      </c>
      <c r="T30" s="6"/>
      <c r="U30" s="8"/>
      <c r="AB30" s="8" t="s">
        <v>81</v>
      </c>
      <c r="AK30" s="4"/>
      <c r="AL30" s="7"/>
      <c r="AM30" s="61"/>
      <c r="AP30" s="54" t="s">
        <v>119</v>
      </c>
    </row>
    <row r="31" spans="2:42" x14ac:dyDescent="0.3">
      <c r="B31" s="6" t="s">
        <v>293</v>
      </c>
      <c r="C31" s="179" t="s">
        <v>224</v>
      </c>
      <c r="D31" s="20" t="s">
        <v>297</v>
      </c>
      <c r="E31" s="99" t="s">
        <v>326</v>
      </c>
      <c r="F31" s="2" t="s">
        <v>172</v>
      </c>
      <c r="H31" s="20" t="s">
        <v>208</v>
      </c>
      <c r="M31" s="33" t="s">
        <v>113</v>
      </c>
      <c r="N31" s="33" t="s">
        <v>23</v>
      </c>
      <c r="Q31" s="1" t="s">
        <v>225</v>
      </c>
      <c r="R31" s="6" t="s">
        <v>226</v>
      </c>
      <c r="S31" s="6" t="s">
        <v>227</v>
      </c>
      <c r="T31" s="6"/>
      <c r="U31" s="8"/>
      <c r="AB31" s="8" t="s">
        <v>75</v>
      </c>
      <c r="AK31" s="4"/>
      <c r="AM31" s="61"/>
      <c r="AP31" s="54" t="s">
        <v>119</v>
      </c>
    </row>
    <row r="32" spans="2:42" x14ac:dyDescent="0.3">
      <c r="B32" s="163"/>
      <c r="C32" s="180"/>
      <c r="D32" s="20" t="s">
        <v>297</v>
      </c>
      <c r="E32" s="99" t="s">
        <v>327</v>
      </c>
      <c r="F32" s="2" t="s">
        <v>172</v>
      </c>
      <c r="H32" s="20" t="s">
        <v>209</v>
      </c>
      <c r="M32" s="33" t="s">
        <v>104</v>
      </c>
      <c r="N32" s="33" t="s">
        <v>23</v>
      </c>
      <c r="Q32" s="162"/>
      <c r="R32" s="163"/>
      <c r="S32" s="163"/>
      <c r="T32" s="6"/>
      <c r="U32" s="8"/>
      <c r="Z32" s="4"/>
      <c r="AB32" s="8" t="s">
        <v>56</v>
      </c>
      <c r="AF32" s="4"/>
      <c r="AH32" s="4"/>
      <c r="AI32" s="4"/>
      <c r="AK32" s="4"/>
      <c r="AM32" s="61"/>
      <c r="AP32" s="54" t="s">
        <v>119</v>
      </c>
    </row>
    <row r="33" spans="2:42" x14ac:dyDescent="0.3">
      <c r="B33" s="6" t="s">
        <v>293</v>
      </c>
      <c r="C33" s="179" t="s">
        <v>329</v>
      </c>
      <c r="D33" s="20" t="s">
        <v>297</v>
      </c>
      <c r="E33" s="99" t="s">
        <v>328</v>
      </c>
      <c r="F33" s="2" t="s">
        <v>172</v>
      </c>
      <c r="H33" s="20" t="s">
        <v>210</v>
      </c>
      <c r="M33" s="33" t="s">
        <v>113</v>
      </c>
      <c r="N33" s="33" t="s">
        <v>23</v>
      </c>
      <c r="Q33" s="1" t="s">
        <v>214</v>
      </c>
      <c r="R33" s="6" t="s">
        <v>213</v>
      </c>
      <c r="S33" s="6" t="s">
        <v>216</v>
      </c>
      <c r="T33" s="6"/>
      <c r="U33" s="8"/>
      <c r="Z33" s="4"/>
      <c r="AB33" s="8" t="s">
        <v>76</v>
      </c>
      <c r="AF33" s="4"/>
      <c r="AH33" s="4"/>
      <c r="AI33" s="4"/>
      <c r="AK33" s="4"/>
      <c r="AM33" s="61"/>
      <c r="AP33" s="54" t="s">
        <v>119</v>
      </c>
    </row>
    <row r="34" spans="2:42" x14ac:dyDescent="0.3">
      <c r="B34" s="6" t="s">
        <v>287</v>
      </c>
      <c r="C34" s="179" t="s">
        <v>260</v>
      </c>
      <c r="D34" s="20" t="s">
        <v>296</v>
      </c>
      <c r="E34" s="99" t="s">
        <v>300</v>
      </c>
      <c r="F34" s="2" t="s">
        <v>172</v>
      </c>
      <c r="H34" s="161" t="s">
        <v>182</v>
      </c>
      <c r="M34" s="33" t="s">
        <v>23</v>
      </c>
      <c r="N34" s="33" t="s">
        <v>23</v>
      </c>
      <c r="Q34" s="1"/>
      <c r="R34" s="6"/>
      <c r="S34" s="6"/>
      <c r="T34" s="6"/>
      <c r="U34" s="8"/>
      <c r="Z34" s="4"/>
      <c r="AB34" s="4"/>
      <c r="AC34" s="4" t="s">
        <v>24</v>
      </c>
      <c r="AF34" s="4"/>
      <c r="AH34" s="4"/>
      <c r="AI34" s="4"/>
      <c r="AK34" s="4"/>
      <c r="AM34" s="61"/>
      <c r="AP34" s="54" t="s">
        <v>179</v>
      </c>
    </row>
    <row r="35" spans="2:42" x14ac:dyDescent="0.3">
      <c r="B35" s="6" t="s">
        <v>290</v>
      </c>
      <c r="C35" s="179" t="s">
        <v>260</v>
      </c>
      <c r="D35" s="20" t="s">
        <v>297</v>
      </c>
      <c r="E35" s="99" t="s">
        <v>301</v>
      </c>
      <c r="F35" s="2" t="s">
        <v>172</v>
      </c>
      <c r="H35" s="161" t="s">
        <v>183</v>
      </c>
      <c r="M35" s="33" t="s">
        <v>23</v>
      </c>
      <c r="N35" s="33" t="s">
        <v>23</v>
      </c>
      <c r="Q35" s="1"/>
      <c r="R35" s="6"/>
      <c r="S35" s="6"/>
      <c r="T35" s="6"/>
      <c r="U35" s="8"/>
      <c r="Z35" s="4"/>
      <c r="AB35" s="4"/>
      <c r="AC35" s="4" t="s">
        <v>26</v>
      </c>
      <c r="AF35" s="4"/>
      <c r="AH35" s="4"/>
      <c r="AI35" s="4"/>
      <c r="AK35" s="4"/>
      <c r="AM35" s="61"/>
      <c r="AP35" s="54" t="s">
        <v>179</v>
      </c>
    </row>
    <row r="36" spans="2:42" x14ac:dyDescent="0.3">
      <c r="B36" s="6" t="s">
        <v>292</v>
      </c>
      <c r="C36" s="179" t="s">
        <v>260</v>
      </c>
      <c r="D36" s="20" t="s">
        <v>297</v>
      </c>
      <c r="E36" s="99" t="s">
        <v>302</v>
      </c>
      <c r="F36" s="2" t="s">
        <v>172</v>
      </c>
      <c r="H36" s="161" t="s">
        <v>184</v>
      </c>
      <c r="M36" s="33" t="s">
        <v>23</v>
      </c>
      <c r="N36" s="33" t="s">
        <v>23</v>
      </c>
      <c r="Q36" s="1"/>
      <c r="R36" s="6"/>
      <c r="S36" s="6"/>
      <c r="T36" s="6"/>
      <c r="U36" s="8"/>
      <c r="Z36" s="4"/>
      <c r="AB36" s="4"/>
      <c r="AC36" s="4" t="s">
        <v>28</v>
      </c>
      <c r="AF36" s="4"/>
      <c r="AH36" s="4"/>
      <c r="AI36" s="4"/>
      <c r="AK36" s="4"/>
      <c r="AM36" s="61"/>
      <c r="AP36" s="54" t="s">
        <v>179</v>
      </c>
    </row>
    <row r="37" spans="2:42" x14ac:dyDescent="0.3">
      <c r="B37" s="6" t="s">
        <v>291</v>
      </c>
      <c r="C37" s="179" t="s">
        <v>260</v>
      </c>
      <c r="D37" s="20" t="s">
        <v>297</v>
      </c>
      <c r="E37" s="99" t="s">
        <v>303</v>
      </c>
      <c r="F37" s="2" t="s">
        <v>172</v>
      </c>
      <c r="H37" s="161" t="s">
        <v>185</v>
      </c>
      <c r="M37" s="33" t="s">
        <v>23</v>
      </c>
      <c r="N37" s="33" t="s">
        <v>23</v>
      </c>
      <c r="Q37" s="1"/>
      <c r="R37" s="6"/>
      <c r="S37" s="6"/>
      <c r="T37" s="6"/>
      <c r="U37" s="8"/>
      <c r="Z37" s="4"/>
      <c r="AB37" s="4"/>
      <c r="AC37" s="4" t="s">
        <v>29</v>
      </c>
      <c r="AF37" s="4"/>
      <c r="AH37" s="4"/>
      <c r="AI37" s="4"/>
      <c r="AK37" s="4"/>
      <c r="AM37" s="61"/>
      <c r="AP37" s="54" t="s">
        <v>179</v>
      </c>
    </row>
    <row r="38" spans="2:42" x14ac:dyDescent="0.3">
      <c r="B38" s="6" t="s">
        <v>291</v>
      </c>
      <c r="C38" s="179" t="s">
        <v>260</v>
      </c>
      <c r="D38" s="20" t="s">
        <v>297</v>
      </c>
      <c r="E38" s="99" t="s">
        <v>304</v>
      </c>
      <c r="F38" s="2" t="s">
        <v>172</v>
      </c>
      <c r="H38" s="161" t="s">
        <v>186</v>
      </c>
      <c r="M38" s="33" t="s">
        <v>23</v>
      </c>
      <c r="N38" s="33" t="s">
        <v>23</v>
      </c>
      <c r="Q38" s="1"/>
      <c r="R38" s="6"/>
      <c r="S38" s="6"/>
      <c r="T38" s="6"/>
      <c r="U38" s="8"/>
      <c r="Z38" s="4"/>
      <c r="AB38" s="4"/>
      <c r="AC38" s="4" t="s">
        <v>30</v>
      </c>
      <c r="AF38" s="4"/>
      <c r="AH38" s="4"/>
      <c r="AI38" s="4"/>
      <c r="AK38" s="4"/>
      <c r="AM38" s="61"/>
      <c r="AP38" s="54" t="s">
        <v>179</v>
      </c>
    </row>
    <row r="39" spans="2:42" x14ac:dyDescent="0.3">
      <c r="B39" s="6" t="s">
        <v>291</v>
      </c>
      <c r="C39" s="179" t="s">
        <v>260</v>
      </c>
      <c r="D39" s="20" t="s">
        <v>297</v>
      </c>
      <c r="E39" s="99" t="s">
        <v>305</v>
      </c>
      <c r="F39" s="2" t="s">
        <v>172</v>
      </c>
      <c r="H39" s="161" t="s">
        <v>187</v>
      </c>
      <c r="M39" s="33" t="s">
        <v>23</v>
      </c>
      <c r="N39" s="33" t="s">
        <v>23</v>
      </c>
      <c r="Q39" s="1"/>
      <c r="R39" s="6"/>
      <c r="S39" s="6"/>
      <c r="T39" s="6"/>
      <c r="U39" s="8"/>
      <c r="Z39" s="4"/>
      <c r="AB39" s="4"/>
      <c r="AC39" s="4" t="s">
        <v>31</v>
      </c>
      <c r="AF39" s="4"/>
      <c r="AH39" s="4"/>
      <c r="AI39" s="4"/>
      <c r="AK39" s="4"/>
      <c r="AM39" s="61"/>
      <c r="AP39" s="54" t="s">
        <v>179</v>
      </c>
    </row>
    <row r="40" spans="2:42" x14ac:dyDescent="0.3">
      <c r="D40" s="20" t="s">
        <v>297</v>
      </c>
      <c r="E40" s="99" t="s">
        <v>306</v>
      </c>
      <c r="F40" s="2" t="s">
        <v>172</v>
      </c>
      <c r="H40" s="161" t="s">
        <v>188</v>
      </c>
      <c r="M40" s="33" t="s">
        <v>23</v>
      </c>
      <c r="N40" s="33" t="s">
        <v>23</v>
      </c>
      <c r="Q40" s="1"/>
      <c r="R40" s="6"/>
      <c r="S40" s="6"/>
      <c r="T40" s="6"/>
      <c r="U40" s="8"/>
      <c r="Z40" s="4"/>
      <c r="AB40" s="4"/>
      <c r="AC40" s="4" t="s">
        <v>32</v>
      </c>
      <c r="AF40" s="4"/>
      <c r="AH40" s="4"/>
      <c r="AI40" s="4"/>
      <c r="AK40" s="4"/>
      <c r="AM40" s="61"/>
      <c r="AP40" s="54" t="s">
        <v>179</v>
      </c>
    </row>
    <row r="41" spans="2:42" x14ac:dyDescent="0.3">
      <c r="B41" s="6" t="s">
        <v>288</v>
      </c>
      <c r="C41" s="179" t="s">
        <v>260</v>
      </c>
      <c r="D41" s="20" t="s">
        <v>296</v>
      </c>
      <c r="E41" s="99" t="s">
        <v>307</v>
      </c>
      <c r="F41" s="2" t="s">
        <v>172</v>
      </c>
      <c r="H41" s="161" t="s">
        <v>189</v>
      </c>
      <c r="M41" s="33" t="s">
        <v>23</v>
      </c>
      <c r="N41" s="33" t="s">
        <v>23</v>
      </c>
      <c r="Q41" s="1"/>
      <c r="R41" s="6"/>
      <c r="S41" s="6"/>
      <c r="T41" s="6"/>
      <c r="U41" s="8"/>
      <c r="W41" s="4"/>
      <c r="Z41" s="4"/>
      <c r="AB41" s="4"/>
      <c r="AC41" s="4" t="s">
        <v>33</v>
      </c>
      <c r="AF41" s="4"/>
      <c r="AH41" s="4"/>
      <c r="AI41" s="4"/>
      <c r="AK41" s="4"/>
      <c r="AM41" s="61"/>
      <c r="AP41" s="54" t="s">
        <v>179</v>
      </c>
    </row>
    <row r="42" spans="2:42" x14ac:dyDescent="0.3">
      <c r="B42" s="6" t="s">
        <v>292</v>
      </c>
      <c r="C42" s="179" t="s">
        <v>260</v>
      </c>
      <c r="D42" s="20" t="s">
        <v>297</v>
      </c>
      <c r="E42" s="99" t="s">
        <v>308</v>
      </c>
      <c r="F42" s="2" t="s">
        <v>172</v>
      </c>
      <c r="H42" s="161" t="s">
        <v>190</v>
      </c>
      <c r="M42" s="33" t="s">
        <v>23</v>
      </c>
      <c r="N42" s="33" t="s">
        <v>23</v>
      </c>
      <c r="Q42" s="1"/>
      <c r="R42" s="6"/>
      <c r="S42" s="6"/>
      <c r="T42" s="6"/>
      <c r="U42" s="8"/>
      <c r="W42" s="4"/>
      <c r="Z42" s="4"/>
      <c r="AB42" s="4"/>
      <c r="AC42" s="4" t="s">
        <v>34</v>
      </c>
      <c r="AF42" s="4"/>
      <c r="AH42" s="4"/>
      <c r="AI42" s="4"/>
      <c r="AK42" s="4"/>
      <c r="AM42" s="61"/>
      <c r="AP42" s="54" t="s">
        <v>179</v>
      </c>
    </row>
    <row r="43" spans="2:42" x14ac:dyDescent="0.3">
      <c r="B43" s="6" t="s">
        <v>292</v>
      </c>
      <c r="C43" s="179" t="s">
        <v>260</v>
      </c>
      <c r="D43" s="20" t="s">
        <v>297</v>
      </c>
      <c r="E43" s="99" t="s">
        <v>309</v>
      </c>
      <c r="F43" s="2" t="s">
        <v>172</v>
      </c>
      <c r="H43" s="161" t="s">
        <v>191</v>
      </c>
      <c r="M43" s="33" t="s">
        <v>23</v>
      </c>
      <c r="N43" s="33" t="s">
        <v>23</v>
      </c>
      <c r="Q43" s="1"/>
      <c r="R43" s="6"/>
      <c r="S43" s="6"/>
      <c r="T43" s="6"/>
      <c r="U43" s="8"/>
      <c r="W43" s="4"/>
      <c r="Z43" s="4"/>
      <c r="AB43" s="4"/>
      <c r="AC43" s="4" t="s">
        <v>35</v>
      </c>
      <c r="AF43" s="4"/>
      <c r="AH43" s="4"/>
      <c r="AI43" s="4"/>
      <c r="AK43" s="4"/>
      <c r="AM43" s="61"/>
      <c r="AP43" s="54" t="s">
        <v>179</v>
      </c>
    </row>
    <row r="44" spans="2:42" x14ac:dyDescent="0.3">
      <c r="B44" s="6" t="s">
        <v>291</v>
      </c>
      <c r="C44" s="179" t="s">
        <v>260</v>
      </c>
      <c r="D44" s="20" t="s">
        <v>297</v>
      </c>
      <c r="E44" s="99" t="s">
        <v>310</v>
      </c>
      <c r="F44" s="2" t="s">
        <v>172</v>
      </c>
      <c r="H44" s="161" t="s">
        <v>192</v>
      </c>
      <c r="M44" s="33" t="s">
        <v>23</v>
      </c>
      <c r="N44" s="33" t="s">
        <v>23</v>
      </c>
      <c r="Q44" s="1"/>
      <c r="R44" s="6"/>
      <c r="S44" s="6"/>
      <c r="T44" s="6"/>
      <c r="U44" s="8"/>
      <c r="W44" s="4"/>
      <c r="Z44" s="4"/>
      <c r="AB44" s="4"/>
      <c r="AC44" s="4" t="s">
        <v>36</v>
      </c>
      <c r="AF44" s="4"/>
      <c r="AH44" s="4"/>
      <c r="AI44" s="4"/>
      <c r="AK44" s="4"/>
      <c r="AM44" s="61"/>
      <c r="AP44" s="54" t="s">
        <v>179</v>
      </c>
    </row>
    <row r="45" spans="2:42" x14ac:dyDescent="0.3">
      <c r="B45" s="6" t="s">
        <v>291</v>
      </c>
      <c r="C45" s="179" t="s">
        <v>260</v>
      </c>
      <c r="D45" s="20" t="s">
        <v>297</v>
      </c>
      <c r="E45" s="99" t="s">
        <v>311</v>
      </c>
      <c r="F45" s="2" t="s">
        <v>172</v>
      </c>
      <c r="H45" s="161" t="s">
        <v>193</v>
      </c>
      <c r="M45" s="33" t="s">
        <v>23</v>
      </c>
      <c r="N45" s="33" t="s">
        <v>23</v>
      </c>
      <c r="Q45" s="1"/>
      <c r="R45" s="6"/>
      <c r="S45" s="6"/>
      <c r="T45" s="6"/>
      <c r="U45" s="8"/>
      <c r="W45" s="4"/>
      <c r="Z45" s="4"/>
      <c r="AB45" s="4"/>
      <c r="AC45" s="4" t="s">
        <v>37</v>
      </c>
      <c r="AF45" s="4"/>
      <c r="AH45" s="4"/>
      <c r="AI45" s="4"/>
      <c r="AK45" s="4"/>
      <c r="AM45" s="61"/>
      <c r="AP45" s="54" t="s">
        <v>179</v>
      </c>
    </row>
    <row r="46" spans="2:42" x14ac:dyDescent="0.3">
      <c r="B46" s="6" t="s">
        <v>295</v>
      </c>
      <c r="C46" s="179" t="s">
        <v>260</v>
      </c>
      <c r="D46" s="20" t="s">
        <v>297</v>
      </c>
      <c r="E46" s="99" t="s">
        <v>312</v>
      </c>
      <c r="F46" s="2" t="s">
        <v>172</v>
      </c>
      <c r="H46" s="161" t="s">
        <v>194</v>
      </c>
      <c r="M46" s="33" t="s">
        <v>23</v>
      </c>
      <c r="N46" s="33" t="s">
        <v>23</v>
      </c>
      <c r="Q46" s="1"/>
      <c r="R46" s="6"/>
      <c r="S46" s="6"/>
      <c r="T46" s="6"/>
      <c r="U46" s="8"/>
      <c r="W46" s="4"/>
      <c r="Z46" s="4"/>
      <c r="AB46" s="4"/>
      <c r="AC46" s="4" t="s">
        <v>51</v>
      </c>
      <c r="AF46" s="4"/>
      <c r="AH46" s="4"/>
      <c r="AI46" s="4"/>
      <c r="AK46" s="4"/>
      <c r="AM46" s="61"/>
      <c r="AP46" s="54" t="s">
        <v>179</v>
      </c>
    </row>
    <row r="47" spans="2:42" x14ac:dyDescent="0.3">
      <c r="D47" s="20" t="s">
        <v>297</v>
      </c>
      <c r="E47" s="99" t="s">
        <v>313</v>
      </c>
      <c r="F47" s="2" t="s">
        <v>172</v>
      </c>
      <c r="H47" s="161" t="s">
        <v>195</v>
      </c>
      <c r="M47" s="33" t="s">
        <v>23</v>
      </c>
      <c r="N47" s="33" t="s">
        <v>23</v>
      </c>
      <c r="Q47" s="1"/>
      <c r="R47" s="6"/>
      <c r="S47" s="6"/>
      <c r="T47" s="6"/>
      <c r="U47" s="8"/>
      <c r="W47" s="4"/>
      <c r="Z47" s="4"/>
      <c r="AB47" s="4"/>
      <c r="AC47" s="4" t="s">
        <v>38</v>
      </c>
      <c r="AF47" s="4"/>
      <c r="AH47" s="4"/>
      <c r="AI47" s="4"/>
      <c r="AK47" s="4"/>
      <c r="AM47" s="61"/>
      <c r="AP47" s="54" t="s">
        <v>179</v>
      </c>
    </row>
    <row r="48" spans="2:42" x14ac:dyDescent="0.3">
      <c r="D48" s="20" t="s">
        <v>297</v>
      </c>
      <c r="E48" s="99" t="s">
        <v>314</v>
      </c>
      <c r="F48" s="2" t="s">
        <v>172</v>
      </c>
      <c r="H48" s="161" t="s">
        <v>196</v>
      </c>
      <c r="M48" s="33" t="s">
        <v>23</v>
      </c>
      <c r="N48" s="33" t="s">
        <v>23</v>
      </c>
      <c r="Q48" s="1"/>
      <c r="R48" s="6"/>
      <c r="S48" s="6"/>
      <c r="T48" s="6"/>
      <c r="U48" s="8"/>
      <c r="W48" s="4"/>
      <c r="Z48" s="4"/>
      <c r="AB48" s="4"/>
      <c r="AC48" s="4" t="s">
        <v>39</v>
      </c>
      <c r="AF48" s="4"/>
      <c r="AH48" s="4"/>
      <c r="AI48" s="4"/>
      <c r="AK48" s="4"/>
      <c r="AM48" s="61"/>
      <c r="AP48" s="54" t="s">
        <v>179</v>
      </c>
    </row>
    <row r="49" spans="2:42" x14ac:dyDescent="0.3">
      <c r="B49" s="6" t="s">
        <v>293</v>
      </c>
      <c r="C49" s="179" t="s">
        <v>248</v>
      </c>
      <c r="D49" s="20" t="s">
        <v>297</v>
      </c>
      <c r="E49" s="99" t="s">
        <v>315</v>
      </c>
      <c r="F49" s="2" t="s">
        <v>172</v>
      </c>
      <c r="H49" s="161" t="s">
        <v>197</v>
      </c>
      <c r="M49" s="33" t="s">
        <v>23</v>
      </c>
      <c r="N49" s="33" t="s">
        <v>23</v>
      </c>
      <c r="Q49" s="1"/>
      <c r="R49" s="6"/>
      <c r="S49" s="6"/>
      <c r="T49" s="6"/>
      <c r="U49" s="8"/>
      <c r="W49" s="4"/>
      <c r="Z49" s="4"/>
      <c r="AB49" s="4"/>
      <c r="AC49" s="4" t="s">
        <v>40</v>
      </c>
      <c r="AF49" s="4"/>
      <c r="AH49" s="4"/>
      <c r="AI49" s="4"/>
      <c r="AK49" s="4"/>
      <c r="AM49" s="61"/>
      <c r="AP49" s="54" t="s">
        <v>179</v>
      </c>
    </row>
    <row r="50" spans="2:42" x14ac:dyDescent="0.3">
      <c r="B50" s="6" t="s">
        <v>293</v>
      </c>
      <c r="C50" s="179" t="s">
        <v>236</v>
      </c>
      <c r="D50" s="20" t="s">
        <v>297</v>
      </c>
      <c r="E50" s="99" t="s">
        <v>316</v>
      </c>
      <c r="F50" s="2" t="s">
        <v>172</v>
      </c>
      <c r="H50" s="161" t="s">
        <v>198</v>
      </c>
      <c r="M50" s="33" t="s">
        <v>23</v>
      </c>
      <c r="N50" s="33" t="s">
        <v>23</v>
      </c>
      <c r="Q50" s="1"/>
      <c r="R50" s="6"/>
      <c r="S50" s="6"/>
      <c r="T50" s="6"/>
      <c r="U50" s="8"/>
      <c r="W50" s="4"/>
      <c r="Z50" s="4"/>
      <c r="AB50" s="4"/>
      <c r="AC50" s="4" t="s">
        <v>41</v>
      </c>
      <c r="AF50" s="4"/>
      <c r="AH50" s="4"/>
      <c r="AI50" s="4"/>
      <c r="AK50" s="4"/>
      <c r="AM50" s="61"/>
      <c r="AP50" s="54" t="s">
        <v>179</v>
      </c>
    </row>
    <row r="51" spans="2:42" x14ac:dyDescent="0.3">
      <c r="B51" s="6" t="s">
        <v>293</v>
      </c>
      <c r="C51" s="179" t="s">
        <v>232</v>
      </c>
      <c r="D51" s="20" t="s">
        <v>297</v>
      </c>
      <c r="E51" s="99" t="s">
        <v>317</v>
      </c>
      <c r="F51" s="2" t="s">
        <v>172</v>
      </c>
      <c r="H51" s="161" t="s">
        <v>199</v>
      </c>
      <c r="M51" s="33" t="s">
        <v>23</v>
      </c>
      <c r="N51" s="33" t="s">
        <v>23</v>
      </c>
      <c r="Q51" s="1"/>
      <c r="R51" s="6"/>
      <c r="S51" s="6"/>
      <c r="T51" s="6"/>
      <c r="U51" s="8"/>
      <c r="W51" s="4"/>
      <c r="Z51" s="4"/>
      <c r="AB51" s="4"/>
      <c r="AC51" s="4" t="s">
        <v>42</v>
      </c>
      <c r="AF51" s="4"/>
      <c r="AH51" s="4"/>
      <c r="AI51" s="4"/>
      <c r="AK51" s="4"/>
      <c r="AM51" s="61"/>
      <c r="AP51" s="54" t="s">
        <v>179</v>
      </c>
    </row>
    <row r="52" spans="2:42" x14ac:dyDescent="0.3">
      <c r="B52" s="6" t="s">
        <v>293</v>
      </c>
      <c r="C52" s="179" t="s">
        <v>329</v>
      </c>
      <c r="D52" s="20" t="s">
        <v>297</v>
      </c>
      <c r="E52" s="99" t="s">
        <v>318</v>
      </c>
      <c r="F52" s="2" t="s">
        <v>172</v>
      </c>
      <c r="H52" s="161" t="s">
        <v>200</v>
      </c>
      <c r="M52" s="33" t="s">
        <v>23</v>
      </c>
      <c r="N52" s="33" t="s">
        <v>23</v>
      </c>
      <c r="R52" s="6"/>
      <c r="S52" s="6"/>
      <c r="T52" s="6"/>
      <c r="U52" s="8"/>
      <c r="W52" s="4"/>
      <c r="Z52" s="4"/>
      <c r="AB52" s="4"/>
      <c r="AC52" s="4" t="s">
        <v>43</v>
      </c>
      <c r="AF52" s="4"/>
      <c r="AH52" s="4"/>
      <c r="AI52" s="4"/>
      <c r="AP52" s="54" t="s">
        <v>179</v>
      </c>
    </row>
    <row r="53" spans="2:42" x14ac:dyDescent="0.3">
      <c r="B53" s="6" t="s">
        <v>293</v>
      </c>
      <c r="C53" s="179" t="s">
        <v>228</v>
      </c>
      <c r="D53" s="20" t="s">
        <v>297</v>
      </c>
      <c r="E53" s="99" t="s">
        <v>319</v>
      </c>
      <c r="F53" s="2" t="s">
        <v>172</v>
      </c>
      <c r="H53" s="161" t="s">
        <v>201</v>
      </c>
      <c r="M53" s="33" t="s">
        <v>23</v>
      </c>
      <c r="N53" s="33" t="s">
        <v>23</v>
      </c>
      <c r="S53" s="6"/>
      <c r="T53" s="6"/>
      <c r="U53" s="8"/>
      <c r="W53" s="4"/>
      <c r="Z53" s="4"/>
      <c r="AB53" s="4"/>
      <c r="AC53" s="4" t="s">
        <v>44</v>
      </c>
      <c r="AF53" s="4"/>
      <c r="AH53" s="4"/>
      <c r="AI53" s="4"/>
      <c r="AP53" s="54" t="s">
        <v>179</v>
      </c>
    </row>
    <row r="54" spans="2:42" x14ac:dyDescent="0.3">
      <c r="D54" s="20" t="s">
        <v>297</v>
      </c>
      <c r="E54" s="99" t="s">
        <v>320</v>
      </c>
      <c r="F54" s="2" t="s">
        <v>172</v>
      </c>
      <c r="H54" s="20" t="s">
        <v>202</v>
      </c>
      <c r="I54" s="21"/>
      <c r="J54" s="21"/>
      <c r="L54" s="3"/>
      <c r="M54" s="33" t="s">
        <v>23</v>
      </c>
      <c r="N54" s="33" t="s">
        <v>23</v>
      </c>
      <c r="Q54" s="1"/>
      <c r="R54" s="6"/>
      <c r="S54" s="6"/>
      <c r="T54" s="6"/>
      <c r="U54" s="1"/>
      <c r="W54" s="4"/>
      <c r="AC54" s="8" t="s">
        <v>55</v>
      </c>
      <c r="AK54" s="4"/>
      <c r="AL54" s="7"/>
      <c r="AM54" s="61"/>
      <c r="AP54" s="54" t="s">
        <v>179</v>
      </c>
    </row>
    <row r="55" spans="2:42" x14ac:dyDescent="0.3">
      <c r="B55" s="6" t="s">
        <v>293</v>
      </c>
      <c r="C55" s="179" t="s">
        <v>240</v>
      </c>
      <c r="D55" s="20" t="s">
        <v>297</v>
      </c>
      <c r="E55" s="99" t="s">
        <v>321</v>
      </c>
      <c r="F55" s="2" t="s">
        <v>172</v>
      </c>
      <c r="H55" s="161" t="s">
        <v>203</v>
      </c>
      <c r="I55" s="21"/>
      <c r="J55" s="21"/>
      <c r="L55" s="3"/>
      <c r="M55" s="33" t="s">
        <v>23</v>
      </c>
      <c r="N55" s="33" t="s">
        <v>23</v>
      </c>
      <c r="Q55" s="1"/>
      <c r="R55" s="6"/>
      <c r="S55" s="6"/>
      <c r="T55" s="6"/>
      <c r="U55" s="1"/>
      <c r="AC55" s="8" t="s">
        <v>52</v>
      </c>
      <c r="AK55" s="4"/>
      <c r="AL55" s="7"/>
      <c r="AM55" s="61"/>
      <c r="AP55" s="54" t="s">
        <v>179</v>
      </c>
    </row>
    <row r="56" spans="2:42" x14ac:dyDescent="0.3">
      <c r="B56" s="6" t="s">
        <v>289</v>
      </c>
      <c r="C56" s="179" t="s">
        <v>256</v>
      </c>
      <c r="D56" s="20" t="s">
        <v>296</v>
      </c>
      <c r="E56" s="99" t="s">
        <v>322</v>
      </c>
      <c r="F56" s="2" t="s">
        <v>172</v>
      </c>
      <c r="H56" s="161" t="s">
        <v>204</v>
      </c>
      <c r="M56" s="33" t="s">
        <v>23</v>
      </c>
      <c r="N56" s="33" t="s">
        <v>23</v>
      </c>
      <c r="Q56" s="1"/>
      <c r="R56" s="6"/>
      <c r="S56" s="6"/>
      <c r="T56" s="6"/>
      <c r="U56" s="1"/>
      <c r="AC56" s="8" t="s">
        <v>53</v>
      </c>
      <c r="AK56" s="4"/>
      <c r="AM56" s="61"/>
      <c r="AP56" s="54" t="s">
        <v>179</v>
      </c>
    </row>
    <row r="57" spans="2:42" x14ac:dyDescent="0.3">
      <c r="B57" s="6" t="s">
        <v>293</v>
      </c>
      <c r="C57" s="179" t="s">
        <v>244</v>
      </c>
      <c r="D57" s="20" t="s">
        <v>297</v>
      </c>
      <c r="E57" s="99" t="s">
        <v>323</v>
      </c>
      <c r="F57" s="2" t="s">
        <v>172</v>
      </c>
      <c r="H57" s="161" t="s">
        <v>205</v>
      </c>
      <c r="M57" s="33" t="s">
        <v>23</v>
      </c>
      <c r="N57" s="33" t="s">
        <v>23</v>
      </c>
      <c r="Q57" s="1"/>
      <c r="R57" s="6"/>
      <c r="S57" s="6"/>
      <c r="T57" s="6"/>
      <c r="U57" s="1"/>
      <c r="AC57" s="8" t="s">
        <v>54</v>
      </c>
      <c r="AK57" s="4"/>
      <c r="AM57" s="61"/>
      <c r="AP57" s="54" t="s">
        <v>179</v>
      </c>
    </row>
    <row r="58" spans="2:42" x14ac:dyDescent="0.3">
      <c r="B58" s="6" t="s">
        <v>293</v>
      </c>
      <c r="C58" s="179" t="s">
        <v>223</v>
      </c>
      <c r="D58" s="20" t="s">
        <v>297</v>
      </c>
      <c r="E58" s="99" t="s">
        <v>324</v>
      </c>
      <c r="F58" s="2" t="s">
        <v>172</v>
      </c>
      <c r="H58" s="161" t="s">
        <v>206</v>
      </c>
      <c r="M58" s="33" t="s">
        <v>23</v>
      </c>
      <c r="N58" s="33" t="s">
        <v>23</v>
      </c>
      <c r="Q58" s="1"/>
      <c r="R58" s="6"/>
      <c r="S58" s="6"/>
      <c r="T58" s="6"/>
      <c r="U58" s="1"/>
      <c r="AB58" s="4"/>
      <c r="AC58" s="4" t="s">
        <v>74</v>
      </c>
      <c r="AH58" s="4"/>
      <c r="AI58" s="4"/>
      <c r="AK58" s="4"/>
      <c r="AM58" s="61"/>
      <c r="AP58" s="54" t="s">
        <v>179</v>
      </c>
    </row>
    <row r="59" spans="2:42" x14ac:dyDescent="0.3">
      <c r="B59" s="6" t="s">
        <v>294</v>
      </c>
      <c r="C59" s="179" t="s">
        <v>252</v>
      </c>
      <c r="D59" s="20" t="s">
        <v>297</v>
      </c>
      <c r="E59" s="99" t="s">
        <v>325</v>
      </c>
      <c r="F59" s="2" t="s">
        <v>172</v>
      </c>
      <c r="H59" s="161" t="s">
        <v>207</v>
      </c>
      <c r="M59" s="33" t="s">
        <v>23</v>
      </c>
      <c r="N59" s="33" t="s">
        <v>23</v>
      </c>
      <c r="Q59" s="1"/>
      <c r="R59" s="6"/>
      <c r="S59" s="6"/>
      <c r="T59" s="6"/>
      <c r="U59" s="1"/>
      <c r="AB59" s="4"/>
      <c r="AC59" s="4" t="s">
        <v>81</v>
      </c>
      <c r="AH59" s="4"/>
      <c r="AI59" s="4"/>
      <c r="AK59" s="4"/>
      <c r="AM59" s="61"/>
      <c r="AP59" s="54" t="s">
        <v>179</v>
      </c>
    </row>
    <row r="60" spans="2:42" x14ac:dyDescent="0.3">
      <c r="B60" s="6" t="s">
        <v>293</v>
      </c>
      <c r="C60" s="179" t="s">
        <v>224</v>
      </c>
      <c r="D60" s="20" t="s">
        <v>297</v>
      </c>
      <c r="E60" s="99" t="s">
        <v>326</v>
      </c>
      <c r="F60" s="2" t="s">
        <v>172</v>
      </c>
      <c r="H60" s="161" t="s">
        <v>208</v>
      </c>
      <c r="M60" s="33" t="s">
        <v>23</v>
      </c>
      <c r="N60" s="33" t="s">
        <v>23</v>
      </c>
      <c r="Q60" s="1"/>
      <c r="R60" s="6"/>
      <c r="S60" s="6"/>
      <c r="T60" s="6"/>
      <c r="U60" s="1"/>
      <c r="AB60" s="4"/>
      <c r="AC60" s="4" t="s">
        <v>75</v>
      </c>
      <c r="AH60" s="4"/>
      <c r="AI60" s="4"/>
      <c r="AK60" s="4"/>
      <c r="AM60" s="61"/>
      <c r="AP60" s="54" t="s">
        <v>179</v>
      </c>
    </row>
    <row r="61" spans="2:42" x14ac:dyDescent="0.3">
      <c r="D61" s="20" t="s">
        <v>297</v>
      </c>
      <c r="E61" s="99" t="s">
        <v>327</v>
      </c>
      <c r="F61" s="2" t="s">
        <v>172</v>
      </c>
      <c r="H61" s="161" t="s">
        <v>209</v>
      </c>
      <c r="M61" s="33" t="s">
        <v>23</v>
      </c>
      <c r="N61" s="33" t="s">
        <v>23</v>
      </c>
      <c r="Q61" s="1"/>
      <c r="R61" s="6"/>
      <c r="S61" s="6"/>
      <c r="T61" s="6"/>
      <c r="U61" s="1"/>
      <c r="AB61" s="4"/>
      <c r="AC61" s="4" t="s">
        <v>56</v>
      </c>
      <c r="AH61" s="4"/>
      <c r="AI61" s="4"/>
      <c r="AK61" s="4"/>
      <c r="AM61" s="61"/>
      <c r="AP61" s="54" t="s">
        <v>179</v>
      </c>
    </row>
    <row r="62" spans="2:42" x14ac:dyDescent="0.3">
      <c r="B62" s="6" t="s">
        <v>293</v>
      </c>
      <c r="C62" s="179" t="s">
        <v>211</v>
      </c>
      <c r="D62" s="20" t="s">
        <v>297</v>
      </c>
      <c r="E62" s="99" t="s">
        <v>328</v>
      </c>
      <c r="F62" s="2" t="s">
        <v>172</v>
      </c>
      <c r="H62" s="161" t="s">
        <v>210</v>
      </c>
      <c r="M62" s="33" t="s">
        <v>23</v>
      </c>
      <c r="N62" s="33" t="s">
        <v>23</v>
      </c>
      <c r="Q62" s="1"/>
      <c r="R62" s="6"/>
      <c r="S62" s="6"/>
      <c r="T62" s="6"/>
      <c r="U62" s="1"/>
      <c r="AB62" s="4"/>
      <c r="AC62" s="4" t="s">
        <v>76</v>
      </c>
      <c r="AH62" s="4"/>
      <c r="AI62" s="4"/>
      <c r="AK62" s="4"/>
      <c r="AM62" s="61"/>
      <c r="AP62" s="54" t="s">
        <v>179</v>
      </c>
    </row>
    <row r="63" spans="2:42" x14ac:dyDescent="0.3">
      <c r="D63" s="20"/>
      <c r="E63" s="99"/>
      <c r="H63" s="161"/>
      <c r="M63" s="33"/>
      <c r="N63" s="33"/>
      <c r="Q63" s="1"/>
      <c r="R63" s="6"/>
      <c r="S63" s="6"/>
      <c r="T63" s="6"/>
      <c r="U63" s="1"/>
      <c r="AB63" s="4"/>
      <c r="AC63" s="4"/>
      <c r="AH63" s="4"/>
      <c r="AI63" s="4"/>
      <c r="AK63" s="4"/>
      <c r="AM63" s="61"/>
      <c r="AP63" s="54"/>
    </row>
    <row r="64" spans="2:42" x14ac:dyDescent="0.3">
      <c r="D64" s="20"/>
      <c r="E64" s="99"/>
      <c r="H64" s="161"/>
      <c r="M64" s="33"/>
      <c r="N64" s="33"/>
      <c r="Q64" s="1"/>
      <c r="R64" s="6"/>
      <c r="S64" s="6"/>
      <c r="T64" s="6"/>
      <c r="U64" s="1"/>
      <c r="AB64" s="4"/>
      <c r="AC64" s="4"/>
      <c r="AH64" s="4"/>
      <c r="AI64" s="4"/>
      <c r="AK64" s="4"/>
      <c r="AM64" s="61"/>
      <c r="AP64" s="54"/>
    </row>
    <row r="65" spans="4:42" x14ac:dyDescent="0.3">
      <c r="D65" s="20"/>
      <c r="E65" s="99"/>
      <c r="H65" s="161"/>
      <c r="M65" s="33"/>
      <c r="N65" s="33"/>
      <c r="Q65" s="1"/>
      <c r="R65" s="6"/>
      <c r="S65" s="6"/>
      <c r="T65" s="6"/>
      <c r="U65" s="1"/>
      <c r="AB65" s="4"/>
      <c r="AC65" s="4"/>
      <c r="AH65" s="4"/>
      <c r="AI65" s="4"/>
      <c r="AK65" s="4"/>
      <c r="AM65" s="61"/>
      <c r="AP65" s="54"/>
    </row>
    <row r="66" spans="4:42" x14ac:dyDescent="0.3">
      <c r="D66" s="20"/>
      <c r="E66" s="99"/>
      <c r="H66" s="161"/>
      <c r="M66" s="33"/>
      <c r="N66" s="33"/>
      <c r="Q66" s="1"/>
      <c r="R66" s="6"/>
      <c r="S66" s="6"/>
      <c r="T66" s="6"/>
      <c r="U66" s="1"/>
      <c r="AB66" s="4"/>
      <c r="AC66" s="4"/>
      <c r="AH66" s="4"/>
      <c r="AI66" s="4"/>
      <c r="AK66" s="4"/>
      <c r="AM66" s="61"/>
      <c r="AP66" s="54"/>
    </row>
    <row r="67" spans="4:42" x14ac:dyDescent="0.3">
      <c r="D67" s="20"/>
      <c r="E67" s="99"/>
      <c r="H67" s="161"/>
      <c r="M67" s="33"/>
      <c r="N67" s="33"/>
      <c r="Q67" s="1"/>
      <c r="R67" s="6"/>
      <c r="S67" s="6"/>
      <c r="T67" s="6"/>
      <c r="U67" s="1"/>
      <c r="W67" s="4"/>
      <c r="X67" s="4"/>
      <c r="AB67" s="4"/>
      <c r="AC67" s="4"/>
      <c r="AH67" s="4"/>
      <c r="AI67" s="4"/>
      <c r="AK67" s="4"/>
      <c r="AM67" s="61"/>
      <c r="AP67" s="54"/>
    </row>
    <row r="68" spans="4:42" x14ac:dyDescent="0.3">
      <c r="D68" s="20"/>
      <c r="E68" s="99"/>
      <c r="H68" s="161"/>
      <c r="M68" s="33"/>
      <c r="N68" s="33"/>
      <c r="Q68" s="1"/>
      <c r="R68" s="6"/>
      <c r="S68" s="6"/>
      <c r="T68" s="6"/>
      <c r="U68" s="1"/>
      <c r="W68" s="4"/>
      <c r="X68" s="4"/>
      <c r="AB68" s="4"/>
      <c r="AC68" s="4"/>
      <c r="AH68" s="4"/>
      <c r="AI68" s="4"/>
      <c r="AK68" s="4"/>
      <c r="AM68" s="61"/>
      <c r="AP68" s="54"/>
    </row>
    <row r="69" spans="4:42" x14ac:dyDescent="0.3">
      <c r="D69" s="20"/>
      <c r="E69" s="99"/>
      <c r="H69" s="161"/>
      <c r="M69" s="33"/>
      <c r="N69" s="33"/>
      <c r="Q69" s="1"/>
      <c r="R69" s="6"/>
      <c r="S69" s="6"/>
      <c r="T69" s="6"/>
      <c r="U69" s="1"/>
      <c r="W69" s="4"/>
      <c r="X69" s="4"/>
      <c r="AB69" s="4"/>
      <c r="AC69" s="4"/>
      <c r="AH69" s="4"/>
      <c r="AI69" s="4"/>
      <c r="AK69" s="4"/>
      <c r="AM69" s="61"/>
      <c r="AP69" s="54"/>
    </row>
    <row r="70" spans="4:42" x14ac:dyDescent="0.3">
      <c r="D70" s="20"/>
      <c r="E70" s="99"/>
      <c r="H70" s="161"/>
      <c r="M70" s="33"/>
      <c r="N70" s="33"/>
      <c r="Q70" s="1"/>
      <c r="R70" s="6"/>
      <c r="S70" s="6"/>
      <c r="T70" s="6"/>
      <c r="U70" s="1"/>
      <c r="W70" s="4"/>
      <c r="X70" s="4"/>
      <c r="AB70" s="4"/>
      <c r="AC70" s="4"/>
      <c r="AH70" s="4"/>
      <c r="AI70" s="4"/>
      <c r="AK70" s="4"/>
      <c r="AM70" s="61"/>
      <c r="AP70" s="54"/>
    </row>
    <row r="71" spans="4:42" x14ac:dyDescent="0.3">
      <c r="D71" s="20"/>
      <c r="E71" s="99"/>
      <c r="H71" s="161"/>
      <c r="M71" s="33"/>
      <c r="N71" s="33"/>
      <c r="Q71" s="1"/>
      <c r="R71" s="6"/>
      <c r="S71" s="6"/>
      <c r="T71" s="6"/>
      <c r="U71" s="1"/>
      <c r="W71" s="4"/>
      <c r="X71" s="4"/>
      <c r="AB71" s="4"/>
      <c r="AC71" s="4"/>
      <c r="AH71" s="4"/>
      <c r="AI71" s="4"/>
      <c r="AK71" s="4"/>
      <c r="AM71" s="61"/>
      <c r="AP71" s="54"/>
    </row>
    <row r="72" spans="4:42" x14ac:dyDescent="0.3">
      <c r="D72" s="20"/>
      <c r="E72" s="99"/>
      <c r="H72" s="161"/>
      <c r="M72" s="33"/>
      <c r="N72" s="33"/>
      <c r="Q72" s="1"/>
      <c r="R72" s="6"/>
      <c r="S72" s="6"/>
      <c r="T72" s="6"/>
      <c r="U72" s="1"/>
      <c r="W72" s="4"/>
      <c r="X72" s="4"/>
      <c r="AB72" s="4"/>
      <c r="AC72" s="4"/>
      <c r="AH72" s="4"/>
      <c r="AI72" s="4"/>
      <c r="AK72" s="4"/>
      <c r="AM72" s="61"/>
      <c r="AP72" s="54"/>
    </row>
    <row r="73" spans="4:42" x14ac:dyDescent="0.3">
      <c r="D73" s="20"/>
      <c r="E73" s="99"/>
      <c r="H73" s="161"/>
      <c r="M73" s="33"/>
      <c r="N73" s="33"/>
      <c r="Q73" s="1"/>
      <c r="R73" s="6"/>
      <c r="S73" s="6"/>
      <c r="T73" s="6"/>
      <c r="U73" s="1"/>
      <c r="W73" s="4"/>
      <c r="X73" s="4"/>
      <c r="AB73" s="4"/>
      <c r="AC73" s="4"/>
      <c r="AH73" s="4"/>
      <c r="AI73" s="4"/>
      <c r="AK73" s="4"/>
      <c r="AM73" s="61"/>
      <c r="AP73" s="54"/>
    </row>
    <row r="74" spans="4:42" x14ac:dyDescent="0.3">
      <c r="D74" s="20"/>
      <c r="E74" s="99"/>
      <c r="H74" s="161"/>
      <c r="M74" s="33"/>
      <c r="N74" s="33"/>
      <c r="Q74" s="1"/>
      <c r="R74" s="6"/>
      <c r="S74" s="6"/>
      <c r="T74" s="6"/>
      <c r="U74" s="1"/>
      <c r="W74" s="4"/>
      <c r="X74" s="4"/>
      <c r="AB74" s="4"/>
      <c r="AC74" s="4"/>
      <c r="AH74" s="4"/>
      <c r="AI74" s="4"/>
      <c r="AK74" s="4"/>
      <c r="AM74" s="61"/>
      <c r="AP74" s="54"/>
    </row>
    <row r="75" spans="4:42" x14ac:dyDescent="0.3">
      <c r="D75" s="20"/>
      <c r="E75" s="99"/>
      <c r="H75" s="161"/>
      <c r="M75" s="33"/>
      <c r="N75" s="33"/>
      <c r="Q75" s="1"/>
      <c r="R75" s="6"/>
      <c r="S75" s="6"/>
      <c r="T75" s="6"/>
      <c r="U75" s="1"/>
      <c r="W75" s="4"/>
      <c r="X75" s="4"/>
      <c r="AB75" s="4"/>
      <c r="AC75" s="4"/>
      <c r="AH75" s="4"/>
      <c r="AI75" s="4"/>
      <c r="AK75" s="4"/>
      <c r="AM75" s="61"/>
      <c r="AP75" s="54"/>
    </row>
    <row r="76" spans="4:42" x14ac:dyDescent="0.3">
      <c r="D76" s="20"/>
      <c r="E76" s="99"/>
      <c r="H76" s="161"/>
      <c r="M76" s="33"/>
      <c r="N76" s="33"/>
      <c r="Q76" s="1"/>
      <c r="R76" s="6"/>
      <c r="S76" s="6"/>
      <c r="T76" s="6"/>
      <c r="U76" s="1"/>
      <c r="W76" s="4"/>
      <c r="X76" s="4"/>
      <c r="AB76" s="4"/>
      <c r="AC76" s="4"/>
      <c r="AH76" s="4"/>
      <c r="AI76" s="4"/>
      <c r="AK76" s="4"/>
      <c r="AM76" s="61"/>
      <c r="AP76" s="54"/>
    </row>
    <row r="77" spans="4:42" x14ac:dyDescent="0.3">
      <c r="D77" s="20"/>
      <c r="E77" s="99"/>
      <c r="H77" s="161"/>
      <c r="M77" s="33"/>
      <c r="N77" s="33"/>
      <c r="Q77" s="1"/>
      <c r="R77" s="6"/>
      <c r="S77" s="6"/>
      <c r="T77" s="6"/>
      <c r="U77" s="1"/>
      <c r="W77" s="4"/>
      <c r="X77" s="4"/>
      <c r="AB77" s="4"/>
      <c r="AC77" s="4"/>
      <c r="AH77" s="4"/>
      <c r="AI77" s="4"/>
      <c r="AK77" s="4"/>
      <c r="AM77" s="61"/>
      <c r="AP77" s="54"/>
    </row>
    <row r="78" spans="4:42" x14ac:dyDescent="0.3">
      <c r="D78" s="20"/>
      <c r="E78" s="99"/>
      <c r="H78" s="161"/>
      <c r="M78" s="33"/>
      <c r="N78" s="33"/>
      <c r="Q78" s="1"/>
      <c r="R78" s="6"/>
      <c r="S78" s="6"/>
      <c r="T78" s="6"/>
      <c r="U78" s="1"/>
      <c r="W78" s="4"/>
      <c r="AK78" s="4"/>
      <c r="AL78" s="108"/>
      <c r="AM78" s="61"/>
      <c r="AP78" s="54"/>
    </row>
    <row r="79" spans="4:42" x14ac:dyDescent="0.3">
      <c r="D79" s="20"/>
      <c r="E79" s="99"/>
      <c r="H79" s="161"/>
      <c r="M79" s="33"/>
      <c r="N79" s="33"/>
      <c r="Q79" s="1"/>
      <c r="R79" s="6"/>
      <c r="S79" s="6"/>
      <c r="T79" s="6"/>
      <c r="U79" s="1"/>
      <c r="W79" s="4"/>
      <c r="AK79" s="4"/>
      <c r="AL79" s="108"/>
      <c r="AM79" s="61"/>
      <c r="AP79" s="54"/>
    </row>
    <row r="80" spans="4:42" x14ac:dyDescent="0.3">
      <c r="D80" s="20"/>
      <c r="E80" s="99"/>
      <c r="H80" s="161"/>
      <c r="M80" s="33"/>
      <c r="N80" s="33"/>
      <c r="Q80" s="1"/>
      <c r="R80" s="6"/>
      <c r="S80" s="6"/>
      <c r="T80" s="6"/>
      <c r="U80" s="1"/>
      <c r="W80" s="4"/>
      <c r="AK80" s="4"/>
      <c r="AL80" s="108"/>
      <c r="AM80" s="61"/>
      <c r="AP80" s="54"/>
    </row>
    <row r="81" spans="4:42" x14ac:dyDescent="0.3">
      <c r="D81" s="20"/>
      <c r="E81" s="99"/>
      <c r="H81" s="161"/>
      <c r="M81" s="33"/>
      <c r="N81" s="33"/>
      <c r="Q81" s="1"/>
      <c r="R81" s="6"/>
      <c r="S81" s="6"/>
      <c r="T81" s="6"/>
      <c r="U81" s="1"/>
      <c r="W81" s="4"/>
      <c r="AK81" s="4"/>
      <c r="AL81" s="108"/>
      <c r="AM81" s="61"/>
      <c r="AP81" s="54"/>
    </row>
    <row r="82" spans="4:42" x14ac:dyDescent="0.3">
      <c r="D82" s="20"/>
      <c r="E82" s="99"/>
      <c r="H82" s="161"/>
      <c r="M82" s="33"/>
      <c r="N82" s="33"/>
      <c r="Q82" s="1"/>
      <c r="R82" s="6"/>
      <c r="S82" s="6"/>
      <c r="T82" s="6"/>
      <c r="U82" s="1"/>
      <c r="W82" s="4"/>
      <c r="AK82" s="4"/>
      <c r="AL82" s="108"/>
      <c r="AM82" s="61"/>
      <c r="AP82" s="54"/>
    </row>
    <row r="83" spans="4:42" x14ac:dyDescent="0.3">
      <c r="D83" s="20"/>
      <c r="E83" s="99"/>
      <c r="H83" s="161"/>
      <c r="M83" s="33"/>
      <c r="N83" s="33"/>
      <c r="Q83" s="1"/>
      <c r="R83" s="6"/>
      <c r="S83" s="6"/>
      <c r="T83" s="6"/>
      <c r="U83" s="1"/>
      <c r="W83" s="4"/>
      <c r="AK83" s="4"/>
      <c r="AL83" s="108"/>
      <c r="AM83" s="61"/>
      <c r="AP83" s="54"/>
    </row>
    <row r="84" spans="4:42" x14ac:dyDescent="0.3">
      <c r="D84" s="20"/>
      <c r="E84" s="99"/>
      <c r="H84" s="161"/>
      <c r="M84" s="33"/>
      <c r="N84" s="33"/>
      <c r="Q84" s="1"/>
      <c r="R84" s="6"/>
      <c r="S84" s="6"/>
      <c r="T84" s="6"/>
      <c r="U84" s="1"/>
      <c r="W84" s="4"/>
      <c r="AK84" s="4"/>
      <c r="AL84" s="108"/>
      <c r="AM84" s="61"/>
      <c r="AP84" s="54"/>
    </row>
    <row r="85" spans="4:42" x14ac:dyDescent="0.3">
      <c r="D85" s="20"/>
      <c r="E85" s="99"/>
      <c r="H85" s="161"/>
      <c r="M85" s="33"/>
      <c r="N85" s="33"/>
      <c r="Q85" s="1"/>
      <c r="R85" s="6"/>
      <c r="S85" s="6"/>
      <c r="T85" s="6"/>
      <c r="U85" s="1"/>
      <c r="W85" s="4"/>
      <c r="AK85" s="4"/>
      <c r="AL85" s="108"/>
      <c r="AM85" s="61"/>
      <c r="AP85" s="54"/>
    </row>
    <row r="86" spans="4:42" x14ac:dyDescent="0.3">
      <c r="D86" s="20"/>
      <c r="E86" s="99"/>
      <c r="H86" s="161"/>
      <c r="M86" s="33"/>
      <c r="N86" s="33"/>
      <c r="Q86" s="1"/>
      <c r="R86" s="6"/>
      <c r="S86" s="6"/>
      <c r="T86" s="6"/>
      <c r="U86" s="1"/>
      <c r="W86" s="4"/>
      <c r="AK86" s="4"/>
      <c r="AL86" s="108"/>
      <c r="AM86" s="61"/>
      <c r="AP86" s="54"/>
    </row>
    <row r="87" spans="4:42" x14ac:dyDescent="0.3">
      <c r="D87" s="20"/>
      <c r="E87" s="99"/>
      <c r="H87" s="161"/>
      <c r="M87" s="33"/>
      <c r="N87" s="33"/>
      <c r="Q87" s="1"/>
      <c r="R87" s="6"/>
      <c r="S87" s="6"/>
      <c r="T87" s="6"/>
      <c r="U87" s="1"/>
      <c r="W87" s="4"/>
      <c r="AK87" s="4"/>
      <c r="AL87" s="108"/>
      <c r="AM87" s="61"/>
      <c r="AP87" s="54"/>
    </row>
    <row r="88" spans="4:42" x14ac:dyDescent="0.3">
      <c r="D88" s="20"/>
      <c r="E88" s="99"/>
      <c r="H88" s="161"/>
      <c r="M88" s="33"/>
      <c r="N88" s="33"/>
      <c r="Q88" s="1"/>
      <c r="R88" s="6"/>
      <c r="S88" s="6"/>
      <c r="T88" s="6"/>
      <c r="U88" s="1"/>
      <c r="W88" s="4"/>
      <c r="AK88" s="4"/>
      <c r="AL88" s="108"/>
      <c r="AM88" s="61"/>
      <c r="AP88" s="54"/>
    </row>
    <row r="89" spans="4:42" x14ac:dyDescent="0.3">
      <c r="D89" s="20"/>
      <c r="E89" s="99"/>
      <c r="H89" s="161"/>
      <c r="M89" s="33"/>
      <c r="N89" s="33"/>
      <c r="Q89" s="1"/>
      <c r="R89" s="6"/>
      <c r="S89" s="6"/>
      <c r="T89" s="6"/>
      <c r="U89" s="1"/>
      <c r="W89" s="4"/>
      <c r="AK89" s="4"/>
      <c r="AL89" s="108"/>
      <c r="AM89" s="61"/>
      <c r="AP89" s="54"/>
    </row>
    <row r="90" spans="4:42" x14ac:dyDescent="0.3">
      <c r="D90" s="20"/>
      <c r="E90" s="99"/>
      <c r="H90" s="161"/>
      <c r="M90" s="33"/>
      <c r="N90" s="33"/>
      <c r="Q90" s="1"/>
      <c r="R90" s="6"/>
      <c r="S90" s="6"/>
      <c r="T90" s="6"/>
      <c r="U90" s="1"/>
      <c r="W90" s="4"/>
      <c r="AK90" s="4"/>
      <c r="AL90" s="108"/>
      <c r="AM90" s="61"/>
      <c r="AP90" s="54"/>
    </row>
    <row r="91" spans="4:42" x14ac:dyDescent="0.3">
      <c r="D91" s="20"/>
      <c r="E91" s="99"/>
      <c r="H91" s="161"/>
      <c r="M91" s="33"/>
      <c r="N91" s="33"/>
      <c r="Q91" s="1"/>
      <c r="R91" s="6"/>
      <c r="S91" s="6"/>
      <c r="T91" s="6"/>
      <c r="U91" s="1"/>
      <c r="W91" s="4"/>
      <c r="AK91" s="4"/>
      <c r="AL91" s="108"/>
      <c r="AM91" s="61"/>
      <c r="AP91" s="54"/>
    </row>
    <row r="92" spans="4:42" x14ac:dyDescent="0.3">
      <c r="D92" s="20"/>
      <c r="E92" s="99"/>
      <c r="H92" s="161"/>
      <c r="M92" s="33"/>
      <c r="N92" s="33"/>
      <c r="Q92" s="1"/>
      <c r="R92" s="6"/>
      <c r="S92" s="6"/>
      <c r="T92" s="6"/>
      <c r="U92" s="1"/>
      <c r="W92" s="4"/>
      <c r="AK92" s="4"/>
      <c r="AL92" s="108"/>
      <c r="AM92" s="61"/>
      <c r="AP92" s="54"/>
    </row>
    <row r="93" spans="4:42" x14ac:dyDescent="0.3">
      <c r="D93" s="20"/>
      <c r="E93" s="99"/>
      <c r="H93" s="161"/>
      <c r="M93" s="33"/>
      <c r="N93" s="33"/>
      <c r="Q93" s="1"/>
      <c r="R93" s="6"/>
      <c r="S93" s="6"/>
      <c r="T93" s="6"/>
      <c r="U93" s="1"/>
      <c r="W93" s="4"/>
      <c r="AK93" s="4"/>
      <c r="AL93" s="108"/>
      <c r="AM93" s="61"/>
      <c r="AP93" s="54"/>
    </row>
    <row r="94" spans="4:42" x14ac:dyDescent="0.3">
      <c r="D94" s="20"/>
      <c r="E94" s="99"/>
      <c r="H94" s="161"/>
      <c r="M94" s="33"/>
      <c r="N94" s="33"/>
      <c r="Q94" s="1"/>
      <c r="R94" s="6"/>
      <c r="S94" s="6"/>
      <c r="T94" s="6"/>
      <c r="U94" s="1"/>
      <c r="W94" s="4"/>
      <c r="AK94" s="4"/>
      <c r="AL94" s="108"/>
      <c r="AM94" s="61"/>
      <c r="AP94" s="54"/>
    </row>
    <row r="95" spans="4:42" x14ac:dyDescent="0.3">
      <c r="D95" s="20"/>
      <c r="E95" s="99"/>
      <c r="H95" s="161"/>
      <c r="M95" s="33"/>
      <c r="N95" s="33"/>
      <c r="Q95" s="1"/>
      <c r="R95" s="6"/>
      <c r="S95" s="6"/>
      <c r="T95" s="6"/>
      <c r="U95" s="1"/>
      <c r="W95" s="4"/>
      <c r="AK95" s="4"/>
      <c r="AL95" s="108"/>
      <c r="AM95" s="61"/>
      <c r="AP95" s="54"/>
    </row>
    <row r="96" spans="4:42" x14ac:dyDescent="0.3">
      <c r="D96" s="20"/>
      <c r="E96" s="99"/>
      <c r="H96" s="161"/>
      <c r="M96" s="33"/>
      <c r="N96" s="33"/>
      <c r="Q96" s="1"/>
      <c r="R96" s="6"/>
      <c r="S96" s="6"/>
      <c r="T96" s="6"/>
      <c r="U96" s="1"/>
      <c r="W96" s="4"/>
      <c r="AK96" s="4"/>
      <c r="AL96" s="108"/>
      <c r="AM96" s="61"/>
      <c r="AP96" s="54"/>
    </row>
    <row r="97" spans="4:42" x14ac:dyDescent="0.3">
      <c r="D97" s="20"/>
      <c r="E97" s="99"/>
      <c r="H97" s="161"/>
      <c r="M97" s="33"/>
      <c r="N97" s="33"/>
      <c r="Q97" s="1"/>
      <c r="R97" s="6"/>
      <c r="S97" s="6"/>
      <c r="T97" s="6"/>
      <c r="U97" s="1"/>
      <c r="W97" s="4"/>
      <c r="AK97" s="4"/>
      <c r="AL97" s="108"/>
      <c r="AM97" s="61"/>
      <c r="AP97" s="54"/>
    </row>
    <row r="98" spans="4:42" x14ac:dyDescent="0.3">
      <c r="D98" s="20"/>
      <c r="E98" s="99"/>
      <c r="H98" s="161"/>
      <c r="M98" s="33"/>
      <c r="N98" s="33"/>
      <c r="Q98" s="1"/>
      <c r="R98" s="6"/>
      <c r="S98" s="6"/>
      <c r="T98" s="6"/>
      <c r="U98" s="1"/>
      <c r="W98" s="4"/>
      <c r="AK98" s="4"/>
      <c r="AL98" s="108"/>
      <c r="AM98" s="61"/>
      <c r="AP98" s="54"/>
    </row>
    <row r="99" spans="4:42" x14ac:dyDescent="0.3">
      <c r="D99" s="20"/>
      <c r="E99" s="99"/>
      <c r="H99" s="161"/>
      <c r="M99" s="33"/>
      <c r="N99" s="33"/>
      <c r="Q99" s="1"/>
      <c r="R99" s="6"/>
      <c r="S99" s="6"/>
      <c r="T99" s="6"/>
      <c r="U99" s="1"/>
      <c r="W99" s="4"/>
      <c r="AK99" s="4"/>
      <c r="AL99" s="108"/>
      <c r="AM99" s="61"/>
      <c r="AP99" s="54"/>
    </row>
    <row r="100" spans="4:42" x14ac:dyDescent="0.3">
      <c r="D100" s="20"/>
      <c r="E100" s="99"/>
      <c r="H100" s="161"/>
      <c r="M100" s="33"/>
      <c r="N100" s="33"/>
      <c r="Q100" s="1"/>
      <c r="R100" s="6"/>
      <c r="S100" s="6"/>
      <c r="T100" s="6"/>
      <c r="U100" s="1"/>
      <c r="W100" s="4"/>
      <c r="AK100" s="4"/>
      <c r="AL100" s="108"/>
      <c r="AM100" s="61"/>
      <c r="AP100" s="54"/>
    </row>
    <row r="101" spans="4:42" x14ac:dyDescent="0.3">
      <c r="D101" s="20"/>
      <c r="E101" s="99"/>
      <c r="H101" s="161"/>
      <c r="M101" s="33"/>
      <c r="N101" s="33"/>
      <c r="Q101" s="1"/>
      <c r="R101" s="6"/>
      <c r="S101" s="6"/>
      <c r="T101" s="6"/>
      <c r="U101" s="1"/>
      <c r="W101" s="4"/>
      <c r="AK101" s="4"/>
      <c r="AL101" s="108"/>
      <c r="AM101" s="61"/>
      <c r="AP101" s="54"/>
    </row>
    <row r="102" spans="4:42" x14ac:dyDescent="0.3">
      <c r="D102" s="20"/>
      <c r="E102" s="99"/>
      <c r="H102" s="20"/>
      <c r="I102" s="21"/>
      <c r="J102" s="21"/>
      <c r="L102" s="3"/>
      <c r="M102" s="33"/>
      <c r="N102" s="33"/>
      <c r="Q102" s="1"/>
      <c r="R102" s="6"/>
      <c r="S102" s="6"/>
      <c r="T102" s="6"/>
      <c r="U102" s="1"/>
      <c r="W102" s="4"/>
      <c r="AK102" s="4"/>
      <c r="AL102" s="7"/>
      <c r="AM102" s="61"/>
      <c r="AP102" s="54"/>
    </row>
    <row r="103" spans="4:42" x14ac:dyDescent="0.3">
      <c r="D103" s="20"/>
      <c r="E103" s="99"/>
      <c r="H103" s="161"/>
      <c r="I103" s="21"/>
      <c r="J103" s="21"/>
      <c r="L103" s="3"/>
      <c r="M103" s="33"/>
      <c r="N103" s="33"/>
      <c r="Q103" s="1"/>
      <c r="R103" s="6"/>
      <c r="S103" s="6"/>
      <c r="T103" s="6"/>
      <c r="U103" s="1"/>
      <c r="AK103" s="4"/>
      <c r="AL103" s="7"/>
      <c r="AM103" s="61"/>
      <c r="AP103" s="54"/>
    </row>
    <row r="104" spans="4:42" x14ac:dyDescent="0.3">
      <c r="D104" s="20"/>
      <c r="E104" s="99"/>
      <c r="H104" s="161"/>
      <c r="M104" s="33"/>
      <c r="N104" s="33"/>
      <c r="Q104" s="1"/>
      <c r="R104" s="6"/>
      <c r="S104" s="6"/>
      <c r="T104" s="6"/>
      <c r="U104" s="1"/>
      <c r="AK104" s="4"/>
      <c r="AM104" s="61"/>
      <c r="AP104" s="54"/>
    </row>
    <row r="105" spans="4:42" x14ac:dyDescent="0.3">
      <c r="D105" s="20"/>
      <c r="E105" s="99"/>
      <c r="H105" s="161"/>
      <c r="M105" s="33"/>
      <c r="N105" s="33"/>
      <c r="Q105" s="1"/>
      <c r="R105" s="6"/>
      <c r="S105" s="6"/>
      <c r="T105" s="6"/>
      <c r="U105" s="1"/>
      <c r="AK105" s="4"/>
      <c r="AM105" s="61"/>
      <c r="AP105" s="54"/>
    </row>
    <row r="106" spans="4:42" x14ac:dyDescent="0.3">
      <c r="D106" s="20"/>
      <c r="E106" s="99"/>
      <c r="H106" s="161"/>
      <c r="M106" s="33"/>
      <c r="N106" s="33"/>
      <c r="Q106" s="1"/>
      <c r="R106" s="6"/>
      <c r="S106" s="6"/>
      <c r="T106" s="6"/>
      <c r="U106" s="1"/>
      <c r="AB106" s="4"/>
      <c r="AC106" s="4"/>
      <c r="AH106" s="4"/>
      <c r="AI106" s="4"/>
      <c r="AK106" s="4"/>
      <c r="AM106" s="61"/>
      <c r="AP106" s="54"/>
    </row>
    <row r="107" spans="4:42" x14ac:dyDescent="0.3">
      <c r="D107" s="20"/>
      <c r="E107" s="99"/>
      <c r="H107" s="161"/>
      <c r="M107" s="33"/>
      <c r="N107" s="33"/>
      <c r="Q107" s="1"/>
      <c r="R107" s="6"/>
      <c r="S107" s="6"/>
      <c r="T107" s="6"/>
      <c r="U107" s="1"/>
      <c r="AB107" s="4"/>
      <c r="AC107" s="4"/>
      <c r="AH107" s="4"/>
      <c r="AI107" s="4"/>
      <c r="AK107" s="4"/>
      <c r="AM107" s="61"/>
      <c r="AP107" s="54"/>
    </row>
    <row r="108" spans="4:42" x14ac:dyDescent="0.3">
      <c r="D108" s="20"/>
      <c r="E108" s="99"/>
      <c r="H108" s="161"/>
      <c r="M108" s="33"/>
      <c r="N108" s="33"/>
      <c r="Q108" s="1"/>
      <c r="R108" s="6"/>
      <c r="S108" s="6"/>
      <c r="T108" s="6"/>
      <c r="U108" s="1"/>
      <c r="AB108" s="4"/>
      <c r="AC108" s="4"/>
      <c r="AH108" s="4"/>
      <c r="AI108" s="4"/>
      <c r="AK108" s="4"/>
      <c r="AM108" s="61"/>
      <c r="AP108" s="54"/>
    </row>
    <row r="109" spans="4:42" x14ac:dyDescent="0.3">
      <c r="D109" s="20"/>
      <c r="E109" s="99"/>
      <c r="H109" s="161"/>
      <c r="M109" s="33"/>
      <c r="N109" s="33"/>
      <c r="Q109" s="1"/>
      <c r="R109" s="6"/>
      <c r="S109" s="6"/>
      <c r="T109" s="6"/>
      <c r="U109" s="1"/>
      <c r="AB109" s="4"/>
      <c r="AC109" s="4"/>
      <c r="AH109" s="4"/>
      <c r="AI109" s="4"/>
      <c r="AK109" s="4"/>
      <c r="AM109" s="61"/>
      <c r="AP109" s="54"/>
    </row>
    <row r="110" spans="4:42" x14ac:dyDescent="0.3">
      <c r="D110" s="20"/>
      <c r="E110" s="99"/>
      <c r="H110" s="161"/>
      <c r="M110" s="33"/>
      <c r="N110" s="33"/>
      <c r="Q110" s="1"/>
      <c r="R110" s="6"/>
      <c r="S110" s="6"/>
      <c r="T110" s="6"/>
      <c r="U110" s="1"/>
      <c r="AB110" s="4"/>
      <c r="AC110" s="4"/>
      <c r="AH110" s="4"/>
      <c r="AI110" s="4"/>
      <c r="AK110" s="4"/>
      <c r="AM110" s="61"/>
      <c r="AP110" s="54"/>
    </row>
    <row r="111" spans="4:42" x14ac:dyDescent="0.3">
      <c r="D111" s="20"/>
      <c r="E111" s="99"/>
      <c r="H111" s="161"/>
      <c r="M111" s="33"/>
      <c r="N111" s="33"/>
      <c r="Q111" s="1"/>
      <c r="R111" s="6"/>
      <c r="S111" s="6"/>
      <c r="T111" s="6"/>
      <c r="U111" s="1"/>
      <c r="AB111" s="4"/>
      <c r="AC111" s="4"/>
      <c r="AH111" s="4"/>
      <c r="AI111" s="4"/>
      <c r="AK111" s="4"/>
      <c r="AM111" s="61"/>
      <c r="AP111" s="54"/>
    </row>
    <row r="112" spans="4:42" x14ac:dyDescent="0.3">
      <c r="D112" s="20"/>
      <c r="E112" s="99"/>
      <c r="H112" s="161"/>
      <c r="M112" s="33"/>
      <c r="N112" s="33"/>
      <c r="Q112" s="1"/>
      <c r="R112" s="6"/>
      <c r="S112" s="6"/>
      <c r="T112" s="6"/>
      <c r="U112" s="1"/>
      <c r="AB112" s="4"/>
      <c r="AC112" s="4"/>
      <c r="AH112" s="4"/>
      <c r="AI112" s="4"/>
      <c r="AK112" s="4"/>
      <c r="AM112" s="61"/>
      <c r="AP112" s="54"/>
    </row>
    <row r="113" spans="4:42" x14ac:dyDescent="0.3">
      <c r="D113" s="20"/>
      <c r="E113" s="99"/>
      <c r="H113" s="161"/>
      <c r="M113" s="33"/>
      <c r="N113" s="33"/>
      <c r="Q113" s="1"/>
      <c r="R113" s="6"/>
      <c r="S113" s="6"/>
      <c r="T113" s="6"/>
      <c r="U113" s="1"/>
      <c r="AB113" s="4"/>
      <c r="AC113" s="4"/>
      <c r="AH113" s="4"/>
      <c r="AI113" s="4"/>
      <c r="AK113" s="4"/>
      <c r="AM113" s="61"/>
      <c r="AP113" s="54"/>
    </row>
    <row r="114" spans="4:42" x14ac:dyDescent="0.3">
      <c r="D114" s="20"/>
      <c r="E114" s="99"/>
      <c r="H114" s="161"/>
      <c r="M114" s="33"/>
      <c r="N114" s="33"/>
      <c r="Q114" s="1"/>
      <c r="R114" s="6"/>
      <c r="S114" s="6"/>
      <c r="T114" s="6"/>
      <c r="U114" s="1"/>
      <c r="AB114" s="4"/>
      <c r="AC114" s="4"/>
      <c r="AH114" s="4"/>
      <c r="AI114" s="4"/>
      <c r="AK114" s="4"/>
      <c r="AM114" s="61"/>
      <c r="AP114" s="54"/>
    </row>
    <row r="115" spans="4:42" x14ac:dyDescent="0.3">
      <c r="D115" s="20"/>
      <c r="E115" s="99"/>
      <c r="H115" s="161"/>
      <c r="M115" s="33"/>
      <c r="N115" s="33"/>
      <c r="Q115" s="1"/>
      <c r="R115" s="6"/>
      <c r="S115" s="6"/>
      <c r="T115" s="6"/>
      <c r="U115" s="1"/>
      <c r="W115" s="4"/>
      <c r="X115" s="4"/>
      <c r="AB115" s="4"/>
      <c r="AC115" s="4"/>
      <c r="AH115" s="4"/>
      <c r="AI115" s="4"/>
      <c r="AK115" s="4"/>
      <c r="AM115" s="61"/>
      <c r="AP115" s="54"/>
    </row>
    <row r="116" spans="4:42" x14ac:dyDescent="0.3">
      <c r="D116" s="20"/>
      <c r="E116" s="99"/>
      <c r="H116" s="161"/>
      <c r="M116" s="33"/>
      <c r="N116" s="33"/>
      <c r="Q116" s="1"/>
      <c r="R116" s="6"/>
      <c r="S116" s="6"/>
      <c r="T116" s="6"/>
      <c r="U116" s="1"/>
      <c r="W116" s="4"/>
      <c r="X116" s="4"/>
      <c r="AB116" s="4"/>
      <c r="AC116" s="4"/>
      <c r="AH116" s="4"/>
      <c r="AI116" s="4"/>
      <c r="AK116" s="4"/>
      <c r="AM116" s="61"/>
      <c r="AP116" s="54"/>
    </row>
    <row r="117" spans="4:42" x14ac:dyDescent="0.3">
      <c r="D117" s="20"/>
      <c r="E117" s="99"/>
      <c r="H117" s="161"/>
      <c r="M117" s="33"/>
      <c r="N117" s="33"/>
      <c r="Q117" s="1"/>
      <c r="R117" s="6"/>
      <c r="S117" s="6"/>
      <c r="T117" s="6"/>
      <c r="U117" s="1"/>
      <c r="W117" s="4"/>
      <c r="X117" s="4"/>
      <c r="AB117" s="4"/>
      <c r="AC117" s="4"/>
      <c r="AH117" s="4"/>
      <c r="AI117" s="4"/>
      <c r="AK117" s="4"/>
      <c r="AM117" s="61"/>
      <c r="AP117" s="54"/>
    </row>
    <row r="118" spans="4:42" x14ac:dyDescent="0.3">
      <c r="D118" s="20"/>
      <c r="E118" s="99"/>
      <c r="H118" s="161"/>
      <c r="M118" s="33"/>
      <c r="N118" s="33"/>
      <c r="Q118" s="1"/>
      <c r="R118" s="6"/>
      <c r="S118" s="6"/>
      <c r="T118" s="6"/>
      <c r="U118" s="1"/>
      <c r="W118" s="4"/>
      <c r="X118" s="4"/>
      <c r="AB118" s="4"/>
      <c r="AC118" s="4"/>
      <c r="AH118" s="4"/>
      <c r="AI118" s="4"/>
      <c r="AK118" s="4"/>
      <c r="AM118" s="61"/>
      <c r="AP118" s="54"/>
    </row>
    <row r="119" spans="4:42" x14ac:dyDescent="0.3">
      <c r="D119" s="20"/>
      <c r="E119" s="99"/>
      <c r="H119" s="161"/>
      <c r="M119" s="33"/>
      <c r="N119" s="33"/>
      <c r="Q119" s="1"/>
      <c r="R119" s="6"/>
      <c r="S119" s="6"/>
      <c r="T119" s="6"/>
      <c r="U119" s="1"/>
      <c r="W119" s="4"/>
      <c r="X119" s="4"/>
      <c r="AB119" s="4"/>
      <c r="AC119" s="4"/>
      <c r="AH119" s="4"/>
      <c r="AI119" s="4"/>
      <c r="AK119" s="4"/>
      <c r="AM119" s="61"/>
      <c r="AP119" s="54"/>
    </row>
    <row r="120" spans="4:42" x14ac:dyDescent="0.3">
      <c r="D120" s="20"/>
      <c r="E120" s="99"/>
      <c r="H120" s="161"/>
      <c r="M120" s="33"/>
      <c r="N120" s="33"/>
      <c r="Q120" s="1"/>
      <c r="R120" s="6"/>
      <c r="S120" s="6"/>
      <c r="T120" s="6"/>
      <c r="U120" s="1"/>
      <c r="W120" s="4"/>
      <c r="X120" s="4"/>
      <c r="AB120" s="4"/>
      <c r="AC120" s="4"/>
      <c r="AH120" s="4"/>
      <c r="AI120" s="4"/>
      <c r="AK120" s="4"/>
      <c r="AM120" s="61"/>
      <c r="AP120" s="54"/>
    </row>
    <row r="121" spans="4:42" x14ac:dyDescent="0.3">
      <c r="D121" s="20"/>
      <c r="E121" s="99"/>
      <c r="H121" s="161"/>
      <c r="M121" s="33"/>
      <c r="N121" s="33"/>
      <c r="Q121" s="1"/>
      <c r="R121" s="6"/>
      <c r="S121" s="6"/>
      <c r="T121" s="6"/>
      <c r="U121" s="1"/>
      <c r="W121" s="4"/>
      <c r="X121" s="4"/>
      <c r="AB121" s="4"/>
      <c r="AC121" s="4"/>
      <c r="AH121" s="4"/>
      <c r="AI121" s="4"/>
      <c r="AK121" s="4"/>
      <c r="AM121" s="61"/>
      <c r="AP121" s="54"/>
    </row>
    <row r="122" spans="4:42" x14ac:dyDescent="0.3">
      <c r="D122" s="20"/>
      <c r="E122" s="99"/>
      <c r="H122" s="161"/>
      <c r="M122" s="33"/>
      <c r="N122" s="33"/>
      <c r="Q122" s="1"/>
      <c r="R122" s="6"/>
      <c r="S122" s="6"/>
      <c r="T122" s="6"/>
      <c r="U122" s="1"/>
      <c r="W122" s="4"/>
      <c r="X122" s="4"/>
      <c r="AB122" s="4"/>
      <c r="AC122" s="4"/>
      <c r="AH122" s="4"/>
      <c r="AI122" s="4"/>
      <c r="AK122" s="4"/>
      <c r="AM122" s="61"/>
      <c r="AP122" s="54"/>
    </row>
    <row r="123" spans="4:42" x14ac:dyDescent="0.3">
      <c r="D123" s="20"/>
      <c r="E123" s="99"/>
      <c r="H123" s="161"/>
      <c r="M123" s="33"/>
      <c r="N123" s="33"/>
      <c r="Q123" s="1"/>
      <c r="R123" s="6"/>
      <c r="S123" s="6"/>
      <c r="T123" s="6"/>
      <c r="U123" s="1"/>
      <c r="W123" s="4"/>
      <c r="X123" s="4"/>
      <c r="AB123" s="4"/>
      <c r="AC123" s="4"/>
      <c r="AH123" s="4"/>
      <c r="AI123" s="4"/>
      <c r="AK123" s="4"/>
      <c r="AM123" s="61"/>
      <c r="AP123" s="54"/>
    </row>
    <row r="124" spans="4:42" x14ac:dyDescent="0.3">
      <c r="D124" s="20"/>
      <c r="E124" s="99"/>
      <c r="H124" s="161"/>
      <c r="M124" s="33"/>
      <c r="N124" s="33"/>
      <c r="Q124" s="1"/>
      <c r="R124" s="6"/>
      <c r="S124" s="6"/>
      <c r="T124" s="6"/>
      <c r="U124" s="1"/>
      <c r="W124" s="4"/>
      <c r="X124" s="4"/>
      <c r="AB124" s="4"/>
      <c r="AC124" s="4"/>
      <c r="AH124" s="4"/>
      <c r="AI124" s="4"/>
      <c r="AK124" s="4"/>
      <c r="AM124" s="61"/>
      <c r="AP124" s="54"/>
    </row>
    <row r="125" spans="4:42" x14ac:dyDescent="0.3">
      <c r="D125" s="20"/>
      <c r="E125" s="99"/>
      <c r="H125" s="161"/>
      <c r="M125" s="33"/>
      <c r="N125" s="33"/>
      <c r="Q125" s="1"/>
      <c r="R125" s="6"/>
      <c r="S125" s="6"/>
      <c r="T125" s="6"/>
      <c r="U125" s="1"/>
      <c r="W125" s="4"/>
      <c r="X125" s="4"/>
      <c r="AB125" s="4"/>
      <c r="AC125" s="4"/>
      <c r="AH125" s="4"/>
      <c r="AI125" s="4"/>
      <c r="AK125" s="4"/>
      <c r="AM125" s="61"/>
      <c r="AP125" s="54"/>
    </row>
    <row r="126" spans="4:42" x14ac:dyDescent="0.3">
      <c r="D126" s="20"/>
      <c r="E126" s="99"/>
      <c r="H126" s="161"/>
      <c r="M126" s="33"/>
      <c r="N126" s="33"/>
      <c r="Q126" s="1"/>
      <c r="R126" s="6"/>
      <c r="S126" s="6"/>
      <c r="T126" s="6"/>
      <c r="U126" s="1"/>
      <c r="W126" s="4"/>
      <c r="AK126" s="4"/>
      <c r="AL126" s="108"/>
      <c r="AM126" s="61"/>
      <c r="AP126" s="54"/>
    </row>
    <row r="127" spans="4:42" x14ac:dyDescent="0.3">
      <c r="D127" s="20"/>
      <c r="E127" s="99"/>
      <c r="H127" s="161"/>
      <c r="M127" s="33"/>
      <c r="N127" s="33"/>
      <c r="Q127" s="1"/>
      <c r="R127" s="6"/>
      <c r="S127" s="6"/>
      <c r="T127" s="6"/>
      <c r="U127" s="1"/>
      <c r="W127" s="4"/>
      <c r="AK127" s="4"/>
      <c r="AL127" s="108"/>
      <c r="AM127" s="61"/>
      <c r="AP127" s="54"/>
    </row>
    <row r="128" spans="4:42" x14ac:dyDescent="0.3">
      <c r="D128" s="20"/>
      <c r="E128" s="99"/>
      <c r="H128" s="161"/>
      <c r="M128" s="33"/>
      <c r="N128" s="33"/>
      <c r="Q128" s="1"/>
      <c r="R128" s="6"/>
      <c r="S128" s="6"/>
      <c r="T128" s="6"/>
      <c r="U128" s="1"/>
      <c r="W128" s="4"/>
      <c r="AK128" s="4"/>
      <c r="AL128" s="108"/>
      <c r="AM128" s="61"/>
      <c r="AP128" s="54"/>
    </row>
    <row r="129" spans="4:42" x14ac:dyDescent="0.3">
      <c r="D129" s="20"/>
      <c r="E129" s="99"/>
      <c r="H129" s="161"/>
      <c r="M129" s="33"/>
      <c r="N129" s="33"/>
      <c r="Q129" s="1"/>
      <c r="R129" s="6"/>
      <c r="S129" s="6"/>
      <c r="T129" s="6"/>
      <c r="U129" s="1"/>
      <c r="W129" s="4"/>
      <c r="AK129" s="4"/>
      <c r="AL129" s="108"/>
      <c r="AM129" s="61"/>
      <c r="AP129" s="54"/>
    </row>
    <row r="130" spans="4:42" x14ac:dyDescent="0.3">
      <c r="D130" s="20"/>
      <c r="E130" s="99"/>
      <c r="H130" s="161"/>
      <c r="M130" s="33"/>
      <c r="N130" s="33"/>
      <c r="Q130" s="1"/>
      <c r="R130" s="6"/>
      <c r="S130" s="6"/>
      <c r="T130" s="6"/>
      <c r="U130" s="1"/>
      <c r="W130" s="4"/>
      <c r="AK130" s="4"/>
      <c r="AL130" s="108"/>
      <c r="AM130" s="61"/>
      <c r="AP130" s="54"/>
    </row>
    <row r="131" spans="4:42" x14ac:dyDescent="0.3">
      <c r="D131" s="20"/>
      <c r="E131" s="99"/>
      <c r="H131" s="161"/>
      <c r="M131" s="33"/>
      <c r="N131" s="33"/>
      <c r="Q131" s="1"/>
      <c r="R131" s="6"/>
      <c r="S131" s="6"/>
      <c r="T131" s="6"/>
      <c r="U131" s="1"/>
      <c r="W131" s="4"/>
      <c r="AK131" s="4"/>
      <c r="AL131" s="108"/>
      <c r="AM131" s="61"/>
      <c r="AP131" s="54"/>
    </row>
    <row r="132" spans="4:42" x14ac:dyDescent="0.3">
      <c r="D132" s="20"/>
      <c r="E132" s="99"/>
      <c r="H132" s="161"/>
      <c r="M132" s="33"/>
      <c r="N132" s="33"/>
      <c r="Q132" s="1"/>
      <c r="R132" s="6"/>
      <c r="S132" s="6"/>
      <c r="T132" s="6"/>
      <c r="U132" s="1"/>
      <c r="W132" s="4"/>
      <c r="AK132" s="4"/>
      <c r="AL132" s="108"/>
      <c r="AM132" s="61"/>
      <c r="AP132" s="54"/>
    </row>
    <row r="133" spans="4:42" x14ac:dyDescent="0.3">
      <c r="D133" s="20"/>
      <c r="E133" s="99"/>
      <c r="H133" s="161"/>
      <c r="M133" s="33"/>
      <c r="N133" s="33"/>
      <c r="Q133" s="1"/>
      <c r="R133" s="6"/>
      <c r="S133" s="6"/>
      <c r="T133" s="6"/>
      <c r="U133" s="1"/>
      <c r="W133" s="4"/>
      <c r="AK133" s="4"/>
      <c r="AL133" s="108"/>
      <c r="AM133" s="61"/>
      <c r="AP133" s="54"/>
    </row>
    <row r="134" spans="4:42" x14ac:dyDescent="0.3">
      <c r="D134" s="20"/>
      <c r="E134" s="99"/>
      <c r="H134" s="161"/>
      <c r="M134" s="33"/>
      <c r="N134" s="33"/>
      <c r="Q134" s="1"/>
      <c r="R134" s="6"/>
      <c r="S134" s="6"/>
      <c r="T134" s="6"/>
      <c r="U134" s="1"/>
      <c r="W134" s="4"/>
      <c r="AK134" s="4"/>
      <c r="AL134" s="108"/>
      <c r="AM134" s="61"/>
      <c r="AP134" s="54"/>
    </row>
    <row r="135" spans="4:42" x14ac:dyDescent="0.3">
      <c r="D135" s="20"/>
      <c r="E135" s="99"/>
      <c r="H135" s="161"/>
      <c r="M135" s="33"/>
      <c r="N135" s="33"/>
      <c r="Q135" s="1"/>
      <c r="R135" s="6"/>
      <c r="S135" s="6"/>
      <c r="T135" s="6"/>
      <c r="U135" s="1"/>
      <c r="W135" s="4"/>
      <c r="AK135" s="4"/>
      <c r="AL135" s="108"/>
      <c r="AM135" s="61"/>
      <c r="AP135" s="54"/>
    </row>
    <row r="136" spans="4:42" x14ac:dyDescent="0.3">
      <c r="D136" s="20"/>
      <c r="E136" s="99"/>
      <c r="H136" s="161"/>
      <c r="M136" s="33"/>
      <c r="N136" s="33"/>
      <c r="Q136" s="1"/>
      <c r="R136" s="6"/>
      <c r="S136" s="6"/>
      <c r="T136" s="6"/>
      <c r="U136" s="1"/>
      <c r="W136" s="4"/>
      <c r="AK136" s="4"/>
      <c r="AL136" s="108"/>
      <c r="AM136" s="61"/>
      <c r="AP136" s="54"/>
    </row>
    <row r="137" spans="4:42" x14ac:dyDescent="0.3">
      <c r="D137" s="20"/>
      <c r="E137" s="99"/>
      <c r="H137" s="161"/>
      <c r="M137" s="33"/>
      <c r="N137" s="33"/>
      <c r="Q137" s="1"/>
      <c r="R137" s="6"/>
      <c r="S137" s="6"/>
      <c r="T137" s="6"/>
      <c r="U137" s="1"/>
      <c r="W137" s="4"/>
      <c r="AK137" s="4"/>
      <c r="AL137" s="108"/>
      <c r="AM137" s="61"/>
      <c r="AP137" s="54"/>
    </row>
    <row r="138" spans="4:42" x14ac:dyDescent="0.3">
      <c r="D138" s="20"/>
      <c r="E138" s="99"/>
      <c r="H138" s="161"/>
      <c r="M138" s="33"/>
      <c r="N138" s="33"/>
      <c r="Q138" s="1"/>
      <c r="R138" s="6"/>
      <c r="S138" s="6"/>
      <c r="T138" s="6"/>
      <c r="U138" s="1"/>
      <c r="W138" s="4"/>
      <c r="AK138" s="4"/>
      <c r="AL138" s="108"/>
      <c r="AM138" s="61"/>
      <c r="AP138" s="54"/>
    </row>
    <row r="139" spans="4:42" x14ac:dyDescent="0.3">
      <c r="D139" s="20"/>
      <c r="E139" s="99"/>
      <c r="H139" s="161"/>
      <c r="M139" s="33"/>
      <c r="N139" s="33"/>
      <c r="Q139" s="1"/>
      <c r="R139" s="6"/>
      <c r="S139" s="6"/>
      <c r="T139" s="6"/>
      <c r="U139" s="1"/>
      <c r="W139" s="4"/>
      <c r="AK139" s="4"/>
      <c r="AL139" s="108"/>
      <c r="AM139" s="61"/>
      <c r="AP139" s="54"/>
    </row>
    <row r="140" spans="4:42" x14ac:dyDescent="0.3">
      <c r="D140" s="20"/>
      <c r="E140" s="99"/>
      <c r="H140" s="161"/>
      <c r="M140" s="33"/>
      <c r="N140" s="33"/>
      <c r="Q140" s="1"/>
      <c r="R140" s="6"/>
      <c r="S140" s="6"/>
      <c r="T140" s="6"/>
      <c r="U140" s="1"/>
      <c r="W140" s="4"/>
      <c r="AK140" s="4"/>
      <c r="AL140" s="108"/>
      <c r="AM140" s="61"/>
      <c r="AP140" s="54"/>
    </row>
    <row r="141" spans="4:42" x14ac:dyDescent="0.3">
      <c r="D141" s="20"/>
      <c r="E141" s="99"/>
      <c r="H141" s="161"/>
      <c r="M141" s="33"/>
      <c r="N141" s="33"/>
      <c r="Q141" s="1"/>
      <c r="R141" s="6"/>
      <c r="S141" s="6"/>
      <c r="T141" s="6"/>
      <c r="U141" s="1"/>
      <c r="W141" s="4"/>
      <c r="AK141" s="4"/>
      <c r="AL141" s="108"/>
      <c r="AM141" s="61"/>
      <c r="AP141" s="54"/>
    </row>
    <row r="142" spans="4:42" x14ac:dyDescent="0.3">
      <c r="D142" s="20"/>
      <c r="E142" s="99"/>
      <c r="H142" s="161"/>
      <c r="M142" s="33"/>
      <c r="N142" s="33"/>
      <c r="Q142" s="1"/>
      <c r="R142" s="6"/>
      <c r="S142" s="6"/>
      <c r="T142" s="6"/>
      <c r="U142" s="1"/>
      <c r="W142" s="4"/>
      <c r="AK142" s="4"/>
      <c r="AL142" s="108"/>
      <c r="AM142" s="61"/>
      <c r="AP142" s="54"/>
    </row>
    <row r="143" spans="4:42" x14ac:dyDescent="0.3">
      <c r="D143" s="20"/>
      <c r="E143" s="99"/>
      <c r="H143" s="161"/>
      <c r="M143" s="33"/>
      <c r="N143" s="33"/>
      <c r="Q143" s="1"/>
      <c r="R143" s="6"/>
      <c r="S143" s="6"/>
      <c r="T143" s="6"/>
      <c r="U143" s="1"/>
      <c r="W143" s="4"/>
      <c r="AK143" s="4"/>
      <c r="AL143" s="108"/>
      <c r="AM143" s="61"/>
      <c r="AP143" s="54"/>
    </row>
    <row r="144" spans="4:42" x14ac:dyDescent="0.3">
      <c r="D144" s="20"/>
      <c r="E144" s="99"/>
      <c r="H144" s="161"/>
      <c r="M144" s="33"/>
      <c r="N144" s="33"/>
      <c r="Q144" s="1"/>
      <c r="R144" s="6"/>
      <c r="S144" s="6"/>
      <c r="T144" s="6"/>
      <c r="U144" s="1"/>
      <c r="W144" s="4"/>
      <c r="AK144" s="4"/>
      <c r="AL144" s="108"/>
      <c r="AM144" s="61"/>
      <c r="AP144" s="54"/>
    </row>
    <row r="145" spans="4:42" x14ac:dyDescent="0.3">
      <c r="D145" s="20"/>
      <c r="E145" s="99"/>
      <c r="H145" s="161"/>
      <c r="M145" s="33"/>
      <c r="N145" s="33"/>
      <c r="Q145" s="1"/>
      <c r="R145" s="6"/>
      <c r="S145" s="6"/>
      <c r="T145" s="6"/>
      <c r="U145" s="1"/>
      <c r="W145" s="4"/>
      <c r="AK145" s="4"/>
      <c r="AL145" s="108"/>
      <c r="AM145" s="61"/>
      <c r="AP145" s="54"/>
    </row>
    <row r="146" spans="4:42" x14ac:dyDescent="0.3">
      <c r="D146" s="20"/>
      <c r="E146" s="99"/>
      <c r="H146" s="161"/>
      <c r="M146" s="33"/>
      <c r="N146" s="33"/>
      <c r="Q146" s="1"/>
      <c r="R146" s="6"/>
      <c r="S146" s="6"/>
      <c r="T146" s="6"/>
      <c r="U146" s="1"/>
      <c r="W146" s="4"/>
      <c r="AK146" s="4"/>
      <c r="AL146" s="108"/>
      <c r="AM146" s="61"/>
      <c r="AP146" s="54"/>
    </row>
    <row r="147" spans="4:42" x14ac:dyDescent="0.3">
      <c r="D147" s="20"/>
      <c r="E147" s="99"/>
      <c r="H147" s="161"/>
      <c r="M147" s="33"/>
      <c r="N147" s="33"/>
      <c r="Q147" s="1"/>
      <c r="R147" s="6"/>
      <c r="S147" s="6"/>
      <c r="T147" s="6"/>
      <c r="U147" s="1"/>
      <c r="W147" s="4"/>
      <c r="AK147" s="4"/>
      <c r="AL147" s="108"/>
      <c r="AM147" s="61"/>
      <c r="AP147" s="54"/>
    </row>
    <row r="148" spans="4:42" x14ac:dyDescent="0.3">
      <c r="D148" s="20"/>
      <c r="E148" s="99"/>
      <c r="H148" s="161"/>
      <c r="M148" s="33"/>
      <c r="N148" s="33"/>
      <c r="Q148" s="1"/>
      <c r="R148" s="6"/>
      <c r="S148" s="6"/>
      <c r="T148" s="6"/>
      <c r="U148" s="1"/>
      <c r="W148" s="4"/>
      <c r="AK148" s="4"/>
      <c r="AL148" s="108"/>
      <c r="AM148" s="61"/>
      <c r="AP148" s="54"/>
    </row>
    <row r="149" spans="4:42" x14ac:dyDescent="0.3">
      <c r="D149" s="20"/>
      <c r="E149" s="99"/>
      <c r="H149" s="161"/>
      <c r="M149" s="33"/>
      <c r="N149" s="33"/>
      <c r="Q149" s="1"/>
      <c r="R149" s="6"/>
      <c r="S149" s="6"/>
      <c r="T149" s="6"/>
      <c r="U149" s="1"/>
      <c r="W149" s="4"/>
      <c r="AK149" s="4"/>
      <c r="AL149" s="108"/>
      <c r="AM149" s="61"/>
      <c r="AP149" s="54"/>
    </row>
    <row r="150" spans="4:42" x14ac:dyDescent="0.3">
      <c r="H150" s="20"/>
      <c r="I150" s="21"/>
      <c r="J150" s="21"/>
      <c r="L150" s="3"/>
      <c r="M150" s="33"/>
      <c r="N150" s="33"/>
      <c r="Q150" s="1"/>
      <c r="R150" s="6"/>
      <c r="S150" s="6"/>
      <c r="T150" s="6"/>
      <c r="U150" s="1"/>
      <c r="W150" s="4"/>
      <c r="AK150" s="4"/>
      <c r="AL150" s="7"/>
      <c r="AM150" s="61"/>
      <c r="AO150" s="152"/>
      <c r="AP150" s="153"/>
    </row>
    <row r="151" spans="4:42" x14ac:dyDescent="0.3">
      <c r="D151" s="20"/>
      <c r="E151" s="99"/>
      <c r="H151" s="161"/>
      <c r="I151" s="21"/>
      <c r="J151" s="21"/>
      <c r="L151" s="3"/>
      <c r="M151" s="33"/>
      <c r="N151" s="33"/>
      <c r="Q151" s="1"/>
      <c r="R151" s="6"/>
      <c r="S151" s="6"/>
      <c r="T151" s="6"/>
      <c r="U151" s="1"/>
      <c r="AK151" s="4"/>
      <c r="AL151" s="7"/>
      <c r="AM151" s="61"/>
      <c r="AO151" s="152"/>
      <c r="AP151" s="153"/>
    </row>
    <row r="152" spans="4:42" x14ac:dyDescent="0.3">
      <c r="D152" s="20"/>
      <c r="E152" s="99"/>
      <c r="H152" s="161"/>
      <c r="M152" s="33"/>
      <c r="N152" s="33"/>
      <c r="Q152" s="1"/>
      <c r="R152" s="6"/>
      <c r="S152" s="6"/>
      <c r="T152" s="6"/>
      <c r="U152" s="1"/>
      <c r="AK152" s="4"/>
      <c r="AM152" s="61"/>
      <c r="AO152" s="152"/>
      <c r="AP152" s="153"/>
    </row>
    <row r="153" spans="4:42" x14ac:dyDescent="0.3">
      <c r="D153" s="20"/>
      <c r="E153" s="99"/>
      <c r="H153" s="161"/>
      <c r="M153" s="33"/>
      <c r="N153" s="33"/>
      <c r="Q153" s="1"/>
      <c r="R153" s="6"/>
      <c r="S153" s="6"/>
      <c r="T153" s="6"/>
      <c r="U153" s="1"/>
      <c r="AK153" s="4"/>
      <c r="AM153" s="61"/>
      <c r="AO153" s="152"/>
      <c r="AP153" s="153"/>
    </row>
    <row r="154" spans="4:42" x14ac:dyDescent="0.3">
      <c r="D154" s="20"/>
      <c r="E154" s="99"/>
      <c r="H154" s="161"/>
      <c r="M154" s="33"/>
      <c r="N154" s="33"/>
      <c r="Q154" s="1"/>
      <c r="R154" s="6"/>
      <c r="S154" s="6"/>
      <c r="T154" s="6"/>
      <c r="U154" s="1"/>
      <c r="AC154" s="4"/>
      <c r="AI154" s="4"/>
      <c r="AK154" s="4"/>
      <c r="AM154" s="61"/>
      <c r="AO154" s="152"/>
      <c r="AP154" s="153"/>
    </row>
    <row r="155" spans="4:42" x14ac:dyDescent="0.3">
      <c r="D155" s="20"/>
      <c r="E155" s="99"/>
      <c r="H155" s="161"/>
      <c r="M155" s="33"/>
      <c r="N155" s="33"/>
      <c r="Q155" s="1"/>
      <c r="R155" s="6"/>
      <c r="S155" s="6"/>
      <c r="T155" s="6"/>
      <c r="U155" s="1"/>
      <c r="AC155" s="4"/>
      <c r="AI155" s="4"/>
      <c r="AK155" s="4"/>
      <c r="AM155" s="61"/>
      <c r="AO155" s="152"/>
      <c r="AP155" s="153"/>
    </row>
    <row r="156" spans="4:42" x14ac:dyDescent="0.3">
      <c r="D156" s="20"/>
      <c r="E156" s="99"/>
      <c r="H156" s="161"/>
      <c r="M156" s="33"/>
      <c r="N156" s="33"/>
      <c r="Q156" s="1"/>
      <c r="R156" s="6"/>
      <c r="S156" s="6"/>
      <c r="T156" s="6"/>
      <c r="U156" s="1"/>
      <c r="AC156" s="4"/>
      <c r="AI156" s="4"/>
      <c r="AK156" s="4"/>
      <c r="AM156" s="61"/>
      <c r="AO156" s="152"/>
      <c r="AP156" s="153"/>
    </row>
    <row r="157" spans="4:42" x14ac:dyDescent="0.3">
      <c r="D157" s="20"/>
      <c r="E157" s="99"/>
      <c r="H157" s="161"/>
      <c r="M157" s="33"/>
      <c r="N157" s="33"/>
      <c r="Q157" s="1"/>
      <c r="R157" s="6"/>
      <c r="S157" s="6"/>
      <c r="T157" s="6"/>
      <c r="U157" s="1"/>
      <c r="AC157" s="4"/>
      <c r="AI157" s="4"/>
      <c r="AK157" s="4"/>
      <c r="AM157" s="61"/>
      <c r="AO157" s="152"/>
      <c r="AP157" s="153"/>
    </row>
    <row r="158" spans="4:42" x14ac:dyDescent="0.3">
      <c r="D158" s="20"/>
      <c r="E158" s="99"/>
      <c r="H158" s="161"/>
      <c r="M158" s="33"/>
      <c r="N158" s="33"/>
      <c r="Q158" s="1"/>
      <c r="R158" s="6"/>
      <c r="S158" s="6"/>
      <c r="T158" s="6"/>
      <c r="U158" s="1"/>
      <c r="AC158" s="4"/>
      <c r="AI158" s="4"/>
      <c r="AK158" s="4"/>
      <c r="AM158" s="61"/>
      <c r="AO158" s="152"/>
      <c r="AP158" s="153"/>
    </row>
    <row r="159" spans="4:42" x14ac:dyDescent="0.3">
      <c r="D159" s="20"/>
      <c r="E159" s="99"/>
      <c r="H159" s="161"/>
      <c r="M159" s="33"/>
      <c r="N159" s="33"/>
      <c r="Q159" s="1"/>
      <c r="R159" s="6"/>
      <c r="S159" s="6"/>
      <c r="T159" s="6"/>
      <c r="U159" s="1"/>
      <c r="AC159" s="4"/>
      <c r="AI159" s="4"/>
      <c r="AK159" s="4"/>
      <c r="AM159" s="61"/>
      <c r="AO159" s="152"/>
      <c r="AP159" s="153"/>
    </row>
    <row r="160" spans="4:42" x14ac:dyDescent="0.3">
      <c r="D160" s="20"/>
      <c r="E160" s="99"/>
      <c r="H160" s="161"/>
      <c r="M160" s="33"/>
      <c r="N160" s="33"/>
      <c r="Q160" s="1"/>
      <c r="R160" s="6"/>
      <c r="S160" s="6"/>
      <c r="T160" s="6"/>
      <c r="U160" s="1"/>
      <c r="AC160" s="4"/>
      <c r="AI160" s="4"/>
      <c r="AK160" s="4"/>
      <c r="AM160" s="61"/>
      <c r="AO160" s="152"/>
      <c r="AP160" s="153"/>
    </row>
    <row r="161" spans="4:42" x14ac:dyDescent="0.3">
      <c r="D161" s="20"/>
      <c r="E161" s="99"/>
      <c r="H161" s="161"/>
      <c r="M161" s="33"/>
      <c r="N161" s="33"/>
      <c r="Q161" s="1"/>
      <c r="R161" s="6"/>
      <c r="S161" s="6"/>
      <c r="T161" s="6"/>
      <c r="U161" s="1"/>
      <c r="AC161" s="4"/>
      <c r="AI161" s="4"/>
      <c r="AK161" s="4"/>
      <c r="AM161" s="61"/>
      <c r="AO161" s="152"/>
      <c r="AP161" s="153"/>
    </row>
    <row r="162" spans="4:42" x14ac:dyDescent="0.3">
      <c r="D162" s="20"/>
      <c r="E162" s="99"/>
      <c r="H162" s="161"/>
      <c r="M162" s="33"/>
      <c r="N162" s="33"/>
      <c r="Q162" s="1"/>
      <c r="R162" s="6"/>
      <c r="S162" s="6"/>
      <c r="T162" s="6"/>
      <c r="U162" s="1"/>
      <c r="W162" s="4"/>
      <c r="X162" s="4"/>
      <c r="Z162" s="4"/>
      <c r="AC162" s="4"/>
      <c r="AF162" s="4"/>
      <c r="AI162" s="4"/>
      <c r="AK162" s="4"/>
      <c r="AM162" s="61"/>
      <c r="AO162" s="152"/>
      <c r="AP162" s="153"/>
    </row>
    <row r="163" spans="4:42" x14ac:dyDescent="0.3">
      <c r="D163" s="20"/>
      <c r="E163" s="99"/>
      <c r="H163" s="161"/>
      <c r="M163" s="33"/>
      <c r="N163" s="33"/>
      <c r="Q163" s="1"/>
      <c r="R163" s="6"/>
      <c r="S163" s="6"/>
      <c r="T163" s="6"/>
      <c r="U163" s="1"/>
      <c r="W163" s="4"/>
      <c r="X163" s="4"/>
      <c r="Z163" s="4"/>
      <c r="AC163" s="4"/>
      <c r="AF163" s="4"/>
      <c r="AI163" s="4"/>
      <c r="AK163" s="4"/>
      <c r="AM163" s="61"/>
      <c r="AO163" s="152"/>
      <c r="AP163" s="153"/>
    </row>
    <row r="164" spans="4:42" x14ac:dyDescent="0.3">
      <c r="D164" s="20"/>
      <c r="E164" s="99"/>
      <c r="H164" s="161"/>
      <c r="M164" s="33"/>
      <c r="N164" s="33"/>
      <c r="Q164" s="1"/>
      <c r="R164" s="6"/>
      <c r="S164" s="6"/>
      <c r="T164" s="6"/>
      <c r="U164" s="1"/>
      <c r="W164" s="4"/>
      <c r="X164" s="4"/>
      <c r="Z164" s="4"/>
      <c r="AC164" s="4"/>
      <c r="AF164" s="4"/>
      <c r="AI164" s="4"/>
      <c r="AK164" s="4"/>
      <c r="AM164" s="61"/>
      <c r="AO164" s="152"/>
      <c r="AP164" s="153"/>
    </row>
    <row r="165" spans="4:42" x14ac:dyDescent="0.3">
      <c r="D165" s="20"/>
      <c r="E165" s="99"/>
      <c r="H165" s="161"/>
      <c r="M165" s="33"/>
      <c r="N165" s="33"/>
      <c r="Q165" s="1"/>
      <c r="R165" s="6"/>
      <c r="S165" s="6"/>
      <c r="T165" s="6"/>
      <c r="U165" s="1"/>
      <c r="W165" s="4"/>
      <c r="X165" s="4"/>
      <c r="Z165" s="4"/>
      <c r="AC165" s="4"/>
      <c r="AF165" s="4"/>
      <c r="AI165" s="4"/>
      <c r="AK165" s="4"/>
      <c r="AM165" s="61"/>
      <c r="AO165" s="152"/>
      <c r="AP165" s="153"/>
    </row>
    <row r="166" spans="4:42" x14ac:dyDescent="0.3">
      <c r="D166" s="20"/>
      <c r="E166" s="99"/>
      <c r="M166" s="33"/>
      <c r="N166" s="33"/>
      <c r="S166" s="6"/>
      <c r="T166" s="6"/>
      <c r="W166" s="4"/>
      <c r="X166" s="4"/>
      <c r="Z166" s="4"/>
      <c r="AC166" s="4"/>
      <c r="AF166" s="4"/>
      <c r="AI166" s="4"/>
      <c r="AK166" s="4"/>
      <c r="AO166" s="152"/>
      <c r="AP166" s="153"/>
    </row>
    <row r="167" spans="4:42" x14ac:dyDescent="0.3">
      <c r="D167" s="20"/>
      <c r="E167" s="99"/>
      <c r="M167" s="33"/>
      <c r="N167" s="33"/>
      <c r="S167" s="6"/>
      <c r="T167" s="6"/>
      <c r="W167" s="4"/>
      <c r="X167" s="4"/>
      <c r="Z167" s="4"/>
      <c r="AC167" s="4"/>
      <c r="AF167" s="4"/>
      <c r="AI167" s="4"/>
      <c r="AK167" s="4"/>
      <c r="AO167" s="152"/>
      <c r="AP167" s="153"/>
    </row>
    <row r="168" spans="4:42" x14ac:dyDescent="0.3">
      <c r="D168" s="20"/>
      <c r="E168" s="99"/>
      <c r="M168" s="33"/>
      <c r="N168" s="33"/>
      <c r="S168" s="6"/>
      <c r="T168" s="6"/>
      <c r="W168" s="4"/>
      <c r="X168" s="4"/>
      <c r="Z168" s="4"/>
      <c r="AC168" s="4"/>
      <c r="AF168" s="4"/>
      <c r="AI168" s="4"/>
      <c r="AK168" s="4"/>
      <c r="AO168" s="152"/>
      <c r="AP168" s="153"/>
    </row>
    <row r="169" spans="4:42" x14ac:dyDescent="0.3">
      <c r="D169" s="20"/>
      <c r="E169" s="99"/>
      <c r="M169" s="33"/>
      <c r="N169" s="33"/>
      <c r="S169" s="6"/>
      <c r="T169" s="6"/>
      <c r="W169" s="4"/>
      <c r="X169" s="4"/>
      <c r="Z169" s="4"/>
      <c r="AC169" s="4"/>
      <c r="AF169" s="4"/>
      <c r="AI169" s="4"/>
      <c r="AK169" s="4"/>
      <c r="AO169" s="152"/>
      <c r="AP169" s="153"/>
    </row>
    <row r="170" spans="4:42" x14ac:dyDescent="0.3">
      <c r="M170" s="33"/>
      <c r="N170" s="33"/>
      <c r="S170" s="6"/>
      <c r="T170" s="6"/>
      <c r="W170" s="4"/>
      <c r="X170" s="4"/>
      <c r="Z170" s="4"/>
      <c r="AC170" s="4"/>
      <c r="AF170" s="4"/>
      <c r="AI170" s="4"/>
      <c r="AK170" s="4"/>
      <c r="AO170" s="152"/>
      <c r="AP170" s="153"/>
    </row>
    <row r="171" spans="4:42" x14ac:dyDescent="0.3">
      <c r="M171" s="33"/>
      <c r="N171" s="33"/>
      <c r="S171" s="6"/>
      <c r="T171" s="6"/>
      <c r="W171" s="4"/>
      <c r="X171" s="4"/>
      <c r="Z171" s="4"/>
      <c r="AC171" s="4"/>
      <c r="AF171" s="4"/>
      <c r="AI171" s="4"/>
      <c r="AK171" s="4"/>
      <c r="AO171" s="152"/>
      <c r="AP171" s="153"/>
    </row>
    <row r="172" spans="4:42" x14ac:dyDescent="0.3">
      <c r="M172" s="33"/>
      <c r="N172" s="33"/>
      <c r="S172" s="6"/>
      <c r="T172" s="6"/>
      <c r="W172" s="4"/>
      <c r="X172" s="4"/>
      <c r="Z172" s="4"/>
      <c r="AC172" s="4"/>
      <c r="AF172" s="4"/>
      <c r="AI172" s="4"/>
      <c r="AK172" s="4"/>
      <c r="AO172" s="152"/>
      <c r="AP172" s="153"/>
    </row>
    <row r="173" spans="4:42" x14ac:dyDescent="0.3">
      <c r="M173" s="33"/>
      <c r="N173" s="33"/>
      <c r="S173" s="6"/>
      <c r="T173" s="6"/>
      <c r="W173" s="4"/>
      <c r="X173" s="4"/>
      <c r="Z173" s="4"/>
      <c r="AC173" s="4"/>
      <c r="AF173" s="4"/>
      <c r="AI173" s="4"/>
      <c r="AK173" s="4"/>
      <c r="AO173" s="152"/>
      <c r="AP173" s="153"/>
    </row>
    <row r="174" spans="4:42" x14ac:dyDescent="0.3">
      <c r="M174" s="33"/>
      <c r="N174" s="33"/>
      <c r="S174" s="6"/>
      <c r="T174" s="6"/>
      <c r="W174" s="4"/>
      <c r="X174" s="4"/>
      <c r="Z174" s="4"/>
      <c r="AC174" s="4"/>
      <c r="AF174" s="4"/>
      <c r="AI174" s="4"/>
      <c r="AK174" s="4"/>
      <c r="AP174" s="54"/>
    </row>
    <row r="175" spans="4:42" x14ac:dyDescent="0.3">
      <c r="D175" s="20"/>
      <c r="E175" s="99"/>
      <c r="M175" s="33"/>
      <c r="N175" s="33"/>
      <c r="S175" s="6"/>
      <c r="T175" s="6"/>
      <c r="W175" s="4"/>
      <c r="X175" s="4"/>
      <c r="Z175" s="4"/>
      <c r="AC175" s="4"/>
      <c r="AF175" s="4"/>
      <c r="AI175" s="4"/>
      <c r="AK175" s="4"/>
      <c r="AP175" s="54"/>
    </row>
    <row r="176" spans="4:42" x14ac:dyDescent="0.3">
      <c r="M176" s="33"/>
      <c r="N176" s="33"/>
      <c r="S176" s="6"/>
      <c r="T176" s="6"/>
      <c r="W176" s="4"/>
      <c r="X176" s="4"/>
      <c r="Z176" s="4"/>
      <c r="AC176" s="4"/>
      <c r="AF176" s="4"/>
      <c r="AI176" s="4"/>
      <c r="AK176" s="4"/>
      <c r="AP176" s="54"/>
    </row>
    <row r="177" spans="4:42" x14ac:dyDescent="0.3">
      <c r="M177" s="33"/>
      <c r="N177" s="33"/>
      <c r="S177" s="6"/>
      <c r="T177" s="6"/>
      <c r="W177" s="4"/>
      <c r="X177" s="4"/>
      <c r="Z177" s="4"/>
      <c r="AC177" s="4"/>
      <c r="AF177" s="4"/>
      <c r="AI177" s="4"/>
      <c r="AK177" s="4"/>
      <c r="AP177" s="54"/>
    </row>
    <row r="178" spans="4:42" x14ac:dyDescent="0.3">
      <c r="D178" s="20"/>
      <c r="E178" s="99"/>
      <c r="M178" s="33"/>
      <c r="N178" s="33"/>
      <c r="S178" s="6"/>
      <c r="T178" s="6"/>
      <c r="W178" s="4"/>
      <c r="X178" s="4"/>
      <c r="Z178" s="4"/>
      <c r="AC178" s="4"/>
      <c r="AF178" s="4"/>
      <c r="AI178" s="4"/>
      <c r="AK178" s="4"/>
      <c r="AP178" s="54"/>
    </row>
    <row r="179" spans="4:42" x14ac:dyDescent="0.3">
      <c r="D179" s="20"/>
      <c r="E179" s="99"/>
      <c r="M179" s="33"/>
      <c r="N179" s="33"/>
      <c r="S179" s="6"/>
      <c r="T179" s="6"/>
      <c r="W179" s="4"/>
      <c r="X179" s="4"/>
      <c r="Z179" s="4"/>
      <c r="AC179" s="4"/>
      <c r="AF179" s="4"/>
      <c r="AI179" s="4"/>
      <c r="AK179" s="4"/>
      <c r="AP179" s="54"/>
    </row>
    <row r="180" spans="4:42" x14ac:dyDescent="0.3">
      <c r="D180" s="20"/>
      <c r="E180" s="99"/>
      <c r="M180" s="33"/>
      <c r="N180" s="33"/>
      <c r="S180" s="6"/>
      <c r="T180" s="6"/>
      <c r="W180" s="4"/>
      <c r="X180" s="4"/>
      <c r="Z180" s="4"/>
      <c r="AC180" s="4"/>
      <c r="AF180" s="4"/>
      <c r="AI180" s="4"/>
      <c r="AP180" s="54"/>
    </row>
    <row r="181" spans="4:42" x14ac:dyDescent="0.3">
      <c r="M181" s="33"/>
      <c r="N181" s="33"/>
    </row>
    <row r="182" spans="4:42" x14ac:dyDescent="0.3">
      <c r="M182" s="33"/>
      <c r="N182" s="33"/>
    </row>
    <row r="183" spans="4:42" x14ac:dyDescent="0.3">
      <c r="M183" s="33"/>
      <c r="N183" s="33"/>
    </row>
    <row r="184" spans="4:42" x14ac:dyDescent="0.3">
      <c r="M184" s="33"/>
      <c r="N184" s="33"/>
    </row>
    <row r="185" spans="4:42" x14ac:dyDescent="0.3">
      <c r="M185" s="33"/>
      <c r="N185" s="33"/>
    </row>
    <row r="186" spans="4:42" x14ac:dyDescent="0.3">
      <c r="M186" s="33"/>
      <c r="N186" s="33"/>
    </row>
    <row r="187" spans="4:42" x14ac:dyDescent="0.3">
      <c r="M187" s="33"/>
      <c r="N187" s="33"/>
    </row>
    <row r="188" spans="4:42" x14ac:dyDescent="0.3">
      <c r="M188" s="33"/>
      <c r="N188" s="33"/>
    </row>
    <row r="189" spans="4:42" x14ac:dyDescent="0.3">
      <c r="M189" s="33"/>
      <c r="N189" s="33"/>
    </row>
    <row r="190" spans="4:42" x14ac:dyDescent="0.3">
      <c r="M190" s="33"/>
      <c r="N190" s="33"/>
    </row>
    <row r="191" spans="4:42" x14ac:dyDescent="0.3">
      <c r="M191" s="33"/>
      <c r="N191" s="33"/>
    </row>
    <row r="192" spans="4:42" x14ac:dyDescent="0.3">
      <c r="M192" s="33"/>
      <c r="N192" s="33"/>
    </row>
    <row r="193" spans="13:14" x14ac:dyDescent="0.3">
      <c r="M193" s="33"/>
      <c r="N193" s="33"/>
    </row>
    <row r="194" spans="13:14" x14ac:dyDescent="0.3">
      <c r="M194" s="33"/>
      <c r="N194" s="33"/>
    </row>
    <row r="195" spans="13:14" x14ac:dyDescent="0.3">
      <c r="M195" s="33"/>
      <c r="N195" s="33"/>
    </row>
    <row r="196" spans="13:14" x14ac:dyDescent="0.3">
      <c r="M196" s="33"/>
      <c r="N196" s="33"/>
    </row>
    <row r="197" spans="13:14" x14ac:dyDescent="0.3">
      <c r="M197" s="33"/>
      <c r="N197" s="33"/>
    </row>
    <row r="198" spans="13:14" x14ac:dyDescent="0.3">
      <c r="M198" s="33"/>
      <c r="N198" s="33"/>
    </row>
    <row r="199" spans="13:14" x14ac:dyDescent="0.3">
      <c r="M199" s="33"/>
      <c r="N199" s="33"/>
    </row>
    <row r="200" spans="13:14" x14ac:dyDescent="0.3">
      <c r="M200" s="33"/>
      <c r="N200" s="33"/>
    </row>
    <row r="201" spans="13:14" x14ac:dyDescent="0.3">
      <c r="M201" s="33"/>
      <c r="N201" s="33"/>
    </row>
    <row r="202" spans="13:14" x14ac:dyDescent="0.3">
      <c r="M202" s="33"/>
      <c r="N202" s="33"/>
    </row>
    <row r="203" spans="13:14" x14ac:dyDescent="0.3">
      <c r="M203" s="33"/>
      <c r="N203" s="33"/>
    </row>
    <row r="204" spans="13:14" x14ac:dyDescent="0.3">
      <c r="M204" s="33"/>
      <c r="N204" s="33"/>
    </row>
    <row r="205" spans="13:14" x14ac:dyDescent="0.3">
      <c r="M205" s="33"/>
      <c r="N205" s="33"/>
    </row>
    <row r="206" spans="13:14" x14ac:dyDescent="0.3">
      <c r="M206" s="33"/>
      <c r="N206" s="33"/>
    </row>
    <row r="207" spans="13:14" x14ac:dyDescent="0.3">
      <c r="M207" s="33"/>
      <c r="N207" s="33"/>
    </row>
    <row r="208" spans="13:14" x14ac:dyDescent="0.3">
      <c r="M208" s="33"/>
      <c r="N208" s="33"/>
    </row>
    <row r="209" spans="13:14" x14ac:dyDescent="0.3">
      <c r="M209" s="33"/>
      <c r="N209" s="33"/>
    </row>
    <row r="210" spans="13:14" x14ac:dyDescent="0.3">
      <c r="M210" s="33"/>
      <c r="N210" s="33"/>
    </row>
    <row r="211" spans="13:14" x14ac:dyDescent="0.3">
      <c r="M211" s="33"/>
      <c r="N211" s="33"/>
    </row>
    <row r="212" spans="13:14" x14ac:dyDescent="0.3">
      <c r="M212" s="33"/>
      <c r="N212" s="33"/>
    </row>
    <row r="213" spans="13:14" x14ac:dyDescent="0.3">
      <c r="M213" s="33"/>
      <c r="N213" s="33"/>
    </row>
    <row r="214" spans="13:14" x14ac:dyDescent="0.3">
      <c r="M214" s="33"/>
      <c r="N214" s="33"/>
    </row>
    <row r="215" spans="13:14" x14ac:dyDescent="0.3">
      <c r="M215" s="33"/>
      <c r="N215" s="33"/>
    </row>
    <row r="216" spans="13:14" x14ac:dyDescent="0.3">
      <c r="M216" s="33"/>
      <c r="N216" s="33"/>
    </row>
    <row r="217" spans="13:14" x14ac:dyDescent="0.3">
      <c r="M217" s="33"/>
      <c r="N217" s="33"/>
    </row>
    <row r="218" spans="13:14" x14ac:dyDescent="0.3">
      <c r="M218" s="33"/>
      <c r="N218" s="33"/>
    </row>
    <row r="219" spans="13:14" x14ac:dyDescent="0.3">
      <c r="M219" s="33"/>
      <c r="N219" s="33"/>
    </row>
    <row r="220" spans="13:14" x14ac:dyDescent="0.3">
      <c r="M220" s="33"/>
      <c r="N220" s="33"/>
    </row>
    <row r="221" spans="13:14" x14ac:dyDescent="0.3">
      <c r="M221" s="33"/>
      <c r="N221" s="33"/>
    </row>
    <row r="222" spans="13:14" x14ac:dyDescent="0.3">
      <c r="M222" s="33"/>
      <c r="N222" s="33"/>
    </row>
    <row r="223" spans="13:14" x14ac:dyDescent="0.3">
      <c r="M223" s="33"/>
      <c r="N223" s="33"/>
    </row>
    <row r="224" spans="13:14" x14ac:dyDescent="0.3">
      <c r="M224" s="33"/>
      <c r="N224" s="33"/>
    </row>
    <row r="225" spans="13:14" x14ac:dyDescent="0.3">
      <c r="M225" s="33"/>
      <c r="N225" s="33"/>
    </row>
    <row r="226" spans="13:14" x14ac:dyDescent="0.3">
      <c r="M226" s="33"/>
      <c r="N226" s="33"/>
    </row>
    <row r="227" spans="13:14" x14ac:dyDescent="0.3">
      <c r="M227" s="33"/>
      <c r="N227" s="33"/>
    </row>
    <row r="228" spans="13:14" x14ac:dyDescent="0.3">
      <c r="M228" s="33"/>
      <c r="N228" s="33"/>
    </row>
    <row r="229" spans="13:14" x14ac:dyDescent="0.3">
      <c r="M229" s="33"/>
      <c r="N229" s="33"/>
    </row>
    <row r="230" spans="13:14" x14ac:dyDescent="0.3">
      <c r="M230" s="33"/>
      <c r="N230" s="33"/>
    </row>
    <row r="231" spans="13:14" x14ac:dyDescent="0.3">
      <c r="M231" s="33"/>
      <c r="N231" s="33"/>
    </row>
    <row r="232" spans="13:14" x14ac:dyDescent="0.3">
      <c r="M232" s="33"/>
      <c r="N232" s="33"/>
    </row>
    <row r="233" spans="13:14" x14ac:dyDescent="0.3">
      <c r="M233" s="33"/>
      <c r="N233" s="33"/>
    </row>
    <row r="234" spans="13:14" x14ac:dyDescent="0.3">
      <c r="M234" s="33"/>
      <c r="N234" s="33"/>
    </row>
    <row r="235" spans="13:14" x14ac:dyDescent="0.3">
      <c r="M235" s="33"/>
      <c r="N235" s="33"/>
    </row>
    <row r="236" spans="13:14" x14ac:dyDescent="0.3">
      <c r="M236" s="33"/>
      <c r="N236" s="33"/>
    </row>
    <row r="237" spans="13:14" x14ac:dyDescent="0.3">
      <c r="M237" s="33"/>
      <c r="N237" s="33"/>
    </row>
    <row r="238" spans="13:14" x14ac:dyDescent="0.3">
      <c r="M238" s="33"/>
      <c r="N238" s="33"/>
    </row>
    <row r="239" spans="13:14" x14ac:dyDescent="0.3">
      <c r="M239" s="33"/>
      <c r="N239" s="33"/>
    </row>
    <row r="240" spans="13:14" x14ac:dyDescent="0.3">
      <c r="M240" s="33"/>
      <c r="N240" s="33"/>
    </row>
    <row r="241" spans="13:14" x14ac:dyDescent="0.3">
      <c r="M241" s="33"/>
      <c r="N241" s="33"/>
    </row>
    <row r="242" spans="13:14" x14ac:dyDescent="0.3">
      <c r="M242" s="33"/>
      <c r="N242" s="33"/>
    </row>
    <row r="243" spans="13:14" x14ac:dyDescent="0.3">
      <c r="M243" s="33"/>
      <c r="N243" s="33"/>
    </row>
    <row r="244" spans="13:14" x14ac:dyDescent="0.3">
      <c r="M244" s="33"/>
      <c r="N244" s="33"/>
    </row>
    <row r="245" spans="13:14" x14ac:dyDescent="0.3">
      <c r="M245" s="33"/>
      <c r="N245" s="33"/>
    </row>
    <row r="246" spans="13:14" x14ac:dyDescent="0.3">
      <c r="M246" s="33"/>
      <c r="N246" s="33"/>
    </row>
    <row r="247" spans="13:14" x14ac:dyDescent="0.3">
      <c r="M247" s="33"/>
      <c r="N247" s="33"/>
    </row>
    <row r="248" spans="13:14" x14ac:dyDescent="0.3">
      <c r="M248" s="33"/>
      <c r="N248" s="33"/>
    </row>
    <row r="249" spans="13:14" x14ac:dyDescent="0.3">
      <c r="M249" s="33"/>
      <c r="N249" s="33"/>
    </row>
    <row r="250" spans="13:14" x14ac:dyDescent="0.3">
      <c r="M250" s="33"/>
      <c r="N250" s="33"/>
    </row>
    <row r="251" spans="13:14" x14ac:dyDescent="0.3">
      <c r="M251" s="33"/>
      <c r="N251" s="33"/>
    </row>
    <row r="252" spans="13:14" x14ac:dyDescent="0.3">
      <c r="M252" s="33"/>
      <c r="N252" s="33"/>
    </row>
    <row r="253" spans="13:14" x14ac:dyDescent="0.3">
      <c r="M253" s="33"/>
      <c r="N253" s="33"/>
    </row>
    <row r="254" spans="13:14" x14ac:dyDescent="0.3">
      <c r="M254" s="33"/>
      <c r="N254" s="33"/>
    </row>
    <row r="255" spans="13:14" x14ac:dyDescent="0.3">
      <c r="M255" s="33"/>
      <c r="N255" s="33"/>
    </row>
    <row r="256" spans="13:14" x14ac:dyDescent="0.3">
      <c r="M256" s="33"/>
      <c r="N256" s="33"/>
    </row>
    <row r="257" spans="13:14" x14ac:dyDescent="0.3">
      <c r="M257" s="33"/>
      <c r="N257" s="33"/>
    </row>
    <row r="258" spans="13:14" x14ac:dyDescent="0.3">
      <c r="M258" s="33"/>
      <c r="N258" s="33"/>
    </row>
    <row r="259" spans="13:14" x14ac:dyDescent="0.3">
      <c r="M259" s="33"/>
      <c r="N259" s="33"/>
    </row>
    <row r="260" spans="13:14" x14ac:dyDescent="0.3">
      <c r="M260" s="33"/>
      <c r="N260" s="33"/>
    </row>
    <row r="261" spans="13:14" x14ac:dyDescent="0.3">
      <c r="M261" s="33"/>
      <c r="N261" s="33"/>
    </row>
    <row r="262" spans="13:14" x14ac:dyDescent="0.3">
      <c r="M262" s="33"/>
      <c r="N262" s="33"/>
    </row>
    <row r="263" spans="13:14" x14ac:dyDescent="0.3">
      <c r="M263" s="33"/>
      <c r="N263" s="33"/>
    </row>
    <row r="264" spans="13:14" x14ac:dyDescent="0.3">
      <c r="M264" s="33"/>
      <c r="N264" s="33"/>
    </row>
    <row r="265" spans="13:14" x14ac:dyDescent="0.3">
      <c r="M265" s="33"/>
      <c r="N265" s="33"/>
    </row>
    <row r="266" spans="13:14" x14ac:dyDescent="0.3">
      <c r="M266" s="33"/>
      <c r="N266" s="33"/>
    </row>
    <row r="267" spans="13:14" x14ac:dyDescent="0.3">
      <c r="M267" s="33"/>
      <c r="N267" s="33"/>
    </row>
    <row r="268" spans="13:14" x14ac:dyDescent="0.3">
      <c r="M268" s="33"/>
      <c r="N268" s="33"/>
    </row>
    <row r="269" spans="13:14" x14ac:dyDescent="0.3">
      <c r="M269" s="33"/>
      <c r="N269" s="33"/>
    </row>
    <row r="270" spans="13:14" x14ac:dyDescent="0.3">
      <c r="M270" s="33"/>
      <c r="N270" s="33"/>
    </row>
    <row r="271" spans="13:14" x14ac:dyDescent="0.3">
      <c r="M271" s="33"/>
      <c r="N271" s="33"/>
    </row>
    <row r="272" spans="13:14" x14ac:dyDescent="0.3">
      <c r="M272" s="33"/>
      <c r="N272" s="33"/>
    </row>
    <row r="273" spans="13:14" x14ac:dyDescent="0.3">
      <c r="M273" s="33"/>
      <c r="N273" s="33"/>
    </row>
    <row r="274" spans="13:14" x14ac:dyDescent="0.3">
      <c r="M274" s="33"/>
      <c r="N274" s="33"/>
    </row>
    <row r="275" spans="13:14" x14ac:dyDescent="0.3">
      <c r="M275" s="33"/>
      <c r="N275" s="33"/>
    </row>
    <row r="276" spans="13:14" x14ac:dyDescent="0.3">
      <c r="M276" s="33"/>
      <c r="N276" s="33"/>
    </row>
    <row r="277" spans="13:14" x14ac:dyDescent="0.3">
      <c r="M277" s="33"/>
      <c r="N277" s="33"/>
    </row>
    <row r="278" spans="13:14" x14ac:dyDescent="0.3">
      <c r="M278" s="33"/>
      <c r="N278" s="33"/>
    </row>
    <row r="279" spans="13:14" x14ac:dyDescent="0.3">
      <c r="M279" s="33"/>
      <c r="N279" s="33"/>
    </row>
    <row r="280" spans="13:14" x14ac:dyDescent="0.3">
      <c r="M280" s="33"/>
      <c r="N280" s="33"/>
    </row>
    <row r="281" spans="13:14" x14ac:dyDescent="0.3">
      <c r="M281" s="33"/>
      <c r="N281" s="33"/>
    </row>
    <row r="282" spans="13:14" x14ac:dyDescent="0.3">
      <c r="M282" s="33"/>
      <c r="N282" s="33"/>
    </row>
    <row r="283" spans="13:14" x14ac:dyDescent="0.3">
      <c r="M283" s="33"/>
      <c r="N283" s="33"/>
    </row>
    <row r="284" spans="13:14" x14ac:dyDescent="0.3">
      <c r="M284" s="33"/>
      <c r="N284" s="33"/>
    </row>
    <row r="285" spans="13:14" x14ac:dyDescent="0.3">
      <c r="M285" s="33"/>
      <c r="N285" s="33"/>
    </row>
    <row r="286" spans="13:14" x14ac:dyDescent="0.3">
      <c r="M286" s="33"/>
      <c r="N286" s="33"/>
    </row>
    <row r="287" spans="13:14" x14ac:dyDescent="0.3">
      <c r="M287" s="33"/>
      <c r="N287" s="33"/>
    </row>
    <row r="288" spans="13:14" x14ac:dyDescent="0.3">
      <c r="M288" s="33"/>
      <c r="N288" s="33"/>
    </row>
    <row r="289" spans="13:14" x14ac:dyDescent="0.3">
      <c r="M289" s="33"/>
      <c r="N289" s="33"/>
    </row>
    <row r="290" spans="13:14" x14ac:dyDescent="0.3">
      <c r="M290" s="33"/>
      <c r="N290" s="33"/>
    </row>
    <row r="291" spans="13:14" x14ac:dyDescent="0.3">
      <c r="M291" s="33"/>
      <c r="N291" s="33"/>
    </row>
    <row r="292" spans="13:14" x14ac:dyDescent="0.3">
      <c r="M292" s="33"/>
      <c r="N292" s="33"/>
    </row>
    <row r="293" spans="13:14" x14ac:dyDescent="0.3">
      <c r="M293" s="33"/>
      <c r="N293" s="33"/>
    </row>
    <row r="294" spans="13:14" x14ac:dyDescent="0.3">
      <c r="M294" s="33"/>
      <c r="N294" s="33"/>
    </row>
    <row r="295" spans="13:14" x14ac:dyDescent="0.3">
      <c r="M295" s="33"/>
      <c r="N295" s="33"/>
    </row>
    <row r="296" spans="13:14" x14ac:dyDescent="0.3">
      <c r="M296" s="33"/>
      <c r="N296" s="33"/>
    </row>
    <row r="297" spans="13:14" x14ac:dyDescent="0.3">
      <c r="M297" s="33"/>
      <c r="N297" s="33"/>
    </row>
    <row r="298" spans="13:14" x14ac:dyDescent="0.3">
      <c r="M298" s="33"/>
      <c r="N298" s="33"/>
    </row>
    <row r="299" spans="13:14" x14ac:dyDescent="0.3">
      <c r="M299" s="33"/>
      <c r="N299" s="33"/>
    </row>
    <row r="300" spans="13:14" x14ac:dyDescent="0.3">
      <c r="M300" s="33"/>
      <c r="N300" s="33"/>
    </row>
    <row r="301" spans="13:14" x14ac:dyDescent="0.3">
      <c r="M301" s="33"/>
      <c r="N301" s="33"/>
    </row>
    <row r="302" spans="13:14" x14ac:dyDescent="0.3">
      <c r="M302" s="33"/>
      <c r="N302" s="33"/>
    </row>
    <row r="303" spans="13:14" x14ac:dyDescent="0.3">
      <c r="M303" s="33"/>
      <c r="N303" s="33"/>
    </row>
    <row r="304" spans="13:14" x14ac:dyDescent="0.3">
      <c r="M304" s="33"/>
      <c r="N304" s="33"/>
    </row>
    <row r="305" spans="13:14" x14ac:dyDescent="0.3">
      <c r="M305" s="33"/>
      <c r="N305" s="33"/>
    </row>
    <row r="306" spans="13:14" x14ac:dyDescent="0.3">
      <c r="M306" s="33"/>
      <c r="N306" s="33"/>
    </row>
    <row r="307" spans="13:14" x14ac:dyDescent="0.3">
      <c r="M307" s="33"/>
      <c r="N307" s="33"/>
    </row>
    <row r="308" spans="13:14" x14ac:dyDescent="0.3">
      <c r="M308" s="33"/>
      <c r="N308" s="33"/>
    </row>
    <row r="309" spans="13:14" x14ac:dyDescent="0.3">
      <c r="M309" s="33"/>
      <c r="N309" s="33"/>
    </row>
    <row r="310" spans="13:14" x14ac:dyDescent="0.3">
      <c r="M310" s="33"/>
      <c r="N310" s="33"/>
    </row>
    <row r="311" spans="13:14" x14ac:dyDescent="0.3">
      <c r="M311" s="33"/>
      <c r="N311" s="33"/>
    </row>
    <row r="312" spans="13:14" x14ac:dyDescent="0.3">
      <c r="M312" s="33"/>
      <c r="N312" s="33"/>
    </row>
    <row r="313" spans="13:14" x14ac:dyDescent="0.3">
      <c r="M313" s="33"/>
      <c r="N313" s="33"/>
    </row>
    <row r="314" spans="13:14" x14ac:dyDescent="0.3">
      <c r="M314" s="33"/>
      <c r="N314" s="33"/>
    </row>
    <row r="315" spans="13:14" x14ac:dyDescent="0.3">
      <c r="M315" s="33"/>
      <c r="N315" s="33"/>
    </row>
    <row r="316" spans="13:14" x14ac:dyDescent="0.3">
      <c r="M316" s="33"/>
      <c r="N316" s="33"/>
    </row>
    <row r="317" spans="13:14" x14ac:dyDescent="0.3">
      <c r="M317" s="33"/>
      <c r="N317" s="33"/>
    </row>
    <row r="318" spans="13:14" x14ac:dyDescent="0.3">
      <c r="M318" s="33"/>
      <c r="N318" s="33"/>
    </row>
    <row r="319" spans="13:14" x14ac:dyDescent="0.3">
      <c r="M319" s="33"/>
      <c r="N319" s="33"/>
    </row>
    <row r="320" spans="13:14" x14ac:dyDescent="0.3">
      <c r="M320" s="33"/>
      <c r="N320" s="33"/>
    </row>
    <row r="321" spans="13:14" x14ac:dyDescent="0.3">
      <c r="M321" s="33"/>
      <c r="N321" s="33"/>
    </row>
    <row r="322" spans="13:14" x14ac:dyDescent="0.3">
      <c r="M322" s="33"/>
      <c r="N322" s="33"/>
    </row>
    <row r="323" spans="13:14" x14ac:dyDescent="0.3">
      <c r="M323" s="33"/>
      <c r="N323" s="33"/>
    </row>
    <row r="324" spans="13:14" x14ac:dyDescent="0.3">
      <c r="M324" s="33"/>
      <c r="N324" s="33"/>
    </row>
    <row r="325" spans="13:14" x14ac:dyDescent="0.3">
      <c r="M325" s="33"/>
      <c r="N325" s="33"/>
    </row>
    <row r="326" spans="13:14" x14ac:dyDescent="0.3">
      <c r="M326" s="33"/>
      <c r="N326" s="33"/>
    </row>
    <row r="327" spans="13:14" x14ac:dyDescent="0.3">
      <c r="M327" s="33"/>
      <c r="N327" s="33"/>
    </row>
    <row r="328" spans="13:14" x14ac:dyDescent="0.3">
      <c r="M328" s="33"/>
      <c r="N328" s="33"/>
    </row>
    <row r="329" spans="13:14" x14ac:dyDescent="0.3">
      <c r="M329" s="33"/>
      <c r="N329" s="33"/>
    </row>
    <row r="330" spans="13:14" x14ac:dyDescent="0.3">
      <c r="M330" s="33"/>
      <c r="N330" s="33"/>
    </row>
    <row r="331" spans="13:14" x14ac:dyDescent="0.3">
      <c r="M331" s="33"/>
      <c r="N331" s="33"/>
    </row>
    <row r="332" spans="13:14" x14ac:dyDescent="0.3">
      <c r="M332" s="33"/>
      <c r="N332" s="33"/>
    </row>
    <row r="333" spans="13:14" x14ac:dyDescent="0.3">
      <c r="M333" s="33"/>
      <c r="N333" s="33"/>
    </row>
    <row r="334" spans="13:14" x14ac:dyDescent="0.3">
      <c r="M334" s="33"/>
      <c r="N334" s="33"/>
    </row>
    <row r="335" spans="13:14" x14ac:dyDescent="0.3">
      <c r="M335" s="33"/>
      <c r="N335" s="33"/>
    </row>
    <row r="336" spans="13:14" x14ac:dyDescent="0.3">
      <c r="M336" s="33"/>
      <c r="N336" s="33"/>
    </row>
    <row r="337" spans="13:14" x14ac:dyDescent="0.3">
      <c r="M337" s="33"/>
      <c r="N337" s="33"/>
    </row>
    <row r="338" spans="13:14" x14ac:dyDescent="0.3">
      <c r="M338" s="33"/>
      <c r="N338" s="33"/>
    </row>
    <row r="339" spans="13:14" x14ac:dyDescent="0.3">
      <c r="M339" s="33"/>
      <c r="N339" s="33"/>
    </row>
    <row r="340" spans="13:14" x14ac:dyDescent="0.3">
      <c r="M340" s="33"/>
      <c r="N340" s="33"/>
    </row>
    <row r="341" spans="13:14" x14ac:dyDescent="0.3">
      <c r="M341" s="33"/>
      <c r="N341" s="33"/>
    </row>
    <row r="342" spans="13:14" x14ac:dyDescent="0.3">
      <c r="M342" s="33"/>
      <c r="N342" s="33"/>
    </row>
    <row r="343" spans="13:14" x14ac:dyDescent="0.3">
      <c r="M343" s="33"/>
      <c r="N343" s="33"/>
    </row>
    <row r="344" spans="13:14" x14ac:dyDescent="0.3">
      <c r="M344" s="33"/>
      <c r="N344" s="33"/>
    </row>
    <row r="345" spans="13:14" x14ac:dyDescent="0.3">
      <c r="M345" s="33"/>
      <c r="N345" s="33"/>
    </row>
    <row r="346" spans="13:14" x14ac:dyDescent="0.3">
      <c r="M346" s="33"/>
      <c r="N346" s="33"/>
    </row>
    <row r="347" spans="13:14" x14ac:dyDescent="0.3">
      <c r="M347" s="33"/>
      <c r="N347" s="33"/>
    </row>
    <row r="348" spans="13:14" x14ac:dyDescent="0.3">
      <c r="M348" s="33"/>
      <c r="N348" s="33"/>
    </row>
    <row r="349" spans="13:14" x14ac:dyDescent="0.3">
      <c r="M349" s="33"/>
      <c r="N349" s="33"/>
    </row>
    <row r="350" spans="13:14" x14ac:dyDescent="0.3">
      <c r="M350" s="33"/>
      <c r="N350" s="33"/>
    </row>
    <row r="351" spans="13:14" x14ac:dyDescent="0.3">
      <c r="M351" s="33"/>
      <c r="N351" s="33"/>
    </row>
    <row r="352" spans="13:14" x14ac:dyDescent="0.3">
      <c r="M352" s="33"/>
      <c r="N352" s="33"/>
    </row>
    <row r="353" spans="13:14" x14ac:dyDescent="0.3">
      <c r="M353" s="33"/>
      <c r="N353" s="33"/>
    </row>
    <row r="354" spans="13:14" x14ac:dyDescent="0.3">
      <c r="M354" s="33"/>
      <c r="N354" s="33"/>
    </row>
    <row r="355" spans="13:14" x14ac:dyDescent="0.3">
      <c r="M355" s="33"/>
      <c r="N355" s="33"/>
    </row>
    <row r="356" spans="13:14" x14ac:dyDescent="0.3">
      <c r="M356" s="33"/>
      <c r="N356" s="33"/>
    </row>
    <row r="357" spans="13:14" x14ac:dyDescent="0.3">
      <c r="M357" s="33"/>
      <c r="N357" s="33"/>
    </row>
    <row r="358" spans="13:14" x14ac:dyDescent="0.3">
      <c r="M358" s="33"/>
      <c r="N358" s="33"/>
    </row>
    <row r="359" spans="13:14" x14ac:dyDescent="0.3">
      <c r="M359" s="33"/>
      <c r="N359" s="33"/>
    </row>
    <row r="360" spans="13:14" x14ac:dyDescent="0.3">
      <c r="M360" s="33"/>
      <c r="N360" s="33"/>
    </row>
    <row r="361" spans="13:14" x14ac:dyDescent="0.3">
      <c r="M361" s="33"/>
      <c r="N361" s="33"/>
    </row>
    <row r="362" spans="13:14" x14ac:dyDescent="0.3">
      <c r="M362" s="33"/>
      <c r="N362" s="33"/>
    </row>
    <row r="363" spans="13:14" x14ac:dyDescent="0.3">
      <c r="M363" s="33"/>
      <c r="N363" s="33"/>
    </row>
    <row r="364" spans="13:14" x14ac:dyDescent="0.3">
      <c r="M364" s="33"/>
      <c r="N364" s="33"/>
    </row>
    <row r="365" spans="13:14" x14ac:dyDescent="0.3">
      <c r="M365" s="33"/>
      <c r="N365" s="33"/>
    </row>
    <row r="366" spans="13:14" x14ac:dyDescent="0.3">
      <c r="M366" s="33"/>
      <c r="N366" s="33"/>
    </row>
    <row r="367" spans="13:14" x14ac:dyDescent="0.3">
      <c r="M367" s="33"/>
      <c r="N367" s="33"/>
    </row>
    <row r="368" spans="13:14" x14ac:dyDescent="0.3">
      <c r="M368" s="33"/>
      <c r="N368" s="33"/>
    </row>
    <row r="369" spans="13:14" x14ac:dyDescent="0.3">
      <c r="M369" s="33"/>
      <c r="N369" s="33"/>
    </row>
    <row r="370" spans="13:14" x14ac:dyDescent="0.3">
      <c r="M370" s="33"/>
      <c r="N370" s="33"/>
    </row>
    <row r="371" spans="13:14" x14ac:dyDescent="0.3">
      <c r="M371" s="33"/>
      <c r="N371" s="33"/>
    </row>
    <row r="372" spans="13:14" x14ac:dyDescent="0.3">
      <c r="M372" s="33"/>
      <c r="N372" s="33"/>
    </row>
    <row r="373" spans="13:14" x14ac:dyDescent="0.3">
      <c r="M373" s="33"/>
      <c r="N373" s="33"/>
    </row>
    <row r="374" spans="13:14" x14ac:dyDescent="0.3">
      <c r="M374" s="33"/>
      <c r="N374" s="33"/>
    </row>
    <row r="375" spans="13:14" x14ac:dyDescent="0.3">
      <c r="M375" s="33"/>
      <c r="N375" s="33"/>
    </row>
    <row r="376" spans="13:14" x14ac:dyDescent="0.3">
      <c r="M376" s="33"/>
      <c r="N376" s="33"/>
    </row>
    <row r="377" spans="13:14" x14ac:dyDescent="0.3">
      <c r="M377" s="33"/>
      <c r="N377" s="33"/>
    </row>
    <row r="378" spans="13:14" x14ac:dyDescent="0.3">
      <c r="M378" s="33"/>
      <c r="N378" s="33"/>
    </row>
    <row r="379" spans="13:14" x14ac:dyDescent="0.3">
      <c r="M379" s="33"/>
      <c r="N379" s="33"/>
    </row>
    <row r="380" spans="13:14" x14ac:dyDescent="0.3">
      <c r="M380" s="33"/>
      <c r="N380" s="33"/>
    </row>
    <row r="381" spans="13:14" x14ac:dyDescent="0.3">
      <c r="M381" s="33"/>
      <c r="N381" s="33"/>
    </row>
    <row r="382" spans="13:14" x14ac:dyDescent="0.3">
      <c r="M382" s="33"/>
      <c r="N382" s="33"/>
    </row>
    <row r="383" spans="13:14" x14ac:dyDescent="0.3">
      <c r="M383" s="33"/>
      <c r="N383" s="33"/>
    </row>
    <row r="384" spans="13:14" x14ac:dyDescent="0.3">
      <c r="M384" s="33"/>
      <c r="N384" s="33"/>
    </row>
    <row r="385" spans="13:14" x14ac:dyDescent="0.3">
      <c r="M385" s="33"/>
      <c r="N385" s="33"/>
    </row>
    <row r="386" spans="13:14" x14ac:dyDescent="0.3">
      <c r="M386" s="33"/>
      <c r="N386" s="33"/>
    </row>
    <row r="387" spans="13:14" x14ac:dyDescent="0.3">
      <c r="M387" s="33"/>
      <c r="N387" s="33"/>
    </row>
    <row r="388" spans="13:14" x14ac:dyDescent="0.3">
      <c r="M388" s="33"/>
      <c r="N388" s="33"/>
    </row>
    <row r="389" spans="13:14" x14ac:dyDescent="0.3">
      <c r="M389" s="33"/>
      <c r="N389" s="33"/>
    </row>
    <row r="390" spans="13:14" x14ac:dyDescent="0.3">
      <c r="M390" s="33"/>
      <c r="N390" s="33"/>
    </row>
    <row r="391" spans="13:14" x14ac:dyDescent="0.3">
      <c r="M391" s="33"/>
      <c r="N391" s="33"/>
    </row>
    <row r="392" spans="13:14" x14ac:dyDescent="0.3">
      <c r="M392" s="33"/>
      <c r="N392" s="33"/>
    </row>
    <row r="393" spans="13:14" x14ac:dyDescent="0.3">
      <c r="M393" s="33"/>
      <c r="N393" s="33"/>
    </row>
    <row r="394" spans="13:14" x14ac:dyDescent="0.3">
      <c r="M394" s="33"/>
      <c r="N394" s="33"/>
    </row>
    <row r="395" spans="13:14" x14ac:dyDescent="0.3">
      <c r="M395" s="33"/>
      <c r="N395" s="33"/>
    </row>
    <row r="396" spans="13:14" x14ac:dyDescent="0.3">
      <c r="M396" s="33"/>
      <c r="N396" s="33"/>
    </row>
    <row r="397" spans="13:14" x14ac:dyDescent="0.3">
      <c r="M397" s="33"/>
      <c r="N397" s="33"/>
    </row>
    <row r="398" spans="13:14" x14ac:dyDescent="0.3">
      <c r="M398" s="33"/>
      <c r="N398" s="33"/>
    </row>
    <row r="399" spans="13:14" x14ac:dyDescent="0.3">
      <c r="M399" s="33"/>
      <c r="N399" s="33"/>
    </row>
    <row r="400" spans="13:14" x14ac:dyDescent="0.3">
      <c r="M400" s="33"/>
      <c r="N400" s="33"/>
    </row>
    <row r="401" spans="13:14" x14ac:dyDescent="0.3">
      <c r="M401" s="33"/>
      <c r="N401" s="33"/>
    </row>
    <row r="402" spans="13:14" x14ac:dyDescent="0.3">
      <c r="M402" s="33"/>
      <c r="N402" s="33"/>
    </row>
    <row r="403" spans="13:14" x14ac:dyDescent="0.3">
      <c r="M403" s="33"/>
      <c r="N403" s="33"/>
    </row>
    <row r="404" spans="13:14" x14ac:dyDescent="0.3">
      <c r="M404" s="33"/>
      <c r="N404" s="33"/>
    </row>
    <row r="405" spans="13:14" x14ac:dyDescent="0.3">
      <c r="M405" s="33"/>
      <c r="N405" s="33"/>
    </row>
    <row r="406" spans="13:14" x14ac:dyDescent="0.3">
      <c r="M406" s="33"/>
      <c r="N406" s="33"/>
    </row>
    <row r="407" spans="13:14" x14ac:dyDescent="0.3">
      <c r="M407" s="33"/>
      <c r="N407" s="33"/>
    </row>
    <row r="408" spans="13:14" x14ac:dyDescent="0.3">
      <c r="M408" s="33"/>
      <c r="N408" s="33"/>
    </row>
    <row r="409" spans="13:14" x14ac:dyDescent="0.3">
      <c r="M409" s="33"/>
      <c r="N409" s="33"/>
    </row>
    <row r="410" spans="13:14" x14ac:dyDescent="0.3">
      <c r="M410" s="33"/>
      <c r="N410" s="33"/>
    </row>
    <row r="411" spans="13:14" x14ac:dyDescent="0.3">
      <c r="M411" s="33"/>
      <c r="N411" s="33"/>
    </row>
    <row r="412" spans="13:14" x14ac:dyDescent="0.3">
      <c r="M412" s="33"/>
      <c r="N412" s="33"/>
    </row>
    <row r="413" spans="13:14" x14ac:dyDescent="0.3">
      <c r="M413" s="33"/>
      <c r="N413" s="33"/>
    </row>
    <row r="414" spans="13:14" x14ac:dyDescent="0.3">
      <c r="M414" s="33"/>
      <c r="N414" s="33"/>
    </row>
    <row r="415" spans="13:14" x14ac:dyDescent="0.3">
      <c r="M415" s="33"/>
      <c r="N415" s="33"/>
    </row>
    <row r="416" spans="13:14" x14ac:dyDescent="0.3">
      <c r="M416" s="33"/>
      <c r="N416" s="33"/>
    </row>
    <row r="417" spans="13:14" x14ac:dyDescent="0.3">
      <c r="M417" s="33"/>
      <c r="N417" s="33"/>
    </row>
    <row r="418" spans="13:14" x14ac:dyDescent="0.3">
      <c r="M418" s="33"/>
      <c r="N418" s="33"/>
    </row>
    <row r="419" spans="13:14" x14ac:dyDescent="0.3">
      <c r="M419" s="33"/>
      <c r="N419" s="33"/>
    </row>
    <row r="420" spans="13:14" x14ac:dyDescent="0.3">
      <c r="M420" s="33"/>
      <c r="N420" s="33"/>
    </row>
    <row r="421" spans="13:14" x14ac:dyDescent="0.3">
      <c r="M421" s="33"/>
      <c r="N421" s="33"/>
    </row>
    <row r="422" spans="13:14" x14ac:dyDescent="0.3">
      <c r="M422" s="33"/>
      <c r="N422" s="33"/>
    </row>
    <row r="423" spans="13:14" x14ac:dyDescent="0.3">
      <c r="M423" s="33"/>
      <c r="N423" s="33"/>
    </row>
    <row r="424" spans="13:14" x14ac:dyDescent="0.3">
      <c r="M424" s="33"/>
      <c r="N424" s="33"/>
    </row>
    <row r="425" spans="13:14" x14ac:dyDescent="0.3">
      <c r="M425" s="33"/>
      <c r="N425" s="33"/>
    </row>
    <row r="426" spans="13:14" x14ac:dyDescent="0.3">
      <c r="M426" s="33"/>
      <c r="N426" s="33"/>
    </row>
    <row r="427" spans="13:14" x14ac:dyDescent="0.3">
      <c r="M427" s="33"/>
      <c r="N427" s="33"/>
    </row>
    <row r="428" spans="13:14" x14ac:dyDescent="0.3">
      <c r="M428" s="33"/>
      <c r="N428" s="33"/>
    </row>
    <row r="429" spans="13:14" x14ac:dyDescent="0.3">
      <c r="M429" s="33"/>
      <c r="N429" s="33"/>
    </row>
    <row r="430" spans="13:14" x14ac:dyDescent="0.3">
      <c r="M430" s="33"/>
      <c r="N430" s="33"/>
    </row>
    <row r="431" spans="13:14" x14ac:dyDescent="0.3">
      <c r="M431" s="33"/>
      <c r="N431" s="33"/>
    </row>
    <row r="432" spans="13:14" x14ac:dyDescent="0.3">
      <c r="M432" s="33"/>
      <c r="N432" s="33"/>
    </row>
    <row r="433" spans="13:14" x14ac:dyDescent="0.3">
      <c r="M433" s="33"/>
      <c r="N433" s="33"/>
    </row>
    <row r="434" spans="13:14" x14ac:dyDescent="0.3">
      <c r="M434" s="33"/>
      <c r="N434" s="33"/>
    </row>
    <row r="435" spans="13:14" x14ac:dyDescent="0.3">
      <c r="M435" s="33"/>
      <c r="N435" s="33"/>
    </row>
    <row r="436" spans="13:14" x14ac:dyDescent="0.3">
      <c r="M436" s="33"/>
      <c r="N436" s="33"/>
    </row>
    <row r="437" spans="13:14" x14ac:dyDescent="0.3">
      <c r="M437" s="33"/>
      <c r="N437" s="33"/>
    </row>
    <row r="438" spans="13:14" x14ac:dyDescent="0.3">
      <c r="M438" s="33"/>
      <c r="N438" s="33"/>
    </row>
    <row r="439" spans="13:14" x14ac:dyDescent="0.3">
      <c r="M439" s="33"/>
      <c r="N439" s="33"/>
    </row>
    <row r="440" spans="13:14" x14ac:dyDescent="0.3">
      <c r="M440" s="33"/>
      <c r="N440" s="33"/>
    </row>
    <row r="441" spans="13:14" x14ac:dyDescent="0.3">
      <c r="M441" s="33"/>
      <c r="N441" s="33"/>
    </row>
    <row r="442" spans="13:14" x14ac:dyDescent="0.3">
      <c r="M442" s="33"/>
      <c r="N442" s="33"/>
    </row>
    <row r="443" spans="13:14" x14ac:dyDescent="0.3">
      <c r="M443" s="33"/>
      <c r="N443" s="33"/>
    </row>
    <row r="444" spans="13:14" x14ac:dyDescent="0.3">
      <c r="M444" s="33"/>
      <c r="N444" s="33"/>
    </row>
    <row r="445" spans="13:14" x14ac:dyDescent="0.3">
      <c r="M445" s="33"/>
      <c r="N445" s="33"/>
    </row>
    <row r="446" spans="13:14" x14ac:dyDescent="0.3">
      <c r="M446" s="33"/>
      <c r="N446" s="33"/>
    </row>
    <row r="447" spans="13:14" x14ac:dyDescent="0.3">
      <c r="M447" s="33"/>
      <c r="N447" s="33"/>
    </row>
    <row r="448" spans="13:14" x14ac:dyDescent="0.3">
      <c r="M448" s="33"/>
      <c r="N448" s="33"/>
    </row>
    <row r="449" spans="13:14" x14ac:dyDescent="0.3">
      <c r="M449" s="33"/>
      <c r="N449" s="33"/>
    </row>
    <row r="450" spans="13:14" x14ac:dyDescent="0.3">
      <c r="M450" s="33"/>
      <c r="N450" s="33"/>
    </row>
    <row r="451" spans="13:14" x14ac:dyDescent="0.3">
      <c r="M451" s="33"/>
      <c r="N451" s="33"/>
    </row>
    <row r="452" spans="13:14" x14ac:dyDescent="0.3">
      <c r="M452" s="33"/>
      <c r="N452" s="33"/>
    </row>
    <row r="453" spans="13:14" x14ac:dyDescent="0.3">
      <c r="M453" s="33"/>
      <c r="N453" s="33"/>
    </row>
    <row r="454" spans="13:14" x14ac:dyDescent="0.3">
      <c r="M454" s="33"/>
      <c r="N454" s="33"/>
    </row>
    <row r="455" spans="13:14" x14ac:dyDescent="0.3">
      <c r="M455" s="33"/>
      <c r="N455" s="33"/>
    </row>
    <row r="456" spans="13:14" x14ac:dyDescent="0.3">
      <c r="M456" s="33"/>
      <c r="N456" s="33"/>
    </row>
    <row r="457" spans="13:14" x14ac:dyDescent="0.3">
      <c r="M457" s="33"/>
      <c r="N457" s="33"/>
    </row>
    <row r="458" spans="13:14" x14ac:dyDescent="0.3">
      <c r="M458" s="33"/>
      <c r="N458" s="33"/>
    </row>
    <row r="459" spans="13:14" x14ac:dyDescent="0.3">
      <c r="M459" s="33"/>
      <c r="N459" s="33"/>
    </row>
    <row r="460" spans="13:14" x14ac:dyDescent="0.3">
      <c r="M460" s="33"/>
      <c r="N460" s="33"/>
    </row>
    <row r="461" spans="13:14" x14ac:dyDescent="0.3">
      <c r="M461" s="33"/>
      <c r="N461" s="33"/>
    </row>
    <row r="462" spans="13:14" x14ac:dyDescent="0.3">
      <c r="M462" s="33"/>
      <c r="N462" s="33"/>
    </row>
    <row r="463" spans="13:14" x14ac:dyDescent="0.3">
      <c r="M463" s="33"/>
      <c r="N463" s="33"/>
    </row>
    <row r="464" spans="13:14" x14ac:dyDescent="0.3">
      <c r="M464" s="33"/>
      <c r="N464" s="33"/>
    </row>
    <row r="465" spans="13:14" x14ac:dyDescent="0.3">
      <c r="M465" s="33"/>
      <c r="N465" s="33"/>
    </row>
    <row r="466" spans="13:14" x14ac:dyDescent="0.3">
      <c r="M466" s="33"/>
      <c r="N466" s="33"/>
    </row>
    <row r="467" spans="13:14" x14ac:dyDescent="0.3">
      <c r="M467" s="33"/>
      <c r="N467" s="33"/>
    </row>
    <row r="468" spans="13:14" x14ac:dyDescent="0.3">
      <c r="M468" s="33"/>
      <c r="N468" s="33"/>
    </row>
    <row r="469" spans="13:14" x14ac:dyDescent="0.3">
      <c r="M469" s="33"/>
      <c r="N469" s="33"/>
    </row>
    <row r="470" spans="13:14" x14ac:dyDescent="0.3">
      <c r="M470" s="33"/>
      <c r="N470" s="33"/>
    </row>
    <row r="471" spans="13:14" x14ac:dyDescent="0.3">
      <c r="M471" s="33"/>
      <c r="N471" s="33"/>
    </row>
    <row r="472" spans="13:14" x14ac:dyDescent="0.3">
      <c r="M472" s="33"/>
      <c r="N472" s="33"/>
    </row>
    <row r="473" spans="13:14" x14ac:dyDescent="0.3">
      <c r="M473" s="33"/>
      <c r="N473" s="33"/>
    </row>
    <row r="474" spans="13:14" x14ac:dyDescent="0.3">
      <c r="M474" s="33"/>
      <c r="N474" s="33"/>
    </row>
    <row r="475" spans="13:14" x14ac:dyDescent="0.3">
      <c r="M475" s="33"/>
      <c r="N475" s="33"/>
    </row>
    <row r="476" spans="13:14" x14ac:dyDescent="0.3">
      <c r="M476" s="33"/>
      <c r="N476" s="33"/>
    </row>
    <row r="477" spans="13:14" x14ac:dyDescent="0.3">
      <c r="M477" s="33"/>
      <c r="N477" s="33"/>
    </row>
    <row r="478" spans="13:14" x14ac:dyDescent="0.3">
      <c r="M478" s="33"/>
      <c r="N478" s="33"/>
    </row>
    <row r="479" spans="13:14" x14ac:dyDescent="0.3">
      <c r="M479" s="33"/>
      <c r="N479" s="33"/>
    </row>
    <row r="480" spans="13:14" x14ac:dyDescent="0.3">
      <c r="M480" s="33"/>
      <c r="N480" s="33"/>
    </row>
    <row r="481" spans="13:14" x14ac:dyDescent="0.3">
      <c r="M481" s="33"/>
      <c r="N481" s="33"/>
    </row>
    <row r="482" spans="13:14" x14ac:dyDescent="0.3">
      <c r="M482" s="33"/>
      <c r="N482" s="33"/>
    </row>
    <row r="483" spans="13:14" x14ac:dyDescent="0.3">
      <c r="M483" s="33"/>
      <c r="N483" s="33"/>
    </row>
    <row r="484" spans="13:14" x14ac:dyDescent="0.3">
      <c r="M484" s="33"/>
      <c r="N484" s="33"/>
    </row>
    <row r="485" spans="13:14" x14ac:dyDescent="0.3">
      <c r="M485" s="33"/>
      <c r="N485" s="33"/>
    </row>
    <row r="486" spans="13:14" x14ac:dyDescent="0.3">
      <c r="M486" s="33"/>
      <c r="N486" s="33"/>
    </row>
    <row r="487" spans="13:14" x14ac:dyDescent="0.3">
      <c r="M487" s="33"/>
      <c r="N487" s="33"/>
    </row>
    <row r="488" spans="13:14" x14ac:dyDescent="0.3">
      <c r="M488" s="33"/>
      <c r="N488" s="33"/>
    </row>
    <row r="489" spans="13:14" x14ac:dyDescent="0.3">
      <c r="M489" s="33"/>
      <c r="N489" s="33"/>
    </row>
    <row r="490" spans="13:14" x14ac:dyDescent="0.3">
      <c r="M490" s="33"/>
      <c r="N490" s="33"/>
    </row>
    <row r="491" spans="13:14" x14ac:dyDescent="0.3">
      <c r="M491" s="33"/>
      <c r="N491" s="33"/>
    </row>
    <row r="492" spans="13:14" x14ac:dyDescent="0.3">
      <c r="M492" s="33"/>
      <c r="N492" s="33"/>
    </row>
    <row r="493" spans="13:14" x14ac:dyDescent="0.3">
      <c r="M493" s="33"/>
      <c r="N493" s="33"/>
    </row>
    <row r="494" spans="13:14" x14ac:dyDescent="0.3">
      <c r="M494" s="33"/>
      <c r="N494" s="33"/>
    </row>
    <row r="495" spans="13:14" x14ac:dyDescent="0.3">
      <c r="M495" s="33"/>
      <c r="N495" s="33"/>
    </row>
    <row r="496" spans="13:14" x14ac:dyDescent="0.3">
      <c r="M496" s="33"/>
      <c r="N496" s="33"/>
    </row>
    <row r="497" spans="13:14" x14ac:dyDescent="0.3">
      <c r="M497" s="33"/>
      <c r="N497" s="33"/>
    </row>
    <row r="498" spans="13:14" x14ac:dyDescent="0.3">
      <c r="M498" s="33"/>
      <c r="N498" s="33"/>
    </row>
    <row r="499" spans="13:14" x14ac:dyDescent="0.3">
      <c r="M499" s="33"/>
      <c r="N499" s="33"/>
    </row>
    <row r="500" spans="13:14" x14ac:dyDescent="0.3">
      <c r="M500" s="33"/>
      <c r="N500" s="33"/>
    </row>
    <row r="501" spans="13:14" x14ac:dyDescent="0.3">
      <c r="M501" s="33"/>
      <c r="N501" s="33"/>
    </row>
    <row r="502" spans="13:14" x14ac:dyDescent="0.3">
      <c r="M502" s="33"/>
      <c r="N502" s="33"/>
    </row>
    <row r="503" spans="13:14" x14ac:dyDescent="0.3">
      <c r="M503" s="33"/>
      <c r="N503" s="33"/>
    </row>
    <row r="504" spans="13:14" x14ac:dyDescent="0.3">
      <c r="M504" s="33"/>
      <c r="N504" s="33"/>
    </row>
    <row r="505" spans="13:14" x14ac:dyDescent="0.3">
      <c r="M505" s="33"/>
      <c r="N505" s="33"/>
    </row>
    <row r="506" spans="13:14" x14ac:dyDescent="0.3">
      <c r="M506" s="33"/>
      <c r="N506" s="33"/>
    </row>
    <row r="507" spans="13:14" x14ac:dyDescent="0.3">
      <c r="M507" s="33"/>
      <c r="N507" s="33"/>
    </row>
    <row r="508" spans="13:14" x14ac:dyDescent="0.3">
      <c r="M508" s="33"/>
      <c r="N508" s="33"/>
    </row>
    <row r="509" spans="13:14" x14ac:dyDescent="0.3">
      <c r="M509" s="33"/>
      <c r="N509" s="33"/>
    </row>
    <row r="510" spans="13:14" x14ac:dyDescent="0.3">
      <c r="M510" s="33"/>
      <c r="N510" s="33"/>
    </row>
    <row r="511" spans="13:14" x14ac:dyDescent="0.3">
      <c r="M511" s="33"/>
      <c r="N511" s="33"/>
    </row>
    <row r="512" spans="13:14" x14ac:dyDescent="0.3">
      <c r="M512" s="33"/>
      <c r="N512" s="33"/>
    </row>
    <row r="513" spans="13:14" x14ac:dyDescent="0.3">
      <c r="M513" s="33"/>
      <c r="N513" s="33"/>
    </row>
    <row r="514" spans="13:14" x14ac:dyDescent="0.3">
      <c r="M514" s="33"/>
      <c r="N514" s="33"/>
    </row>
    <row r="515" spans="13:14" x14ac:dyDescent="0.3">
      <c r="M515" s="33"/>
      <c r="N515" s="33"/>
    </row>
    <row r="516" spans="13:14" x14ac:dyDescent="0.3">
      <c r="M516" s="33"/>
      <c r="N516" s="33"/>
    </row>
    <row r="517" spans="13:14" x14ac:dyDescent="0.3">
      <c r="M517" s="33"/>
      <c r="N517" s="33"/>
    </row>
    <row r="518" spans="13:14" x14ac:dyDescent="0.3">
      <c r="M518" s="33"/>
      <c r="N518" s="33"/>
    </row>
    <row r="519" spans="13:14" x14ac:dyDescent="0.3">
      <c r="M519" s="33"/>
      <c r="N519" s="33"/>
    </row>
    <row r="520" spans="13:14" x14ac:dyDescent="0.3">
      <c r="M520" s="33"/>
      <c r="N520" s="33"/>
    </row>
    <row r="521" spans="13:14" x14ac:dyDescent="0.3">
      <c r="M521" s="33"/>
      <c r="N521" s="33"/>
    </row>
    <row r="522" spans="13:14" x14ac:dyDescent="0.3">
      <c r="M522" s="33"/>
      <c r="N522" s="33"/>
    </row>
    <row r="523" spans="13:14" x14ac:dyDescent="0.3">
      <c r="M523" s="33"/>
      <c r="N523" s="33"/>
    </row>
    <row r="524" spans="13:14" x14ac:dyDescent="0.3">
      <c r="M524" s="33"/>
      <c r="N524" s="33"/>
    </row>
    <row r="525" spans="13:14" x14ac:dyDescent="0.3">
      <c r="M525" s="33"/>
      <c r="N525" s="33"/>
    </row>
    <row r="526" spans="13:14" x14ac:dyDescent="0.3">
      <c r="M526" s="33"/>
      <c r="N526" s="33"/>
    </row>
    <row r="527" spans="13:14" x14ac:dyDescent="0.3">
      <c r="M527" s="33"/>
      <c r="N527" s="33"/>
    </row>
    <row r="528" spans="13:14" x14ac:dyDescent="0.3">
      <c r="M528" s="33"/>
      <c r="N528" s="33"/>
    </row>
    <row r="529" spans="13:14" x14ac:dyDescent="0.3">
      <c r="M529" s="33"/>
      <c r="N529" s="33"/>
    </row>
    <row r="530" spans="13:14" x14ac:dyDescent="0.3">
      <c r="M530" s="33"/>
      <c r="N530" s="33"/>
    </row>
    <row r="531" spans="13:14" x14ac:dyDescent="0.3">
      <c r="M531" s="33"/>
      <c r="N531" s="33"/>
    </row>
    <row r="532" spans="13:14" x14ac:dyDescent="0.3">
      <c r="M532" s="33"/>
      <c r="N532" s="33"/>
    </row>
    <row r="533" spans="13:14" x14ac:dyDescent="0.3">
      <c r="M533" s="33"/>
      <c r="N533" s="33"/>
    </row>
    <row r="534" spans="13:14" x14ac:dyDescent="0.3">
      <c r="M534" s="33"/>
      <c r="N534" s="33"/>
    </row>
    <row r="535" spans="13:14" x14ac:dyDescent="0.3">
      <c r="M535" s="33"/>
      <c r="N535" s="33"/>
    </row>
    <row r="536" spans="13:14" x14ac:dyDescent="0.3">
      <c r="M536" s="33"/>
      <c r="N536" s="33"/>
    </row>
    <row r="537" spans="13:14" x14ac:dyDescent="0.3">
      <c r="M537" s="33"/>
      <c r="N537" s="33"/>
    </row>
    <row r="538" spans="13:14" x14ac:dyDescent="0.3">
      <c r="M538" s="33"/>
      <c r="N538" s="33"/>
    </row>
    <row r="539" spans="13:14" x14ac:dyDescent="0.3">
      <c r="M539" s="33"/>
      <c r="N539" s="33"/>
    </row>
    <row r="540" spans="13:14" x14ac:dyDescent="0.3">
      <c r="M540" s="33"/>
      <c r="N540" s="33"/>
    </row>
    <row r="541" spans="13:14" x14ac:dyDescent="0.3">
      <c r="M541" s="33"/>
      <c r="N541" s="33"/>
    </row>
    <row r="542" spans="13:14" x14ac:dyDescent="0.3">
      <c r="M542" s="33"/>
      <c r="N542" s="33"/>
    </row>
    <row r="543" spans="13:14" x14ac:dyDescent="0.3">
      <c r="M543" s="33"/>
      <c r="N543" s="33"/>
    </row>
    <row r="544" spans="13:14" x14ac:dyDescent="0.3">
      <c r="M544" s="33"/>
      <c r="N544" s="33"/>
    </row>
    <row r="545" spans="13:14" x14ac:dyDescent="0.3">
      <c r="M545" s="33"/>
      <c r="N545" s="33"/>
    </row>
    <row r="546" spans="13:14" x14ac:dyDescent="0.3">
      <c r="M546" s="33"/>
      <c r="N546" s="33"/>
    </row>
    <row r="547" spans="13:14" x14ac:dyDescent="0.3">
      <c r="M547" s="33"/>
      <c r="N547" s="33"/>
    </row>
    <row r="548" spans="13:14" x14ac:dyDescent="0.3">
      <c r="M548" s="33"/>
      <c r="N548" s="33"/>
    </row>
    <row r="549" spans="13:14" x14ac:dyDescent="0.3">
      <c r="M549" s="33"/>
      <c r="N549" s="33"/>
    </row>
    <row r="550" spans="13:14" x14ac:dyDescent="0.3">
      <c r="M550" s="33"/>
      <c r="N550" s="33"/>
    </row>
    <row r="551" spans="13:14" x14ac:dyDescent="0.3">
      <c r="M551" s="33"/>
      <c r="N551" s="33"/>
    </row>
    <row r="552" spans="13:14" x14ac:dyDescent="0.3">
      <c r="M552" s="33"/>
      <c r="N552" s="33"/>
    </row>
    <row r="553" spans="13:14" x14ac:dyDescent="0.3">
      <c r="M553" s="33"/>
      <c r="N553" s="33"/>
    </row>
    <row r="554" spans="13:14" x14ac:dyDescent="0.3">
      <c r="M554" s="33"/>
      <c r="N554" s="33"/>
    </row>
    <row r="555" spans="13:14" x14ac:dyDescent="0.3">
      <c r="M555" s="33"/>
      <c r="N555" s="33"/>
    </row>
    <row r="556" spans="13:14" x14ac:dyDescent="0.3">
      <c r="M556" s="33"/>
      <c r="N556" s="33"/>
    </row>
    <row r="557" spans="13:14" x14ac:dyDescent="0.3">
      <c r="M557" s="33"/>
      <c r="N557" s="33"/>
    </row>
    <row r="558" spans="13:14" x14ac:dyDescent="0.3">
      <c r="M558" s="33"/>
      <c r="N558" s="33"/>
    </row>
    <row r="559" spans="13:14" x14ac:dyDescent="0.3">
      <c r="M559" s="33"/>
      <c r="N559" s="33"/>
    </row>
    <row r="560" spans="13:14" x14ac:dyDescent="0.3">
      <c r="M560" s="33"/>
      <c r="N560" s="33"/>
    </row>
    <row r="561" spans="13:14" x14ac:dyDescent="0.3">
      <c r="M561" s="33"/>
      <c r="N561" s="33"/>
    </row>
    <row r="562" spans="13:14" x14ac:dyDescent="0.3">
      <c r="M562" s="33"/>
      <c r="N562" s="33"/>
    </row>
    <row r="563" spans="13:14" x14ac:dyDescent="0.3">
      <c r="M563" s="33"/>
      <c r="N563" s="33"/>
    </row>
    <row r="564" spans="13:14" x14ac:dyDescent="0.3">
      <c r="M564" s="33"/>
      <c r="N564" s="33"/>
    </row>
    <row r="565" spans="13:14" x14ac:dyDescent="0.3">
      <c r="M565" s="33"/>
      <c r="N565" s="33"/>
    </row>
    <row r="566" spans="13:14" x14ac:dyDescent="0.3">
      <c r="M566" s="33"/>
      <c r="N566" s="33"/>
    </row>
    <row r="567" spans="13:14" x14ac:dyDescent="0.3">
      <c r="M567" s="33"/>
      <c r="N567" s="33"/>
    </row>
    <row r="568" spans="13:14" x14ac:dyDescent="0.3">
      <c r="M568" s="33"/>
      <c r="N568" s="33"/>
    </row>
    <row r="569" spans="13:14" x14ac:dyDescent="0.3">
      <c r="M569" s="33"/>
      <c r="N569" s="33"/>
    </row>
    <row r="570" spans="13:14" x14ac:dyDescent="0.3">
      <c r="M570" s="33"/>
      <c r="N570" s="33"/>
    </row>
    <row r="571" spans="13:14" x14ac:dyDescent="0.3">
      <c r="M571" s="33"/>
      <c r="N571" s="33"/>
    </row>
    <row r="572" spans="13:14" x14ac:dyDescent="0.3">
      <c r="M572" s="33"/>
      <c r="N572" s="33"/>
    </row>
    <row r="573" spans="13:14" x14ac:dyDescent="0.3">
      <c r="M573" s="33"/>
      <c r="N573" s="33"/>
    </row>
    <row r="574" spans="13:14" x14ac:dyDescent="0.3">
      <c r="M574" s="33"/>
      <c r="N574" s="33"/>
    </row>
    <row r="575" spans="13:14" x14ac:dyDescent="0.3">
      <c r="M575" s="33"/>
      <c r="N575" s="33"/>
    </row>
    <row r="576" spans="13:14" x14ac:dyDescent="0.3">
      <c r="M576" s="33"/>
      <c r="N576" s="33"/>
    </row>
    <row r="577" spans="13:14" x14ac:dyDescent="0.3">
      <c r="M577" s="33"/>
      <c r="N577" s="33"/>
    </row>
    <row r="578" spans="13:14" x14ac:dyDescent="0.3">
      <c r="M578" s="33"/>
      <c r="N578" s="33"/>
    </row>
    <row r="579" spans="13:14" x14ac:dyDescent="0.3">
      <c r="M579" s="33"/>
      <c r="N579" s="33"/>
    </row>
    <row r="580" spans="13:14" x14ac:dyDescent="0.3">
      <c r="M580" s="33"/>
      <c r="N580" s="33"/>
    </row>
    <row r="581" spans="13:14" x14ac:dyDescent="0.3">
      <c r="M581" s="33"/>
      <c r="N581" s="33"/>
    </row>
    <row r="582" spans="13:14" x14ac:dyDescent="0.3">
      <c r="M582" s="33"/>
      <c r="N582" s="33"/>
    </row>
    <row r="583" spans="13:14" x14ac:dyDescent="0.3">
      <c r="M583" s="33"/>
      <c r="N583" s="33"/>
    </row>
    <row r="584" spans="13:14" x14ac:dyDescent="0.3">
      <c r="M584" s="33"/>
      <c r="N584" s="33"/>
    </row>
    <row r="585" spans="13:14" x14ac:dyDescent="0.3">
      <c r="M585" s="33"/>
      <c r="N585" s="33"/>
    </row>
    <row r="586" spans="13:14" x14ac:dyDescent="0.3">
      <c r="M586" s="33"/>
      <c r="N586" s="33"/>
    </row>
    <row r="587" spans="13:14" x14ac:dyDescent="0.3">
      <c r="M587" s="33"/>
      <c r="N587" s="33"/>
    </row>
    <row r="588" spans="13:14" x14ac:dyDescent="0.3">
      <c r="M588" s="33"/>
      <c r="N588" s="33"/>
    </row>
    <row r="589" spans="13:14" x14ac:dyDescent="0.3">
      <c r="M589" s="33"/>
      <c r="N589" s="33"/>
    </row>
    <row r="590" spans="13:14" x14ac:dyDescent="0.3">
      <c r="M590" s="33"/>
      <c r="N590" s="33"/>
    </row>
    <row r="591" spans="13:14" x14ac:dyDescent="0.3">
      <c r="M591" s="33"/>
      <c r="N591" s="33"/>
    </row>
    <row r="592" spans="13:14" x14ac:dyDescent="0.3">
      <c r="M592" s="33"/>
      <c r="N592" s="33"/>
    </row>
    <row r="593" spans="13:14" x14ac:dyDescent="0.3">
      <c r="M593" s="33"/>
      <c r="N593" s="33"/>
    </row>
    <row r="594" spans="13:14" x14ac:dyDescent="0.3">
      <c r="M594" s="33"/>
      <c r="N594" s="33"/>
    </row>
    <row r="595" spans="13:14" x14ac:dyDescent="0.3">
      <c r="M595" s="33"/>
      <c r="N595" s="33"/>
    </row>
    <row r="596" spans="13:14" x14ac:dyDescent="0.3">
      <c r="M596" s="33"/>
      <c r="N596" s="33"/>
    </row>
    <row r="597" spans="13:14" x14ac:dyDescent="0.3">
      <c r="M597" s="33"/>
      <c r="N597" s="33"/>
    </row>
    <row r="598" spans="13:14" x14ac:dyDescent="0.3">
      <c r="M598" s="33"/>
      <c r="N598" s="33"/>
    </row>
    <row r="599" spans="13:14" x14ac:dyDescent="0.3">
      <c r="M599" s="33"/>
      <c r="N599" s="33"/>
    </row>
    <row r="600" spans="13:14" x14ac:dyDescent="0.3">
      <c r="M600" s="33"/>
      <c r="N600" s="33"/>
    </row>
    <row r="601" spans="13:14" x14ac:dyDescent="0.3">
      <c r="M601" s="33"/>
      <c r="N601" s="33"/>
    </row>
    <row r="602" spans="13:14" x14ac:dyDescent="0.3">
      <c r="M602" s="33"/>
      <c r="N602" s="33"/>
    </row>
    <row r="603" spans="13:14" x14ac:dyDescent="0.3">
      <c r="M603" s="33"/>
      <c r="N603" s="33"/>
    </row>
    <row r="604" spans="13:14" x14ac:dyDescent="0.3">
      <c r="M604" s="33"/>
      <c r="N604" s="33"/>
    </row>
    <row r="605" spans="13:14" x14ac:dyDescent="0.3">
      <c r="M605" s="33"/>
      <c r="N605" s="33"/>
    </row>
    <row r="606" spans="13:14" x14ac:dyDescent="0.3">
      <c r="M606" s="33"/>
      <c r="N606" s="33"/>
    </row>
    <row r="607" spans="13:14" x14ac:dyDescent="0.3">
      <c r="M607" s="33"/>
      <c r="N607" s="33"/>
    </row>
    <row r="608" spans="13:14" x14ac:dyDescent="0.3">
      <c r="M608" s="33"/>
      <c r="N608" s="33"/>
    </row>
    <row r="609" spans="13:14" x14ac:dyDescent="0.3">
      <c r="M609" s="33"/>
      <c r="N609" s="33"/>
    </row>
    <row r="610" spans="13:14" x14ac:dyDescent="0.3">
      <c r="M610" s="33"/>
      <c r="N610" s="33"/>
    </row>
    <row r="611" spans="13:14" x14ac:dyDescent="0.3">
      <c r="M611" s="33"/>
      <c r="N611" s="33"/>
    </row>
    <row r="612" spans="13:14" x14ac:dyDescent="0.3">
      <c r="M612" s="33"/>
      <c r="N612" s="33"/>
    </row>
    <row r="613" spans="13:14" x14ac:dyDescent="0.3">
      <c r="M613" s="33"/>
      <c r="N613" s="33"/>
    </row>
    <row r="614" spans="13:14" x14ac:dyDescent="0.3">
      <c r="M614" s="33"/>
      <c r="N614" s="33"/>
    </row>
    <row r="615" spans="13:14" x14ac:dyDescent="0.3">
      <c r="M615" s="33"/>
      <c r="N615" s="33"/>
    </row>
    <row r="616" spans="13:14" x14ac:dyDescent="0.3">
      <c r="M616" s="33"/>
      <c r="N616" s="33"/>
    </row>
    <row r="617" spans="13:14" x14ac:dyDescent="0.3">
      <c r="M617" s="33"/>
      <c r="N617" s="33"/>
    </row>
    <row r="618" spans="13:14" x14ac:dyDescent="0.3">
      <c r="M618" s="33"/>
      <c r="N618" s="33"/>
    </row>
    <row r="619" spans="13:14" x14ac:dyDescent="0.3">
      <c r="M619" s="33"/>
      <c r="N619" s="33"/>
    </row>
    <row r="620" spans="13:14" x14ac:dyDescent="0.3">
      <c r="M620" s="33"/>
      <c r="N620" s="33"/>
    </row>
    <row r="621" spans="13:14" x14ac:dyDescent="0.3">
      <c r="M621" s="33"/>
      <c r="N621" s="33"/>
    </row>
    <row r="622" spans="13:14" x14ac:dyDescent="0.3">
      <c r="M622" s="33"/>
      <c r="N622" s="33"/>
    </row>
    <row r="623" spans="13:14" x14ac:dyDescent="0.3">
      <c r="M623" s="33"/>
      <c r="N623" s="33"/>
    </row>
    <row r="624" spans="13:14" x14ac:dyDescent="0.3">
      <c r="M624" s="33"/>
      <c r="N624" s="33"/>
    </row>
    <row r="625" spans="13:14" x14ac:dyDescent="0.3">
      <c r="M625" s="33"/>
      <c r="N625" s="33"/>
    </row>
    <row r="626" spans="13:14" x14ac:dyDescent="0.3">
      <c r="M626" s="33"/>
      <c r="N626" s="33"/>
    </row>
    <row r="627" spans="13:14" x14ac:dyDescent="0.3">
      <c r="M627" s="33"/>
      <c r="N627" s="33"/>
    </row>
    <row r="628" spans="13:14" x14ac:dyDescent="0.3">
      <c r="M628" s="33"/>
      <c r="N628" s="33"/>
    </row>
    <row r="629" spans="13:14" x14ac:dyDescent="0.3">
      <c r="M629" s="33"/>
      <c r="N629" s="33"/>
    </row>
    <row r="630" spans="13:14" x14ac:dyDescent="0.3">
      <c r="M630" s="33"/>
      <c r="N630" s="33"/>
    </row>
    <row r="631" spans="13:14" x14ac:dyDescent="0.3">
      <c r="M631" s="33"/>
      <c r="N631" s="33"/>
    </row>
    <row r="632" spans="13:14" x14ac:dyDescent="0.3">
      <c r="M632" s="33"/>
      <c r="N632" s="33"/>
    </row>
    <row r="633" spans="13:14" x14ac:dyDescent="0.3">
      <c r="M633" s="33"/>
      <c r="N633" s="33"/>
    </row>
    <row r="634" spans="13:14" x14ac:dyDescent="0.3">
      <c r="M634" s="33"/>
      <c r="N634" s="33"/>
    </row>
    <row r="635" spans="13:14" x14ac:dyDescent="0.3">
      <c r="M635" s="33"/>
      <c r="N635" s="33"/>
    </row>
    <row r="636" spans="13:14" x14ac:dyDescent="0.3">
      <c r="M636" s="33"/>
      <c r="N636" s="33"/>
    </row>
    <row r="637" spans="13:14" x14ac:dyDescent="0.3">
      <c r="M637" s="33"/>
      <c r="N637" s="33"/>
    </row>
    <row r="638" spans="13:14" x14ac:dyDescent="0.3">
      <c r="M638" s="33"/>
      <c r="N638" s="33"/>
    </row>
    <row r="639" spans="13:14" x14ac:dyDescent="0.3">
      <c r="M639" s="33"/>
      <c r="N639" s="33"/>
    </row>
    <row r="640" spans="13:14" x14ac:dyDescent="0.3">
      <c r="M640" s="33"/>
      <c r="N640" s="33"/>
    </row>
    <row r="641" spans="13:14" x14ac:dyDescent="0.3">
      <c r="M641" s="33"/>
      <c r="N641" s="33"/>
    </row>
    <row r="642" spans="13:14" x14ac:dyDescent="0.3">
      <c r="M642" s="33"/>
      <c r="N642" s="33"/>
    </row>
    <row r="643" spans="13:14" x14ac:dyDescent="0.3">
      <c r="M643" s="33"/>
      <c r="N643" s="33"/>
    </row>
    <row r="644" spans="13:14" x14ac:dyDescent="0.3">
      <c r="M644" s="33"/>
      <c r="N644" s="33"/>
    </row>
    <row r="645" spans="13:14" x14ac:dyDescent="0.3">
      <c r="M645" s="33"/>
      <c r="N645" s="33"/>
    </row>
    <row r="646" spans="13:14" x14ac:dyDescent="0.3">
      <c r="M646" s="33"/>
      <c r="N646" s="33"/>
    </row>
    <row r="647" spans="13:14" x14ac:dyDescent="0.3">
      <c r="M647" s="33"/>
      <c r="N647" s="33"/>
    </row>
    <row r="648" spans="13:14" x14ac:dyDescent="0.3">
      <c r="M648" s="33"/>
      <c r="N648" s="33"/>
    </row>
    <row r="649" spans="13:14" x14ac:dyDescent="0.3">
      <c r="M649" s="33"/>
      <c r="N649" s="33"/>
    </row>
    <row r="650" spans="13:14" x14ac:dyDescent="0.3">
      <c r="M650" s="33"/>
      <c r="N650" s="33"/>
    </row>
    <row r="651" spans="13:14" x14ac:dyDescent="0.3">
      <c r="M651" s="33"/>
      <c r="N651" s="33"/>
    </row>
    <row r="652" spans="13:14" x14ac:dyDescent="0.3">
      <c r="M652" s="33"/>
      <c r="N652" s="33"/>
    </row>
    <row r="653" spans="13:14" x14ac:dyDescent="0.3">
      <c r="M653" s="33"/>
      <c r="N653" s="33"/>
    </row>
    <row r="654" spans="13:14" x14ac:dyDescent="0.3">
      <c r="M654" s="33"/>
      <c r="N654" s="33"/>
    </row>
    <row r="655" spans="13:14" x14ac:dyDescent="0.3">
      <c r="M655" s="33"/>
      <c r="N655" s="33"/>
    </row>
    <row r="656" spans="13:14" x14ac:dyDescent="0.3">
      <c r="M656" s="33"/>
      <c r="N656" s="33"/>
    </row>
    <row r="657" spans="13:14" x14ac:dyDescent="0.3">
      <c r="M657" s="33"/>
      <c r="N657" s="33"/>
    </row>
    <row r="658" spans="13:14" x14ac:dyDescent="0.3">
      <c r="M658" s="33"/>
      <c r="N658" s="33"/>
    </row>
    <row r="659" spans="13:14" x14ac:dyDescent="0.3">
      <c r="M659" s="33"/>
      <c r="N659" s="33"/>
    </row>
    <row r="660" spans="13:14" x14ac:dyDescent="0.3">
      <c r="M660" s="33"/>
      <c r="N660" s="33"/>
    </row>
    <row r="661" spans="13:14" x14ac:dyDescent="0.3">
      <c r="M661" s="33"/>
      <c r="N661" s="33"/>
    </row>
    <row r="662" spans="13:14" x14ac:dyDescent="0.3">
      <c r="M662" s="33"/>
      <c r="N662" s="33"/>
    </row>
    <row r="663" spans="13:14" x14ac:dyDescent="0.3">
      <c r="M663" s="33"/>
      <c r="N663" s="33"/>
    </row>
    <row r="664" spans="13:14" x14ac:dyDescent="0.3">
      <c r="M664" s="33"/>
      <c r="N664" s="33"/>
    </row>
    <row r="665" spans="13:14" x14ac:dyDescent="0.3">
      <c r="M665" s="33"/>
      <c r="N665" s="33"/>
    </row>
    <row r="666" spans="13:14" x14ac:dyDescent="0.3">
      <c r="M666" s="33"/>
      <c r="N666" s="33"/>
    </row>
    <row r="667" spans="13:14" x14ac:dyDescent="0.3">
      <c r="M667" s="33"/>
      <c r="N667" s="33"/>
    </row>
    <row r="668" spans="13:14" x14ac:dyDescent="0.3">
      <c r="M668" s="33"/>
      <c r="N668" s="33"/>
    </row>
    <row r="669" spans="13:14" x14ac:dyDescent="0.3">
      <c r="M669" s="33"/>
      <c r="N669" s="33"/>
    </row>
    <row r="670" spans="13:14" x14ac:dyDescent="0.3">
      <c r="M670" s="33"/>
      <c r="N670" s="33"/>
    </row>
    <row r="671" spans="13:14" x14ac:dyDescent="0.3">
      <c r="M671" s="33"/>
      <c r="N671" s="33"/>
    </row>
    <row r="672" spans="13:14" x14ac:dyDescent="0.3">
      <c r="M672" s="33"/>
      <c r="N672" s="33"/>
    </row>
    <row r="673" spans="13:14" x14ac:dyDescent="0.3">
      <c r="M673" s="33"/>
      <c r="N673" s="33"/>
    </row>
    <row r="674" spans="13:14" x14ac:dyDescent="0.3">
      <c r="M674" s="33"/>
      <c r="N674" s="33"/>
    </row>
    <row r="675" spans="13:14" x14ac:dyDescent="0.3">
      <c r="M675" s="33"/>
      <c r="N675" s="33"/>
    </row>
    <row r="676" spans="13:14" x14ac:dyDescent="0.3">
      <c r="M676" s="33"/>
      <c r="N676" s="33"/>
    </row>
    <row r="677" spans="13:14" x14ac:dyDescent="0.3">
      <c r="M677" s="33"/>
      <c r="N677" s="33"/>
    </row>
    <row r="678" spans="13:14" x14ac:dyDescent="0.3">
      <c r="M678" s="33"/>
      <c r="N678" s="33"/>
    </row>
    <row r="679" spans="13:14" x14ac:dyDescent="0.3">
      <c r="M679" s="33"/>
      <c r="N679" s="33"/>
    </row>
    <row r="680" spans="13:14" x14ac:dyDescent="0.3">
      <c r="M680" s="33"/>
      <c r="N680" s="33"/>
    </row>
    <row r="681" spans="13:14" x14ac:dyDescent="0.3">
      <c r="M681" s="33"/>
      <c r="N681" s="33"/>
    </row>
    <row r="682" spans="13:14" x14ac:dyDescent="0.3">
      <c r="M682" s="33"/>
      <c r="N682" s="33"/>
    </row>
    <row r="683" spans="13:14" x14ac:dyDescent="0.3">
      <c r="M683" s="33"/>
      <c r="N683" s="33"/>
    </row>
    <row r="684" spans="13:14" x14ac:dyDescent="0.3">
      <c r="M684" s="33"/>
      <c r="N684" s="33"/>
    </row>
    <row r="685" spans="13:14" x14ac:dyDescent="0.3">
      <c r="M685" s="33"/>
      <c r="N685" s="33"/>
    </row>
    <row r="686" spans="13:14" x14ac:dyDescent="0.3">
      <c r="M686" s="33"/>
      <c r="N686" s="33"/>
    </row>
    <row r="687" spans="13:14" x14ac:dyDescent="0.3">
      <c r="M687" s="33"/>
      <c r="N687" s="33"/>
    </row>
    <row r="688" spans="13:14" x14ac:dyDescent="0.3">
      <c r="M688" s="33"/>
      <c r="N688" s="33"/>
    </row>
    <row r="689" spans="13:14" x14ac:dyDescent="0.3">
      <c r="M689" s="33"/>
      <c r="N689" s="33"/>
    </row>
    <row r="690" spans="13:14" x14ac:dyDescent="0.3">
      <c r="M690" s="33"/>
      <c r="N690" s="33"/>
    </row>
    <row r="691" spans="13:14" x14ac:dyDescent="0.3">
      <c r="M691" s="33"/>
      <c r="N691" s="33"/>
    </row>
    <row r="692" spans="13:14" x14ac:dyDescent="0.3">
      <c r="M692" s="33"/>
      <c r="N692" s="33"/>
    </row>
    <row r="693" spans="13:14" x14ac:dyDescent="0.3">
      <c r="M693" s="33"/>
      <c r="N693" s="33"/>
    </row>
    <row r="694" spans="13:14" x14ac:dyDescent="0.3">
      <c r="M694" s="33"/>
      <c r="N694" s="33"/>
    </row>
    <row r="695" spans="13:14" x14ac:dyDescent="0.3">
      <c r="M695" s="33"/>
      <c r="N695" s="33"/>
    </row>
    <row r="696" spans="13:14" x14ac:dyDescent="0.3">
      <c r="M696" s="33"/>
      <c r="N696" s="33"/>
    </row>
    <row r="697" spans="13:14" x14ac:dyDescent="0.3">
      <c r="M697" s="33"/>
      <c r="N697" s="33"/>
    </row>
    <row r="698" spans="13:14" x14ac:dyDescent="0.3">
      <c r="M698" s="33"/>
      <c r="N698" s="33"/>
    </row>
    <row r="699" spans="13:14" x14ac:dyDescent="0.3">
      <c r="M699" s="33"/>
      <c r="N699" s="33"/>
    </row>
    <row r="700" spans="13:14" x14ac:dyDescent="0.3">
      <c r="M700" s="33"/>
      <c r="N700" s="33"/>
    </row>
    <row r="701" spans="13:14" x14ac:dyDescent="0.3">
      <c r="M701" s="33"/>
      <c r="N701" s="33"/>
    </row>
    <row r="702" spans="13:14" x14ac:dyDescent="0.3">
      <c r="M702" s="33"/>
      <c r="N702" s="33"/>
    </row>
    <row r="703" spans="13:14" x14ac:dyDescent="0.3">
      <c r="M703" s="33"/>
      <c r="N703" s="33"/>
    </row>
    <row r="704" spans="13:14" x14ac:dyDescent="0.3">
      <c r="M704" s="33"/>
      <c r="N704" s="33"/>
    </row>
    <row r="705" spans="13:14" x14ac:dyDescent="0.3">
      <c r="M705" s="33"/>
      <c r="N705" s="33"/>
    </row>
    <row r="706" spans="13:14" x14ac:dyDescent="0.3">
      <c r="M706" s="33"/>
      <c r="N706" s="33"/>
    </row>
    <row r="707" spans="13:14" x14ac:dyDescent="0.3">
      <c r="M707" s="33"/>
      <c r="N707" s="33"/>
    </row>
    <row r="708" spans="13:14" x14ac:dyDescent="0.3">
      <c r="M708" s="33"/>
      <c r="N708" s="33"/>
    </row>
    <row r="709" spans="13:14" x14ac:dyDescent="0.3">
      <c r="M709" s="33"/>
      <c r="N709" s="33"/>
    </row>
    <row r="710" spans="13:14" x14ac:dyDescent="0.3">
      <c r="M710" s="33"/>
      <c r="N710" s="33"/>
    </row>
    <row r="711" spans="13:14" x14ac:dyDescent="0.3">
      <c r="M711" s="33"/>
      <c r="N711" s="33"/>
    </row>
    <row r="712" spans="13:14" x14ac:dyDescent="0.3">
      <c r="M712" s="33"/>
      <c r="N712" s="33"/>
    </row>
    <row r="713" spans="13:14" x14ac:dyDescent="0.3">
      <c r="M713" s="33"/>
      <c r="N713" s="33"/>
    </row>
    <row r="714" spans="13:14" x14ac:dyDescent="0.3">
      <c r="M714" s="33"/>
      <c r="N714" s="33"/>
    </row>
    <row r="715" spans="13:14" x14ac:dyDescent="0.3">
      <c r="M715" s="33"/>
      <c r="N715" s="33"/>
    </row>
    <row r="716" spans="13:14" x14ac:dyDescent="0.3">
      <c r="M716" s="33"/>
      <c r="N716" s="33"/>
    </row>
    <row r="717" spans="13:14" x14ac:dyDescent="0.3">
      <c r="M717" s="33"/>
      <c r="N717" s="33"/>
    </row>
    <row r="718" spans="13:14" x14ac:dyDescent="0.3">
      <c r="M718" s="33"/>
      <c r="N718" s="33"/>
    </row>
    <row r="719" spans="13:14" x14ac:dyDescent="0.3">
      <c r="M719" s="33"/>
      <c r="N719" s="33"/>
    </row>
    <row r="720" spans="13:14" x14ac:dyDescent="0.3">
      <c r="M720" s="33"/>
      <c r="N720" s="33"/>
    </row>
    <row r="721" spans="13:14" x14ac:dyDescent="0.3">
      <c r="M721" s="33"/>
      <c r="N721" s="33"/>
    </row>
    <row r="722" spans="13:14" x14ac:dyDescent="0.3">
      <c r="M722" s="33"/>
      <c r="N722" s="33"/>
    </row>
    <row r="723" spans="13:14" x14ac:dyDescent="0.3">
      <c r="M723" s="33"/>
      <c r="N723" s="33"/>
    </row>
    <row r="724" spans="13:14" x14ac:dyDescent="0.3">
      <c r="M724" s="33"/>
      <c r="N724" s="33"/>
    </row>
    <row r="725" spans="13:14" x14ac:dyDescent="0.3">
      <c r="M725" s="33"/>
      <c r="N725" s="33"/>
    </row>
    <row r="726" spans="13:14" x14ac:dyDescent="0.3">
      <c r="M726" s="33"/>
      <c r="N726" s="33"/>
    </row>
    <row r="727" spans="13:14" x14ac:dyDescent="0.3">
      <c r="M727" s="33"/>
      <c r="N727" s="33"/>
    </row>
    <row r="728" spans="13:14" x14ac:dyDescent="0.3">
      <c r="M728" s="33"/>
      <c r="N728" s="33"/>
    </row>
    <row r="729" spans="13:14" x14ac:dyDescent="0.3">
      <c r="M729" s="33"/>
      <c r="N729" s="33"/>
    </row>
    <row r="730" spans="13:14" x14ac:dyDescent="0.3">
      <c r="M730" s="33"/>
      <c r="N730" s="33"/>
    </row>
    <row r="731" spans="13:14" x14ac:dyDescent="0.3">
      <c r="M731" s="33"/>
      <c r="N731" s="33"/>
    </row>
    <row r="732" spans="13:14" x14ac:dyDescent="0.3">
      <c r="M732" s="33"/>
      <c r="N732" s="33"/>
    </row>
    <row r="733" spans="13:14" x14ac:dyDescent="0.3">
      <c r="M733" s="33"/>
      <c r="N733" s="33"/>
    </row>
    <row r="734" spans="13:14" x14ac:dyDescent="0.3">
      <c r="M734" s="33"/>
      <c r="N734" s="33"/>
    </row>
    <row r="735" spans="13:14" x14ac:dyDescent="0.3">
      <c r="M735" s="33"/>
      <c r="N735" s="33"/>
    </row>
    <row r="736" spans="13:14" x14ac:dyDescent="0.3">
      <c r="M736" s="33"/>
      <c r="N736" s="33"/>
    </row>
    <row r="737" spans="13:14" x14ac:dyDescent="0.3">
      <c r="M737" s="33"/>
      <c r="N737" s="33"/>
    </row>
    <row r="738" spans="13:14" x14ac:dyDescent="0.3">
      <c r="M738" s="33"/>
      <c r="N738" s="33"/>
    </row>
    <row r="739" spans="13:14" x14ac:dyDescent="0.3">
      <c r="M739" s="33"/>
      <c r="N739" s="33"/>
    </row>
    <row r="740" spans="13:14" x14ac:dyDescent="0.3">
      <c r="M740" s="33"/>
      <c r="N740" s="33"/>
    </row>
    <row r="741" spans="13:14" x14ac:dyDescent="0.3">
      <c r="M741" s="33"/>
      <c r="N741" s="33"/>
    </row>
    <row r="742" spans="13:14" x14ac:dyDescent="0.3">
      <c r="M742" s="33"/>
      <c r="N742" s="33"/>
    </row>
    <row r="743" spans="13:14" x14ac:dyDescent="0.3">
      <c r="M743" s="33"/>
      <c r="N743" s="33"/>
    </row>
    <row r="744" spans="13:14" x14ac:dyDescent="0.3">
      <c r="M744" s="33"/>
      <c r="N744" s="33"/>
    </row>
    <row r="745" spans="13:14" x14ac:dyDescent="0.3">
      <c r="M745" s="33"/>
      <c r="N745" s="33"/>
    </row>
    <row r="746" spans="13:14" x14ac:dyDescent="0.3">
      <c r="M746" s="33"/>
      <c r="N746" s="33"/>
    </row>
    <row r="747" spans="13:14" x14ac:dyDescent="0.3">
      <c r="M747" s="33"/>
      <c r="N747" s="33"/>
    </row>
    <row r="748" spans="13:14" x14ac:dyDescent="0.3">
      <c r="M748" s="33"/>
      <c r="N748" s="33"/>
    </row>
    <row r="749" spans="13:14" x14ac:dyDescent="0.3">
      <c r="M749" s="33"/>
      <c r="N749" s="33"/>
    </row>
    <row r="750" spans="13:14" x14ac:dyDescent="0.3">
      <c r="M750" s="33"/>
      <c r="N750" s="33"/>
    </row>
    <row r="751" spans="13:14" x14ac:dyDescent="0.3">
      <c r="M751" s="33"/>
      <c r="N751" s="33"/>
    </row>
    <row r="752" spans="13:14" x14ac:dyDescent="0.3">
      <c r="M752" s="33"/>
      <c r="N752" s="33"/>
    </row>
    <row r="753" spans="13:14" x14ac:dyDescent="0.3">
      <c r="M753" s="33"/>
      <c r="N753" s="33"/>
    </row>
    <row r="754" spans="13:14" x14ac:dyDescent="0.3">
      <c r="M754" s="33"/>
      <c r="N754" s="33"/>
    </row>
    <row r="755" spans="13:14" x14ac:dyDescent="0.3">
      <c r="M755" s="33"/>
      <c r="N755" s="33"/>
    </row>
    <row r="756" spans="13:14" x14ac:dyDescent="0.3">
      <c r="M756" s="33"/>
      <c r="N756" s="33"/>
    </row>
    <row r="757" spans="13:14" x14ac:dyDescent="0.3">
      <c r="M757" s="33"/>
      <c r="N757" s="33"/>
    </row>
    <row r="758" spans="13:14" x14ac:dyDescent="0.3">
      <c r="M758" s="33"/>
      <c r="N758" s="33"/>
    </row>
    <row r="759" spans="13:14" x14ac:dyDescent="0.3">
      <c r="M759" s="33"/>
      <c r="N759" s="33"/>
    </row>
    <row r="760" spans="13:14" x14ac:dyDescent="0.3">
      <c r="M760" s="33"/>
      <c r="N760" s="33"/>
    </row>
    <row r="761" spans="13:14" x14ac:dyDescent="0.3">
      <c r="M761" s="33"/>
      <c r="N761" s="33"/>
    </row>
    <row r="762" spans="13:14" x14ac:dyDescent="0.3">
      <c r="M762" s="33"/>
      <c r="N762" s="33"/>
    </row>
    <row r="763" spans="13:14" x14ac:dyDescent="0.3">
      <c r="M763" s="33"/>
      <c r="N763" s="33"/>
    </row>
    <row r="764" spans="13:14" x14ac:dyDescent="0.3">
      <c r="M764" s="33"/>
      <c r="N764" s="33"/>
    </row>
    <row r="765" spans="13:14" x14ac:dyDescent="0.3">
      <c r="M765" s="33"/>
      <c r="N765" s="33"/>
    </row>
    <row r="766" spans="13:14" x14ac:dyDescent="0.3">
      <c r="M766" s="33"/>
      <c r="N766" s="33"/>
    </row>
    <row r="767" spans="13:14" x14ac:dyDescent="0.3">
      <c r="M767" s="33"/>
      <c r="N767" s="33"/>
    </row>
    <row r="768" spans="13:14" x14ac:dyDescent="0.3">
      <c r="M768" s="33"/>
      <c r="N768" s="33"/>
    </row>
    <row r="769" spans="13:14" x14ac:dyDescent="0.3">
      <c r="M769" s="33"/>
      <c r="N769" s="33"/>
    </row>
    <row r="770" spans="13:14" x14ac:dyDescent="0.3">
      <c r="M770" s="33"/>
      <c r="N770" s="33"/>
    </row>
    <row r="771" spans="13:14" x14ac:dyDescent="0.3">
      <c r="M771" s="33"/>
      <c r="N771" s="33"/>
    </row>
    <row r="772" spans="13:14" x14ac:dyDescent="0.3">
      <c r="M772" s="33"/>
      <c r="N772" s="33"/>
    </row>
    <row r="773" spans="13:14" x14ac:dyDescent="0.3">
      <c r="M773" s="33"/>
      <c r="N773" s="33"/>
    </row>
    <row r="774" spans="13:14" x14ac:dyDescent="0.3">
      <c r="M774" s="33"/>
      <c r="N774" s="33"/>
    </row>
    <row r="775" spans="13:14" x14ac:dyDescent="0.3">
      <c r="M775" s="33"/>
      <c r="N775" s="33"/>
    </row>
    <row r="776" spans="13:14" x14ac:dyDescent="0.3">
      <c r="M776" s="33"/>
      <c r="N776" s="33"/>
    </row>
    <row r="777" spans="13:14" x14ac:dyDescent="0.3">
      <c r="M777" s="33"/>
      <c r="N777" s="33"/>
    </row>
    <row r="778" spans="13:14" x14ac:dyDescent="0.3">
      <c r="M778" s="33"/>
      <c r="N778" s="33"/>
    </row>
    <row r="779" spans="13:14" x14ac:dyDescent="0.3">
      <c r="M779" s="33"/>
      <c r="N779" s="33"/>
    </row>
    <row r="780" spans="13:14" x14ac:dyDescent="0.3">
      <c r="M780" s="33"/>
      <c r="N780" s="33"/>
    </row>
    <row r="781" spans="13:14" x14ac:dyDescent="0.3">
      <c r="M781" s="33"/>
      <c r="N781" s="33"/>
    </row>
    <row r="782" spans="13:14" x14ac:dyDescent="0.3">
      <c r="M782" s="33"/>
      <c r="N782" s="33"/>
    </row>
    <row r="783" spans="13:14" x14ac:dyDescent="0.3">
      <c r="M783" s="33"/>
      <c r="N783" s="33"/>
    </row>
    <row r="784" spans="13:14" x14ac:dyDescent="0.3">
      <c r="M784" s="33"/>
      <c r="N784" s="33"/>
    </row>
    <row r="785" spans="13:14" x14ac:dyDescent="0.3">
      <c r="M785" s="33"/>
      <c r="N785" s="33"/>
    </row>
    <row r="786" spans="13:14" x14ac:dyDescent="0.3">
      <c r="M786" s="33"/>
      <c r="N786" s="33"/>
    </row>
    <row r="787" spans="13:14" x14ac:dyDescent="0.3">
      <c r="M787" s="33"/>
      <c r="N787" s="33"/>
    </row>
    <row r="788" spans="13:14" x14ac:dyDescent="0.3">
      <c r="M788" s="33"/>
      <c r="N788" s="33"/>
    </row>
    <row r="789" spans="13:14" x14ac:dyDescent="0.3">
      <c r="M789" s="33"/>
      <c r="N789" s="33"/>
    </row>
    <row r="790" spans="13:14" x14ac:dyDescent="0.3">
      <c r="M790" s="33"/>
      <c r="N790" s="33"/>
    </row>
    <row r="791" spans="13:14" x14ac:dyDescent="0.3">
      <c r="M791" s="33"/>
      <c r="N791" s="33"/>
    </row>
    <row r="792" spans="13:14" x14ac:dyDescent="0.3">
      <c r="M792" s="33"/>
      <c r="N792" s="33"/>
    </row>
    <row r="793" spans="13:14" x14ac:dyDescent="0.3">
      <c r="M793" s="33"/>
      <c r="N793" s="33"/>
    </row>
    <row r="794" spans="13:14" x14ac:dyDescent="0.3">
      <c r="M794" s="33"/>
      <c r="N794" s="33"/>
    </row>
    <row r="795" spans="13:14" x14ac:dyDescent="0.3">
      <c r="M795" s="33"/>
      <c r="N795" s="33"/>
    </row>
    <row r="796" spans="13:14" x14ac:dyDescent="0.3">
      <c r="M796" s="33"/>
      <c r="N796" s="33"/>
    </row>
    <row r="797" spans="13:14" x14ac:dyDescent="0.3">
      <c r="M797" s="33"/>
      <c r="N797" s="33"/>
    </row>
    <row r="798" spans="13:14" x14ac:dyDescent="0.3">
      <c r="M798" s="33"/>
      <c r="N798" s="33"/>
    </row>
    <row r="799" spans="13:14" x14ac:dyDescent="0.3">
      <c r="M799" s="33"/>
      <c r="N799" s="33"/>
    </row>
    <row r="800" spans="13:14" x14ac:dyDescent="0.3">
      <c r="M800" s="33"/>
      <c r="N800" s="33"/>
    </row>
    <row r="801" spans="13:14" x14ac:dyDescent="0.3">
      <c r="M801" s="33"/>
      <c r="N801" s="33"/>
    </row>
    <row r="802" spans="13:14" x14ac:dyDescent="0.3">
      <c r="M802" s="33"/>
      <c r="N802" s="33"/>
    </row>
    <row r="803" spans="13:14" x14ac:dyDescent="0.3">
      <c r="M803" s="33"/>
      <c r="N803" s="33"/>
    </row>
    <row r="804" spans="13:14" x14ac:dyDescent="0.3">
      <c r="M804" s="33"/>
      <c r="N804" s="33"/>
    </row>
    <row r="805" spans="13:14" x14ac:dyDescent="0.3">
      <c r="M805" s="33"/>
      <c r="N805" s="33"/>
    </row>
    <row r="806" spans="13:14" x14ac:dyDescent="0.3">
      <c r="M806" s="33"/>
      <c r="N806" s="33"/>
    </row>
    <row r="807" spans="13:14" x14ac:dyDescent="0.3">
      <c r="M807" s="33"/>
      <c r="N807" s="33"/>
    </row>
    <row r="808" spans="13:14" x14ac:dyDescent="0.3">
      <c r="M808" s="33"/>
      <c r="N808" s="33"/>
    </row>
    <row r="809" spans="13:14" x14ac:dyDescent="0.3">
      <c r="M809" s="33"/>
      <c r="N809" s="33"/>
    </row>
    <row r="810" spans="13:14" x14ac:dyDescent="0.3">
      <c r="M810" s="33"/>
      <c r="N810" s="33"/>
    </row>
    <row r="811" spans="13:14" x14ac:dyDescent="0.3">
      <c r="M811" s="33"/>
      <c r="N811" s="33"/>
    </row>
    <row r="812" spans="13:14" x14ac:dyDescent="0.3">
      <c r="M812" s="33"/>
      <c r="N812" s="33"/>
    </row>
    <row r="813" spans="13:14" x14ac:dyDescent="0.3">
      <c r="M813" s="33"/>
      <c r="N813" s="33"/>
    </row>
    <row r="814" spans="13:14" x14ac:dyDescent="0.3">
      <c r="M814" s="33"/>
      <c r="N814" s="33"/>
    </row>
    <row r="815" spans="13:14" x14ac:dyDescent="0.3">
      <c r="M815" s="33"/>
      <c r="N815" s="33"/>
    </row>
    <row r="816" spans="13:14" x14ac:dyDescent="0.3">
      <c r="M816" s="33"/>
      <c r="N816" s="33"/>
    </row>
    <row r="817" spans="13:14" x14ac:dyDescent="0.3">
      <c r="M817" s="33"/>
      <c r="N817" s="33"/>
    </row>
    <row r="818" spans="13:14" x14ac:dyDescent="0.3">
      <c r="M818" s="33"/>
      <c r="N818" s="33"/>
    </row>
    <row r="819" spans="13:14" x14ac:dyDescent="0.3">
      <c r="M819" s="33"/>
      <c r="N819" s="33"/>
    </row>
    <row r="820" spans="13:14" x14ac:dyDescent="0.3">
      <c r="M820" s="33"/>
      <c r="N820" s="33"/>
    </row>
    <row r="821" spans="13:14" x14ac:dyDescent="0.3">
      <c r="M821" s="33"/>
      <c r="N821" s="33"/>
    </row>
    <row r="822" spans="13:14" x14ac:dyDescent="0.3">
      <c r="M822" s="33"/>
      <c r="N822" s="33"/>
    </row>
    <row r="823" spans="13:14" x14ac:dyDescent="0.3">
      <c r="M823" s="33"/>
      <c r="N823" s="33"/>
    </row>
    <row r="824" spans="13:14" x14ac:dyDescent="0.3">
      <c r="M824" s="33"/>
      <c r="N824" s="33"/>
    </row>
    <row r="825" spans="13:14" x14ac:dyDescent="0.3">
      <c r="M825" s="33"/>
      <c r="N825" s="33"/>
    </row>
    <row r="826" spans="13:14" x14ac:dyDescent="0.3">
      <c r="M826" s="33"/>
      <c r="N826" s="33"/>
    </row>
    <row r="827" spans="13:14" x14ac:dyDescent="0.3">
      <c r="M827" s="33"/>
      <c r="N827" s="33"/>
    </row>
    <row r="828" spans="13:14" x14ac:dyDescent="0.3">
      <c r="M828" s="33"/>
      <c r="N828" s="33"/>
    </row>
    <row r="829" spans="13:14" x14ac:dyDescent="0.3">
      <c r="M829" s="33"/>
      <c r="N829" s="33"/>
    </row>
    <row r="830" spans="13:14" x14ac:dyDescent="0.3">
      <c r="M830" s="33"/>
      <c r="N830" s="33"/>
    </row>
    <row r="831" spans="13:14" x14ac:dyDescent="0.3">
      <c r="M831" s="33"/>
      <c r="N831" s="33"/>
    </row>
    <row r="832" spans="13:14" x14ac:dyDescent="0.3">
      <c r="M832" s="33"/>
      <c r="N832" s="33"/>
    </row>
    <row r="833" spans="13:14" x14ac:dyDescent="0.3">
      <c r="M833" s="33"/>
      <c r="N833" s="33"/>
    </row>
    <row r="834" spans="13:14" x14ac:dyDescent="0.3">
      <c r="M834" s="33"/>
      <c r="N834" s="33"/>
    </row>
    <row r="835" spans="13:14" x14ac:dyDescent="0.3">
      <c r="M835" s="33"/>
      <c r="N835" s="33"/>
    </row>
    <row r="836" spans="13:14" x14ac:dyDescent="0.3">
      <c r="M836" s="33"/>
      <c r="N836" s="33"/>
    </row>
    <row r="837" spans="13:14" x14ac:dyDescent="0.3">
      <c r="M837" s="33"/>
      <c r="N837" s="33"/>
    </row>
    <row r="838" spans="13:14" x14ac:dyDescent="0.3">
      <c r="M838" s="33"/>
      <c r="N838" s="33"/>
    </row>
    <row r="839" spans="13:14" x14ac:dyDescent="0.3">
      <c r="M839" s="33"/>
      <c r="N839" s="33"/>
    </row>
    <row r="840" spans="13:14" x14ac:dyDescent="0.3">
      <c r="M840" s="33"/>
      <c r="N840" s="33"/>
    </row>
    <row r="841" spans="13:14" x14ac:dyDescent="0.3">
      <c r="M841" s="33"/>
      <c r="N841" s="33"/>
    </row>
    <row r="842" spans="13:14" x14ac:dyDescent="0.3">
      <c r="M842" s="33"/>
      <c r="N842" s="33"/>
    </row>
    <row r="843" spans="13:14" x14ac:dyDescent="0.3">
      <c r="M843" s="33"/>
      <c r="N843" s="33"/>
    </row>
    <row r="844" spans="13:14" x14ac:dyDescent="0.3">
      <c r="M844" s="33"/>
      <c r="N844" s="33"/>
    </row>
    <row r="845" spans="13:14" x14ac:dyDescent="0.3">
      <c r="M845" s="33"/>
      <c r="N845" s="33"/>
    </row>
    <row r="846" spans="13:14" x14ac:dyDescent="0.3">
      <c r="M846" s="33"/>
      <c r="N846" s="33"/>
    </row>
    <row r="847" spans="13:14" x14ac:dyDescent="0.3">
      <c r="M847" s="33"/>
      <c r="N847" s="33"/>
    </row>
    <row r="848" spans="13:14" x14ac:dyDescent="0.3">
      <c r="M848" s="33"/>
      <c r="N848" s="33"/>
    </row>
    <row r="849" spans="13:14" x14ac:dyDescent="0.3">
      <c r="M849" s="33"/>
      <c r="N849" s="33"/>
    </row>
    <row r="850" spans="13:14" x14ac:dyDescent="0.3">
      <c r="M850" s="33"/>
      <c r="N850" s="33"/>
    </row>
    <row r="851" spans="13:14" x14ac:dyDescent="0.3">
      <c r="M851" s="33"/>
      <c r="N851" s="33"/>
    </row>
    <row r="852" spans="13:14" x14ac:dyDescent="0.3">
      <c r="M852" s="33"/>
      <c r="N852" s="33"/>
    </row>
    <row r="853" spans="13:14" x14ac:dyDescent="0.3">
      <c r="M853" s="33"/>
      <c r="N853" s="33"/>
    </row>
    <row r="854" spans="13:14" x14ac:dyDescent="0.3">
      <c r="M854" s="33"/>
      <c r="N854" s="33"/>
    </row>
    <row r="855" spans="13:14" x14ac:dyDescent="0.3">
      <c r="M855" s="33"/>
      <c r="N855" s="33"/>
    </row>
    <row r="856" spans="13:14" x14ac:dyDescent="0.3">
      <c r="M856" s="33"/>
      <c r="N856" s="33"/>
    </row>
    <row r="857" spans="13:14" x14ac:dyDescent="0.3">
      <c r="M857" s="33"/>
      <c r="N857" s="33"/>
    </row>
    <row r="858" spans="13:14" x14ac:dyDescent="0.3">
      <c r="M858" s="33"/>
      <c r="N858" s="33"/>
    </row>
    <row r="859" spans="13:14" x14ac:dyDescent="0.3">
      <c r="M859" s="33"/>
      <c r="N859" s="33"/>
    </row>
    <row r="860" spans="13:14" x14ac:dyDescent="0.3">
      <c r="M860" s="33"/>
      <c r="N860" s="33"/>
    </row>
    <row r="861" spans="13:14" x14ac:dyDescent="0.3">
      <c r="M861" s="33"/>
      <c r="N861" s="33"/>
    </row>
    <row r="862" spans="13:14" x14ac:dyDescent="0.3">
      <c r="M862" s="33"/>
      <c r="N862" s="33"/>
    </row>
    <row r="863" spans="13:14" x14ac:dyDescent="0.3">
      <c r="M863" s="33"/>
      <c r="N863" s="33"/>
    </row>
    <row r="864" spans="13:14" x14ac:dyDescent="0.3">
      <c r="M864" s="33"/>
      <c r="N864" s="33"/>
    </row>
    <row r="865" spans="13:14" x14ac:dyDescent="0.3">
      <c r="M865" s="33"/>
      <c r="N865" s="33"/>
    </row>
    <row r="866" spans="13:14" x14ac:dyDescent="0.3">
      <c r="M866" s="33"/>
      <c r="N866" s="33"/>
    </row>
    <row r="867" spans="13:14" x14ac:dyDescent="0.3">
      <c r="M867" s="33"/>
      <c r="N867" s="33"/>
    </row>
    <row r="868" spans="13:14" x14ac:dyDescent="0.3">
      <c r="M868" s="33"/>
      <c r="N868" s="33"/>
    </row>
    <row r="869" spans="13:14" x14ac:dyDescent="0.3">
      <c r="M869" s="33"/>
      <c r="N869" s="33"/>
    </row>
    <row r="870" spans="13:14" x14ac:dyDescent="0.3">
      <c r="M870" s="33"/>
      <c r="N870" s="33"/>
    </row>
    <row r="871" spans="13:14" x14ac:dyDescent="0.3">
      <c r="M871" s="33"/>
      <c r="N871" s="33"/>
    </row>
    <row r="872" spans="13:14" x14ac:dyDescent="0.3">
      <c r="M872" s="33"/>
      <c r="N872" s="33"/>
    </row>
    <row r="873" spans="13:14" x14ac:dyDescent="0.3">
      <c r="M873" s="33"/>
      <c r="N873" s="33"/>
    </row>
    <row r="874" spans="13:14" x14ac:dyDescent="0.3">
      <c r="M874" s="33"/>
      <c r="N874" s="33"/>
    </row>
    <row r="875" spans="13:14" x14ac:dyDescent="0.3">
      <c r="M875" s="33"/>
      <c r="N875" s="33"/>
    </row>
    <row r="876" spans="13:14" x14ac:dyDescent="0.3">
      <c r="M876" s="33"/>
      <c r="N876" s="33"/>
    </row>
    <row r="877" spans="13:14" x14ac:dyDescent="0.3">
      <c r="M877" s="33"/>
      <c r="N877" s="33"/>
    </row>
    <row r="878" spans="13:14" x14ac:dyDescent="0.3">
      <c r="M878" s="33"/>
      <c r="N878" s="33"/>
    </row>
    <row r="879" spans="13:14" x14ac:dyDescent="0.3">
      <c r="M879" s="33"/>
      <c r="N879" s="33"/>
    </row>
    <row r="880" spans="13:14" x14ac:dyDescent="0.3">
      <c r="M880" s="33"/>
      <c r="N880" s="33"/>
    </row>
    <row r="881" spans="13:14" x14ac:dyDescent="0.3">
      <c r="M881" s="33"/>
      <c r="N881" s="33"/>
    </row>
    <row r="882" spans="13:14" x14ac:dyDescent="0.3">
      <c r="M882" s="33"/>
      <c r="N882" s="33"/>
    </row>
    <row r="883" spans="13:14" x14ac:dyDescent="0.3">
      <c r="M883" s="33"/>
      <c r="N883" s="33"/>
    </row>
    <row r="884" spans="13:14" x14ac:dyDescent="0.3">
      <c r="M884" s="33"/>
      <c r="N884" s="33"/>
    </row>
    <row r="885" spans="13:14" x14ac:dyDescent="0.3">
      <c r="M885" s="33"/>
      <c r="N885" s="33"/>
    </row>
    <row r="886" spans="13:14" x14ac:dyDescent="0.3">
      <c r="M886" s="33"/>
      <c r="N886" s="33"/>
    </row>
    <row r="887" spans="13:14" x14ac:dyDescent="0.3">
      <c r="M887" s="33"/>
      <c r="N887" s="33"/>
    </row>
    <row r="888" spans="13:14" x14ac:dyDescent="0.3">
      <c r="M888" s="33"/>
      <c r="N888" s="33"/>
    </row>
    <row r="889" spans="13:14" x14ac:dyDescent="0.3">
      <c r="M889" s="33"/>
      <c r="N889" s="33"/>
    </row>
    <row r="890" spans="13:14" x14ac:dyDescent="0.3">
      <c r="M890" s="33"/>
      <c r="N890" s="33"/>
    </row>
    <row r="891" spans="13:14" x14ac:dyDescent="0.3">
      <c r="M891" s="33"/>
      <c r="N891" s="33"/>
    </row>
    <row r="892" spans="13:14" x14ac:dyDescent="0.3">
      <c r="M892" s="33"/>
      <c r="N892" s="33"/>
    </row>
    <row r="893" spans="13:14" x14ac:dyDescent="0.3">
      <c r="M893" s="33"/>
      <c r="N893" s="33"/>
    </row>
    <row r="894" spans="13:14" x14ac:dyDescent="0.3">
      <c r="M894" s="33"/>
      <c r="N894" s="33"/>
    </row>
    <row r="895" spans="13:14" x14ac:dyDescent="0.3">
      <c r="M895" s="33"/>
      <c r="N895" s="33"/>
    </row>
    <row r="896" spans="13:14" x14ac:dyDescent="0.3">
      <c r="M896" s="33"/>
      <c r="N896" s="33"/>
    </row>
    <row r="897" spans="13:14" x14ac:dyDescent="0.3">
      <c r="M897" s="33"/>
      <c r="N897" s="33"/>
    </row>
    <row r="898" spans="13:14" x14ac:dyDescent="0.3">
      <c r="M898" s="33"/>
      <c r="N898" s="33"/>
    </row>
    <row r="899" spans="13:14" x14ac:dyDescent="0.3">
      <c r="M899" s="33"/>
      <c r="N899" s="33"/>
    </row>
    <row r="900" spans="13:14" x14ac:dyDescent="0.3">
      <c r="M900" s="33"/>
      <c r="N900" s="33"/>
    </row>
    <row r="901" spans="13:14" x14ac:dyDescent="0.3">
      <c r="M901" s="33"/>
      <c r="N901" s="33"/>
    </row>
    <row r="902" spans="13:14" x14ac:dyDescent="0.3">
      <c r="M902" s="33"/>
      <c r="N902" s="33"/>
    </row>
    <row r="903" spans="13:14" x14ac:dyDescent="0.3">
      <c r="M903" s="33"/>
      <c r="N903" s="33"/>
    </row>
    <row r="904" spans="13:14" x14ac:dyDescent="0.3">
      <c r="M904" s="33"/>
      <c r="N904" s="33"/>
    </row>
    <row r="905" spans="13:14" x14ac:dyDescent="0.3">
      <c r="M905" s="33"/>
      <c r="N905" s="33"/>
    </row>
    <row r="906" spans="13:14" x14ac:dyDescent="0.3">
      <c r="M906" s="33"/>
      <c r="N906" s="33"/>
    </row>
    <row r="907" spans="13:14" x14ac:dyDescent="0.3">
      <c r="M907" s="33"/>
      <c r="N907" s="33"/>
    </row>
    <row r="908" spans="13:14" x14ac:dyDescent="0.3">
      <c r="M908" s="33"/>
      <c r="N908" s="33"/>
    </row>
    <row r="909" spans="13:14" x14ac:dyDescent="0.3">
      <c r="M909" s="33"/>
      <c r="N909" s="33"/>
    </row>
    <row r="910" spans="13:14" x14ac:dyDescent="0.3">
      <c r="M910" s="33"/>
      <c r="N910" s="33"/>
    </row>
    <row r="911" spans="13:14" x14ac:dyDescent="0.3">
      <c r="M911" s="33"/>
      <c r="N911" s="33"/>
    </row>
    <row r="912" spans="13:14" x14ac:dyDescent="0.3">
      <c r="M912" s="33"/>
      <c r="N912" s="33"/>
    </row>
    <row r="913" spans="13:14" x14ac:dyDescent="0.3">
      <c r="M913" s="33"/>
      <c r="N913" s="33"/>
    </row>
    <row r="914" spans="13:14" x14ac:dyDescent="0.3">
      <c r="M914" s="33"/>
      <c r="N914" s="33"/>
    </row>
    <row r="915" spans="13:14" x14ac:dyDescent="0.3">
      <c r="M915" s="33"/>
      <c r="N915" s="33"/>
    </row>
    <row r="916" spans="13:14" x14ac:dyDescent="0.3">
      <c r="M916" s="33"/>
      <c r="N916" s="33"/>
    </row>
    <row r="917" spans="13:14" x14ac:dyDescent="0.3">
      <c r="M917" s="33"/>
      <c r="N917" s="33"/>
    </row>
    <row r="918" spans="13:14" x14ac:dyDescent="0.3">
      <c r="M918" s="33"/>
      <c r="N918" s="33"/>
    </row>
    <row r="919" spans="13:14" x14ac:dyDescent="0.3">
      <c r="M919" s="33"/>
      <c r="N919" s="33"/>
    </row>
    <row r="920" spans="13:14" x14ac:dyDescent="0.3">
      <c r="M920" s="33"/>
      <c r="N920" s="33"/>
    </row>
    <row r="921" spans="13:14" x14ac:dyDescent="0.3">
      <c r="M921" s="33"/>
      <c r="N921" s="33"/>
    </row>
    <row r="922" spans="13:14" x14ac:dyDescent="0.3">
      <c r="M922" s="33"/>
      <c r="N922" s="33"/>
    </row>
    <row r="923" spans="13:14" x14ac:dyDescent="0.3">
      <c r="M923" s="33"/>
      <c r="N923" s="33"/>
    </row>
    <row r="924" spans="13:14" x14ac:dyDescent="0.3">
      <c r="M924" s="33"/>
      <c r="N924" s="33"/>
    </row>
    <row r="925" spans="13:14" x14ac:dyDescent="0.3">
      <c r="M925" s="33"/>
      <c r="N925" s="33"/>
    </row>
    <row r="926" spans="13:14" x14ac:dyDescent="0.3">
      <c r="M926" s="33"/>
      <c r="N926" s="33"/>
    </row>
    <row r="927" spans="13:14" x14ac:dyDescent="0.3">
      <c r="M927" s="33"/>
      <c r="N927" s="33"/>
    </row>
    <row r="928" spans="13:14" x14ac:dyDescent="0.3">
      <c r="M928" s="33"/>
      <c r="N928" s="33"/>
    </row>
    <row r="929" spans="13:14" x14ac:dyDescent="0.3">
      <c r="M929" s="33"/>
      <c r="N929" s="33"/>
    </row>
    <row r="930" spans="13:14" x14ac:dyDescent="0.3">
      <c r="M930" s="33"/>
      <c r="N930" s="33"/>
    </row>
    <row r="931" spans="13:14" x14ac:dyDescent="0.3">
      <c r="M931" s="33"/>
      <c r="N931" s="33"/>
    </row>
    <row r="932" spans="13:14" x14ac:dyDescent="0.3">
      <c r="M932" s="33"/>
      <c r="N932" s="33"/>
    </row>
    <row r="933" spans="13:14" x14ac:dyDescent="0.3">
      <c r="M933" s="33"/>
      <c r="N933" s="33"/>
    </row>
    <row r="934" spans="13:14" x14ac:dyDescent="0.3">
      <c r="M934" s="33"/>
      <c r="N934" s="33"/>
    </row>
    <row r="935" spans="13:14" x14ac:dyDescent="0.3">
      <c r="M935" s="33"/>
      <c r="N935" s="33"/>
    </row>
    <row r="936" spans="13:14" x14ac:dyDescent="0.3">
      <c r="M936" s="33"/>
      <c r="N936" s="33"/>
    </row>
    <row r="937" spans="13:14" x14ac:dyDescent="0.3">
      <c r="M937" s="33"/>
      <c r="N937" s="33"/>
    </row>
    <row r="938" spans="13:14" x14ac:dyDescent="0.3">
      <c r="M938" s="33"/>
      <c r="N938" s="33"/>
    </row>
    <row r="939" spans="13:14" x14ac:dyDescent="0.3">
      <c r="M939" s="33"/>
      <c r="N939" s="33"/>
    </row>
    <row r="940" spans="13:14" x14ac:dyDescent="0.3">
      <c r="M940" s="33"/>
      <c r="N940" s="33"/>
    </row>
    <row r="941" spans="13:14" x14ac:dyDescent="0.3">
      <c r="M941" s="33"/>
      <c r="N941" s="33"/>
    </row>
    <row r="942" spans="13:14" x14ac:dyDescent="0.3">
      <c r="M942" s="33"/>
      <c r="N942" s="33"/>
    </row>
    <row r="943" spans="13:14" x14ac:dyDescent="0.3">
      <c r="M943" s="33"/>
      <c r="N943" s="33"/>
    </row>
    <row r="944" spans="13:14" x14ac:dyDescent="0.3">
      <c r="M944" s="33"/>
      <c r="N944" s="33"/>
    </row>
    <row r="945" spans="13:14" x14ac:dyDescent="0.3">
      <c r="M945" s="33"/>
      <c r="N945" s="33"/>
    </row>
    <row r="946" spans="13:14" x14ac:dyDescent="0.3">
      <c r="M946" s="33"/>
      <c r="N946" s="33"/>
    </row>
    <row r="947" spans="13:14" x14ac:dyDescent="0.3">
      <c r="M947" s="33"/>
      <c r="N947" s="33"/>
    </row>
    <row r="948" spans="13:14" x14ac:dyDescent="0.3">
      <c r="M948" s="33"/>
      <c r="N948" s="33"/>
    </row>
    <row r="949" spans="13:14" x14ac:dyDescent="0.3">
      <c r="M949" s="33"/>
      <c r="N949" s="33"/>
    </row>
    <row r="950" spans="13:14" x14ac:dyDescent="0.3">
      <c r="M950" s="33"/>
      <c r="N950" s="33"/>
    </row>
    <row r="951" spans="13:14" x14ac:dyDescent="0.3">
      <c r="M951" s="33"/>
      <c r="N951" s="33"/>
    </row>
    <row r="952" spans="13:14" x14ac:dyDescent="0.3">
      <c r="M952" s="33"/>
      <c r="N952" s="33"/>
    </row>
    <row r="953" spans="13:14" x14ac:dyDescent="0.3">
      <c r="M953" s="33"/>
      <c r="N953" s="33"/>
    </row>
    <row r="954" spans="13:14" x14ac:dyDescent="0.3">
      <c r="M954" s="33"/>
      <c r="N954" s="33"/>
    </row>
    <row r="955" spans="13:14" x14ac:dyDescent="0.3">
      <c r="M955" s="33"/>
      <c r="N955" s="33"/>
    </row>
    <row r="956" spans="13:14" x14ac:dyDescent="0.3">
      <c r="M956" s="33"/>
      <c r="N956" s="33"/>
    </row>
    <row r="957" spans="13:14" x14ac:dyDescent="0.3">
      <c r="M957" s="33"/>
      <c r="N957" s="33"/>
    </row>
    <row r="958" spans="13:14" x14ac:dyDescent="0.3">
      <c r="M958" s="33"/>
      <c r="N958" s="33"/>
    </row>
    <row r="959" spans="13:14" x14ac:dyDescent="0.3">
      <c r="M959" s="33"/>
      <c r="N959" s="33"/>
    </row>
    <row r="960" spans="13:14" x14ac:dyDescent="0.3">
      <c r="M960" s="33"/>
      <c r="N960" s="33"/>
    </row>
    <row r="961" spans="13:14" x14ac:dyDescent="0.3">
      <c r="M961" s="33"/>
      <c r="N961" s="33"/>
    </row>
    <row r="962" spans="13:14" x14ac:dyDescent="0.3">
      <c r="M962" s="33"/>
      <c r="N962" s="33"/>
    </row>
    <row r="963" spans="13:14" x14ac:dyDescent="0.3">
      <c r="M963" s="33"/>
      <c r="N963" s="33"/>
    </row>
    <row r="964" spans="13:14" x14ac:dyDescent="0.3">
      <c r="M964" s="33"/>
      <c r="N964" s="33"/>
    </row>
    <row r="965" spans="13:14" x14ac:dyDescent="0.3">
      <c r="M965" s="33"/>
      <c r="N965" s="33"/>
    </row>
    <row r="966" spans="13:14" x14ac:dyDescent="0.3">
      <c r="M966" s="33"/>
      <c r="N966" s="33"/>
    </row>
    <row r="967" spans="13:14" x14ac:dyDescent="0.3">
      <c r="M967" s="33"/>
      <c r="N967" s="33"/>
    </row>
    <row r="968" spans="13:14" x14ac:dyDescent="0.3">
      <c r="M968" s="33"/>
      <c r="N968" s="33"/>
    </row>
    <row r="969" spans="13:14" x14ac:dyDescent="0.3">
      <c r="M969" s="33"/>
      <c r="N969" s="33"/>
    </row>
    <row r="970" spans="13:14" x14ac:dyDescent="0.3">
      <c r="M970" s="33"/>
      <c r="N970" s="33"/>
    </row>
    <row r="971" spans="13:14" x14ac:dyDescent="0.3">
      <c r="M971" s="33"/>
      <c r="N971" s="33"/>
    </row>
    <row r="972" spans="13:14" x14ac:dyDescent="0.3">
      <c r="M972" s="33"/>
      <c r="N972" s="33"/>
    </row>
    <row r="973" spans="13:14" x14ac:dyDescent="0.3">
      <c r="M973" s="33"/>
      <c r="N973" s="33"/>
    </row>
    <row r="974" spans="13:14" x14ac:dyDescent="0.3">
      <c r="M974" s="33"/>
      <c r="N974" s="33"/>
    </row>
    <row r="975" spans="13:14" x14ac:dyDescent="0.3">
      <c r="M975" s="33"/>
      <c r="N975" s="33"/>
    </row>
    <row r="976" spans="13:14" x14ac:dyDescent="0.3">
      <c r="M976" s="33"/>
      <c r="N976" s="33"/>
    </row>
    <row r="977" spans="13:14" x14ac:dyDescent="0.3">
      <c r="M977" s="33"/>
      <c r="N977" s="33"/>
    </row>
    <row r="978" spans="13:14" x14ac:dyDescent="0.3">
      <c r="M978" s="33"/>
      <c r="N978" s="33"/>
    </row>
    <row r="979" spans="13:14" x14ac:dyDescent="0.3">
      <c r="M979" s="33"/>
      <c r="N979" s="33"/>
    </row>
    <row r="980" spans="13:14" x14ac:dyDescent="0.3">
      <c r="M980" s="33"/>
      <c r="N980" s="33"/>
    </row>
    <row r="981" spans="13:14" x14ac:dyDescent="0.3">
      <c r="M981" s="33"/>
      <c r="N981" s="33"/>
    </row>
    <row r="982" spans="13:14" x14ac:dyDescent="0.3">
      <c r="M982" s="33"/>
      <c r="N982" s="33"/>
    </row>
    <row r="983" spans="13:14" x14ac:dyDescent="0.3">
      <c r="M983" s="33"/>
      <c r="N983" s="33"/>
    </row>
    <row r="984" spans="13:14" x14ac:dyDescent="0.3">
      <c r="M984" s="33"/>
      <c r="N984" s="33"/>
    </row>
    <row r="985" spans="13:14" x14ac:dyDescent="0.3">
      <c r="M985" s="33"/>
      <c r="N985" s="33"/>
    </row>
    <row r="986" spans="13:14" x14ac:dyDescent="0.3">
      <c r="M986" s="33"/>
      <c r="N986" s="33"/>
    </row>
    <row r="987" spans="13:14" x14ac:dyDescent="0.3">
      <c r="M987" s="33"/>
      <c r="N987" s="33"/>
    </row>
    <row r="988" spans="13:14" x14ac:dyDescent="0.3">
      <c r="M988" s="33"/>
      <c r="N988" s="33"/>
    </row>
    <row r="989" spans="13:14" x14ac:dyDescent="0.3">
      <c r="M989" s="33"/>
      <c r="N989" s="33"/>
    </row>
    <row r="990" spans="13:14" x14ac:dyDescent="0.3">
      <c r="M990" s="33"/>
      <c r="N990" s="33"/>
    </row>
    <row r="991" spans="13:14" x14ac:dyDescent="0.3">
      <c r="M991" s="33"/>
      <c r="N991" s="33"/>
    </row>
    <row r="992" spans="13:14" x14ac:dyDescent="0.3">
      <c r="M992" s="33"/>
      <c r="N992" s="33"/>
    </row>
    <row r="993" spans="13:14" x14ac:dyDescent="0.3">
      <c r="M993" s="33"/>
      <c r="N993" s="33"/>
    </row>
    <row r="994" spans="13:14" x14ac:dyDescent="0.3">
      <c r="M994" s="33"/>
      <c r="N994" s="33"/>
    </row>
    <row r="995" spans="13:14" x14ac:dyDescent="0.3">
      <c r="M995" s="33"/>
      <c r="N995" s="33"/>
    </row>
    <row r="996" spans="13:14" x14ac:dyDescent="0.3">
      <c r="M996" s="33"/>
      <c r="N996" s="33"/>
    </row>
    <row r="997" spans="13:14" x14ac:dyDescent="0.3">
      <c r="M997" s="33"/>
      <c r="N997" s="33"/>
    </row>
    <row r="998" spans="13:14" x14ac:dyDescent="0.3">
      <c r="M998" s="33"/>
      <c r="N998" s="33"/>
    </row>
    <row r="999" spans="13:14" x14ac:dyDescent="0.3">
      <c r="M999" s="33"/>
      <c r="N999" s="33"/>
    </row>
    <row r="1000" spans="13:14" x14ac:dyDescent="0.3">
      <c r="M1000" s="33"/>
      <c r="N1000" s="33"/>
    </row>
    <row r="1001" spans="13:14" x14ac:dyDescent="0.3">
      <c r="M1001" s="33"/>
      <c r="N1001" s="33"/>
    </row>
    <row r="1002" spans="13:14" x14ac:dyDescent="0.3">
      <c r="M1002" s="33"/>
      <c r="N1002" s="33"/>
    </row>
    <row r="1003" spans="13:14" x14ac:dyDescent="0.3">
      <c r="M1003" s="33"/>
      <c r="N1003" s="33"/>
    </row>
    <row r="1004" spans="13:14" x14ac:dyDescent="0.3">
      <c r="M1004" s="33"/>
      <c r="N1004" s="33"/>
    </row>
    <row r="1005" spans="13:14" x14ac:dyDescent="0.3">
      <c r="M1005" s="33"/>
      <c r="N1005" s="33"/>
    </row>
    <row r="1006" spans="13:14" x14ac:dyDescent="0.3">
      <c r="M1006" s="33"/>
      <c r="N1006" s="33"/>
    </row>
    <row r="1007" spans="13:14" x14ac:dyDescent="0.3">
      <c r="M1007" s="33"/>
      <c r="N1007" s="33"/>
    </row>
    <row r="1008" spans="13:14" x14ac:dyDescent="0.3">
      <c r="M1008" s="33"/>
      <c r="N1008" s="33"/>
    </row>
    <row r="1009" spans="13:14" x14ac:dyDescent="0.3">
      <c r="M1009" s="33"/>
      <c r="N1009" s="33"/>
    </row>
    <row r="1010" spans="13:14" x14ac:dyDescent="0.3">
      <c r="M1010" s="33"/>
      <c r="N1010" s="33"/>
    </row>
    <row r="1011" spans="13:14" x14ac:dyDescent="0.3">
      <c r="M1011" s="33"/>
      <c r="N1011" s="33"/>
    </row>
    <row r="1012" spans="13:14" x14ac:dyDescent="0.3">
      <c r="M1012" s="33"/>
      <c r="N1012" s="33"/>
    </row>
    <row r="1013" spans="13:14" x14ac:dyDescent="0.3">
      <c r="M1013" s="33"/>
      <c r="N1013" s="33"/>
    </row>
    <row r="1014" spans="13:14" x14ac:dyDescent="0.3">
      <c r="M1014" s="33"/>
      <c r="N1014" s="33"/>
    </row>
    <row r="1015" spans="13:14" x14ac:dyDescent="0.3">
      <c r="M1015" s="33"/>
      <c r="N1015" s="33"/>
    </row>
    <row r="1016" spans="13:14" x14ac:dyDescent="0.3">
      <c r="M1016" s="33"/>
      <c r="N1016" s="33"/>
    </row>
    <row r="1017" spans="13:14" x14ac:dyDescent="0.3">
      <c r="M1017" s="33"/>
      <c r="N1017" s="33"/>
    </row>
    <row r="1018" spans="13:14" x14ac:dyDescent="0.3">
      <c r="M1018" s="33"/>
      <c r="N1018" s="33"/>
    </row>
    <row r="1019" spans="13:14" x14ac:dyDescent="0.3">
      <c r="M1019" s="33"/>
      <c r="N1019" s="33"/>
    </row>
    <row r="1020" spans="13:14" x14ac:dyDescent="0.3">
      <c r="M1020" s="33"/>
      <c r="N1020" s="33"/>
    </row>
    <row r="1021" spans="13:14" x14ac:dyDescent="0.3">
      <c r="M1021" s="33"/>
      <c r="N1021" s="33"/>
    </row>
    <row r="1022" spans="13:14" x14ac:dyDescent="0.3">
      <c r="M1022" s="33"/>
      <c r="N1022" s="33"/>
    </row>
    <row r="1023" spans="13:14" x14ac:dyDescent="0.3">
      <c r="M1023" s="33"/>
      <c r="N1023" s="33"/>
    </row>
    <row r="1024" spans="13:14" x14ac:dyDescent="0.3">
      <c r="M1024" s="33"/>
      <c r="N1024" s="33"/>
    </row>
    <row r="1025" spans="13:14" x14ac:dyDescent="0.3">
      <c r="M1025" s="33"/>
      <c r="N1025" s="33"/>
    </row>
    <row r="1026" spans="13:14" x14ac:dyDescent="0.3">
      <c r="M1026" s="33"/>
      <c r="N1026" s="33"/>
    </row>
    <row r="1027" spans="13:14" x14ac:dyDescent="0.3">
      <c r="M1027" s="33"/>
      <c r="N1027" s="33"/>
    </row>
    <row r="1028" spans="13:14" x14ac:dyDescent="0.3">
      <c r="M1028" s="33"/>
      <c r="N1028" s="33"/>
    </row>
    <row r="1029" spans="13:14" x14ac:dyDescent="0.3">
      <c r="M1029" s="33"/>
      <c r="N1029" s="33"/>
    </row>
    <row r="1030" spans="13:14" x14ac:dyDescent="0.3">
      <c r="M1030" s="33"/>
      <c r="N1030" s="33"/>
    </row>
    <row r="1031" spans="13:14" x14ac:dyDescent="0.3">
      <c r="M1031" s="33"/>
      <c r="N1031" s="33"/>
    </row>
    <row r="1032" spans="13:14" x14ac:dyDescent="0.3">
      <c r="M1032" s="33"/>
      <c r="N1032" s="33"/>
    </row>
    <row r="1033" spans="13:14" x14ac:dyDescent="0.3">
      <c r="M1033" s="33"/>
      <c r="N1033" s="33"/>
    </row>
    <row r="1034" spans="13:14" x14ac:dyDescent="0.3">
      <c r="M1034" s="33"/>
      <c r="N1034" s="33"/>
    </row>
    <row r="1035" spans="13:14" x14ac:dyDescent="0.3">
      <c r="M1035" s="33"/>
      <c r="N1035" s="33"/>
    </row>
    <row r="1036" spans="13:14" x14ac:dyDescent="0.3">
      <c r="M1036" s="33"/>
      <c r="N1036" s="33"/>
    </row>
    <row r="1037" spans="13:14" x14ac:dyDescent="0.3">
      <c r="M1037" s="33"/>
      <c r="N1037" s="33"/>
    </row>
    <row r="1038" spans="13:14" x14ac:dyDescent="0.3">
      <c r="M1038" s="33"/>
      <c r="N1038" s="33"/>
    </row>
    <row r="1039" spans="13:14" x14ac:dyDescent="0.3">
      <c r="M1039" s="33"/>
      <c r="N1039" s="33"/>
    </row>
    <row r="1040" spans="13:14" x14ac:dyDescent="0.3">
      <c r="M1040" s="33"/>
      <c r="N1040" s="33"/>
    </row>
    <row r="1041" spans="13:14" x14ac:dyDescent="0.3">
      <c r="M1041" s="33"/>
      <c r="N1041" s="33"/>
    </row>
    <row r="1042" spans="13:14" x14ac:dyDescent="0.3">
      <c r="M1042" s="33"/>
      <c r="N1042" s="33"/>
    </row>
    <row r="1043" spans="13:14" x14ac:dyDescent="0.3">
      <c r="M1043" s="33"/>
      <c r="N1043" s="33"/>
    </row>
    <row r="1044" spans="13:14" x14ac:dyDescent="0.3">
      <c r="M1044" s="33"/>
      <c r="N1044" s="33"/>
    </row>
    <row r="1045" spans="13:14" x14ac:dyDescent="0.3">
      <c r="M1045" s="33"/>
      <c r="N1045" s="33"/>
    </row>
    <row r="1046" spans="13:14" x14ac:dyDescent="0.3">
      <c r="M1046" s="33"/>
      <c r="N1046" s="33"/>
    </row>
    <row r="1047" spans="13:14" x14ac:dyDescent="0.3">
      <c r="M1047" s="33"/>
      <c r="N1047" s="33"/>
    </row>
    <row r="1048" spans="13:14" x14ac:dyDescent="0.3">
      <c r="M1048" s="33"/>
      <c r="N1048" s="33"/>
    </row>
    <row r="1049" spans="13:14" x14ac:dyDescent="0.3">
      <c r="M1049" s="33"/>
      <c r="N1049" s="33"/>
    </row>
    <row r="1050" spans="13:14" x14ac:dyDescent="0.3">
      <c r="M1050" s="33"/>
      <c r="N1050" s="33"/>
    </row>
    <row r="1051" spans="13:14" x14ac:dyDescent="0.3">
      <c r="M1051" s="33"/>
      <c r="N1051" s="33"/>
    </row>
    <row r="1052" spans="13:14" x14ac:dyDescent="0.3">
      <c r="M1052" s="33"/>
      <c r="N1052" s="33"/>
    </row>
    <row r="1053" spans="13:14" x14ac:dyDescent="0.3">
      <c r="M1053" s="33"/>
      <c r="N1053" s="33"/>
    </row>
    <row r="1054" spans="13:14" x14ac:dyDescent="0.3">
      <c r="M1054" s="33"/>
      <c r="N1054" s="33"/>
    </row>
    <row r="1055" spans="13:14" x14ac:dyDescent="0.3">
      <c r="M1055" s="33"/>
      <c r="N1055" s="33"/>
    </row>
    <row r="1056" spans="13:14" x14ac:dyDescent="0.3">
      <c r="M1056" s="33"/>
      <c r="N1056" s="33"/>
    </row>
    <row r="1057" spans="13:14" x14ac:dyDescent="0.3">
      <c r="M1057" s="33"/>
      <c r="N1057" s="33"/>
    </row>
    <row r="1058" spans="13:14" x14ac:dyDescent="0.3">
      <c r="M1058" s="33"/>
      <c r="N1058" s="33"/>
    </row>
    <row r="1059" spans="13:14" x14ac:dyDescent="0.3">
      <c r="M1059" s="33"/>
      <c r="N1059" s="33"/>
    </row>
    <row r="1060" spans="13:14" x14ac:dyDescent="0.3">
      <c r="M1060" s="33"/>
      <c r="N1060" s="33"/>
    </row>
    <row r="1061" spans="13:14" x14ac:dyDescent="0.3">
      <c r="M1061" s="33"/>
      <c r="N1061" s="33"/>
    </row>
    <row r="1062" spans="13:14" x14ac:dyDescent="0.3">
      <c r="M1062" s="33"/>
      <c r="N1062" s="33"/>
    </row>
    <row r="1063" spans="13:14" x14ac:dyDescent="0.3">
      <c r="M1063" s="33"/>
      <c r="N1063" s="33"/>
    </row>
    <row r="1064" spans="13:14" x14ac:dyDescent="0.3">
      <c r="M1064" s="33"/>
      <c r="N1064" s="33"/>
    </row>
    <row r="1065" spans="13:14" x14ac:dyDescent="0.3">
      <c r="M1065" s="33"/>
      <c r="N1065" s="33"/>
    </row>
    <row r="1066" spans="13:14" x14ac:dyDescent="0.3">
      <c r="M1066" s="33"/>
      <c r="N1066" s="33"/>
    </row>
    <row r="1067" spans="13:14" x14ac:dyDescent="0.3">
      <c r="M1067" s="33"/>
      <c r="N1067" s="33"/>
    </row>
    <row r="1068" spans="13:14" x14ac:dyDescent="0.3">
      <c r="M1068" s="33"/>
      <c r="N1068" s="33"/>
    </row>
    <row r="1069" spans="13:14" x14ac:dyDescent="0.3">
      <c r="M1069" s="33"/>
      <c r="N1069" s="33"/>
    </row>
    <row r="1070" spans="13:14" x14ac:dyDescent="0.3">
      <c r="M1070" s="33"/>
      <c r="N1070" s="33"/>
    </row>
    <row r="1071" spans="13:14" x14ac:dyDescent="0.3">
      <c r="M1071" s="33"/>
      <c r="N1071" s="33"/>
    </row>
    <row r="1072" spans="13:14" x14ac:dyDescent="0.3">
      <c r="M1072" s="33"/>
      <c r="N1072" s="33"/>
    </row>
    <row r="1073" spans="13:14" x14ac:dyDescent="0.3">
      <c r="M1073" s="33"/>
      <c r="N1073" s="33"/>
    </row>
    <row r="1074" spans="13:14" x14ac:dyDescent="0.3">
      <c r="M1074" s="33"/>
      <c r="N1074" s="33"/>
    </row>
    <row r="1075" spans="13:14" x14ac:dyDescent="0.3">
      <c r="M1075" s="33"/>
      <c r="N1075" s="33"/>
    </row>
    <row r="1076" spans="13:14" x14ac:dyDescent="0.3">
      <c r="M1076" s="33"/>
      <c r="N1076" s="33"/>
    </row>
    <row r="1077" spans="13:14" x14ac:dyDescent="0.3">
      <c r="M1077" s="33"/>
      <c r="N1077" s="33"/>
    </row>
    <row r="1078" spans="13:14" x14ac:dyDescent="0.3">
      <c r="M1078" s="33"/>
      <c r="N1078" s="33"/>
    </row>
    <row r="1079" spans="13:14" x14ac:dyDescent="0.3">
      <c r="M1079" s="33"/>
      <c r="N1079" s="33"/>
    </row>
    <row r="1080" spans="13:14" x14ac:dyDescent="0.3">
      <c r="M1080" s="33"/>
      <c r="N1080" s="33"/>
    </row>
    <row r="1081" spans="13:14" x14ac:dyDescent="0.3">
      <c r="M1081" s="33"/>
      <c r="N1081" s="33"/>
    </row>
    <row r="1082" spans="13:14" x14ac:dyDescent="0.3">
      <c r="M1082" s="33"/>
      <c r="N1082" s="33"/>
    </row>
    <row r="1083" spans="13:14" x14ac:dyDescent="0.3">
      <c r="M1083" s="33"/>
      <c r="N1083" s="33"/>
    </row>
    <row r="1084" spans="13:14" x14ac:dyDescent="0.3">
      <c r="M1084" s="33"/>
      <c r="N1084" s="33"/>
    </row>
    <row r="1085" spans="13:14" x14ac:dyDescent="0.3">
      <c r="M1085" s="33"/>
      <c r="N1085" s="33"/>
    </row>
    <row r="1086" spans="13:14" x14ac:dyDescent="0.3">
      <c r="M1086" s="33"/>
      <c r="N1086" s="33"/>
    </row>
    <row r="1087" spans="13:14" x14ac:dyDescent="0.3">
      <c r="M1087" s="33"/>
      <c r="N1087" s="33"/>
    </row>
    <row r="1088" spans="13:14" x14ac:dyDescent="0.3">
      <c r="M1088" s="33"/>
      <c r="N1088" s="33"/>
    </row>
    <row r="1089" spans="13:14" x14ac:dyDescent="0.3">
      <c r="M1089" s="33"/>
      <c r="N1089" s="33"/>
    </row>
    <row r="1090" spans="13:14" x14ac:dyDescent="0.3">
      <c r="M1090" s="33"/>
      <c r="N1090" s="33"/>
    </row>
    <row r="1091" spans="13:14" x14ac:dyDescent="0.3">
      <c r="M1091" s="33"/>
      <c r="N1091" s="33"/>
    </row>
    <row r="1092" spans="13:14" x14ac:dyDescent="0.3">
      <c r="M1092" s="33"/>
      <c r="N1092" s="33"/>
    </row>
    <row r="1093" spans="13:14" x14ac:dyDescent="0.3">
      <c r="M1093" s="33"/>
      <c r="N1093" s="33"/>
    </row>
    <row r="1094" spans="13:14" x14ac:dyDescent="0.3">
      <c r="M1094" s="33"/>
      <c r="N1094" s="33"/>
    </row>
    <row r="1095" spans="13:14" x14ac:dyDescent="0.3">
      <c r="M1095" s="33"/>
      <c r="N1095" s="33"/>
    </row>
    <row r="1096" spans="13:14" x14ac:dyDescent="0.3">
      <c r="M1096" s="33"/>
      <c r="N1096" s="33"/>
    </row>
    <row r="1097" spans="13:14" x14ac:dyDescent="0.3">
      <c r="M1097" s="33"/>
      <c r="N1097" s="33"/>
    </row>
    <row r="1098" spans="13:14" x14ac:dyDescent="0.3">
      <c r="M1098" s="33"/>
      <c r="N1098" s="33"/>
    </row>
    <row r="1099" spans="13:14" x14ac:dyDescent="0.3">
      <c r="M1099" s="33"/>
      <c r="N1099" s="33"/>
    </row>
    <row r="1100" spans="13:14" x14ac:dyDescent="0.3">
      <c r="M1100" s="33"/>
      <c r="N1100" s="33"/>
    </row>
    <row r="1101" spans="13:14" x14ac:dyDescent="0.3">
      <c r="M1101" s="33"/>
      <c r="N1101" s="33"/>
    </row>
    <row r="1102" spans="13:14" x14ac:dyDescent="0.3">
      <c r="M1102" s="33"/>
      <c r="N1102" s="33"/>
    </row>
    <row r="1103" spans="13:14" x14ac:dyDescent="0.3">
      <c r="M1103" s="33"/>
      <c r="N1103" s="33"/>
    </row>
    <row r="1104" spans="13:14" x14ac:dyDescent="0.3">
      <c r="M1104" s="33"/>
      <c r="N1104" s="33"/>
    </row>
    <row r="1105" spans="13:14" x14ac:dyDescent="0.3">
      <c r="M1105" s="33"/>
      <c r="N1105" s="33"/>
    </row>
    <row r="1106" spans="13:14" x14ac:dyDescent="0.3">
      <c r="M1106" s="33"/>
      <c r="N1106" s="33"/>
    </row>
    <row r="1107" spans="13:14" x14ac:dyDescent="0.3">
      <c r="M1107" s="33"/>
      <c r="N1107" s="33"/>
    </row>
    <row r="1108" spans="13:14" x14ac:dyDescent="0.3">
      <c r="M1108" s="33"/>
      <c r="N1108" s="33"/>
    </row>
    <row r="1109" spans="13:14" x14ac:dyDescent="0.3">
      <c r="M1109" s="33"/>
      <c r="N1109" s="33"/>
    </row>
    <row r="1110" spans="13:14" x14ac:dyDescent="0.3">
      <c r="M1110" s="33"/>
      <c r="N1110" s="33"/>
    </row>
    <row r="1111" spans="13:14" x14ac:dyDescent="0.3">
      <c r="M1111" s="33"/>
      <c r="N1111" s="33"/>
    </row>
    <row r="1112" spans="13:14" x14ac:dyDescent="0.3">
      <c r="M1112" s="33"/>
      <c r="N1112" s="33"/>
    </row>
    <row r="1113" spans="13:14" x14ac:dyDescent="0.3">
      <c r="M1113" s="33"/>
      <c r="N1113" s="33"/>
    </row>
    <row r="1114" spans="13:14" x14ac:dyDescent="0.3">
      <c r="M1114" s="33"/>
      <c r="N1114" s="33"/>
    </row>
    <row r="1115" spans="13:14" x14ac:dyDescent="0.3">
      <c r="M1115" s="33"/>
      <c r="N1115" s="33"/>
    </row>
    <row r="1116" spans="13:14" x14ac:dyDescent="0.3">
      <c r="M1116" s="33"/>
      <c r="N1116" s="33"/>
    </row>
    <row r="1117" spans="13:14" x14ac:dyDescent="0.3">
      <c r="M1117" s="33"/>
      <c r="N1117" s="33"/>
    </row>
    <row r="1118" spans="13:14" x14ac:dyDescent="0.3">
      <c r="M1118" s="33"/>
      <c r="N1118" s="33"/>
    </row>
    <row r="1119" spans="13:14" x14ac:dyDescent="0.3">
      <c r="M1119" s="33"/>
      <c r="N1119" s="33"/>
    </row>
    <row r="1120" spans="13:14" x14ac:dyDescent="0.3">
      <c r="M1120" s="33"/>
      <c r="N1120" s="33"/>
    </row>
    <row r="1121" spans="13:14" x14ac:dyDescent="0.3">
      <c r="M1121" s="33"/>
      <c r="N1121" s="33"/>
    </row>
    <row r="1122" spans="13:14" x14ac:dyDescent="0.3">
      <c r="M1122" s="33"/>
      <c r="N1122" s="33"/>
    </row>
    <row r="1123" spans="13:14" x14ac:dyDescent="0.3">
      <c r="M1123" s="33"/>
      <c r="N1123" s="33"/>
    </row>
    <row r="1124" spans="13:14" x14ac:dyDescent="0.3">
      <c r="M1124" s="33"/>
      <c r="N1124" s="33"/>
    </row>
    <row r="1125" spans="13:14" x14ac:dyDescent="0.3">
      <c r="M1125" s="33"/>
      <c r="N1125" s="33"/>
    </row>
    <row r="1126" spans="13:14" x14ac:dyDescent="0.3">
      <c r="M1126" s="33"/>
      <c r="N1126" s="33"/>
    </row>
    <row r="1127" spans="13:14" x14ac:dyDescent="0.3">
      <c r="M1127" s="33"/>
      <c r="N1127" s="33"/>
    </row>
    <row r="1128" spans="13:14" x14ac:dyDescent="0.3">
      <c r="M1128" s="33"/>
      <c r="N1128" s="33"/>
    </row>
    <row r="1129" spans="13:14" x14ac:dyDescent="0.3">
      <c r="M1129" s="33"/>
      <c r="N1129" s="33"/>
    </row>
    <row r="1130" spans="13:14" x14ac:dyDescent="0.3">
      <c r="M1130" s="33"/>
      <c r="N1130" s="33"/>
    </row>
    <row r="1131" spans="13:14" x14ac:dyDescent="0.3">
      <c r="M1131" s="33"/>
      <c r="N1131" s="33"/>
    </row>
    <row r="1132" spans="13:14" x14ac:dyDescent="0.3">
      <c r="M1132" s="33"/>
      <c r="N1132" s="33"/>
    </row>
    <row r="1133" spans="13:14" x14ac:dyDescent="0.3">
      <c r="M1133" s="33"/>
      <c r="N1133" s="33"/>
    </row>
    <row r="1134" spans="13:14" x14ac:dyDescent="0.3">
      <c r="M1134" s="33"/>
      <c r="N1134" s="33"/>
    </row>
    <row r="1135" spans="13:14" x14ac:dyDescent="0.3">
      <c r="M1135" s="33"/>
      <c r="N1135" s="33"/>
    </row>
    <row r="1136" spans="13:14" x14ac:dyDescent="0.3">
      <c r="M1136" s="33"/>
      <c r="N1136" s="33"/>
    </row>
    <row r="1137" spans="13:14" x14ac:dyDescent="0.3">
      <c r="M1137" s="33"/>
      <c r="N1137" s="33"/>
    </row>
    <row r="1138" spans="13:14" x14ac:dyDescent="0.3">
      <c r="M1138" s="33"/>
      <c r="N1138" s="33"/>
    </row>
    <row r="1139" spans="13:14" x14ac:dyDescent="0.3">
      <c r="M1139" s="33"/>
      <c r="N1139" s="33"/>
    </row>
    <row r="1140" spans="13:14" x14ac:dyDescent="0.3">
      <c r="M1140" s="33"/>
      <c r="N1140" s="33"/>
    </row>
    <row r="1141" spans="13:14" x14ac:dyDescent="0.3">
      <c r="M1141" s="33"/>
      <c r="N1141" s="33"/>
    </row>
    <row r="1142" spans="13:14" x14ac:dyDescent="0.3">
      <c r="M1142" s="33"/>
      <c r="N1142" s="33"/>
    </row>
    <row r="1143" spans="13:14" x14ac:dyDescent="0.3">
      <c r="M1143" s="33"/>
      <c r="N1143" s="33"/>
    </row>
    <row r="1144" spans="13:14" x14ac:dyDescent="0.3">
      <c r="M1144" s="33"/>
      <c r="N1144" s="33"/>
    </row>
    <row r="1145" spans="13:14" x14ac:dyDescent="0.3">
      <c r="M1145" s="33"/>
      <c r="N1145" s="33"/>
    </row>
    <row r="1146" spans="13:14" x14ac:dyDescent="0.3">
      <c r="M1146" s="33"/>
      <c r="N1146" s="33"/>
    </row>
    <row r="1147" spans="13:14" x14ac:dyDescent="0.3">
      <c r="M1147" s="33"/>
      <c r="N1147" s="33"/>
    </row>
    <row r="1148" spans="13:14" x14ac:dyDescent="0.3">
      <c r="M1148" s="33"/>
      <c r="N1148" s="33"/>
    </row>
    <row r="1149" spans="13:14" x14ac:dyDescent="0.3">
      <c r="M1149" s="33"/>
      <c r="N1149" s="33"/>
    </row>
    <row r="1150" spans="13:14" x14ac:dyDescent="0.3">
      <c r="M1150" s="33"/>
      <c r="N1150" s="33"/>
    </row>
    <row r="1151" spans="13:14" x14ac:dyDescent="0.3">
      <c r="M1151" s="33"/>
      <c r="N1151" s="33"/>
    </row>
    <row r="1152" spans="13:14" x14ac:dyDescent="0.3">
      <c r="M1152" s="33"/>
      <c r="N1152" s="33"/>
    </row>
    <row r="1153" spans="13:14" x14ac:dyDescent="0.3">
      <c r="M1153" s="33"/>
      <c r="N1153" s="33"/>
    </row>
    <row r="1154" spans="13:14" x14ac:dyDescent="0.3">
      <c r="M1154" s="33"/>
      <c r="N1154" s="33"/>
    </row>
    <row r="1155" spans="13:14" x14ac:dyDescent="0.3">
      <c r="M1155" s="33"/>
      <c r="N1155" s="33"/>
    </row>
    <row r="1156" spans="13:14" x14ac:dyDescent="0.3">
      <c r="M1156" s="33"/>
      <c r="N1156" s="33"/>
    </row>
    <row r="1157" spans="13:14" x14ac:dyDescent="0.3">
      <c r="M1157" s="33"/>
      <c r="N1157" s="33"/>
    </row>
    <row r="1158" spans="13:14" x14ac:dyDescent="0.3">
      <c r="M1158" s="33"/>
      <c r="N1158" s="33"/>
    </row>
    <row r="1159" spans="13:14" x14ac:dyDescent="0.3">
      <c r="M1159" s="33"/>
      <c r="N1159" s="33"/>
    </row>
    <row r="1160" spans="13:14" x14ac:dyDescent="0.3">
      <c r="M1160" s="33"/>
      <c r="N1160" s="33"/>
    </row>
    <row r="1161" spans="13:14" x14ac:dyDescent="0.3">
      <c r="M1161" s="33"/>
      <c r="N1161" s="33"/>
    </row>
    <row r="1162" spans="13:14" x14ac:dyDescent="0.3">
      <c r="M1162" s="33"/>
      <c r="N1162" s="33"/>
    </row>
    <row r="1163" spans="13:14" x14ac:dyDescent="0.3">
      <c r="M1163" s="33"/>
      <c r="N1163" s="33"/>
    </row>
    <row r="1164" spans="13:14" x14ac:dyDescent="0.3">
      <c r="M1164" s="33"/>
      <c r="N1164" s="33"/>
    </row>
    <row r="1165" spans="13:14" x14ac:dyDescent="0.3">
      <c r="M1165" s="33"/>
      <c r="N1165" s="33"/>
    </row>
    <row r="1166" spans="13:14" x14ac:dyDescent="0.3">
      <c r="M1166" s="33"/>
      <c r="N1166" s="33"/>
    </row>
    <row r="1167" spans="13:14" x14ac:dyDescent="0.3">
      <c r="M1167" s="33"/>
      <c r="N1167" s="33"/>
    </row>
    <row r="1168" spans="13:14" x14ac:dyDescent="0.3">
      <c r="M1168" s="33"/>
      <c r="N1168" s="33"/>
    </row>
    <row r="1169" spans="13:14" x14ac:dyDescent="0.3">
      <c r="M1169" s="33"/>
      <c r="N1169" s="33"/>
    </row>
    <row r="1170" spans="13:14" x14ac:dyDescent="0.3">
      <c r="M1170" s="33"/>
      <c r="N1170" s="33"/>
    </row>
    <row r="1171" spans="13:14" x14ac:dyDescent="0.3">
      <c r="M1171" s="33"/>
      <c r="N1171" s="33"/>
    </row>
    <row r="1172" spans="13:14" x14ac:dyDescent="0.3">
      <c r="M1172" s="33"/>
      <c r="N1172" s="33"/>
    </row>
    <row r="1173" spans="13:14" x14ac:dyDescent="0.3">
      <c r="M1173" s="33"/>
      <c r="N1173" s="33"/>
    </row>
    <row r="1174" spans="13:14" x14ac:dyDescent="0.3">
      <c r="M1174" s="33"/>
      <c r="N1174" s="33"/>
    </row>
    <row r="1175" spans="13:14" x14ac:dyDescent="0.3">
      <c r="M1175" s="33"/>
      <c r="N1175" s="33"/>
    </row>
    <row r="1176" spans="13:14" x14ac:dyDescent="0.3">
      <c r="M1176" s="33"/>
      <c r="N1176" s="33"/>
    </row>
    <row r="1177" spans="13:14" x14ac:dyDescent="0.3">
      <c r="M1177" s="33"/>
      <c r="N1177" s="33"/>
    </row>
    <row r="1178" spans="13:14" x14ac:dyDescent="0.3">
      <c r="M1178" s="33"/>
      <c r="N1178" s="33"/>
    </row>
    <row r="1179" spans="13:14" x14ac:dyDescent="0.3">
      <c r="M1179" s="33"/>
      <c r="N1179" s="33"/>
    </row>
    <row r="1180" spans="13:14" x14ac:dyDescent="0.3">
      <c r="M1180" s="33"/>
      <c r="N1180" s="33"/>
    </row>
    <row r="1181" spans="13:14" x14ac:dyDescent="0.3">
      <c r="M1181" s="33"/>
      <c r="N1181" s="33"/>
    </row>
    <row r="1182" spans="13:14" x14ac:dyDescent="0.3">
      <c r="M1182" s="33"/>
      <c r="N1182" s="33"/>
    </row>
    <row r="1183" spans="13:14" x14ac:dyDescent="0.3">
      <c r="M1183" s="33"/>
      <c r="N1183" s="33"/>
    </row>
    <row r="1184" spans="13:14" x14ac:dyDescent="0.3">
      <c r="M1184" s="33"/>
      <c r="N1184" s="33"/>
    </row>
    <row r="1185" spans="13:14" x14ac:dyDescent="0.3">
      <c r="M1185" s="33"/>
      <c r="N1185" s="33"/>
    </row>
    <row r="1186" spans="13:14" x14ac:dyDescent="0.3">
      <c r="M1186" s="33"/>
      <c r="N1186" s="33"/>
    </row>
    <row r="1187" spans="13:14" x14ac:dyDescent="0.3">
      <c r="M1187" s="33"/>
      <c r="N1187" s="33"/>
    </row>
    <row r="1188" spans="13:14" x14ac:dyDescent="0.3">
      <c r="M1188" s="33"/>
      <c r="N1188" s="33"/>
    </row>
    <row r="1189" spans="13:14" x14ac:dyDescent="0.3">
      <c r="M1189" s="33"/>
      <c r="N1189" s="33"/>
    </row>
    <row r="1190" spans="13:14" x14ac:dyDescent="0.3">
      <c r="M1190" s="33"/>
      <c r="N1190" s="33"/>
    </row>
    <row r="1191" spans="13:14" x14ac:dyDescent="0.3">
      <c r="M1191" s="33"/>
      <c r="N1191" s="33"/>
    </row>
    <row r="1192" spans="13:14" x14ac:dyDescent="0.3">
      <c r="M1192" s="33"/>
      <c r="N1192" s="33"/>
    </row>
    <row r="1193" spans="13:14" x14ac:dyDescent="0.3">
      <c r="M1193" s="33"/>
      <c r="N1193" s="33"/>
    </row>
    <row r="1194" spans="13:14" x14ac:dyDescent="0.3">
      <c r="M1194" s="33"/>
      <c r="N1194" s="33"/>
    </row>
    <row r="1195" spans="13:14" x14ac:dyDescent="0.3">
      <c r="M1195" s="33"/>
      <c r="N1195" s="33"/>
    </row>
    <row r="1196" spans="13:14" x14ac:dyDescent="0.3">
      <c r="M1196" s="33"/>
      <c r="N1196" s="33"/>
    </row>
    <row r="1197" spans="13:14" x14ac:dyDescent="0.3">
      <c r="M1197" s="33"/>
      <c r="N1197" s="33"/>
    </row>
    <row r="1198" spans="13:14" x14ac:dyDescent="0.3">
      <c r="M1198" s="33"/>
      <c r="N1198" s="33"/>
    </row>
    <row r="1199" spans="13:14" x14ac:dyDescent="0.3">
      <c r="M1199" s="33"/>
      <c r="N1199" s="33"/>
    </row>
    <row r="1200" spans="13:14" x14ac:dyDescent="0.3">
      <c r="M1200" s="33"/>
      <c r="N1200" s="33"/>
    </row>
    <row r="1201" spans="13:14" x14ac:dyDescent="0.3">
      <c r="M1201" s="33"/>
      <c r="N1201" s="33"/>
    </row>
    <row r="1202" spans="13:14" x14ac:dyDescent="0.3">
      <c r="M1202" s="33"/>
      <c r="N1202" s="33"/>
    </row>
    <row r="1203" spans="13:14" x14ac:dyDescent="0.3">
      <c r="M1203" s="33"/>
      <c r="N1203" s="33"/>
    </row>
    <row r="1204" spans="13:14" x14ac:dyDescent="0.3">
      <c r="M1204" s="33"/>
      <c r="N1204" s="33"/>
    </row>
    <row r="1205" spans="13:14" x14ac:dyDescent="0.3">
      <c r="M1205" s="33"/>
      <c r="N1205" s="33"/>
    </row>
    <row r="1206" spans="13:14" x14ac:dyDescent="0.3">
      <c r="M1206" s="33"/>
      <c r="N1206" s="33"/>
    </row>
    <row r="1207" spans="13:14" x14ac:dyDescent="0.3">
      <c r="M1207" s="33"/>
      <c r="N1207" s="33"/>
    </row>
    <row r="1208" spans="13:14" x14ac:dyDescent="0.3">
      <c r="M1208" s="33"/>
      <c r="N1208" s="33"/>
    </row>
    <row r="1209" spans="13:14" x14ac:dyDescent="0.3">
      <c r="M1209" s="33"/>
      <c r="N1209" s="33"/>
    </row>
    <row r="1210" spans="13:14" x14ac:dyDescent="0.3">
      <c r="M1210" s="33"/>
      <c r="N1210" s="33"/>
    </row>
    <row r="1211" spans="13:14" x14ac:dyDescent="0.3">
      <c r="M1211" s="33"/>
      <c r="N1211" s="33"/>
    </row>
    <row r="1212" spans="13:14" x14ac:dyDescent="0.3">
      <c r="M1212" s="33"/>
      <c r="N1212" s="33"/>
    </row>
    <row r="1213" spans="13:14" x14ac:dyDescent="0.3">
      <c r="M1213" s="33"/>
      <c r="N1213" s="33"/>
    </row>
    <row r="1214" spans="13:14" x14ac:dyDescent="0.3">
      <c r="M1214" s="33"/>
      <c r="N1214" s="33"/>
    </row>
    <row r="1215" spans="13:14" x14ac:dyDescent="0.3">
      <c r="M1215" s="33"/>
      <c r="N1215" s="33"/>
    </row>
    <row r="1216" spans="13:14" x14ac:dyDescent="0.3">
      <c r="M1216" s="33"/>
      <c r="N1216" s="33"/>
    </row>
    <row r="1217" spans="13:14" x14ac:dyDescent="0.3">
      <c r="M1217" s="33"/>
      <c r="N1217" s="33"/>
    </row>
    <row r="1218" spans="13:14" x14ac:dyDescent="0.3">
      <c r="M1218" s="33"/>
      <c r="N1218" s="33"/>
    </row>
    <row r="1219" spans="13:14" x14ac:dyDescent="0.3">
      <c r="M1219" s="33"/>
      <c r="N1219" s="33"/>
    </row>
    <row r="1220" spans="13:14" x14ac:dyDescent="0.3">
      <c r="M1220" s="33"/>
      <c r="N1220" s="33"/>
    </row>
    <row r="1221" spans="13:14" x14ac:dyDescent="0.3">
      <c r="M1221" s="33"/>
      <c r="N1221" s="33"/>
    </row>
    <row r="1222" spans="13:14" x14ac:dyDescent="0.3">
      <c r="M1222" s="33"/>
      <c r="N1222" s="33"/>
    </row>
    <row r="1223" spans="13:14" x14ac:dyDescent="0.3">
      <c r="M1223" s="33"/>
      <c r="N1223" s="33"/>
    </row>
    <row r="1224" spans="13:14" x14ac:dyDescent="0.3">
      <c r="M1224" s="33"/>
      <c r="N1224" s="33"/>
    </row>
    <row r="1225" spans="13:14" x14ac:dyDescent="0.3">
      <c r="M1225" s="33"/>
      <c r="N1225" s="33"/>
    </row>
    <row r="1226" spans="13:14" x14ac:dyDescent="0.3">
      <c r="M1226" s="33"/>
      <c r="N1226" s="33"/>
    </row>
    <row r="1227" spans="13:14" x14ac:dyDescent="0.3">
      <c r="M1227" s="33"/>
      <c r="N1227" s="33"/>
    </row>
    <row r="1228" spans="13:14" x14ac:dyDescent="0.3">
      <c r="M1228" s="33"/>
      <c r="N1228" s="33"/>
    </row>
    <row r="1229" spans="13:14" x14ac:dyDescent="0.3">
      <c r="M1229" s="33"/>
      <c r="N1229" s="33"/>
    </row>
    <row r="1230" spans="13:14" x14ac:dyDescent="0.3">
      <c r="M1230" s="33"/>
      <c r="N1230" s="33"/>
    </row>
    <row r="1231" spans="13:14" x14ac:dyDescent="0.3">
      <c r="M1231" s="33"/>
      <c r="N1231" s="33"/>
    </row>
    <row r="1232" spans="13:14" x14ac:dyDescent="0.3">
      <c r="M1232" s="33"/>
      <c r="N1232" s="33"/>
    </row>
    <row r="1233" spans="13:14" x14ac:dyDescent="0.3">
      <c r="M1233" s="33"/>
      <c r="N1233" s="33"/>
    </row>
    <row r="1234" spans="13:14" x14ac:dyDescent="0.3">
      <c r="M1234" s="33"/>
      <c r="N1234" s="33"/>
    </row>
    <row r="1235" spans="13:14" x14ac:dyDescent="0.3">
      <c r="M1235" s="33"/>
      <c r="N1235" s="33"/>
    </row>
    <row r="1236" spans="13:14" x14ac:dyDescent="0.3">
      <c r="M1236" s="33"/>
      <c r="N1236" s="33"/>
    </row>
    <row r="1237" spans="13:14" x14ac:dyDescent="0.3">
      <c r="M1237" s="33"/>
      <c r="N1237" s="33"/>
    </row>
    <row r="1238" spans="13:14" x14ac:dyDescent="0.3">
      <c r="M1238" s="33"/>
      <c r="N1238" s="33"/>
    </row>
    <row r="1239" spans="13:14" x14ac:dyDescent="0.3">
      <c r="M1239" s="33"/>
      <c r="N1239" s="33"/>
    </row>
    <row r="1240" spans="13:14" x14ac:dyDescent="0.3">
      <c r="M1240" s="33"/>
      <c r="N1240" s="33"/>
    </row>
    <row r="1241" spans="13:14" x14ac:dyDescent="0.3">
      <c r="M1241" s="33"/>
      <c r="N1241" s="33"/>
    </row>
    <row r="1242" spans="13:14" x14ac:dyDescent="0.3">
      <c r="M1242" s="33"/>
      <c r="N1242" s="33"/>
    </row>
    <row r="1243" spans="13:14" x14ac:dyDescent="0.3">
      <c r="M1243" s="33"/>
      <c r="N1243" s="33"/>
    </row>
    <row r="1244" spans="13:14" x14ac:dyDescent="0.3">
      <c r="M1244" s="33"/>
      <c r="N1244" s="33"/>
    </row>
    <row r="1245" spans="13:14" x14ac:dyDescent="0.3">
      <c r="M1245" s="33"/>
      <c r="N1245" s="33"/>
    </row>
    <row r="1246" spans="13:14" x14ac:dyDescent="0.3">
      <c r="M1246" s="33"/>
      <c r="N1246" s="33"/>
    </row>
    <row r="1247" spans="13:14" x14ac:dyDescent="0.3">
      <c r="M1247" s="33"/>
      <c r="N1247" s="33"/>
    </row>
    <row r="1248" spans="13:14" x14ac:dyDescent="0.3">
      <c r="M1248" s="33"/>
      <c r="N1248" s="33"/>
    </row>
    <row r="1249" spans="13:14" x14ac:dyDescent="0.3">
      <c r="M1249" s="33"/>
      <c r="N1249" s="33"/>
    </row>
    <row r="1250" spans="13:14" x14ac:dyDescent="0.3">
      <c r="M1250" s="33"/>
      <c r="N1250" s="33"/>
    </row>
    <row r="1251" spans="13:14" x14ac:dyDescent="0.3">
      <c r="M1251" s="33"/>
      <c r="N1251" s="33"/>
    </row>
    <row r="1252" spans="13:14" x14ac:dyDescent="0.3">
      <c r="M1252" s="33"/>
      <c r="N1252" s="33"/>
    </row>
    <row r="1253" spans="13:14" x14ac:dyDescent="0.3">
      <c r="M1253" s="33"/>
      <c r="N1253" s="33"/>
    </row>
    <row r="1254" spans="13:14" x14ac:dyDescent="0.3">
      <c r="M1254" s="33"/>
      <c r="N1254" s="33"/>
    </row>
    <row r="1255" spans="13:14" x14ac:dyDescent="0.3">
      <c r="M1255" s="33"/>
      <c r="N1255" s="33"/>
    </row>
    <row r="1256" spans="13:14" x14ac:dyDescent="0.3">
      <c r="M1256" s="33"/>
      <c r="N1256" s="33"/>
    </row>
    <row r="1257" spans="13:14" x14ac:dyDescent="0.3">
      <c r="M1257" s="33"/>
      <c r="N1257" s="33"/>
    </row>
    <row r="1258" spans="13:14" x14ac:dyDescent="0.3">
      <c r="M1258" s="33"/>
      <c r="N1258" s="33"/>
    </row>
    <row r="1259" spans="13:14" x14ac:dyDescent="0.3">
      <c r="M1259" s="33"/>
      <c r="N1259" s="33"/>
    </row>
    <row r="1260" spans="13:14" x14ac:dyDescent="0.3">
      <c r="M1260" s="33"/>
      <c r="N1260" s="33"/>
    </row>
    <row r="1261" spans="13:14" x14ac:dyDescent="0.3">
      <c r="M1261" s="33"/>
      <c r="N1261" s="33"/>
    </row>
    <row r="1262" spans="13:14" x14ac:dyDescent="0.3">
      <c r="M1262" s="33"/>
      <c r="N1262" s="33"/>
    </row>
    <row r="1263" spans="13:14" x14ac:dyDescent="0.3">
      <c r="M1263" s="33"/>
      <c r="N1263" s="33"/>
    </row>
    <row r="1264" spans="13:14" x14ac:dyDescent="0.3">
      <c r="M1264" s="33"/>
      <c r="N1264" s="33"/>
    </row>
    <row r="1265" spans="13:14" x14ac:dyDescent="0.3">
      <c r="M1265" s="33"/>
      <c r="N1265" s="33"/>
    </row>
    <row r="1266" spans="13:14" x14ac:dyDescent="0.3">
      <c r="M1266" s="33"/>
      <c r="N1266" s="33"/>
    </row>
    <row r="1267" spans="13:14" x14ac:dyDescent="0.3">
      <c r="M1267" s="33"/>
      <c r="N1267" s="33"/>
    </row>
    <row r="1268" spans="13:14" x14ac:dyDescent="0.3">
      <c r="M1268" s="33"/>
      <c r="N1268" s="33"/>
    </row>
    <row r="1269" spans="13:14" x14ac:dyDescent="0.3">
      <c r="M1269" s="33"/>
      <c r="N1269" s="33"/>
    </row>
    <row r="1270" spans="13:14" x14ac:dyDescent="0.3">
      <c r="M1270" s="33"/>
      <c r="N1270" s="33"/>
    </row>
    <row r="1271" spans="13:14" x14ac:dyDescent="0.3">
      <c r="M1271" s="33"/>
      <c r="N1271" s="33"/>
    </row>
    <row r="1272" spans="13:14" x14ac:dyDescent="0.3">
      <c r="M1272" s="33"/>
      <c r="N1272" s="33"/>
    </row>
    <row r="1273" spans="13:14" x14ac:dyDescent="0.3">
      <c r="M1273" s="33"/>
      <c r="N1273" s="33"/>
    </row>
    <row r="1274" spans="13:14" x14ac:dyDescent="0.3">
      <c r="M1274" s="33"/>
      <c r="N1274" s="33"/>
    </row>
    <row r="1275" spans="13:14" x14ac:dyDescent="0.3">
      <c r="M1275" s="33"/>
      <c r="N1275" s="33"/>
    </row>
    <row r="1276" spans="13:14" x14ac:dyDescent="0.3">
      <c r="M1276" s="33"/>
      <c r="N1276" s="33"/>
    </row>
    <row r="1277" spans="13:14" x14ac:dyDescent="0.3">
      <c r="M1277" s="33"/>
      <c r="N1277" s="33"/>
    </row>
    <row r="1278" spans="13:14" x14ac:dyDescent="0.3">
      <c r="M1278" s="33"/>
      <c r="N1278" s="33"/>
    </row>
    <row r="1279" spans="13:14" x14ac:dyDescent="0.3">
      <c r="M1279" s="33"/>
      <c r="N1279" s="33"/>
    </row>
    <row r="1280" spans="13:14" x14ac:dyDescent="0.3">
      <c r="M1280" s="33"/>
      <c r="N1280" s="33"/>
    </row>
    <row r="1281" spans="13:14" x14ac:dyDescent="0.3">
      <c r="M1281" s="33"/>
      <c r="N1281" s="33"/>
    </row>
    <row r="1282" spans="13:14" x14ac:dyDescent="0.3">
      <c r="M1282" s="33"/>
      <c r="N1282" s="33"/>
    </row>
    <row r="1283" spans="13:14" x14ac:dyDescent="0.3">
      <c r="M1283" s="33"/>
      <c r="N1283" s="33"/>
    </row>
    <row r="1284" spans="13:14" x14ac:dyDescent="0.3">
      <c r="M1284" s="33"/>
      <c r="N1284" s="33"/>
    </row>
    <row r="1285" spans="13:14" x14ac:dyDescent="0.3">
      <c r="M1285" s="33"/>
      <c r="N1285" s="33"/>
    </row>
    <row r="1286" spans="13:14" x14ac:dyDescent="0.3">
      <c r="M1286" s="33"/>
      <c r="N1286" s="33"/>
    </row>
    <row r="1287" spans="13:14" x14ac:dyDescent="0.3">
      <c r="M1287" s="33"/>
      <c r="N1287" s="33"/>
    </row>
    <row r="1288" spans="13:14" x14ac:dyDescent="0.3">
      <c r="M1288" s="33"/>
      <c r="N1288" s="33"/>
    </row>
    <row r="1289" spans="13:14" x14ac:dyDescent="0.3">
      <c r="M1289" s="33"/>
      <c r="N1289" s="33"/>
    </row>
    <row r="1290" spans="13:14" x14ac:dyDescent="0.3">
      <c r="M1290" s="33"/>
      <c r="N1290" s="33"/>
    </row>
    <row r="1291" spans="13:14" x14ac:dyDescent="0.3">
      <c r="M1291" s="33"/>
      <c r="N1291" s="33"/>
    </row>
    <row r="1292" spans="13:14" x14ac:dyDescent="0.3">
      <c r="M1292" s="33"/>
      <c r="N1292" s="33"/>
    </row>
    <row r="1293" spans="13:14" x14ac:dyDescent="0.3">
      <c r="M1293" s="33"/>
      <c r="N1293" s="33"/>
    </row>
    <row r="1294" spans="13:14" x14ac:dyDescent="0.3">
      <c r="M1294" s="33"/>
      <c r="N1294" s="33"/>
    </row>
    <row r="1295" spans="13:14" x14ac:dyDescent="0.3">
      <c r="M1295" s="33"/>
      <c r="N1295" s="33"/>
    </row>
    <row r="1296" spans="13:14" x14ac:dyDescent="0.3">
      <c r="M1296" s="33"/>
      <c r="N1296" s="33"/>
    </row>
    <row r="1297" spans="13:14" x14ac:dyDescent="0.3">
      <c r="M1297" s="33"/>
      <c r="N1297" s="33"/>
    </row>
    <row r="1298" spans="13:14" x14ac:dyDescent="0.3">
      <c r="M1298" s="33"/>
      <c r="N1298" s="33"/>
    </row>
    <row r="1299" spans="13:14" x14ac:dyDescent="0.3">
      <c r="M1299" s="33"/>
      <c r="N1299" s="33"/>
    </row>
    <row r="1300" spans="13:14" x14ac:dyDescent="0.3">
      <c r="M1300" s="33"/>
      <c r="N1300" s="33"/>
    </row>
    <row r="1301" spans="13:14" x14ac:dyDescent="0.3">
      <c r="M1301" s="33"/>
      <c r="N1301" s="33"/>
    </row>
    <row r="1302" spans="13:14" x14ac:dyDescent="0.3">
      <c r="M1302" s="33"/>
      <c r="N1302" s="33"/>
    </row>
    <row r="1303" spans="13:14" x14ac:dyDescent="0.3">
      <c r="M1303" s="33"/>
      <c r="N1303" s="33"/>
    </row>
    <row r="1304" spans="13:14" x14ac:dyDescent="0.3">
      <c r="M1304" s="33"/>
      <c r="N1304" s="33"/>
    </row>
    <row r="1305" spans="13:14" x14ac:dyDescent="0.3">
      <c r="M1305" s="33"/>
      <c r="N1305" s="33"/>
    </row>
    <row r="1306" spans="13:14" x14ac:dyDescent="0.3">
      <c r="M1306" s="33"/>
      <c r="N1306" s="33"/>
    </row>
    <row r="1307" spans="13:14" x14ac:dyDescent="0.3">
      <c r="M1307" s="33"/>
      <c r="N1307" s="33"/>
    </row>
    <row r="1308" spans="13:14" x14ac:dyDescent="0.3">
      <c r="M1308" s="33"/>
      <c r="N1308" s="33"/>
    </row>
    <row r="1309" spans="13:14" x14ac:dyDescent="0.3">
      <c r="M1309" s="33"/>
      <c r="N1309" s="33"/>
    </row>
    <row r="1310" spans="13:14" x14ac:dyDescent="0.3">
      <c r="M1310" s="33"/>
      <c r="N1310" s="33"/>
    </row>
    <row r="1311" spans="13:14" x14ac:dyDescent="0.3">
      <c r="M1311" s="33"/>
      <c r="N1311" s="33"/>
    </row>
    <row r="1312" spans="13:14" x14ac:dyDescent="0.3">
      <c r="M1312" s="33"/>
      <c r="N1312" s="33"/>
    </row>
    <row r="1313" spans="13:14" x14ac:dyDescent="0.3">
      <c r="M1313" s="33"/>
      <c r="N1313" s="33"/>
    </row>
    <row r="1314" spans="13:14" x14ac:dyDescent="0.3">
      <c r="M1314" s="33"/>
      <c r="N1314" s="33"/>
    </row>
    <row r="1315" spans="13:14" x14ac:dyDescent="0.3">
      <c r="M1315" s="33"/>
      <c r="N1315" s="33"/>
    </row>
    <row r="1316" spans="13:14" x14ac:dyDescent="0.3">
      <c r="M1316" s="33"/>
      <c r="N1316" s="33"/>
    </row>
    <row r="1317" spans="13:14" x14ac:dyDescent="0.3">
      <c r="M1317" s="33"/>
      <c r="N1317" s="33"/>
    </row>
    <row r="1318" spans="13:14" x14ac:dyDescent="0.3">
      <c r="M1318" s="33"/>
      <c r="N1318" s="33"/>
    </row>
    <row r="1319" spans="13:14" x14ac:dyDescent="0.3">
      <c r="M1319" s="33"/>
      <c r="N1319" s="33"/>
    </row>
    <row r="1320" spans="13:14" x14ac:dyDescent="0.3">
      <c r="M1320" s="33"/>
      <c r="N1320" s="33"/>
    </row>
    <row r="1321" spans="13:14" x14ac:dyDescent="0.3">
      <c r="M1321" s="33"/>
      <c r="N1321" s="33"/>
    </row>
    <row r="1322" spans="13:14" x14ac:dyDescent="0.3">
      <c r="M1322" s="33"/>
      <c r="N1322" s="33"/>
    </row>
    <row r="1323" spans="13:14" x14ac:dyDescent="0.3">
      <c r="M1323" s="33"/>
      <c r="N1323" s="33"/>
    </row>
    <row r="1324" spans="13:14" x14ac:dyDescent="0.3">
      <c r="M1324" s="33"/>
      <c r="N1324" s="33"/>
    </row>
    <row r="1325" spans="13:14" x14ac:dyDescent="0.3">
      <c r="M1325" s="33"/>
      <c r="N1325" s="33"/>
    </row>
    <row r="1326" spans="13:14" x14ac:dyDescent="0.3">
      <c r="M1326" s="33"/>
      <c r="N1326" s="33"/>
    </row>
    <row r="1327" spans="13:14" x14ac:dyDescent="0.3">
      <c r="M1327" s="33"/>
      <c r="N1327" s="33"/>
    </row>
    <row r="1328" spans="13:14" x14ac:dyDescent="0.3">
      <c r="M1328" s="33"/>
      <c r="N1328" s="33"/>
    </row>
    <row r="1329" spans="13:14" x14ac:dyDescent="0.3">
      <c r="M1329" s="33"/>
      <c r="N1329" s="33"/>
    </row>
    <row r="1330" spans="13:14" x14ac:dyDescent="0.3">
      <c r="M1330" s="33"/>
      <c r="N1330" s="33"/>
    </row>
    <row r="1331" spans="13:14" x14ac:dyDescent="0.3">
      <c r="M1331" s="33"/>
      <c r="N1331" s="33"/>
    </row>
    <row r="1332" spans="13:14" x14ac:dyDescent="0.3">
      <c r="M1332" s="33"/>
      <c r="N1332" s="33"/>
    </row>
    <row r="1333" spans="13:14" x14ac:dyDescent="0.3">
      <c r="M1333" s="33"/>
      <c r="N1333" s="33"/>
    </row>
    <row r="1334" spans="13:14" x14ac:dyDescent="0.3">
      <c r="M1334" s="33"/>
      <c r="N1334" s="33"/>
    </row>
    <row r="1335" spans="13:14" x14ac:dyDescent="0.3">
      <c r="M1335" s="33"/>
      <c r="N1335" s="33"/>
    </row>
    <row r="1336" spans="13:14" x14ac:dyDescent="0.3">
      <c r="M1336" s="33"/>
      <c r="N1336" s="33"/>
    </row>
    <row r="1337" spans="13:14" x14ac:dyDescent="0.3">
      <c r="M1337" s="33"/>
      <c r="N1337" s="33"/>
    </row>
    <row r="1338" spans="13:14" x14ac:dyDescent="0.3">
      <c r="M1338" s="33"/>
      <c r="N1338" s="33"/>
    </row>
    <row r="1339" spans="13:14" x14ac:dyDescent="0.3">
      <c r="M1339" s="33"/>
      <c r="N1339" s="33"/>
    </row>
    <row r="1340" spans="13:14" x14ac:dyDescent="0.3">
      <c r="M1340" s="33"/>
      <c r="N1340" s="33"/>
    </row>
    <row r="1341" spans="13:14" x14ac:dyDescent="0.3">
      <c r="M1341" s="33"/>
      <c r="N1341" s="33"/>
    </row>
    <row r="1342" spans="13:14" x14ac:dyDescent="0.3">
      <c r="M1342" s="33"/>
      <c r="N1342" s="33"/>
    </row>
    <row r="1343" spans="13:14" x14ac:dyDescent="0.3">
      <c r="M1343" s="33"/>
      <c r="N1343" s="33"/>
    </row>
    <row r="1344" spans="13:14" x14ac:dyDescent="0.3">
      <c r="M1344" s="33"/>
      <c r="N1344" s="33"/>
    </row>
    <row r="1345" spans="13:14" x14ac:dyDescent="0.3">
      <c r="M1345" s="33"/>
      <c r="N1345" s="33"/>
    </row>
    <row r="1346" spans="13:14" x14ac:dyDescent="0.3">
      <c r="M1346" s="33"/>
      <c r="N1346" s="33"/>
    </row>
    <row r="1347" spans="13:14" x14ac:dyDescent="0.3">
      <c r="M1347" s="33"/>
      <c r="N1347" s="33"/>
    </row>
    <row r="1348" spans="13:14" x14ac:dyDescent="0.3">
      <c r="M1348" s="33"/>
      <c r="N1348" s="33"/>
    </row>
    <row r="1349" spans="13:14" x14ac:dyDescent="0.3">
      <c r="M1349" s="33"/>
      <c r="N1349" s="33"/>
    </row>
    <row r="1350" spans="13:14" x14ac:dyDescent="0.3">
      <c r="M1350" s="33"/>
      <c r="N1350" s="33"/>
    </row>
    <row r="1351" spans="13:14" x14ac:dyDescent="0.3">
      <c r="M1351" s="33"/>
      <c r="N1351" s="33"/>
    </row>
    <row r="1352" spans="13:14" x14ac:dyDescent="0.3">
      <c r="M1352" s="33"/>
      <c r="N1352" s="33"/>
    </row>
    <row r="1353" spans="13:14" x14ac:dyDescent="0.3">
      <c r="M1353" s="33"/>
      <c r="N1353" s="33"/>
    </row>
    <row r="1354" spans="13:14" x14ac:dyDescent="0.3">
      <c r="M1354" s="33"/>
      <c r="N1354" s="33"/>
    </row>
    <row r="1355" spans="13:14" x14ac:dyDescent="0.3">
      <c r="M1355" s="33"/>
      <c r="N1355" s="33"/>
    </row>
    <row r="1356" spans="13:14" x14ac:dyDescent="0.3">
      <c r="M1356" s="33"/>
      <c r="N1356" s="33"/>
    </row>
    <row r="1357" spans="13:14" x14ac:dyDescent="0.3">
      <c r="M1357" s="33"/>
      <c r="N1357" s="33"/>
    </row>
    <row r="1358" spans="13:14" x14ac:dyDescent="0.3">
      <c r="M1358" s="33"/>
      <c r="N1358" s="33"/>
    </row>
    <row r="1359" spans="13:14" x14ac:dyDescent="0.3">
      <c r="M1359" s="33"/>
      <c r="N1359" s="33"/>
    </row>
    <row r="1360" spans="13:14" x14ac:dyDescent="0.3">
      <c r="M1360" s="33"/>
      <c r="N1360" s="33"/>
    </row>
    <row r="1361" spans="13:14" x14ac:dyDescent="0.3">
      <c r="M1361" s="33"/>
      <c r="N1361" s="33"/>
    </row>
    <row r="1362" spans="13:14" x14ac:dyDescent="0.3">
      <c r="M1362" s="33"/>
      <c r="N1362" s="33"/>
    </row>
    <row r="1363" spans="13:14" x14ac:dyDescent="0.3">
      <c r="M1363" s="33"/>
      <c r="N1363" s="33"/>
    </row>
    <row r="1364" spans="13:14" x14ac:dyDescent="0.3">
      <c r="M1364" s="33"/>
      <c r="N1364" s="33"/>
    </row>
    <row r="1365" spans="13:14" x14ac:dyDescent="0.3">
      <c r="M1365" s="33"/>
      <c r="N1365" s="33"/>
    </row>
    <row r="1366" spans="13:14" x14ac:dyDescent="0.3">
      <c r="M1366" s="33"/>
      <c r="N1366" s="33"/>
    </row>
    <row r="1367" spans="13:14" x14ac:dyDescent="0.3">
      <c r="M1367" s="33"/>
      <c r="N1367" s="33"/>
    </row>
    <row r="1368" spans="13:14" x14ac:dyDescent="0.3">
      <c r="M1368" s="33"/>
      <c r="N1368" s="33"/>
    </row>
    <row r="1369" spans="13:14" x14ac:dyDescent="0.3">
      <c r="M1369" s="33"/>
      <c r="N1369" s="33"/>
    </row>
    <row r="1370" spans="13:14" x14ac:dyDescent="0.3">
      <c r="M1370" s="33"/>
      <c r="N1370" s="33"/>
    </row>
    <row r="1371" spans="13:14" x14ac:dyDescent="0.3">
      <c r="M1371" s="33"/>
      <c r="N1371" s="33"/>
    </row>
    <row r="1372" spans="13:14" x14ac:dyDescent="0.3">
      <c r="M1372" s="33"/>
      <c r="N1372" s="33"/>
    </row>
    <row r="1373" spans="13:14" x14ac:dyDescent="0.3">
      <c r="M1373" s="33"/>
      <c r="N1373" s="33"/>
    </row>
    <row r="1374" spans="13:14" x14ac:dyDescent="0.3">
      <c r="M1374" s="33"/>
      <c r="N1374" s="33"/>
    </row>
    <row r="1375" spans="13:14" x14ac:dyDescent="0.3">
      <c r="M1375" s="33"/>
      <c r="N1375" s="33"/>
    </row>
    <row r="1376" spans="13:14" x14ac:dyDescent="0.3">
      <c r="M1376" s="33"/>
      <c r="N1376" s="33"/>
    </row>
    <row r="1377" spans="13:14" x14ac:dyDescent="0.3">
      <c r="M1377" s="33"/>
      <c r="N1377" s="33"/>
    </row>
    <row r="1378" spans="13:14" x14ac:dyDescent="0.3">
      <c r="M1378" s="33"/>
      <c r="N1378" s="33"/>
    </row>
    <row r="1379" spans="13:14" x14ac:dyDescent="0.3">
      <c r="M1379" s="33"/>
      <c r="N1379" s="33"/>
    </row>
    <row r="1380" spans="13:14" x14ac:dyDescent="0.3">
      <c r="M1380" s="33"/>
      <c r="N1380" s="33"/>
    </row>
    <row r="1381" spans="13:14" x14ac:dyDescent="0.3">
      <c r="M1381" s="33"/>
      <c r="N1381" s="33"/>
    </row>
    <row r="1382" spans="13:14" x14ac:dyDescent="0.3">
      <c r="M1382" s="33"/>
      <c r="N1382" s="33"/>
    </row>
    <row r="1383" spans="13:14" x14ac:dyDescent="0.3">
      <c r="M1383" s="33"/>
      <c r="N1383" s="33"/>
    </row>
    <row r="1384" spans="13:14" x14ac:dyDescent="0.3">
      <c r="M1384" s="33"/>
      <c r="N1384" s="33"/>
    </row>
    <row r="1385" spans="13:14" x14ac:dyDescent="0.3">
      <c r="M1385" s="33"/>
      <c r="N1385" s="33"/>
    </row>
    <row r="1386" spans="13:14" x14ac:dyDescent="0.3">
      <c r="M1386" s="33"/>
      <c r="N1386" s="33"/>
    </row>
    <row r="1387" spans="13:14" x14ac:dyDescent="0.3">
      <c r="M1387" s="33"/>
      <c r="N1387" s="33"/>
    </row>
    <row r="1388" spans="13:14" x14ac:dyDescent="0.3">
      <c r="M1388" s="33"/>
      <c r="N1388" s="33"/>
    </row>
    <row r="1389" spans="13:14" x14ac:dyDescent="0.3">
      <c r="M1389" s="33"/>
      <c r="N1389" s="33"/>
    </row>
    <row r="1390" spans="13:14" x14ac:dyDescent="0.3">
      <c r="M1390" s="33"/>
      <c r="N1390" s="33"/>
    </row>
    <row r="1391" spans="13:14" x14ac:dyDescent="0.3">
      <c r="M1391" s="33"/>
      <c r="N1391" s="33"/>
    </row>
    <row r="1392" spans="13:14" x14ac:dyDescent="0.3">
      <c r="M1392" s="33"/>
      <c r="N1392" s="33"/>
    </row>
    <row r="1393" spans="13:14" x14ac:dyDescent="0.3">
      <c r="M1393" s="33"/>
      <c r="N1393" s="33"/>
    </row>
    <row r="1394" spans="13:14" x14ac:dyDescent="0.3">
      <c r="M1394" s="33"/>
      <c r="N1394" s="33"/>
    </row>
    <row r="1395" spans="13:14" x14ac:dyDescent="0.3">
      <c r="M1395" s="33"/>
      <c r="N1395" s="33"/>
    </row>
    <row r="1396" spans="13:14" x14ac:dyDescent="0.3">
      <c r="M1396" s="33"/>
      <c r="N1396" s="33"/>
    </row>
    <row r="1397" spans="13:14" x14ac:dyDescent="0.3">
      <c r="M1397" s="33"/>
      <c r="N1397" s="33"/>
    </row>
    <row r="1398" spans="13:14" x14ac:dyDescent="0.3">
      <c r="M1398" s="33"/>
      <c r="N1398" s="33"/>
    </row>
    <row r="1399" spans="13:14" x14ac:dyDescent="0.3">
      <c r="M1399" s="33"/>
      <c r="N1399" s="33"/>
    </row>
    <row r="1400" spans="13:14" x14ac:dyDescent="0.3">
      <c r="M1400" s="33"/>
      <c r="N1400" s="33"/>
    </row>
    <row r="1401" spans="13:14" x14ac:dyDescent="0.3">
      <c r="M1401" s="33"/>
      <c r="N1401" s="33"/>
    </row>
    <row r="1402" spans="13:14" x14ac:dyDescent="0.3">
      <c r="M1402" s="33"/>
      <c r="N1402" s="33"/>
    </row>
    <row r="1403" spans="13:14" x14ac:dyDescent="0.3">
      <c r="M1403" s="33"/>
      <c r="N1403" s="33"/>
    </row>
    <row r="1404" spans="13:14" x14ac:dyDescent="0.3">
      <c r="M1404" s="33"/>
      <c r="N1404" s="33"/>
    </row>
    <row r="1405" spans="13:14" x14ac:dyDescent="0.3">
      <c r="M1405" s="33"/>
      <c r="N1405" s="33"/>
    </row>
    <row r="1406" spans="13:14" x14ac:dyDescent="0.3">
      <c r="M1406" s="33"/>
      <c r="N1406" s="33"/>
    </row>
    <row r="1407" spans="13:14" x14ac:dyDescent="0.3">
      <c r="M1407" s="33"/>
      <c r="N1407" s="33"/>
    </row>
    <row r="1408" spans="13:14" x14ac:dyDescent="0.3">
      <c r="M1408" s="33"/>
      <c r="N1408" s="33"/>
    </row>
    <row r="1409" spans="13:14" x14ac:dyDescent="0.3">
      <c r="M1409" s="33"/>
      <c r="N1409" s="33"/>
    </row>
    <row r="1410" spans="13:14" x14ac:dyDescent="0.3">
      <c r="M1410" s="33"/>
      <c r="N1410" s="33"/>
    </row>
    <row r="1411" spans="13:14" x14ac:dyDescent="0.3">
      <c r="M1411" s="33"/>
      <c r="N1411" s="33"/>
    </row>
    <row r="1412" spans="13:14" x14ac:dyDescent="0.3">
      <c r="M1412" s="33"/>
      <c r="N1412" s="33"/>
    </row>
    <row r="1413" spans="13:14" x14ac:dyDescent="0.3">
      <c r="M1413" s="33"/>
      <c r="N1413" s="33"/>
    </row>
    <row r="1414" spans="13:14" x14ac:dyDescent="0.3">
      <c r="M1414" s="33"/>
      <c r="N1414" s="33"/>
    </row>
    <row r="1415" spans="13:14" x14ac:dyDescent="0.3">
      <c r="M1415" s="33"/>
      <c r="N1415" s="33"/>
    </row>
    <row r="1416" spans="13:14" x14ac:dyDescent="0.3">
      <c r="M1416" s="33"/>
      <c r="N1416" s="33"/>
    </row>
    <row r="1417" spans="13:14" x14ac:dyDescent="0.3">
      <c r="M1417" s="33"/>
      <c r="N1417" s="33"/>
    </row>
    <row r="1418" spans="13:14" x14ac:dyDescent="0.3">
      <c r="M1418" s="33"/>
      <c r="N1418" s="33"/>
    </row>
    <row r="1419" spans="13:14" x14ac:dyDescent="0.3">
      <c r="M1419" s="33"/>
      <c r="N1419" s="33"/>
    </row>
    <row r="1420" spans="13:14" x14ac:dyDescent="0.3">
      <c r="M1420" s="33"/>
      <c r="N1420" s="33"/>
    </row>
    <row r="1421" spans="13:14" x14ac:dyDescent="0.3">
      <c r="M1421" s="33"/>
      <c r="N1421" s="33"/>
    </row>
    <row r="1422" spans="13:14" x14ac:dyDescent="0.3">
      <c r="M1422" s="33"/>
      <c r="N1422" s="33"/>
    </row>
    <row r="1423" spans="13:14" x14ac:dyDescent="0.3">
      <c r="M1423" s="33"/>
      <c r="N1423" s="33"/>
    </row>
    <row r="1424" spans="13:14" x14ac:dyDescent="0.3">
      <c r="M1424" s="33"/>
      <c r="N1424" s="33"/>
    </row>
    <row r="1425" spans="13:14" x14ac:dyDescent="0.3">
      <c r="M1425" s="33"/>
      <c r="N1425" s="33"/>
    </row>
    <row r="1426" spans="13:14" x14ac:dyDescent="0.3">
      <c r="M1426" s="33"/>
      <c r="N1426" s="33"/>
    </row>
    <row r="1427" spans="13:14" x14ac:dyDescent="0.3">
      <c r="M1427" s="33"/>
      <c r="N1427" s="33"/>
    </row>
    <row r="1428" spans="13:14" x14ac:dyDescent="0.3">
      <c r="M1428" s="33"/>
      <c r="N1428" s="33"/>
    </row>
    <row r="1429" spans="13:14" x14ac:dyDescent="0.3">
      <c r="M1429" s="33"/>
      <c r="N1429" s="33"/>
    </row>
    <row r="1430" spans="13:14" x14ac:dyDescent="0.3">
      <c r="M1430" s="33"/>
      <c r="N1430" s="33"/>
    </row>
    <row r="1431" spans="13:14" x14ac:dyDescent="0.3">
      <c r="M1431" s="33"/>
      <c r="N1431" s="33"/>
    </row>
    <row r="1432" spans="13:14" x14ac:dyDescent="0.3">
      <c r="M1432" s="33"/>
      <c r="N1432" s="33"/>
    </row>
    <row r="1433" spans="13:14" x14ac:dyDescent="0.3">
      <c r="M1433" s="33"/>
      <c r="N1433" s="33"/>
    </row>
    <row r="1434" spans="13:14" x14ac:dyDescent="0.3">
      <c r="M1434" s="33"/>
      <c r="N1434" s="33"/>
    </row>
    <row r="1435" spans="13:14" x14ac:dyDescent="0.3">
      <c r="M1435" s="33"/>
      <c r="N1435" s="33"/>
    </row>
    <row r="1436" spans="13:14" x14ac:dyDescent="0.3">
      <c r="M1436" s="33"/>
      <c r="N1436" s="33"/>
    </row>
    <row r="1437" spans="13:14" x14ac:dyDescent="0.3">
      <c r="M1437" s="33"/>
      <c r="N1437" s="33"/>
    </row>
    <row r="1438" spans="13:14" x14ac:dyDescent="0.3">
      <c r="M1438" s="33"/>
      <c r="N1438" s="33"/>
    </row>
    <row r="1439" spans="13:14" x14ac:dyDescent="0.3">
      <c r="M1439" s="33"/>
      <c r="N1439" s="33"/>
    </row>
    <row r="1440" spans="13:14" x14ac:dyDescent="0.3">
      <c r="M1440" s="33"/>
      <c r="N1440" s="33"/>
    </row>
    <row r="1441" spans="13:14" x14ac:dyDescent="0.3">
      <c r="M1441" s="33"/>
      <c r="N1441" s="33"/>
    </row>
    <row r="1442" spans="13:14" x14ac:dyDescent="0.3">
      <c r="M1442" s="33"/>
      <c r="N1442" s="33"/>
    </row>
    <row r="1443" spans="13:14" x14ac:dyDescent="0.3">
      <c r="M1443" s="33"/>
      <c r="N1443" s="33"/>
    </row>
    <row r="1444" spans="13:14" x14ac:dyDescent="0.3">
      <c r="M1444" s="33"/>
      <c r="N1444" s="33"/>
    </row>
    <row r="1445" spans="13:14" x14ac:dyDescent="0.3">
      <c r="M1445" s="33"/>
      <c r="N1445" s="33"/>
    </row>
    <row r="1446" spans="13:14" x14ac:dyDescent="0.3">
      <c r="M1446" s="33"/>
      <c r="N1446" s="33"/>
    </row>
    <row r="1447" spans="13:14" x14ac:dyDescent="0.3">
      <c r="M1447" s="33"/>
      <c r="N1447" s="33"/>
    </row>
    <row r="1448" spans="13:14" x14ac:dyDescent="0.3">
      <c r="M1448" s="33"/>
      <c r="N1448" s="33"/>
    </row>
    <row r="1449" spans="13:14" x14ac:dyDescent="0.3">
      <c r="M1449" s="33"/>
      <c r="N1449" s="33"/>
    </row>
    <row r="1450" spans="13:14" x14ac:dyDescent="0.3">
      <c r="M1450" s="33"/>
      <c r="N1450" s="33"/>
    </row>
    <row r="1451" spans="13:14" x14ac:dyDescent="0.3">
      <c r="M1451" s="33"/>
      <c r="N1451" s="33"/>
    </row>
    <row r="1452" spans="13:14" x14ac:dyDescent="0.3">
      <c r="M1452" s="33"/>
      <c r="N1452" s="33"/>
    </row>
    <row r="1453" spans="13:14" x14ac:dyDescent="0.3">
      <c r="M1453" s="33"/>
      <c r="N1453" s="33"/>
    </row>
    <row r="1454" spans="13:14" x14ac:dyDescent="0.3">
      <c r="M1454" s="33"/>
      <c r="N1454" s="33"/>
    </row>
    <row r="1455" spans="13:14" x14ac:dyDescent="0.3">
      <c r="M1455" s="33"/>
      <c r="N1455" s="33"/>
    </row>
    <row r="1456" spans="13:14" x14ac:dyDescent="0.3">
      <c r="M1456" s="33"/>
      <c r="N1456" s="33"/>
    </row>
    <row r="1457" spans="13:14" x14ac:dyDescent="0.3">
      <c r="M1457" s="33"/>
      <c r="N1457" s="33"/>
    </row>
    <row r="1458" spans="13:14" x14ac:dyDescent="0.3">
      <c r="M1458" s="33"/>
      <c r="N1458" s="33"/>
    </row>
    <row r="1459" spans="13:14" x14ac:dyDescent="0.3">
      <c r="M1459" s="33"/>
      <c r="N1459" s="33"/>
    </row>
    <row r="1460" spans="13:14" x14ac:dyDescent="0.3">
      <c r="M1460" s="33"/>
      <c r="N1460" s="33"/>
    </row>
    <row r="1461" spans="13:14" x14ac:dyDescent="0.3">
      <c r="M1461" s="33"/>
      <c r="N1461" s="33"/>
    </row>
    <row r="1462" spans="13:14" x14ac:dyDescent="0.3">
      <c r="M1462" s="33"/>
      <c r="N1462" s="33"/>
    </row>
    <row r="1463" spans="13:14" x14ac:dyDescent="0.3">
      <c r="M1463" s="33"/>
      <c r="N1463" s="33"/>
    </row>
    <row r="1464" spans="13:14" x14ac:dyDescent="0.3">
      <c r="M1464" s="33"/>
      <c r="N1464" s="33"/>
    </row>
    <row r="1465" spans="13:14" x14ac:dyDescent="0.3">
      <c r="M1465" s="33"/>
      <c r="N1465" s="33"/>
    </row>
    <row r="1466" spans="13:14" x14ac:dyDescent="0.3">
      <c r="M1466" s="33"/>
      <c r="N1466" s="33"/>
    </row>
    <row r="1467" spans="13:14" x14ac:dyDescent="0.3">
      <c r="M1467" s="33"/>
      <c r="N1467" s="33"/>
    </row>
    <row r="1468" spans="13:14" x14ac:dyDescent="0.3">
      <c r="M1468" s="33"/>
      <c r="N1468" s="33"/>
    </row>
    <row r="1469" spans="13:14" x14ac:dyDescent="0.3">
      <c r="M1469" s="33"/>
      <c r="N1469" s="33"/>
    </row>
    <row r="1470" spans="13:14" x14ac:dyDescent="0.3">
      <c r="M1470" s="33"/>
      <c r="N1470" s="33"/>
    </row>
    <row r="1471" spans="13:14" x14ac:dyDescent="0.3">
      <c r="M1471" s="33"/>
      <c r="N1471" s="33"/>
    </row>
    <row r="1472" spans="13:14" x14ac:dyDescent="0.3">
      <c r="M1472" s="33"/>
      <c r="N1472" s="33"/>
    </row>
    <row r="1473" spans="13:14" x14ac:dyDescent="0.3">
      <c r="M1473" s="33"/>
      <c r="N1473" s="33"/>
    </row>
    <row r="1474" spans="13:14" x14ac:dyDescent="0.3">
      <c r="M1474" s="33"/>
      <c r="N1474" s="33"/>
    </row>
    <row r="1475" spans="13:14" x14ac:dyDescent="0.3">
      <c r="M1475" s="33"/>
      <c r="N1475" s="33"/>
    </row>
    <row r="1476" spans="13:14" x14ac:dyDescent="0.3">
      <c r="M1476" s="33"/>
      <c r="N1476" s="33"/>
    </row>
    <row r="1477" spans="13:14" x14ac:dyDescent="0.3">
      <c r="M1477" s="33"/>
      <c r="N1477" s="33"/>
    </row>
    <row r="1478" spans="13:14" x14ac:dyDescent="0.3">
      <c r="M1478" s="33"/>
      <c r="N1478" s="33"/>
    </row>
    <row r="1479" spans="13:14" x14ac:dyDescent="0.3">
      <c r="M1479" s="33"/>
      <c r="N1479" s="33"/>
    </row>
    <row r="1480" spans="13:14" x14ac:dyDescent="0.3">
      <c r="M1480" s="33"/>
      <c r="N1480" s="33"/>
    </row>
    <row r="1481" spans="13:14" x14ac:dyDescent="0.3">
      <c r="M1481" s="33"/>
      <c r="N1481" s="33"/>
    </row>
    <row r="1482" spans="13:14" x14ac:dyDescent="0.3">
      <c r="M1482" s="33"/>
      <c r="N1482" s="33"/>
    </row>
    <row r="1483" spans="13:14" x14ac:dyDescent="0.3">
      <c r="M1483" s="33"/>
      <c r="N1483" s="33"/>
    </row>
    <row r="1484" spans="13:14" x14ac:dyDescent="0.3">
      <c r="M1484" s="33"/>
      <c r="N1484" s="33"/>
    </row>
    <row r="1485" spans="13:14" x14ac:dyDescent="0.3">
      <c r="M1485" s="33"/>
      <c r="N1485" s="33"/>
    </row>
    <row r="1486" spans="13:14" x14ac:dyDescent="0.3">
      <c r="M1486" s="33"/>
      <c r="N1486" s="33"/>
    </row>
    <row r="1487" spans="13:14" x14ac:dyDescent="0.3">
      <c r="M1487" s="33"/>
      <c r="N1487" s="33"/>
    </row>
    <row r="1488" spans="13:14" x14ac:dyDescent="0.3">
      <c r="M1488" s="33"/>
      <c r="N1488" s="33"/>
    </row>
    <row r="1489" spans="13:14" x14ac:dyDescent="0.3">
      <c r="M1489" s="33"/>
      <c r="N1489" s="33"/>
    </row>
    <row r="1490" spans="13:14" x14ac:dyDescent="0.3">
      <c r="M1490" s="33"/>
      <c r="N1490" s="33"/>
    </row>
    <row r="1491" spans="13:14" x14ac:dyDescent="0.3">
      <c r="M1491" s="33"/>
      <c r="N1491" s="33"/>
    </row>
    <row r="1492" spans="13:14" x14ac:dyDescent="0.3">
      <c r="M1492" s="33"/>
      <c r="N1492" s="33"/>
    </row>
    <row r="1493" spans="13:14" x14ac:dyDescent="0.3">
      <c r="M1493" s="33"/>
      <c r="N1493" s="33"/>
    </row>
    <row r="1494" spans="13:14" x14ac:dyDescent="0.3">
      <c r="M1494" s="33"/>
      <c r="N1494" s="33"/>
    </row>
    <row r="1495" spans="13:14" x14ac:dyDescent="0.3">
      <c r="M1495" s="33"/>
      <c r="N1495" s="33"/>
    </row>
    <row r="1496" spans="13:14" x14ac:dyDescent="0.3">
      <c r="M1496" s="33"/>
      <c r="N1496" s="33"/>
    </row>
    <row r="1497" spans="13:14" x14ac:dyDescent="0.3">
      <c r="M1497" s="33"/>
      <c r="N1497" s="33"/>
    </row>
    <row r="1498" spans="13:14" x14ac:dyDescent="0.3">
      <c r="M1498" s="33"/>
      <c r="N1498" s="33"/>
    </row>
    <row r="1499" spans="13:14" x14ac:dyDescent="0.3">
      <c r="M1499" s="33"/>
      <c r="N1499" s="33"/>
    </row>
    <row r="1500" spans="13:14" x14ac:dyDescent="0.3">
      <c r="M1500" s="33"/>
      <c r="N1500" s="33"/>
    </row>
    <row r="1501" spans="13:14" x14ac:dyDescent="0.3">
      <c r="M1501" s="33"/>
      <c r="N1501" s="33"/>
    </row>
    <row r="1502" spans="13:14" x14ac:dyDescent="0.3">
      <c r="M1502" s="33"/>
      <c r="N1502" s="33"/>
    </row>
    <row r="1503" spans="13:14" x14ac:dyDescent="0.3">
      <c r="M1503" s="33"/>
      <c r="N1503" s="33"/>
    </row>
    <row r="1504" spans="13:14" x14ac:dyDescent="0.3">
      <c r="M1504" s="33"/>
      <c r="N1504" s="33"/>
    </row>
    <row r="1505" spans="13:14" x14ac:dyDescent="0.3">
      <c r="M1505" s="33"/>
      <c r="N1505" s="33"/>
    </row>
    <row r="1506" spans="13:14" x14ac:dyDescent="0.3">
      <c r="M1506" s="33"/>
      <c r="N1506" s="33"/>
    </row>
    <row r="1507" spans="13:14" x14ac:dyDescent="0.3">
      <c r="M1507" s="33"/>
      <c r="N1507" s="33"/>
    </row>
    <row r="1508" spans="13:14" x14ac:dyDescent="0.3">
      <c r="M1508" s="33"/>
      <c r="N1508" s="33"/>
    </row>
    <row r="1509" spans="13:14" x14ac:dyDescent="0.3">
      <c r="M1509" s="33"/>
      <c r="N1509" s="33"/>
    </row>
    <row r="1510" spans="13:14" x14ac:dyDescent="0.3">
      <c r="M1510" s="33"/>
      <c r="N1510" s="33"/>
    </row>
    <row r="1511" spans="13:14" x14ac:dyDescent="0.3">
      <c r="M1511" s="33"/>
      <c r="N1511" s="33"/>
    </row>
    <row r="1512" spans="13:14" x14ac:dyDescent="0.3">
      <c r="M1512" s="33"/>
      <c r="N1512" s="33"/>
    </row>
    <row r="1513" spans="13:14" x14ac:dyDescent="0.3">
      <c r="M1513" s="33"/>
      <c r="N1513" s="33"/>
    </row>
    <row r="1514" spans="13:14" x14ac:dyDescent="0.3">
      <c r="M1514" s="33"/>
      <c r="N1514" s="33"/>
    </row>
    <row r="1515" spans="13:14" x14ac:dyDescent="0.3">
      <c r="M1515" s="33"/>
      <c r="N1515" s="33"/>
    </row>
    <row r="1516" spans="13:14" x14ac:dyDescent="0.3">
      <c r="M1516" s="33"/>
      <c r="N1516" s="33"/>
    </row>
    <row r="1517" spans="13:14" x14ac:dyDescent="0.3">
      <c r="M1517" s="33"/>
      <c r="N1517" s="33"/>
    </row>
    <row r="1518" spans="13:14" x14ac:dyDescent="0.3">
      <c r="M1518" s="33"/>
      <c r="N1518" s="33"/>
    </row>
    <row r="1519" spans="13:14" x14ac:dyDescent="0.3">
      <c r="M1519" s="33"/>
      <c r="N1519" s="33"/>
    </row>
    <row r="1520" spans="13:14" x14ac:dyDescent="0.3">
      <c r="M1520" s="33"/>
      <c r="N1520" s="33"/>
    </row>
    <row r="1521" spans="13:14" x14ac:dyDescent="0.3">
      <c r="M1521" s="33"/>
      <c r="N1521" s="33"/>
    </row>
    <row r="1522" spans="13:14" x14ac:dyDescent="0.3">
      <c r="M1522" s="33"/>
      <c r="N1522" s="33"/>
    </row>
    <row r="1523" spans="13:14" x14ac:dyDescent="0.3">
      <c r="M1523" s="33"/>
      <c r="N1523" s="33"/>
    </row>
    <row r="1524" spans="13:14" x14ac:dyDescent="0.3">
      <c r="M1524" s="33"/>
      <c r="N1524" s="33"/>
    </row>
    <row r="1525" spans="13:14" x14ac:dyDescent="0.3">
      <c r="M1525" s="33"/>
      <c r="N1525" s="33"/>
    </row>
    <row r="1526" spans="13:14" x14ac:dyDescent="0.3">
      <c r="M1526" s="33"/>
      <c r="N1526" s="33"/>
    </row>
    <row r="1527" spans="13:14" x14ac:dyDescent="0.3">
      <c r="M1527" s="33"/>
      <c r="N1527" s="33"/>
    </row>
    <row r="1528" spans="13:14" x14ac:dyDescent="0.3">
      <c r="M1528" s="33"/>
      <c r="N1528" s="33"/>
    </row>
    <row r="1529" spans="13:14" x14ac:dyDescent="0.3">
      <c r="M1529" s="33"/>
      <c r="N1529" s="33"/>
    </row>
    <row r="1530" spans="13:14" x14ac:dyDescent="0.3">
      <c r="M1530" s="33"/>
      <c r="N1530" s="33"/>
    </row>
    <row r="1531" spans="13:14" x14ac:dyDescent="0.3">
      <c r="M1531" s="33"/>
      <c r="N1531" s="33"/>
    </row>
    <row r="1532" spans="13:14" x14ac:dyDescent="0.3">
      <c r="M1532" s="33"/>
      <c r="N1532" s="33"/>
    </row>
    <row r="1533" spans="13:14" x14ac:dyDescent="0.3">
      <c r="M1533" s="33"/>
      <c r="N1533" s="33"/>
    </row>
    <row r="1534" spans="13:14" x14ac:dyDescent="0.3">
      <c r="M1534" s="33"/>
      <c r="N1534" s="33"/>
    </row>
    <row r="1535" spans="13:14" x14ac:dyDescent="0.3">
      <c r="M1535" s="33"/>
      <c r="N1535" s="33"/>
    </row>
    <row r="1536" spans="13:14" x14ac:dyDescent="0.3">
      <c r="M1536" s="33"/>
      <c r="N1536" s="33"/>
    </row>
    <row r="1537" spans="13:14" x14ac:dyDescent="0.3">
      <c r="M1537" s="33"/>
      <c r="N1537" s="33"/>
    </row>
    <row r="1538" spans="13:14" x14ac:dyDescent="0.3">
      <c r="M1538" s="33"/>
      <c r="N1538" s="33"/>
    </row>
    <row r="1539" spans="13:14" x14ac:dyDescent="0.3">
      <c r="M1539" s="33"/>
      <c r="N1539" s="33"/>
    </row>
    <row r="1540" spans="13:14" x14ac:dyDescent="0.3">
      <c r="M1540" s="33"/>
      <c r="N1540" s="33"/>
    </row>
    <row r="1541" spans="13:14" x14ac:dyDescent="0.3">
      <c r="M1541" s="33"/>
      <c r="N1541" s="33"/>
    </row>
    <row r="1542" spans="13:14" x14ac:dyDescent="0.3">
      <c r="M1542" s="33"/>
      <c r="N1542" s="33"/>
    </row>
    <row r="1543" spans="13:14" x14ac:dyDescent="0.3">
      <c r="M1543" s="33"/>
      <c r="N1543" s="33"/>
    </row>
    <row r="1544" spans="13:14" x14ac:dyDescent="0.3">
      <c r="M1544" s="33"/>
      <c r="N1544" s="33"/>
    </row>
    <row r="1545" spans="13:14" x14ac:dyDescent="0.3">
      <c r="M1545" s="33"/>
      <c r="N1545" s="33"/>
    </row>
    <row r="1546" spans="13:14" x14ac:dyDescent="0.3">
      <c r="M1546" s="33"/>
      <c r="N1546" s="33"/>
    </row>
    <row r="1547" spans="13:14" x14ac:dyDescent="0.3">
      <c r="M1547" s="33"/>
      <c r="N1547" s="33"/>
    </row>
    <row r="1548" spans="13:14" x14ac:dyDescent="0.3">
      <c r="M1548" s="33"/>
      <c r="N1548" s="33"/>
    </row>
    <row r="1549" spans="13:14" x14ac:dyDescent="0.3">
      <c r="M1549" s="33"/>
      <c r="N1549" s="33"/>
    </row>
    <row r="1550" spans="13:14" x14ac:dyDescent="0.3">
      <c r="M1550" s="33"/>
      <c r="N1550" s="33"/>
    </row>
    <row r="1551" spans="13:14" x14ac:dyDescent="0.3">
      <c r="M1551" s="33"/>
      <c r="N1551" s="33"/>
    </row>
    <row r="1552" spans="13:14" x14ac:dyDescent="0.3">
      <c r="M1552" s="33"/>
      <c r="N1552" s="33"/>
    </row>
    <row r="1553" spans="13:14" x14ac:dyDescent="0.3">
      <c r="M1553" s="33"/>
      <c r="N1553" s="33"/>
    </row>
    <row r="1554" spans="13:14" x14ac:dyDescent="0.3">
      <c r="M1554" s="33"/>
      <c r="N1554" s="33"/>
    </row>
    <row r="1555" spans="13:14" x14ac:dyDescent="0.3">
      <c r="M1555" s="33"/>
      <c r="N1555" s="33"/>
    </row>
    <row r="1556" spans="13:14" x14ac:dyDescent="0.3">
      <c r="M1556" s="33"/>
      <c r="N1556" s="33"/>
    </row>
    <row r="1557" spans="13:14" x14ac:dyDescent="0.3">
      <c r="M1557" s="33"/>
      <c r="N1557" s="33"/>
    </row>
    <row r="1558" spans="13:14" x14ac:dyDescent="0.3">
      <c r="M1558" s="33"/>
      <c r="N1558" s="33"/>
    </row>
    <row r="1559" spans="13:14" x14ac:dyDescent="0.3">
      <c r="M1559" s="33"/>
      <c r="N1559" s="33"/>
    </row>
    <row r="1560" spans="13:14" x14ac:dyDescent="0.3">
      <c r="M1560" s="33"/>
      <c r="N1560" s="33"/>
    </row>
    <row r="1561" spans="13:14" x14ac:dyDescent="0.3">
      <c r="M1561" s="33"/>
      <c r="N1561" s="33"/>
    </row>
    <row r="1562" spans="13:14" x14ac:dyDescent="0.3">
      <c r="M1562" s="33"/>
      <c r="N1562" s="33"/>
    </row>
    <row r="1563" spans="13:14" x14ac:dyDescent="0.3">
      <c r="M1563" s="33"/>
      <c r="N1563" s="33"/>
    </row>
    <row r="1564" spans="13:14" x14ac:dyDescent="0.3">
      <c r="M1564" s="33"/>
      <c r="N1564" s="33"/>
    </row>
    <row r="1565" spans="13:14" x14ac:dyDescent="0.3">
      <c r="M1565" s="33"/>
      <c r="N1565" s="33"/>
    </row>
    <row r="1566" spans="13:14" x14ac:dyDescent="0.3">
      <c r="M1566" s="33"/>
      <c r="N1566" s="33"/>
    </row>
    <row r="1567" spans="13:14" x14ac:dyDescent="0.3">
      <c r="M1567" s="33"/>
      <c r="N1567" s="33"/>
    </row>
    <row r="1568" spans="13:14" x14ac:dyDescent="0.3">
      <c r="M1568" s="33"/>
      <c r="N1568" s="33"/>
    </row>
    <row r="1569" spans="13:14" x14ac:dyDescent="0.3">
      <c r="M1569" s="33"/>
      <c r="N1569" s="33"/>
    </row>
    <row r="1570" spans="13:14" x14ac:dyDescent="0.3">
      <c r="M1570" s="33"/>
      <c r="N1570" s="33"/>
    </row>
    <row r="1571" spans="13:14" x14ac:dyDescent="0.3">
      <c r="M1571" s="33"/>
      <c r="N1571" s="33"/>
    </row>
    <row r="1572" spans="13:14" x14ac:dyDescent="0.3">
      <c r="M1572" s="33"/>
      <c r="N1572" s="33"/>
    </row>
    <row r="1573" spans="13:14" x14ac:dyDescent="0.3">
      <c r="M1573" s="33"/>
      <c r="N1573" s="33"/>
    </row>
    <row r="1574" spans="13:14" x14ac:dyDescent="0.3">
      <c r="M1574" s="33"/>
      <c r="N1574" s="33"/>
    </row>
    <row r="1575" spans="13:14" x14ac:dyDescent="0.3">
      <c r="M1575" s="33"/>
      <c r="N1575" s="33"/>
    </row>
    <row r="1576" spans="13:14" x14ac:dyDescent="0.3">
      <c r="M1576" s="33"/>
      <c r="N1576" s="33"/>
    </row>
    <row r="1577" spans="13:14" x14ac:dyDescent="0.3">
      <c r="M1577" s="33"/>
      <c r="N1577" s="33"/>
    </row>
    <row r="1578" spans="13:14" x14ac:dyDescent="0.3">
      <c r="M1578" s="33"/>
      <c r="N1578" s="33"/>
    </row>
    <row r="1579" spans="13:14" x14ac:dyDescent="0.3">
      <c r="M1579" s="33"/>
      <c r="N1579" s="33"/>
    </row>
    <row r="1580" spans="13:14" x14ac:dyDescent="0.3">
      <c r="M1580" s="33"/>
      <c r="N1580" s="33"/>
    </row>
    <row r="1581" spans="13:14" x14ac:dyDescent="0.3">
      <c r="M1581" s="33"/>
      <c r="N1581" s="33"/>
    </row>
    <row r="1582" spans="13:14" x14ac:dyDescent="0.3">
      <c r="M1582" s="33"/>
      <c r="N1582" s="33"/>
    </row>
    <row r="1583" spans="13:14" x14ac:dyDescent="0.3">
      <c r="M1583" s="33"/>
      <c r="N1583" s="33"/>
    </row>
    <row r="1584" spans="13:14" x14ac:dyDescent="0.3">
      <c r="M1584" s="33"/>
      <c r="N1584" s="33"/>
    </row>
    <row r="1585" spans="13:14" x14ac:dyDescent="0.3">
      <c r="M1585" s="33"/>
      <c r="N1585" s="33"/>
    </row>
    <row r="1586" spans="13:14" x14ac:dyDescent="0.3">
      <c r="M1586" s="33"/>
      <c r="N1586" s="33"/>
    </row>
    <row r="1587" spans="13:14" x14ac:dyDescent="0.3">
      <c r="M1587" s="33"/>
      <c r="N1587" s="33"/>
    </row>
    <row r="1588" spans="13:14" x14ac:dyDescent="0.3">
      <c r="M1588" s="33"/>
      <c r="N1588" s="33"/>
    </row>
    <row r="1589" spans="13:14" x14ac:dyDescent="0.3">
      <c r="M1589" s="33"/>
      <c r="N1589" s="33"/>
    </row>
    <row r="1590" spans="13:14" x14ac:dyDescent="0.3">
      <c r="M1590" s="33"/>
      <c r="N1590" s="33"/>
    </row>
    <row r="1591" spans="13:14" x14ac:dyDescent="0.3">
      <c r="M1591" s="33"/>
      <c r="N1591" s="33"/>
    </row>
    <row r="1592" spans="13:14" x14ac:dyDescent="0.3">
      <c r="M1592" s="33"/>
      <c r="N1592" s="33"/>
    </row>
    <row r="1593" spans="13:14" x14ac:dyDescent="0.3">
      <c r="M1593" s="33"/>
      <c r="N1593" s="33"/>
    </row>
    <row r="1594" spans="13:14" x14ac:dyDescent="0.3">
      <c r="M1594" s="33"/>
      <c r="N1594" s="33"/>
    </row>
    <row r="1595" spans="13:14" x14ac:dyDescent="0.3">
      <c r="M1595" s="33"/>
      <c r="N1595" s="33"/>
    </row>
    <row r="1596" spans="13:14" x14ac:dyDescent="0.3">
      <c r="M1596" s="33"/>
      <c r="N1596" s="33"/>
    </row>
    <row r="1597" spans="13:14" x14ac:dyDescent="0.3">
      <c r="M1597" s="33"/>
      <c r="N1597" s="33"/>
    </row>
    <row r="1598" spans="13:14" x14ac:dyDescent="0.3">
      <c r="M1598" s="33"/>
      <c r="N1598" s="33"/>
    </row>
    <row r="1599" spans="13:14" x14ac:dyDescent="0.3">
      <c r="M1599" s="33"/>
      <c r="N1599" s="33"/>
    </row>
    <row r="1600" spans="13:14" x14ac:dyDescent="0.3">
      <c r="M1600" s="33"/>
      <c r="N1600" s="33"/>
    </row>
    <row r="1601" spans="13:14" x14ac:dyDescent="0.3">
      <c r="M1601" s="33"/>
      <c r="N1601" s="33"/>
    </row>
    <row r="1602" spans="13:14" x14ac:dyDescent="0.3">
      <c r="M1602" s="33"/>
      <c r="N1602" s="33"/>
    </row>
    <row r="1603" spans="13:14" x14ac:dyDescent="0.3">
      <c r="M1603" s="33"/>
      <c r="N1603" s="33"/>
    </row>
    <row r="1604" spans="13:14" x14ac:dyDescent="0.3">
      <c r="M1604" s="33"/>
      <c r="N1604" s="33"/>
    </row>
    <row r="1605" spans="13:14" x14ac:dyDescent="0.3">
      <c r="M1605" s="33"/>
      <c r="N1605" s="33"/>
    </row>
    <row r="1606" spans="13:14" x14ac:dyDescent="0.3">
      <c r="M1606" s="33"/>
      <c r="N1606" s="33"/>
    </row>
    <row r="1607" spans="13:14" x14ac:dyDescent="0.3">
      <c r="M1607" s="33"/>
      <c r="N1607" s="33"/>
    </row>
    <row r="1608" spans="13:14" x14ac:dyDescent="0.3">
      <c r="M1608" s="33"/>
      <c r="N1608" s="33"/>
    </row>
    <row r="1609" spans="13:14" x14ac:dyDescent="0.3">
      <c r="M1609" s="33"/>
      <c r="N1609" s="33"/>
    </row>
    <row r="1610" spans="13:14" x14ac:dyDescent="0.3">
      <c r="M1610" s="33"/>
      <c r="N1610" s="33"/>
    </row>
    <row r="1611" spans="13:14" x14ac:dyDescent="0.3">
      <c r="M1611" s="33"/>
      <c r="N1611" s="33"/>
    </row>
    <row r="1612" spans="13:14" x14ac:dyDescent="0.3">
      <c r="M1612" s="33"/>
      <c r="N1612" s="33"/>
    </row>
    <row r="1613" spans="13:14" x14ac:dyDescent="0.3">
      <c r="M1613" s="33"/>
      <c r="N1613" s="33"/>
    </row>
    <row r="1614" spans="13:14" x14ac:dyDescent="0.3">
      <c r="M1614" s="33"/>
      <c r="N1614" s="33"/>
    </row>
    <row r="1615" spans="13:14" x14ac:dyDescent="0.3">
      <c r="M1615" s="33"/>
      <c r="N1615" s="33"/>
    </row>
    <row r="1616" spans="13:14" x14ac:dyDescent="0.3">
      <c r="M1616" s="33"/>
      <c r="N1616" s="33"/>
    </row>
    <row r="1617" spans="13:14" x14ac:dyDescent="0.3">
      <c r="M1617" s="33"/>
      <c r="N1617" s="33"/>
    </row>
    <row r="1618" spans="13:14" x14ac:dyDescent="0.3">
      <c r="M1618" s="33"/>
      <c r="N1618" s="33"/>
    </row>
    <row r="1619" spans="13:14" x14ac:dyDescent="0.3">
      <c r="M1619" s="33"/>
      <c r="N1619" s="33"/>
    </row>
    <row r="1620" spans="13:14" x14ac:dyDescent="0.3">
      <c r="M1620" s="33"/>
      <c r="N1620" s="33"/>
    </row>
    <row r="1621" spans="13:14" x14ac:dyDescent="0.3">
      <c r="M1621" s="33"/>
      <c r="N1621" s="33"/>
    </row>
    <row r="1622" spans="13:14" x14ac:dyDescent="0.3">
      <c r="M1622" s="33"/>
      <c r="N1622" s="33"/>
    </row>
    <row r="1623" spans="13:14" x14ac:dyDescent="0.3">
      <c r="M1623" s="33"/>
      <c r="N1623" s="33"/>
    </row>
    <row r="1624" spans="13:14" x14ac:dyDescent="0.3">
      <c r="M1624" s="33"/>
      <c r="N1624" s="33"/>
    </row>
    <row r="1625" spans="13:14" x14ac:dyDescent="0.3">
      <c r="M1625" s="33"/>
      <c r="N1625" s="33"/>
    </row>
    <row r="1626" spans="13:14" x14ac:dyDescent="0.3">
      <c r="M1626" s="33"/>
      <c r="N1626" s="33"/>
    </row>
    <row r="1627" spans="13:14" x14ac:dyDescent="0.3">
      <c r="M1627" s="33"/>
      <c r="N1627" s="33"/>
    </row>
    <row r="1628" spans="13:14" x14ac:dyDescent="0.3">
      <c r="M1628" s="33"/>
      <c r="N1628" s="33"/>
    </row>
    <row r="1629" spans="13:14" x14ac:dyDescent="0.3">
      <c r="M1629" s="33"/>
      <c r="N1629" s="33"/>
    </row>
    <row r="1630" spans="13:14" x14ac:dyDescent="0.3">
      <c r="M1630" s="33"/>
      <c r="N1630" s="33"/>
    </row>
    <row r="1631" spans="13:14" x14ac:dyDescent="0.3">
      <c r="M1631" s="33"/>
      <c r="N1631" s="33"/>
    </row>
    <row r="1632" spans="13:14" x14ac:dyDescent="0.3">
      <c r="M1632" s="33"/>
      <c r="N1632" s="33"/>
    </row>
    <row r="1633" spans="13:14" x14ac:dyDescent="0.3">
      <c r="M1633" s="33"/>
      <c r="N1633" s="33"/>
    </row>
    <row r="1634" spans="13:14" x14ac:dyDescent="0.3">
      <c r="M1634" s="33"/>
      <c r="N1634" s="33"/>
    </row>
    <row r="1635" spans="13:14" x14ac:dyDescent="0.3">
      <c r="M1635" s="33"/>
      <c r="N1635" s="33"/>
    </row>
    <row r="1636" spans="13:14" x14ac:dyDescent="0.3">
      <c r="M1636" s="33"/>
      <c r="N1636" s="33"/>
    </row>
    <row r="1637" spans="13:14" x14ac:dyDescent="0.3">
      <c r="M1637" s="33"/>
      <c r="N1637" s="33"/>
    </row>
    <row r="1638" spans="13:14" x14ac:dyDescent="0.3">
      <c r="M1638" s="33"/>
      <c r="N1638" s="33"/>
    </row>
    <row r="1639" spans="13:14" x14ac:dyDescent="0.3">
      <c r="M1639" s="33"/>
      <c r="N1639" s="33"/>
    </row>
    <row r="1640" spans="13:14" x14ac:dyDescent="0.3">
      <c r="M1640" s="33"/>
      <c r="N1640" s="33"/>
    </row>
    <row r="1641" spans="13:14" x14ac:dyDescent="0.3">
      <c r="M1641" s="33"/>
      <c r="N1641" s="33"/>
    </row>
    <row r="1642" spans="13:14" x14ac:dyDescent="0.3">
      <c r="M1642" s="33"/>
      <c r="N1642" s="33"/>
    </row>
    <row r="1643" spans="13:14" x14ac:dyDescent="0.3">
      <c r="M1643" s="33"/>
      <c r="N1643" s="33"/>
    </row>
    <row r="1644" spans="13:14" x14ac:dyDescent="0.3">
      <c r="M1644" s="33"/>
      <c r="N1644" s="33"/>
    </row>
    <row r="1645" spans="13:14" x14ac:dyDescent="0.3">
      <c r="M1645" s="33"/>
      <c r="N1645" s="33"/>
    </row>
    <row r="1646" spans="13:14" x14ac:dyDescent="0.3">
      <c r="M1646" s="33"/>
      <c r="N1646" s="33"/>
    </row>
    <row r="1647" spans="13:14" x14ac:dyDescent="0.3">
      <c r="M1647" s="33"/>
      <c r="N1647" s="33"/>
    </row>
    <row r="1648" spans="13:14" x14ac:dyDescent="0.3">
      <c r="M1648" s="33"/>
      <c r="N1648" s="33"/>
    </row>
    <row r="1649" spans="13:14" x14ac:dyDescent="0.3">
      <c r="M1649" s="33"/>
      <c r="N1649" s="33"/>
    </row>
    <row r="1650" spans="13:14" x14ac:dyDescent="0.3">
      <c r="M1650" s="33"/>
      <c r="N1650" s="33"/>
    </row>
    <row r="1651" spans="13:14" x14ac:dyDescent="0.3">
      <c r="M1651" s="33"/>
      <c r="N1651" s="33"/>
    </row>
    <row r="1652" spans="13:14" x14ac:dyDescent="0.3">
      <c r="M1652" s="33"/>
      <c r="N1652" s="33"/>
    </row>
    <row r="1653" spans="13:14" x14ac:dyDescent="0.3">
      <c r="M1653" s="33"/>
      <c r="N1653" s="33"/>
    </row>
    <row r="1654" spans="13:14" x14ac:dyDescent="0.3">
      <c r="M1654" s="33"/>
      <c r="N1654" s="33"/>
    </row>
    <row r="1655" spans="13:14" x14ac:dyDescent="0.3">
      <c r="M1655" s="33"/>
      <c r="N1655" s="33"/>
    </row>
    <row r="1656" spans="13:14" x14ac:dyDescent="0.3">
      <c r="M1656" s="33"/>
      <c r="N1656" s="33"/>
    </row>
    <row r="1657" spans="13:14" x14ac:dyDescent="0.3">
      <c r="M1657" s="33"/>
      <c r="N1657" s="33"/>
    </row>
    <row r="1658" spans="13:14" x14ac:dyDescent="0.3">
      <c r="M1658" s="33"/>
      <c r="N1658" s="33"/>
    </row>
    <row r="1659" spans="13:14" x14ac:dyDescent="0.3">
      <c r="M1659" s="33"/>
      <c r="N1659" s="33"/>
    </row>
    <row r="1660" spans="13:14" x14ac:dyDescent="0.3">
      <c r="M1660" s="33"/>
      <c r="N1660" s="33"/>
    </row>
    <row r="1661" spans="13:14" x14ac:dyDescent="0.3">
      <c r="M1661" s="33"/>
      <c r="N1661" s="33"/>
    </row>
    <row r="1662" spans="13:14" x14ac:dyDescent="0.3">
      <c r="M1662" s="33"/>
      <c r="N1662" s="33"/>
    </row>
    <row r="1663" spans="13:14" x14ac:dyDescent="0.3">
      <c r="M1663" s="33"/>
      <c r="N1663" s="33"/>
    </row>
    <row r="1664" spans="13:14" x14ac:dyDescent="0.3">
      <c r="M1664" s="33"/>
      <c r="N1664" s="33"/>
    </row>
    <row r="1665" spans="13:14" x14ac:dyDescent="0.3">
      <c r="M1665" s="33"/>
      <c r="N1665" s="33"/>
    </row>
    <row r="1666" spans="13:14" x14ac:dyDescent="0.3">
      <c r="M1666" s="33"/>
      <c r="N1666" s="33"/>
    </row>
    <row r="1667" spans="13:14" x14ac:dyDescent="0.3">
      <c r="M1667" s="33"/>
      <c r="N1667" s="33"/>
    </row>
    <row r="1668" spans="13:14" x14ac:dyDescent="0.3">
      <c r="M1668" s="33"/>
      <c r="N1668" s="33"/>
    </row>
    <row r="1669" spans="13:14" x14ac:dyDescent="0.3">
      <c r="M1669" s="33"/>
      <c r="N1669" s="33"/>
    </row>
    <row r="1670" spans="13:14" x14ac:dyDescent="0.3">
      <c r="M1670" s="33"/>
      <c r="N1670" s="33"/>
    </row>
    <row r="1671" spans="13:14" x14ac:dyDescent="0.3">
      <c r="M1671" s="33"/>
      <c r="N1671" s="33"/>
    </row>
    <row r="1672" spans="13:14" x14ac:dyDescent="0.3">
      <c r="M1672" s="33"/>
      <c r="N1672" s="33"/>
    </row>
    <row r="1673" spans="13:14" x14ac:dyDescent="0.3">
      <c r="M1673" s="33"/>
      <c r="N1673" s="33"/>
    </row>
    <row r="1674" spans="13:14" x14ac:dyDescent="0.3">
      <c r="M1674" s="33"/>
      <c r="N1674" s="33"/>
    </row>
    <row r="1675" spans="13:14" x14ac:dyDescent="0.3">
      <c r="M1675" s="33"/>
      <c r="N1675" s="33"/>
    </row>
    <row r="1676" spans="13:14" x14ac:dyDescent="0.3">
      <c r="M1676" s="33"/>
      <c r="N1676" s="33"/>
    </row>
    <row r="1677" spans="13:14" x14ac:dyDescent="0.3">
      <c r="M1677" s="33"/>
      <c r="N1677" s="33"/>
    </row>
    <row r="1678" spans="13:14" x14ac:dyDescent="0.3">
      <c r="M1678" s="33"/>
      <c r="N1678" s="33"/>
    </row>
    <row r="1679" spans="13:14" x14ac:dyDescent="0.3">
      <c r="M1679" s="33"/>
      <c r="N1679" s="33"/>
    </row>
    <row r="1680" spans="13:14" x14ac:dyDescent="0.3">
      <c r="M1680" s="33"/>
      <c r="N1680" s="33"/>
    </row>
    <row r="1681" spans="13:14" x14ac:dyDescent="0.3">
      <c r="M1681" s="33"/>
      <c r="N1681" s="33"/>
    </row>
    <row r="1682" spans="13:14" x14ac:dyDescent="0.3">
      <c r="M1682" s="33"/>
      <c r="N1682" s="33"/>
    </row>
    <row r="1683" spans="13:14" x14ac:dyDescent="0.3">
      <c r="M1683" s="33"/>
      <c r="N1683" s="33"/>
    </row>
    <row r="1684" spans="13:14" x14ac:dyDescent="0.3">
      <c r="M1684" s="33"/>
      <c r="N1684" s="33"/>
    </row>
    <row r="1685" spans="13:14" x14ac:dyDescent="0.3">
      <c r="M1685" s="33"/>
      <c r="N1685" s="33"/>
    </row>
    <row r="1686" spans="13:14" x14ac:dyDescent="0.3">
      <c r="M1686" s="33"/>
      <c r="N1686" s="33"/>
    </row>
    <row r="1687" spans="13:14" x14ac:dyDescent="0.3">
      <c r="M1687" s="33"/>
      <c r="N1687" s="33"/>
    </row>
    <row r="1688" spans="13:14" x14ac:dyDescent="0.3">
      <c r="M1688" s="33"/>
      <c r="N1688" s="33"/>
    </row>
    <row r="1689" spans="13:14" x14ac:dyDescent="0.3">
      <c r="M1689" s="33"/>
      <c r="N1689" s="33"/>
    </row>
    <row r="1690" spans="13:14" x14ac:dyDescent="0.3">
      <c r="M1690" s="33"/>
      <c r="N1690" s="33"/>
    </row>
    <row r="1691" spans="13:14" x14ac:dyDescent="0.3">
      <c r="M1691" s="33"/>
      <c r="N1691" s="33"/>
    </row>
    <row r="1692" spans="13:14" x14ac:dyDescent="0.3">
      <c r="M1692" s="33"/>
      <c r="N1692" s="33"/>
    </row>
    <row r="1693" spans="13:14" x14ac:dyDescent="0.3">
      <c r="M1693" s="33"/>
      <c r="N1693" s="33"/>
    </row>
    <row r="1694" spans="13:14" x14ac:dyDescent="0.3">
      <c r="M1694" s="33"/>
      <c r="N1694" s="33"/>
    </row>
    <row r="1695" spans="13:14" x14ac:dyDescent="0.3">
      <c r="M1695" s="33"/>
      <c r="N1695" s="33"/>
    </row>
    <row r="1696" spans="13:14" x14ac:dyDescent="0.3">
      <c r="M1696" s="33"/>
      <c r="N1696" s="33"/>
    </row>
    <row r="1697" spans="13:14" x14ac:dyDescent="0.3">
      <c r="M1697" s="33"/>
      <c r="N1697" s="33"/>
    </row>
    <row r="1698" spans="13:14" x14ac:dyDescent="0.3">
      <c r="M1698" s="33"/>
      <c r="N1698" s="33"/>
    </row>
    <row r="1699" spans="13:14" x14ac:dyDescent="0.3">
      <c r="M1699" s="33"/>
      <c r="N1699" s="33"/>
    </row>
    <row r="1700" spans="13:14" x14ac:dyDescent="0.3">
      <c r="M1700" s="33"/>
      <c r="N1700" s="33"/>
    </row>
    <row r="1701" spans="13:14" x14ac:dyDescent="0.3">
      <c r="M1701" s="33"/>
      <c r="N1701" s="33"/>
    </row>
    <row r="1702" spans="13:14" x14ac:dyDescent="0.3">
      <c r="M1702" s="33"/>
      <c r="N1702" s="33"/>
    </row>
    <row r="1703" spans="13:14" x14ac:dyDescent="0.3">
      <c r="M1703" s="33"/>
      <c r="N1703" s="33"/>
    </row>
    <row r="1704" spans="13:14" x14ac:dyDescent="0.3">
      <c r="M1704" s="33"/>
      <c r="N1704" s="33"/>
    </row>
    <row r="1705" spans="13:14" x14ac:dyDescent="0.3">
      <c r="M1705" s="33"/>
      <c r="N1705" s="33"/>
    </row>
    <row r="1706" spans="13:14" x14ac:dyDescent="0.3">
      <c r="M1706" s="33"/>
      <c r="N1706" s="33"/>
    </row>
    <row r="1707" spans="13:14" x14ac:dyDescent="0.3">
      <c r="M1707" s="33"/>
      <c r="N1707" s="33"/>
    </row>
    <row r="1708" spans="13:14" x14ac:dyDescent="0.3">
      <c r="M1708" s="33"/>
      <c r="N1708" s="33"/>
    </row>
    <row r="1709" spans="13:14" x14ac:dyDescent="0.3">
      <c r="M1709" s="33"/>
      <c r="N1709" s="33"/>
    </row>
    <row r="1710" spans="13:14" x14ac:dyDescent="0.3">
      <c r="M1710" s="33"/>
      <c r="N1710" s="33"/>
    </row>
    <row r="1711" spans="13:14" x14ac:dyDescent="0.3">
      <c r="M1711" s="33"/>
      <c r="N1711" s="33"/>
    </row>
    <row r="1712" spans="13:14" x14ac:dyDescent="0.3">
      <c r="M1712" s="33"/>
      <c r="N1712" s="33"/>
    </row>
    <row r="1713" spans="13:14" x14ac:dyDescent="0.3">
      <c r="M1713" s="33"/>
      <c r="N1713" s="33"/>
    </row>
    <row r="1714" spans="13:14" x14ac:dyDescent="0.3">
      <c r="M1714" s="33"/>
      <c r="N1714" s="33"/>
    </row>
    <row r="1715" spans="13:14" x14ac:dyDescent="0.3">
      <c r="M1715" s="33"/>
      <c r="N1715" s="33"/>
    </row>
    <row r="1716" spans="13:14" x14ac:dyDescent="0.3">
      <c r="M1716" s="33"/>
      <c r="N1716" s="33"/>
    </row>
    <row r="1717" spans="13:14" x14ac:dyDescent="0.3">
      <c r="M1717" s="33"/>
      <c r="N1717" s="33"/>
    </row>
    <row r="1718" spans="13:14" x14ac:dyDescent="0.3">
      <c r="M1718" s="33"/>
      <c r="N1718" s="33"/>
    </row>
    <row r="1719" spans="13:14" x14ac:dyDescent="0.3">
      <c r="M1719" s="33"/>
      <c r="N1719" s="33"/>
    </row>
    <row r="1720" spans="13:14" x14ac:dyDescent="0.3">
      <c r="M1720" s="33"/>
      <c r="N1720" s="33"/>
    </row>
    <row r="1721" spans="13:14" x14ac:dyDescent="0.3">
      <c r="M1721" s="33"/>
      <c r="N1721" s="33"/>
    </row>
    <row r="1722" spans="13:14" x14ac:dyDescent="0.3">
      <c r="M1722" s="33"/>
      <c r="N1722" s="33"/>
    </row>
    <row r="1723" spans="13:14" x14ac:dyDescent="0.3">
      <c r="M1723" s="33"/>
      <c r="N1723" s="33"/>
    </row>
    <row r="1724" spans="13:14" x14ac:dyDescent="0.3">
      <c r="M1724" s="33"/>
      <c r="N1724" s="33"/>
    </row>
    <row r="1725" spans="13:14" x14ac:dyDescent="0.3">
      <c r="M1725" s="33"/>
      <c r="N1725" s="33"/>
    </row>
    <row r="1726" spans="13:14" x14ac:dyDescent="0.3">
      <c r="M1726" s="33"/>
      <c r="N1726" s="33"/>
    </row>
    <row r="1727" spans="13:14" x14ac:dyDescent="0.3">
      <c r="M1727" s="33"/>
      <c r="N1727" s="33"/>
    </row>
    <row r="1728" spans="13:14" x14ac:dyDescent="0.3">
      <c r="M1728" s="33"/>
      <c r="N1728" s="33"/>
    </row>
    <row r="1729" spans="13:14" x14ac:dyDescent="0.3">
      <c r="M1729" s="33"/>
      <c r="N1729" s="33"/>
    </row>
    <row r="1730" spans="13:14" x14ac:dyDescent="0.3">
      <c r="M1730" s="33"/>
      <c r="N1730" s="33"/>
    </row>
    <row r="1731" spans="13:14" x14ac:dyDescent="0.3">
      <c r="M1731" s="33"/>
      <c r="N1731" s="33"/>
    </row>
    <row r="1732" spans="13:14" x14ac:dyDescent="0.3">
      <c r="M1732" s="33"/>
      <c r="N1732" s="33"/>
    </row>
    <row r="1733" spans="13:14" x14ac:dyDescent="0.3">
      <c r="M1733" s="33"/>
      <c r="N1733" s="33"/>
    </row>
    <row r="1734" spans="13:14" x14ac:dyDescent="0.3">
      <c r="M1734" s="33"/>
      <c r="N1734" s="33"/>
    </row>
    <row r="1735" spans="13:14" x14ac:dyDescent="0.3">
      <c r="M1735" s="33"/>
      <c r="N1735" s="33"/>
    </row>
    <row r="1736" spans="13:14" x14ac:dyDescent="0.3">
      <c r="M1736" s="33"/>
      <c r="N1736" s="33"/>
    </row>
    <row r="1737" spans="13:14" x14ac:dyDescent="0.3">
      <c r="M1737" s="33"/>
      <c r="N1737" s="33"/>
    </row>
    <row r="1738" spans="13:14" x14ac:dyDescent="0.3">
      <c r="M1738" s="33"/>
      <c r="N1738" s="33"/>
    </row>
    <row r="1739" spans="13:14" x14ac:dyDescent="0.3">
      <c r="M1739" s="33"/>
      <c r="N1739" s="33"/>
    </row>
    <row r="1740" spans="13:14" x14ac:dyDescent="0.3">
      <c r="M1740" s="33"/>
      <c r="N1740" s="33"/>
    </row>
    <row r="1741" spans="13:14" x14ac:dyDescent="0.3">
      <c r="M1741" s="33"/>
      <c r="N1741" s="33"/>
    </row>
    <row r="1742" spans="13:14" x14ac:dyDescent="0.3">
      <c r="M1742" s="33"/>
      <c r="N1742" s="33"/>
    </row>
    <row r="1743" spans="13:14" x14ac:dyDescent="0.3">
      <c r="M1743" s="33"/>
      <c r="N1743" s="33"/>
    </row>
    <row r="1744" spans="13:14" x14ac:dyDescent="0.3">
      <c r="M1744" s="33"/>
      <c r="N1744" s="33"/>
    </row>
    <row r="1745" spans="13:14" x14ac:dyDescent="0.3">
      <c r="M1745" s="33"/>
      <c r="N1745" s="33"/>
    </row>
    <row r="1746" spans="13:14" x14ac:dyDescent="0.3">
      <c r="M1746" s="33"/>
      <c r="N1746" s="33"/>
    </row>
    <row r="1747" spans="13:14" x14ac:dyDescent="0.3">
      <c r="M1747" s="33"/>
      <c r="N1747" s="33"/>
    </row>
    <row r="1748" spans="13:14" x14ac:dyDescent="0.3">
      <c r="M1748" s="33"/>
      <c r="N1748" s="33"/>
    </row>
    <row r="1749" spans="13:14" x14ac:dyDescent="0.3">
      <c r="M1749" s="33"/>
      <c r="N1749" s="33"/>
    </row>
    <row r="1750" spans="13:14" x14ac:dyDescent="0.3">
      <c r="M1750" s="33"/>
      <c r="N1750" s="33"/>
    </row>
    <row r="1751" spans="13:14" x14ac:dyDescent="0.3">
      <c r="M1751" s="33"/>
      <c r="N1751" s="33"/>
    </row>
    <row r="1752" spans="13:14" x14ac:dyDescent="0.3">
      <c r="M1752" s="33"/>
      <c r="N1752" s="33"/>
    </row>
    <row r="1753" spans="13:14" x14ac:dyDescent="0.3">
      <c r="M1753" s="33"/>
      <c r="N1753" s="33"/>
    </row>
    <row r="1754" spans="13:14" x14ac:dyDescent="0.3">
      <c r="M1754" s="33"/>
      <c r="N1754" s="33"/>
    </row>
    <row r="1755" spans="13:14" x14ac:dyDescent="0.3">
      <c r="M1755" s="33"/>
      <c r="N1755" s="33"/>
    </row>
    <row r="1756" spans="13:14" x14ac:dyDescent="0.3">
      <c r="M1756" s="33"/>
      <c r="N1756" s="33"/>
    </row>
    <row r="1757" spans="13:14" x14ac:dyDescent="0.3">
      <c r="M1757" s="33"/>
      <c r="N1757" s="33"/>
    </row>
    <row r="1758" spans="13:14" x14ac:dyDescent="0.3">
      <c r="M1758" s="33"/>
      <c r="N1758" s="33"/>
    </row>
    <row r="1759" spans="13:14" x14ac:dyDescent="0.3">
      <c r="M1759" s="33"/>
      <c r="N1759" s="33"/>
    </row>
    <row r="1760" spans="13:14" x14ac:dyDescent="0.3">
      <c r="M1760" s="33"/>
      <c r="N1760" s="33"/>
    </row>
    <row r="1761" spans="13:14" x14ac:dyDescent="0.3">
      <c r="M1761" s="33"/>
      <c r="N1761" s="33"/>
    </row>
    <row r="1762" spans="13:14" x14ac:dyDescent="0.3">
      <c r="M1762" s="33"/>
      <c r="N1762" s="33"/>
    </row>
    <row r="1763" spans="13:14" x14ac:dyDescent="0.3">
      <c r="M1763" s="33"/>
      <c r="N1763" s="33"/>
    </row>
    <row r="1764" spans="13:14" x14ac:dyDescent="0.3">
      <c r="M1764" s="33"/>
      <c r="N1764" s="33"/>
    </row>
    <row r="1765" spans="13:14" x14ac:dyDescent="0.3">
      <c r="M1765" s="33"/>
      <c r="N1765" s="33"/>
    </row>
    <row r="1766" spans="13:14" x14ac:dyDescent="0.3">
      <c r="M1766" s="33"/>
      <c r="N1766" s="33"/>
    </row>
    <row r="1767" spans="13:14" x14ac:dyDescent="0.3">
      <c r="M1767" s="33"/>
      <c r="N1767" s="33"/>
    </row>
    <row r="1768" spans="13:14" x14ac:dyDescent="0.3">
      <c r="M1768" s="33"/>
      <c r="N1768" s="33"/>
    </row>
    <row r="1769" spans="13:14" x14ac:dyDescent="0.3">
      <c r="M1769" s="33"/>
      <c r="N1769" s="33"/>
    </row>
    <row r="1770" spans="13:14" x14ac:dyDescent="0.3">
      <c r="M1770" s="33"/>
      <c r="N1770" s="33"/>
    </row>
    <row r="1771" spans="13:14" x14ac:dyDescent="0.3">
      <c r="M1771" s="33"/>
      <c r="N1771" s="33"/>
    </row>
    <row r="1772" spans="13:14" x14ac:dyDescent="0.3">
      <c r="M1772" s="33"/>
      <c r="N1772" s="33"/>
    </row>
    <row r="1773" spans="13:14" x14ac:dyDescent="0.3">
      <c r="M1773" s="33"/>
      <c r="N1773" s="33"/>
    </row>
    <row r="1774" spans="13:14" x14ac:dyDescent="0.3">
      <c r="M1774" s="33"/>
      <c r="N1774" s="33"/>
    </row>
    <row r="1775" spans="13:14" x14ac:dyDescent="0.3">
      <c r="M1775" s="33"/>
      <c r="N1775" s="33"/>
    </row>
    <row r="1776" spans="13:14" x14ac:dyDescent="0.3">
      <c r="M1776" s="33"/>
      <c r="N1776" s="33"/>
    </row>
    <row r="1777" spans="13:14" x14ac:dyDescent="0.3">
      <c r="M1777" s="33"/>
      <c r="N1777" s="33"/>
    </row>
    <row r="1778" spans="13:14" x14ac:dyDescent="0.3">
      <c r="M1778" s="33"/>
      <c r="N1778" s="33"/>
    </row>
    <row r="1779" spans="13:14" x14ac:dyDescent="0.3">
      <c r="M1779" s="33"/>
      <c r="N1779" s="33"/>
    </row>
    <row r="1780" spans="13:14" x14ac:dyDescent="0.3">
      <c r="M1780" s="33"/>
      <c r="N1780" s="33"/>
    </row>
    <row r="1781" spans="13:14" x14ac:dyDescent="0.3">
      <c r="M1781" s="33"/>
      <c r="N1781" s="33"/>
    </row>
    <row r="1782" spans="13:14" x14ac:dyDescent="0.3">
      <c r="M1782" s="33"/>
      <c r="N1782" s="33"/>
    </row>
    <row r="1783" spans="13:14" x14ac:dyDescent="0.3">
      <c r="M1783" s="33"/>
      <c r="N1783" s="33"/>
    </row>
    <row r="1784" spans="13:14" x14ac:dyDescent="0.3">
      <c r="M1784" s="33"/>
      <c r="N1784" s="33"/>
    </row>
    <row r="1785" spans="13:14" x14ac:dyDescent="0.3">
      <c r="M1785" s="33"/>
      <c r="N1785" s="33"/>
    </row>
    <row r="1786" spans="13:14" x14ac:dyDescent="0.3">
      <c r="M1786" s="33"/>
      <c r="N1786" s="33"/>
    </row>
    <row r="1787" spans="13:14" x14ac:dyDescent="0.3">
      <c r="M1787" s="33"/>
      <c r="N1787" s="33"/>
    </row>
    <row r="1788" spans="13:14" x14ac:dyDescent="0.3">
      <c r="M1788" s="33"/>
      <c r="N1788" s="33"/>
    </row>
    <row r="1789" spans="13:14" x14ac:dyDescent="0.3">
      <c r="M1789" s="33"/>
      <c r="N1789" s="33"/>
    </row>
    <row r="1790" spans="13:14" x14ac:dyDescent="0.3">
      <c r="M1790" s="33"/>
      <c r="N1790" s="33"/>
    </row>
    <row r="1791" spans="13:14" x14ac:dyDescent="0.3">
      <c r="M1791" s="33"/>
      <c r="N1791" s="33"/>
    </row>
    <row r="1792" spans="13:14" x14ac:dyDescent="0.3">
      <c r="M1792" s="33"/>
      <c r="N1792" s="33"/>
    </row>
    <row r="1793" spans="13:14" x14ac:dyDescent="0.3">
      <c r="M1793" s="33"/>
      <c r="N1793" s="33"/>
    </row>
    <row r="1794" spans="13:14" x14ac:dyDescent="0.3">
      <c r="M1794" s="33"/>
      <c r="N1794" s="33"/>
    </row>
    <row r="1795" spans="13:14" x14ac:dyDescent="0.3">
      <c r="M1795" s="33"/>
      <c r="N1795" s="33"/>
    </row>
    <row r="1796" spans="13:14" x14ac:dyDescent="0.3">
      <c r="M1796" s="33"/>
      <c r="N1796" s="33"/>
    </row>
    <row r="1797" spans="13:14" x14ac:dyDescent="0.3">
      <c r="M1797" s="33"/>
      <c r="N1797" s="33"/>
    </row>
    <row r="1798" spans="13:14" x14ac:dyDescent="0.3">
      <c r="M1798" s="33"/>
      <c r="N1798" s="33"/>
    </row>
    <row r="1799" spans="13:14" x14ac:dyDescent="0.3">
      <c r="M1799" s="33"/>
      <c r="N1799" s="33"/>
    </row>
    <row r="1800" spans="13:14" x14ac:dyDescent="0.3">
      <c r="M1800" s="33"/>
      <c r="N1800" s="33"/>
    </row>
    <row r="1801" spans="13:14" x14ac:dyDescent="0.3">
      <c r="M1801" s="33"/>
      <c r="N1801" s="33"/>
    </row>
    <row r="1802" spans="13:14" x14ac:dyDescent="0.3">
      <c r="M1802" s="33"/>
      <c r="N1802" s="33"/>
    </row>
    <row r="1803" spans="13:14" x14ac:dyDescent="0.3">
      <c r="M1803" s="33"/>
      <c r="N1803" s="33"/>
    </row>
    <row r="1804" spans="13:14" x14ac:dyDescent="0.3">
      <c r="M1804" s="33"/>
      <c r="N1804" s="33"/>
    </row>
    <row r="1805" spans="13:14" x14ac:dyDescent="0.3">
      <c r="M1805" s="33"/>
      <c r="N1805" s="33"/>
    </row>
    <row r="1806" spans="13:14" x14ac:dyDescent="0.3">
      <c r="M1806" s="33"/>
      <c r="N1806" s="33"/>
    </row>
    <row r="1807" spans="13:14" x14ac:dyDescent="0.3">
      <c r="M1807" s="33"/>
      <c r="N1807" s="33"/>
    </row>
    <row r="1808" spans="13:14" x14ac:dyDescent="0.3">
      <c r="M1808" s="33"/>
      <c r="N1808" s="33"/>
    </row>
    <row r="1809" spans="13:14" x14ac:dyDescent="0.3">
      <c r="M1809" s="33"/>
      <c r="N1809" s="33"/>
    </row>
    <row r="1810" spans="13:14" x14ac:dyDescent="0.3">
      <c r="M1810" s="33"/>
      <c r="N1810" s="33"/>
    </row>
    <row r="1811" spans="13:14" x14ac:dyDescent="0.3">
      <c r="M1811" s="33"/>
      <c r="N1811" s="33"/>
    </row>
    <row r="1812" spans="13:14" x14ac:dyDescent="0.3">
      <c r="M1812" s="33"/>
      <c r="N1812" s="33"/>
    </row>
    <row r="1813" spans="13:14" x14ac:dyDescent="0.3">
      <c r="M1813" s="33"/>
      <c r="N1813" s="33"/>
    </row>
    <row r="1814" spans="13:14" x14ac:dyDescent="0.3">
      <c r="M1814" s="33"/>
      <c r="N1814" s="33"/>
    </row>
    <row r="1815" spans="13:14" x14ac:dyDescent="0.3">
      <c r="M1815" s="33"/>
      <c r="N1815" s="33"/>
    </row>
    <row r="1816" spans="13:14" x14ac:dyDescent="0.3">
      <c r="M1816" s="33"/>
      <c r="N1816" s="33"/>
    </row>
    <row r="1817" spans="13:14" x14ac:dyDescent="0.3">
      <c r="M1817" s="33"/>
      <c r="N1817" s="33"/>
    </row>
    <row r="1818" spans="13:14" x14ac:dyDescent="0.3">
      <c r="M1818" s="33"/>
      <c r="N1818" s="33"/>
    </row>
    <row r="1819" spans="13:14" x14ac:dyDescent="0.3">
      <c r="M1819" s="33"/>
      <c r="N1819" s="33"/>
    </row>
    <row r="1820" spans="13:14" x14ac:dyDescent="0.3">
      <c r="M1820" s="33"/>
      <c r="N1820" s="33"/>
    </row>
    <row r="1821" spans="13:14" x14ac:dyDescent="0.3">
      <c r="M1821" s="33"/>
      <c r="N1821" s="33"/>
    </row>
    <row r="1822" spans="13:14" x14ac:dyDescent="0.3">
      <c r="M1822" s="33"/>
      <c r="N1822" s="33"/>
    </row>
    <row r="1823" spans="13:14" x14ac:dyDescent="0.3">
      <c r="M1823" s="33"/>
      <c r="N1823" s="33"/>
    </row>
    <row r="1824" spans="13:14" x14ac:dyDescent="0.3">
      <c r="M1824" s="33"/>
      <c r="N1824" s="33"/>
    </row>
    <row r="1825" spans="13:14" x14ac:dyDescent="0.3">
      <c r="M1825" s="33"/>
      <c r="N1825" s="33"/>
    </row>
    <row r="1826" spans="13:14" x14ac:dyDescent="0.3">
      <c r="M1826" s="33"/>
      <c r="N1826" s="33"/>
    </row>
    <row r="1827" spans="13:14" x14ac:dyDescent="0.3">
      <c r="M1827" s="33"/>
      <c r="N1827" s="33"/>
    </row>
    <row r="1828" spans="13:14" x14ac:dyDescent="0.3">
      <c r="M1828" s="33"/>
      <c r="N1828" s="33"/>
    </row>
    <row r="1829" spans="13:14" x14ac:dyDescent="0.3">
      <c r="M1829" s="33"/>
      <c r="N1829" s="33"/>
    </row>
    <row r="1830" spans="13:14" x14ac:dyDescent="0.3">
      <c r="M1830" s="33"/>
      <c r="N1830" s="33"/>
    </row>
    <row r="1831" spans="13:14" x14ac:dyDescent="0.3">
      <c r="M1831" s="33"/>
      <c r="N1831" s="33"/>
    </row>
    <row r="1832" spans="13:14" x14ac:dyDescent="0.3">
      <c r="M1832" s="33"/>
      <c r="N1832" s="33"/>
    </row>
    <row r="1833" spans="13:14" x14ac:dyDescent="0.3">
      <c r="M1833" s="33"/>
      <c r="N1833" s="33"/>
    </row>
    <row r="1834" spans="13:14" x14ac:dyDescent="0.3">
      <c r="M1834" s="33"/>
      <c r="N1834" s="33"/>
    </row>
    <row r="1835" spans="13:14" x14ac:dyDescent="0.3">
      <c r="M1835" s="33"/>
      <c r="N1835" s="33"/>
    </row>
    <row r="1836" spans="13:14" x14ac:dyDescent="0.3">
      <c r="M1836" s="33"/>
      <c r="N1836" s="33"/>
    </row>
    <row r="1837" spans="13:14" x14ac:dyDescent="0.3">
      <c r="M1837" s="33"/>
      <c r="N1837" s="33"/>
    </row>
    <row r="1838" spans="13:14" x14ac:dyDescent="0.3">
      <c r="M1838" s="33"/>
      <c r="N1838" s="33"/>
    </row>
    <row r="1839" spans="13:14" x14ac:dyDescent="0.3">
      <c r="M1839" s="33"/>
      <c r="N1839" s="33"/>
    </row>
    <row r="1840" spans="13:14" x14ac:dyDescent="0.3">
      <c r="M1840" s="33"/>
      <c r="N1840" s="33"/>
    </row>
    <row r="1841" spans="13:14" x14ac:dyDescent="0.3">
      <c r="M1841" s="33"/>
      <c r="N1841" s="33"/>
    </row>
    <row r="1842" spans="13:14" x14ac:dyDescent="0.3">
      <c r="M1842" s="33"/>
      <c r="N1842" s="33"/>
    </row>
    <row r="1843" spans="13:14" x14ac:dyDescent="0.3">
      <c r="M1843" s="33"/>
      <c r="N1843" s="33"/>
    </row>
    <row r="1844" spans="13:14" x14ac:dyDescent="0.3">
      <c r="M1844" s="33"/>
      <c r="N1844" s="33"/>
    </row>
    <row r="1845" spans="13:14" x14ac:dyDescent="0.3">
      <c r="M1845" s="33"/>
      <c r="N1845" s="33"/>
    </row>
    <row r="1846" spans="13:14" x14ac:dyDescent="0.3">
      <c r="M1846" s="33"/>
      <c r="N1846" s="33"/>
    </row>
    <row r="1847" spans="13:14" x14ac:dyDescent="0.3">
      <c r="M1847" s="33"/>
      <c r="N1847" s="33"/>
    </row>
    <row r="1848" spans="13:14" x14ac:dyDescent="0.3">
      <c r="M1848" s="33"/>
      <c r="N1848" s="33"/>
    </row>
    <row r="1849" spans="13:14" x14ac:dyDescent="0.3">
      <c r="M1849" s="33"/>
      <c r="N1849" s="33"/>
    </row>
    <row r="1850" spans="13:14" x14ac:dyDescent="0.3">
      <c r="M1850" s="33"/>
      <c r="N1850" s="33"/>
    </row>
    <row r="1851" spans="13:14" x14ac:dyDescent="0.3">
      <c r="M1851" s="33"/>
      <c r="N1851" s="33"/>
    </row>
    <row r="1852" spans="13:14" x14ac:dyDescent="0.3">
      <c r="M1852" s="33"/>
      <c r="N1852" s="33"/>
    </row>
    <row r="1853" spans="13:14" x14ac:dyDescent="0.3">
      <c r="M1853" s="33"/>
      <c r="N1853" s="33"/>
    </row>
    <row r="1854" spans="13:14" x14ac:dyDescent="0.3">
      <c r="M1854" s="33"/>
      <c r="N1854" s="33"/>
    </row>
    <row r="1855" spans="13:14" x14ac:dyDescent="0.3">
      <c r="M1855" s="33"/>
      <c r="N1855" s="33"/>
    </row>
    <row r="1856" spans="13:14" x14ac:dyDescent="0.3">
      <c r="M1856" s="33"/>
      <c r="N1856" s="33"/>
    </row>
    <row r="1857" spans="13:14" x14ac:dyDescent="0.3">
      <c r="M1857" s="33"/>
      <c r="N1857" s="33"/>
    </row>
    <row r="1858" spans="13:14" x14ac:dyDescent="0.3">
      <c r="M1858" s="33"/>
      <c r="N1858" s="33"/>
    </row>
    <row r="1859" spans="13:14" x14ac:dyDescent="0.3">
      <c r="M1859" s="33"/>
      <c r="N1859" s="33"/>
    </row>
    <row r="1860" spans="13:14" x14ac:dyDescent="0.3">
      <c r="M1860" s="33"/>
      <c r="N1860" s="33"/>
    </row>
    <row r="1861" spans="13:14" x14ac:dyDescent="0.3">
      <c r="M1861" s="33"/>
      <c r="N1861" s="33"/>
    </row>
    <row r="1862" spans="13:14" x14ac:dyDescent="0.3">
      <c r="M1862" s="33"/>
      <c r="N1862" s="33"/>
    </row>
    <row r="1863" spans="13:14" x14ac:dyDescent="0.3">
      <c r="M1863" s="33"/>
      <c r="N1863" s="33"/>
    </row>
    <row r="1864" spans="13:14" x14ac:dyDescent="0.3">
      <c r="M1864" s="33"/>
      <c r="N1864" s="33"/>
    </row>
    <row r="1865" spans="13:14" x14ac:dyDescent="0.3">
      <c r="M1865" s="33"/>
      <c r="N1865" s="33"/>
    </row>
    <row r="1866" spans="13:14" x14ac:dyDescent="0.3">
      <c r="M1866" s="33"/>
      <c r="N1866" s="33"/>
    </row>
    <row r="1867" spans="13:14" x14ac:dyDescent="0.3">
      <c r="M1867" s="33"/>
      <c r="N1867" s="33"/>
    </row>
    <row r="1868" spans="13:14" x14ac:dyDescent="0.3">
      <c r="M1868" s="33"/>
      <c r="N1868" s="33"/>
    </row>
    <row r="1869" spans="13:14" x14ac:dyDescent="0.3">
      <c r="M1869" s="33"/>
      <c r="N1869" s="33"/>
    </row>
    <row r="1870" spans="13:14" x14ac:dyDescent="0.3">
      <c r="M1870" s="33"/>
      <c r="N1870" s="33"/>
    </row>
    <row r="1871" spans="13:14" x14ac:dyDescent="0.3">
      <c r="M1871" s="33"/>
      <c r="N1871" s="33"/>
    </row>
    <row r="1872" spans="13:14" x14ac:dyDescent="0.3">
      <c r="M1872" s="33"/>
      <c r="N1872" s="33"/>
    </row>
    <row r="1873" spans="13:14" x14ac:dyDescent="0.3">
      <c r="M1873" s="33"/>
      <c r="N1873" s="33"/>
    </row>
    <row r="1874" spans="13:14" x14ac:dyDescent="0.3">
      <c r="M1874" s="33"/>
      <c r="N1874" s="33"/>
    </row>
    <row r="1875" spans="13:14" x14ac:dyDescent="0.3">
      <c r="M1875" s="33"/>
      <c r="N1875" s="33"/>
    </row>
    <row r="1876" spans="13:14" x14ac:dyDescent="0.3">
      <c r="M1876" s="33"/>
      <c r="N1876" s="33"/>
    </row>
    <row r="1877" spans="13:14" x14ac:dyDescent="0.3">
      <c r="M1877" s="33"/>
      <c r="N1877" s="33"/>
    </row>
    <row r="1878" spans="13:14" x14ac:dyDescent="0.3">
      <c r="M1878" s="33"/>
      <c r="N1878" s="33"/>
    </row>
    <row r="1879" spans="13:14" x14ac:dyDescent="0.3">
      <c r="M1879" s="33"/>
      <c r="N1879" s="33"/>
    </row>
    <row r="1880" spans="13:14" x14ac:dyDescent="0.3">
      <c r="M1880" s="33"/>
      <c r="N1880" s="33"/>
    </row>
    <row r="1881" spans="13:14" x14ac:dyDescent="0.3">
      <c r="M1881" s="33"/>
      <c r="N1881" s="33"/>
    </row>
    <row r="1882" spans="13:14" x14ac:dyDescent="0.3">
      <c r="M1882" s="33"/>
      <c r="N1882" s="33"/>
    </row>
    <row r="1883" spans="13:14" x14ac:dyDescent="0.3">
      <c r="M1883" s="33"/>
      <c r="N1883" s="33"/>
    </row>
    <row r="1884" spans="13:14" x14ac:dyDescent="0.3">
      <c r="M1884" s="33"/>
      <c r="N1884" s="33"/>
    </row>
    <row r="1885" spans="13:14" x14ac:dyDescent="0.3">
      <c r="M1885" s="33"/>
      <c r="N1885" s="33"/>
    </row>
    <row r="1886" spans="13:14" x14ac:dyDescent="0.3">
      <c r="M1886" s="33"/>
      <c r="N1886" s="33"/>
    </row>
    <row r="1887" spans="13:14" x14ac:dyDescent="0.3">
      <c r="M1887" s="33"/>
      <c r="N1887" s="33"/>
    </row>
    <row r="1888" spans="13:14" x14ac:dyDescent="0.3">
      <c r="M1888" s="33"/>
      <c r="N1888" s="33"/>
    </row>
    <row r="1889" spans="13:14" x14ac:dyDescent="0.3">
      <c r="M1889" s="33"/>
      <c r="N1889" s="33"/>
    </row>
    <row r="1890" spans="13:14" x14ac:dyDescent="0.3">
      <c r="M1890" s="33"/>
      <c r="N1890" s="33"/>
    </row>
    <row r="1891" spans="13:14" x14ac:dyDescent="0.3">
      <c r="M1891" s="33"/>
      <c r="N1891" s="33"/>
    </row>
    <row r="1892" spans="13:14" x14ac:dyDescent="0.3">
      <c r="M1892" s="33"/>
      <c r="N1892" s="33"/>
    </row>
    <row r="1893" spans="13:14" x14ac:dyDescent="0.3">
      <c r="M1893" s="33"/>
      <c r="N1893" s="33"/>
    </row>
    <row r="1894" spans="13:14" x14ac:dyDescent="0.3">
      <c r="M1894" s="33"/>
      <c r="N1894" s="33"/>
    </row>
    <row r="1895" spans="13:14" x14ac:dyDescent="0.3">
      <c r="M1895" s="33"/>
      <c r="N1895" s="33"/>
    </row>
    <row r="1896" spans="13:14" x14ac:dyDescent="0.3">
      <c r="M1896" s="33"/>
      <c r="N1896" s="33"/>
    </row>
    <row r="1897" spans="13:14" x14ac:dyDescent="0.3">
      <c r="M1897" s="33"/>
      <c r="N1897" s="33"/>
    </row>
    <row r="1898" spans="13:14" x14ac:dyDescent="0.3">
      <c r="M1898" s="33"/>
      <c r="N1898" s="33"/>
    </row>
    <row r="1899" spans="13:14" x14ac:dyDescent="0.3">
      <c r="M1899" s="33"/>
      <c r="N1899" s="33"/>
    </row>
    <row r="1900" spans="13:14" x14ac:dyDescent="0.3">
      <c r="M1900" s="33"/>
      <c r="N1900" s="33"/>
    </row>
    <row r="1901" spans="13:14" x14ac:dyDescent="0.3">
      <c r="M1901" s="33"/>
      <c r="N1901" s="33"/>
    </row>
    <row r="1902" spans="13:14" x14ac:dyDescent="0.3">
      <c r="M1902" s="33"/>
      <c r="N1902" s="33"/>
    </row>
    <row r="1903" spans="13:14" x14ac:dyDescent="0.3">
      <c r="M1903" s="33"/>
      <c r="N1903" s="33"/>
    </row>
    <row r="1904" spans="13:14" x14ac:dyDescent="0.3">
      <c r="M1904" s="33"/>
      <c r="N1904" s="33"/>
    </row>
    <row r="1905" spans="13:14" x14ac:dyDescent="0.3">
      <c r="M1905" s="33"/>
      <c r="N1905" s="33"/>
    </row>
    <row r="1906" spans="13:14" x14ac:dyDescent="0.3">
      <c r="M1906" s="33"/>
      <c r="N1906" s="33"/>
    </row>
    <row r="1907" spans="13:14" x14ac:dyDescent="0.3">
      <c r="M1907" s="33"/>
      <c r="N1907" s="33"/>
    </row>
    <row r="1908" spans="13:14" x14ac:dyDescent="0.3">
      <c r="M1908" s="33"/>
      <c r="N1908" s="33"/>
    </row>
    <row r="1909" spans="13:14" x14ac:dyDescent="0.3">
      <c r="M1909" s="33"/>
      <c r="N1909" s="33"/>
    </row>
    <row r="1910" spans="13:14" x14ac:dyDescent="0.3">
      <c r="M1910" s="33"/>
      <c r="N1910" s="33"/>
    </row>
    <row r="1911" spans="13:14" x14ac:dyDescent="0.3">
      <c r="M1911" s="33"/>
      <c r="N1911" s="33"/>
    </row>
    <row r="1912" spans="13:14" x14ac:dyDescent="0.3">
      <c r="M1912" s="33"/>
      <c r="N1912" s="33"/>
    </row>
    <row r="1913" spans="13:14" x14ac:dyDescent="0.3">
      <c r="M1913" s="33"/>
      <c r="N1913" s="33"/>
    </row>
    <row r="1914" spans="13:14" x14ac:dyDescent="0.3">
      <c r="M1914" s="33"/>
      <c r="N1914" s="33"/>
    </row>
    <row r="1915" spans="13:14" x14ac:dyDescent="0.3">
      <c r="M1915" s="33"/>
      <c r="N1915" s="33"/>
    </row>
    <row r="1916" spans="13:14" x14ac:dyDescent="0.3">
      <c r="M1916" s="33"/>
      <c r="N1916" s="33"/>
    </row>
    <row r="1917" spans="13:14" x14ac:dyDescent="0.3">
      <c r="M1917" s="33"/>
      <c r="N1917" s="33"/>
    </row>
    <row r="1918" spans="13:14" x14ac:dyDescent="0.3">
      <c r="M1918" s="33"/>
      <c r="N1918" s="33"/>
    </row>
    <row r="1919" spans="13:14" x14ac:dyDescent="0.3">
      <c r="M1919" s="33"/>
      <c r="N1919" s="33"/>
    </row>
    <row r="1920" spans="13:14" x14ac:dyDescent="0.3">
      <c r="M1920" s="33"/>
      <c r="N1920" s="33"/>
    </row>
    <row r="1921" spans="13:14" x14ac:dyDescent="0.3">
      <c r="M1921" s="33"/>
      <c r="N1921" s="33"/>
    </row>
    <row r="1922" spans="13:14" x14ac:dyDescent="0.3">
      <c r="M1922" s="33"/>
      <c r="N1922" s="33"/>
    </row>
    <row r="1923" spans="13:14" x14ac:dyDescent="0.3">
      <c r="M1923" s="33"/>
      <c r="N1923" s="33"/>
    </row>
    <row r="1924" spans="13:14" x14ac:dyDescent="0.3">
      <c r="M1924" s="33"/>
      <c r="N1924" s="33"/>
    </row>
    <row r="1925" spans="13:14" x14ac:dyDescent="0.3">
      <c r="M1925" s="33"/>
      <c r="N1925" s="33"/>
    </row>
    <row r="1926" spans="13:14" x14ac:dyDescent="0.3">
      <c r="M1926" s="33"/>
      <c r="N1926" s="33"/>
    </row>
    <row r="1927" spans="13:14" x14ac:dyDescent="0.3">
      <c r="M1927" s="33"/>
      <c r="N1927" s="33"/>
    </row>
    <row r="1928" spans="13:14" x14ac:dyDescent="0.3">
      <c r="M1928" s="33"/>
      <c r="N1928" s="33"/>
    </row>
    <row r="1929" spans="13:14" x14ac:dyDescent="0.3">
      <c r="M1929" s="33"/>
      <c r="N1929" s="33"/>
    </row>
    <row r="1930" spans="13:14" x14ac:dyDescent="0.3">
      <c r="M1930" s="33"/>
      <c r="N1930" s="33"/>
    </row>
    <row r="1931" spans="13:14" x14ac:dyDescent="0.3">
      <c r="M1931" s="33"/>
      <c r="N1931" s="33"/>
    </row>
    <row r="1932" spans="13:14" x14ac:dyDescent="0.3">
      <c r="M1932" s="33"/>
      <c r="N1932" s="33"/>
    </row>
    <row r="1933" spans="13:14" x14ac:dyDescent="0.3">
      <c r="M1933" s="33"/>
      <c r="N1933" s="33"/>
    </row>
    <row r="1934" spans="13:14" x14ac:dyDescent="0.3">
      <c r="M1934" s="33"/>
      <c r="N1934" s="33"/>
    </row>
    <row r="1935" spans="13:14" x14ac:dyDescent="0.3">
      <c r="M1935" s="33"/>
      <c r="N1935" s="33"/>
    </row>
    <row r="1936" spans="13:14" x14ac:dyDescent="0.3">
      <c r="M1936" s="33"/>
      <c r="N1936" s="33"/>
    </row>
    <row r="1937" spans="13:14" x14ac:dyDescent="0.3">
      <c r="M1937" s="33"/>
      <c r="N1937" s="33"/>
    </row>
    <row r="1938" spans="13:14" x14ac:dyDescent="0.3">
      <c r="M1938" s="33"/>
      <c r="N1938" s="33"/>
    </row>
    <row r="1939" spans="13:14" x14ac:dyDescent="0.3">
      <c r="M1939" s="33"/>
      <c r="N1939" s="33"/>
    </row>
    <row r="1940" spans="13:14" x14ac:dyDescent="0.3">
      <c r="M1940" s="33"/>
      <c r="N1940" s="33"/>
    </row>
    <row r="1941" spans="13:14" x14ac:dyDescent="0.3">
      <c r="M1941" s="33"/>
      <c r="N1941" s="33"/>
    </row>
    <row r="1942" spans="13:14" x14ac:dyDescent="0.3">
      <c r="M1942" s="33"/>
      <c r="N1942" s="33"/>
    </row>
    <row r="1943" spans="13:14" x14ac:dyDescent="0.3">
      <c r="M1943" s="33"/>
      <c r="N1943" s="33"/>
    </row>
    <row r="1944" spans="13:14" x14ac:dyDescent="0.3">
      <c r="M1944" s="33"/>
      <c r="N1944" s="33"/>
    </row>
    <row r="1945" spans="13:14" x14ac:dyDescent="0.3">
      <c r="M1945" s="33"/>
      <c r="N1945" s="33"/>
    </row>
    <row r="1946" spans="13:14" x14ac:dyDescent="0.3">
      <c r="M1946" s="33"/>
      <c r="N1946" s="33"/>
    </row>
    <row r="1947" spans="13:14" x14ac:dyDescent="0.3">
      <c r="M1947" s="33"/>
      <c r="N1947" s="33"/>
    </row>
    <row r="1948" spans="13:14" x14ac:dyDescent="0.3">
      <c r="M1948" s="33"/>
      <c r="N1948" s="33"/>
    </row>
    <row r="1949" spans="13:14" x14ac:dyDescent="0.3">
      <c r="M1949" s="33"/>
      <c r="N1949" s="33"/>
    </row>
    <row r="1950" spans="13:14" x14ac:dyDescent="0.3">
      <c r="M1950" s="33"/>
      <c r="N1950" s="33"/>
    </row>
    <row r="1951" spans="13:14" x14ac:dyDescent="0.3">
      <c r="M1951" s="33"/>
      <c r="N1951" s="33"/>
    </row>
    <row r="1952" spans="13:14" x14ac:dyDescent="0.3">
      <c r="M1952" s="33"/>
      <c r="N1952" s="33"/>
    </row>
    <row r="1953" spans="13:14" x14ac:dyDescent="0.3">
      <c r="M1953" s="33"/>
      <c r="N1953" s="33"/>
    </row>
    <row r="1954" spans="13:14" x14ac:dyDescent="0.3">
      <c r="M1954" s="33"/>
      <c r="N1954" s="33"/>
    </row>
    <row r="1955" spans="13:14" x14ac:dyDescent="0.3">
      <c r="M1955" s="33"/>
      <c r="N1955" s="33"/>
    </row>
    <row r="1956" spans="13:14" x14ac:dyDescent="0.3">
      <c r="M1956" s="33"/>
      <c r="N1956" s="33"/>
    </row>
    <row r="1957" spans="13:14" x14ac:dyDescent="0.3">
      <c r="M1957" s="33"/>
      <c r="N1957" s="33"/>
    </row>
    <row r="1958" spans="13:14" x14ac:dyDescent="0.3">
      <c r="M1958" s="33"/>
      <c r="N1958" s="33"/>
    </row>
    <row r="1959" spans="13:14" x14ac:dyDescent="0.3">
      <c r="M1959" s="33"/>
      <c r="N1959" s="33"/>
    </row>
    <row r="1960" spans="13:14" x14ac:dyDescent="0.3">
      <c r="M1960" s="33"/>
      <c r="N1960" s="33"/>
    </row>
    <row r="1961" spans="13:14" x14ac:dyDescent="0.3">
      <c r="M1961" s="33"/>
      <c r="N1961" s="33"/>
    </row>
    <row r="1962" spans="13:14" x14ac:dyDescent="0.3">
      <c r="M1962" s="33"/>
      <c r="N1962" s="33"/>
    </row>
    <row r="1963" spans="13:14" x14ac:dyDescent="0.3">
      <c r="M1963" s="33"/>
      <c r="N1963" s="33"/>
    </row>
    <row r="1964" spans="13:14" x14ac:dyDescent="0.3">
      <c r="M1964" s="33"/>
      <c r="N1964" s="33"/>
    </row>
    <row r="1965" spans="13:14" x14ac:dyDescent="0.3">
      <c r="M1965" s="33"/>
      <c r="N1965" s="33"/>
    </row>
    <row r="1966" spans="13:14" x14ac:dyDescent="0.3">
      <c r="M1966" s="33"/>
      <c r="N1966" s="33"/>
    </row>
    <row r="1967" spans="13:14" x14ac:dyDescent="0.3">
      <c r="M1967" s="33"/>
      <c r="N1967" s="33"/>
    </row>
    <row r="1968" spans="13:14" x14ac:dyDescent="0.3">
      <c r="M1968" s="33"/>
      <c r="N1968" s="33"/>
    </row>
    <row r="1969" spans="13:14" x14ac:dyDescent="0.3">
      <c r="M1969" s="33"/>
      <c r="N1969" s="33"/>
    </row>
    <row r="1970" spans="13:14" x14ac:dyDescent="0.3">
      <c r="M1970" s="33"/>
      <c r="N1970" s="33"/>
    </row>
    <row r="1971" spans="13:14" x14ac:dyDescent="0.3">
      <c r="M1971" s="33"/>
      <c r="N1971" s="33"/>
    </row>
    <row r="1972" spans="13:14" x14ac:dyDescent="0.3">
      <c r="M1972" s="33"/>
      <c r="N1972" s="33"/>
    </row>
    <row r="1973" spans="13:14" x14ac:dyDescent="0.3">
      <c r="M1973" s="33"/>
      <c r="N1973" s="33"/>
    </row>
    <row r="1974" spans="13:14" x14ac:dyDescent="0.3">
      <c r="M1974" s="33"/>
      <c r="N1974" s="33"/>
    </row>
    <row r="1975" spans="13:14" x14ac:dyDescent="0.3">
      <c r="M1975" s="33"/>
      <c r="N1975" s="33"/>
    </row>
    <row r="1976" spans="13:14" x14ac:dyDescent="0.3">
      <c r="M1976" s="33"/>
      <c r="N1976" s="33"/>
    </row>
    <row r="1977" spans="13:14" x14ac:dyDescent="0.3">
      <c r="M1977" s="33"/>
      <c r="N1977" s="33"/>
    </row>
    <row r="1978" spans="13:14" x14ac:dyDescent="0.3">
      <c r="M1978" s="33"/>
      <c r="N1978" s="33"/>
    </row>
    <row r="1979" spans="13:14" x14ac:dyDescent="0.3">
      <c r="M1979" s="33"/>
      <c r="N1979" s="33"/>
    </row>
    <row r="1980" spans="13:14" x14ac:dyDescent="0.3">
      <c r="M1980" s="33"/>
      <c r="N1980" s="33"/>
    </row>
    <row r="1981" spans="13:14" x14ac:dyDescent="0.3">
      <c r="M1981" s="33"/>
      <c r="N1981" s="33"/>
    </row>
    <row r="1982" spans="13:14" x14ac:dyDescent="0.3">
      <c r="M1982" s="33"/>
      <c r="N1982" s="33"/>
    </row>
    <row r="1983" spans="13:14" x14ac:dyDescent="0.3">
      <c r="M1983" s="33"/>
      <c r="N1983" s="33"/>
    </row>
    <row r="1984" spans="13:14" x14ac:dyDescent="0.3">
      <c r="M1984" s="33"/>
      <c r="N1984" s="33"/>
    </row>
    <row r="1985" spans="13:14" x14ac:dyDescent="0.3">
      <c r="M1985" s="33"/>
      <c r="N1985" s="33"/>
    </row>
    <row r="1986" spans="13:14" x14ac:dyDescent="0.3">
      <c r="M1986" s="33"/>
      <c r="N1986" s="33"/>
    </row>
    <row r="1987" spans="13:14" x14ac:dyDescent="0.3">
      <c r="M1987" s="33"/>
      <c r="N1987" s="33"/>
    </row>
    <row r="1988" spans="13:14" x14ac:dyDescent="0.3">
      <c r="M1988" s="33"/>
      <c r="N1988" s="33"/>
    </row>
    <row r="1989" spans="13:14" x14ac:dyDescent="0.3">
      <c r="M1989" s="33"/>
      <c r="N1989" s="33"/>
    </row>
    <row r="1990" spans="13:14" x14ac:dyDescent="0.3">
      <c r="M1990" s="33"/>
      <c r="N1990" s="33"/>
    </row>
    <row r="1991" spans="13:14" x14ac:dyDescent="0.3">
      <c r="M1991" s="33"/>
      <c r="N1991" s="33"/>
    </row>
    <row r="1992" spans="13:14" x14ac:dyDescent="0.3">
      <c r="M1992" s="33"/>
      <c r="N1992" s="33"/>
    </row>
    <row r="1993" spans="13:14" x14ac:dyDescent="0.3">
      <c r="M1993" s="33"/>
      <c r="N1993" s="33"/>
    </row>
    <row r="1994" spans="13:14" x14ac:dyDescent="0.3">
      <c r="M1994" s="33"/>
      <c r="N1994" s="33"/>
    </row>
    <row r="1995" spans="13:14" x14ac:dyDescent="0.3">
      <c r="M1995" s="33"/>
      <c r="N1995" s="33"/>
    </row>
    <row r="1996" spans="13:14" x14ac:dyDescent="0.3">
      <c r="M1996" s="33"/>
      <c r="N1996" s="33"/>
    </row>
    <row r="1997" spans="13:14" x14ac:dyDescent="0.3">
      <c r="M1997" s="33"/>
      <c r="N1997" s="33"/>
    </row>
    <row r="1998" spans="13:14" x14ac:dyDescent="0.3">
      <c r="M1998" s="33"/>
      <c r="N1998" s="33"/>
    </row>
    <row r="1999" spans="13:14" x14ac:dyDescent="0.3">
      <c r="M1999" s="33"/>
      <c r="N1999" s="33"/>
    </row>
    <row r="2000" spans="13:14" x14ac:dyDescent="0.3">
      <c r="M2000" s="33"/>
      <c r="N2000" s="33"/>
    </row>
    <row r="2001" spans="13:14" x14ac:dyDescent="0.3">
      <c r="M2001" s="33"/>
      <c r="N2001" s="33"/>
    </row>
    <row r="2002" spans="13:14" x14ac:dyDescent="0.3">
      <c r="M2002" s="33"/>
      <c r="N2002" s="33"/>
    </row>
    <row r="2003" spans="13:14" x14ac:dyDescent="0.3">
      <c r="M2003" s="33"/>
      <c r="N2003" s="33"/>
    </row>
    <row r="2004" spans="13:14" x14ac:dyDescent="0.3">
      <c r="M2004" s="33"/>
      <c r="N2004" s="33"/>
    </row>
    <row r="2005" spans="13:14" x14ac:dyDescent="0.3">
      <c r="M2005" s="33"/>
      <c r="N2005" s="33"/>
    </row>
    <row r="2006" spans="13:14" x14ac:dyDescent="0.3">
      <c r="M2006" s="33"/>
      <c r="N2006" s="33"/>
    </row>
    <row r="2007" spans="13:14" x14ac:dyDescent="0.3">
      <c r="M2007" s="33"/>
      <c r="N2007" s="33"/>
    </row>
    <row r="2008" spans="13:14" x14ac:dyDescent="0.3">
      <c r="M2008" s="33"/>
      <c r="N2008" s="33"/>
    </row>
    <row r="2009" spans="13:14" x14ac:dyDescent="0.3">
      <c r="M2009" s="33"/>
      <c r="N2009" s="33"/>
    </row>
    <row r="2010" spans="13:14" x14ac:dyDescent="0.3">
      <c r="M2010" s="33"/>
      <c r="N2010" s="33"/>
    </row>
    <row r="2011" spans="13:14" x14ac:dyDescent="0.3">
      <c r="M2011" s="33"/>
      <c r="N2011" s="33"/>
    </row>
    <row r="2012" spans="13:14" x14ac:dyDescent="0.3">
      <c r="M2012" s="33"/>
      <c r="N2012" s="33"/>
    </row>
    <row r="2013" spans="13:14" x14ac:dyDescent="0.3">
      <c r="M2013" s="33"/>
      <c r="N2013" s="33"/>
    </row>
    <row r="2014" spans="13:14" x14ac:dyDescent="0.3">
      <c r="M2014" s="33"/>
      <c r="N2014" s="33"/>
    </row>
    <row r="2015" spans="13:14" x14ac:dyDescent="0.3">
      <c r="M2015" s="33"/>
      <c r="N2015" s="33"/>
    </row>
    <row r="2016" spans="13:14" x14ac:dyDescent="0.3">
      <c r="M2016" s="33"/>
      <c r="N2016" s="33"/>
    </row>
    <row r="2017" spans="13:14" x14ac:dyDescent="0.3">
      <c r="M2017" s="33"/>
      <c r="N2017" s="33"/>
    </row>
    <row r="2018" spans="13:14" x14ac:dyDescent="0.3">
      <c r="M2018" s="33"/>
      <c r="N2018" s="33"/>
    </row>
    <row r="2019" spans="13:14" x14ac:dyDescent="0.3">
      <c r="M2019" s="33"/>
      <c r="N2019" s="33"/>
    </row>
    <row r="2020" spans="13:14" x14ac:dyDescent="0.3">
      <c r="M2020" s="33"/>
      <c r="N2020" s="33"/>
    </row>
    <row r="2021" spans="13:14" x14ac:dyDescent="0.3">
      <c r="M2021" s="33"/>
      <c r="N2021" s="33"/>
    </row>
    <row r="2022" spans="13:14" x14ac:dyDescent="0.3">
      <c r="M2022" s="33"/>
      <c r="N2022" s="33"/>
    </row>
    <row r="2023" spans="13:14" x14ac:dyDescent="0.3">
      <c r="M2023" s="33"/>
      <c r="N2023" s="33"/>
    </row>
    <row r="2024" spans="13:14" x14ac:dyDescent="0.3">
      <c r="M2024" s="33"/>
      <c r="N2024" s="33"/>
    </row>
    <row r="2025" spans="13:14" x14ac:dyDescent="0.3">
      <c r="M2025" s="33"/>
      <c r="N2025" s="33"/>
    </row>
    <row r="2026" spans="13:14" x14ac:dyDescent="0.3">
      <c r="M2026" s="33"/>
      <c r="N2026" s="33"/>
    </row>
    <row r="2027" spans="13:14" x14ac:dyDescent="0.3">
      <c r="M2027" s="33"/>
      <c r="N2027" s="33"/>
    </row>
    <row r="2028" spans="13:14" x14ac:dyDescent="0.3">
      <c r="M2028" s="33"/>
      <c r="N2028" s="33"/>
    </row>
    <row r="2029" spans="13:14" x14ac:dyDescent="0.3">
      <c r="M2029" s="33"/>
      <c r="N2029" s="33"/>
    </row>
    <row r="2030" spans="13:14" x14ac:dyDescent="0.3">
      <c r="M2030" s="33"/>
      <c r="N2030" s="33"/>
    </row>
    <row r="2031" spans="13:14" x14ac:dyDescent="0.3">
      <c r="M2031" s="33"/>
      <c r="N2031" s="33"/>
    </row>
    <row r="2032" spans="13:14" x14ac:dyDescent="0.3">
      <c r="M2032" s="33"/>
      <c r="N2032" s="33"/>
    </row>
    <row r="2033" spans="13:14" x14ac:dyDescent="0.3">
      <c r="M2033" s="33"/>
      <c r="N2033" s="33"/>
    </row>
    <row r="2034" spans="13:14" x14ac:dyDescent="0.3">
      <c r="M2034" s="33"/>
      <c r="N2034" s="33"/>
    </row>
    <row r="2035" spans="13:14" x14ac:dyDescent="0.3">
      <c r="M2035" s="33"/>
      <c r="N2035" s="33"/>
    </row>
    <row r="2036" spans="13:14" x14ac:dyDescent="0.3">
      <c r="M2036" s="33"/>
      <c r="N2036" s="33"/>
    </row>
    <row r="2037" spans="13:14" x14ac:dyDescent="0.3">
      <c r="M2037" s="33"/>
      <c r="N2037" s="33"/>
    </row>
    <row r="2038" spans="13:14" x14ac:dyDescent="0.3">
      <c r="M2038" s="33"/>
      <c r="N2038" s="33"/>
    </row>
    <row r="2039" spans="13:14" x14ac:dyDescent="0.3">
      <c r="M2039" s="33"/>
      <c r="N2039" s="33"/>
    </row>
    <row r="2040" spans="13:14" x14ac:dyDescent="0.3">
      <c r="M2040" s="33"/>
      <c r="N2040" s="33"/>
    </row>
    <row r="2041" spans="13:14" x14ac:dyDescent="0.3">
      <c r="M2041" s="33"/>
      <c r="N2041" s="33"/>
    </row>
    <row r="2042" spans="13:14" x14ac:dyDescent="0.3">
      <c r="M2042" s="33"/>
      <c r="N2042" s="33"/>
    </row>
    <row r="2043" spans="13:14" x14ac:dyDescent="0.3">
      <c r="M2043" s="33"/>
      <c r="N2043" s="33"/>
    </row>
    <row r="2044" spans="13:14" x14ac:dyDescent="0.3">
      <c r="M2044" s="33"/>
      <c r="N2044" s="33"/>
    </row>
    <row r="2045" spans="13:14" x14ac:dyDescent="0.3">
      <c r="M2045" s="33"/>
      <c r="N2045" s="33"/>
    </row>
    <row r="2046" spans="13:14" x14ac:dyDescent="0.3">
      <c r="M2046" s="33"/>
      <c r="N2046" s="33"/>
    </row>
    <row r="2047" spans="13:14" x14ac:dyDescent="0.3">
      <c r="M2047" s="33"/>
      <c r="N2047" s="33"/>
    </row>
    <row r="2048" spans="13:14" x14ac:dyDescent="0.3">
      <c r="M2048" s="33"/>
      <c r="N2048" s="33"/>
    </row>
    <row r="2049" spans="13:14" x14ac:dyDescent="0.3">
      <c r="M2049" s="33"/>
      <c r="N2049" s="33"/>
    </row>
    <row r="2050" spans="13:14" x14ac:dyDescent="0.3">
      <c r="M2050" s="33"/>
      <c r="N2050" s="33"/>
    </row>
    <row r="2051" spans="13:14" x14ac:dyDescent="0.3">
      <c r="M2051" s="33"/>
      <c r="N2051" s="33"/>
    </row>
    <row r="2052" spans="13:14" x14ac:dyDescent="0.3">
      <c r="M2052" s="33"/>
      <c r="N2052" s="33"/>
    </row>
    <row r="2053" spans="13:14" x14ac:dyDescent="0.3">
      <c r="M2053" s="33"/>
      <c r="N2053" s="33"/>
    </row>
    <row r="2054" spans="13:14" x14ac:dyDescent="0.3">
      <c r="M2054" s="33"/>
      <c r="N2054" s="33"/>
    </row>
    <row r="2055" spans="13:14" x14ac:dyDescent="0.3">
      <c r="M2055" s="33"/>
      <c r="N2055" s="33"/>
    </row>
    <row r="2056" spans="13:14" x14ac:dyDescent="0.3">
      <c r="M2056" s="33"/>
      <c r="N2056" s="33"/>
    </row>
    <row r="2057" spans="13:14" x14ac:dyDescent="0.3">
      <c r="M2057" s="33"/>
      <c r="N2057" s="33"/>
    </row>
    <row r="2058" spans="13:14" x14ac:dyDescent="0.3">
      <c r="M2058" s="33"/>
      <c r="N2058" s="33"/>
    </row>
    <row r="2059" spans="13:14" x14ac:dyDescent="0.3">
      <c r="M2059" s="33"/>
      <c r="N2059" s="33"/>
    </row>
    <row r="2060" spans="13:14" x14ac:dyDescent="0.3">
      <c r="M2060" s="33"/>
      <c r="N2060" s="33"/>
    </row>
    <row r="2061" spans="13:14" x14ac:dyDescent="0.3">
      <c r="M2061" s="33"/>
      <c r="N2061" s="33"/>
    </row>
    <row r="2062" spans="13:14" x14ac:dyDescent="0.3">
      <c r="M2062" s="33"/>
      <c r="N2062" s="33"/>
    </row>
    <row r="2063" spans="13:14" x14ac:dyDescent="0.3">
      <c r="M2063" s="33"/>
      <c r="N2063" s="33"/>
    </row>
    <row r="2064" spans="13:14" x14ac:dyDescent="0.3">
      <c r="M2064" s="33"/>
      <c r="N2064" s="33"/>
    </row>
    <row r="2065" spans="13:14" x14ac:dyDescent="0.3">
      <c r="M2065" s="33"/>
      <c r="N2065" s="33"/>
    </row>
    <row r="2066" spans="13:14" x14ac:dyDescent="0.3">
      <c r="M2066" s="33"/>
      <c r="N2066" s="33"/>
    </row>
    <row r="2067" spans="13:14" x14ac:dyDescent="0.3">
      <c r="M2067" s="33"/>
      <c r="N2067" s="33"/>
    </row>
    <row r="2068" spans="13:14" x14ac:dyDescent="0.3">
      <c r="M2068" s="33"/>
      <c r="N2068" s="33"/>
    </row>
    <row r="2069" spans="13:14" x14ac:dyDescent="0.3">
      <c r="M2069" s="33"/>
      <c r="N2069" s="33"/>
    </row>
    <row r="2070" spans="13:14" x14ac:dyDescent="0.3">
      <c r="M2070" s="33"/>
      <c r="N2070" s="33"/>
    </row>
    <row r="2071" spans="13:14" x14ac:dyDescent="0.3">
      <c r="M2071" s="33"/>
      <c r="N2071" s="33"/>
    </row>
    <row r="2072" spans="13:14" x14ac:dyDescent="0.3">
      <c r="M2072" s="33"/>
      <c r="N2072" s="33"/>
    </row>
    <row r="2073" spans="13:14" x14ac:dyDescent="0.3">
      <c r="M2073" s="33"/>
      <c r="N2073" s="33"/>
    </row>
    <row r="2074" spans="13:14" x14ac:dyDescent="0.3">
      <c r="M2074" s="33"/>
      <c r="N2074" s="33"/>
    </row>
    <row r="2075" spans="13:14" x14ac:dyDescent="0.3">
      <c r="M2075" s="33"/>
      <c r="N2075" s="33"/>
    </row>
    <row r="2076" spans="13:14" x14ac:dyDescent="0.3">
      <c r="M2076" s="33"/>
      <c r="N2076" s="33"/>
    </row>
    <row r="2077" spans="13:14" x14ac:dyDescent="0.3">
      <c r="M2077" s="33"/>
      <c r="N2077" s="33"/>
    </row>
    <row r="2078" spans="13:14" x14ac:dyDescent="0.3">
      <c r="M2078" s="33"/>
      <c r="N2078" s="33"/>
    </row>
    <row r="2079" spans="13:14" x14ac:dyDescent="0.3">
      <c r="M2079" s="33"/>
      <c r="N2079" s="33"/>
    </row>
    <row r="2080" spans="13:14" x14ac:dyDescent="0.3">
      <c r="M2080" s="33"/>
      <c r="N2080" s="33"/>
    </row>
    <row r="2081" spans="13:14" x14ac:dyDescent="0.3">
      <c r="M2081" s="33"/>
      <c r="N2081" s="33"/>
    </row>
    <row r="2082" spans="13:14" x14ac:dyDescent="0.3">
      <c r="M2082" s="33"/>
      <c r="N2082" s="33"/>
    </row>
    <row r="2083" spans="13:14" x14ac:dyDescent="0.3">
      <c r="M2083" s="33"/>
      <c r="N2083" s="33"/>
    </row>
    <row r="2084" spans="13:14" x14ac:dyDescent="0.3">
      <c r="M2084" s="33"/>
      <c r="N2084" s="33"/>
    </row>
    <row r="2085" spans="13:14" x14ac:dyDescent="0.3">
      <c r="M2085" s="33"/>
      <c r="N2085" s="33"/>
    </row>
    <row r="2086" spans="13:14" x14ac:dyDescent="0.3">
      <c r="M2086" s="33"/>
      <c r="N2086" s="33"/>
    </row>
    <row r="2087" spans="13:14" x14ac:dyDescent="0.3">
      <c r="M2087" s="33"/>
      <c r="N2087" s="33"/>
    </row>
    <row r="2088" spans="13:14" x14ac:dyDescent="0.3">
      <c r="M2088" s="33"/>
      <c r="N2088" s="33"/>
    </row>
    <row r="2089" spans="13:14" x14ac:dyDescent="0.3">
      <c r="M2089" s="33"/>
      <c r="N2089" s="33"/>
    </row>
    <row r="2090" spans="13:14" x14ac:dyDescent="0.3">
      <c r="M2090" s="33"/>
      <c r="N2090" s="33"/>
    </row>
    <row r="2091" spans="13:14" x14ac:dyDescent="0.3">
      <c r="M2091" s="33"/>
      <c r="N2091" s="33"/>
    </row>
    <row r="2092" spans="13:14" x14ac:dyDescent="0.3">
      <c r="M2092" s="33"/>
      <c r="N2092" s="33"/>
    </row>
    <row r="2093" spans="13:14" x14ac:dyDescent="0.3">
      <c r="M2093" s="33"/>
      <c r="N2093" s="33"/>
    </row>
    <row r="2094" spans="13:14" x14ac:dyDescent="0.3">
      <c r="M2094" s="33"/>
      <c r="N2094" s="33"/>
    </row>
    <row r="2095" spans="13:14" x14ac:dyDescent="0.3">
      <c r="M2095" s="33"/>
      <c r="N2095" s="33"/>
    </row>
    <row r="2096" spans="13:14" x14ac:dyDescent="0.3">
      <c r="M2096" s="33"/>
      <c r="N2096" s="33"/>
    </row>
    <row r="2097" spans="13:14" x14ac:dyDescent="0.3">
      <c r="M2097" s="33"/>
      <c r="N2097" s="33"/>
    </row>
    <row r="2098" spans="13:14" x14ac:dyDescent="0.3">
      <c r="M2098" s="33"/>
      <c r="N2098" s="33"/>
    </row>
    <row r="2099" spans="13:14" x14ac:dyDescent="0.3">
      <c r="M2099" s="33"/>
      <c r="N2099" s="33"/>
    </row>
    <row r="2100" spans="13:14" x14ac:dyDescent="0.3">
      <c r="M2100" s="33"/>
      <c r="N2100" s="33"/>
    </row>
    <row r="2101" spans="13:14" x14ac:dyDescent="0.3">
      <c r="M2101" s="33"/>
      <c r="N2101" s="33"/>
    </row>
    <row r="2102" spans="13:14" x14ac:dyDescent="0.3">
      <c r="M2102" s="33"/>
      <c r="N2102" s="33"/>
    </row>
    <row r="2103" spans="13:14" x14ac:dyDescent="0.3">
      <c r="M2103" s="33"/>
      <c r="N2103" s="33"/>
    </row>
    <row r="2104" spans="13:14" x14ac:dyDescent="0.3">
      <c r="M2104" s="33"/>
      <c r="N2104" s="33"/>
    </row>
    <row r="2105" spans="13:14" x14ac:dyDescent="0.3">
      <c r="M2105" s="33"/>
      <c r="N2105" s="33"/>
    </row>
    <row r="2106" spans="13:14" x14ac:dyDescent="0.3">
      <c r="M2106" s="33"/>
      <c r="N2106" s="33"/>
    </row>
    <row r="2107" spans="13:14" x14ac:dyDescent="0.3">
      <c r="M2107" s="33"/>
      <c r="N2107" s="33"/>
    </row>
    <row r="2108" spans="13:14" x14ac:dyDescent="0.3">
      <c r="M2108" s="33"/>
      <c r="N2108" s="33"/>
    </row>
    <row r="2109" spans="13:14" x14ac:dyDescent="0.3">
      <c r="M2109" s="33"/>
      <c r="N2109" s="33"/>
    </row>
    <row r="2110" spans="13:14" x14ac:dyDescent="0.3">
      <c r="M2110" s="33"/>
      <c r="N2110" s="33"/>
    </row>
    <row r="2111" spans="13:14" x14ac:dyDescent="0.3">
      <c r="M2111" s="33"/>
      <c r="N2111" s="33"/>
    </row>
    <row r="2112" spans="13:14" x14ac:dyDescent="0.3">
      <c r="M2112" s="33"/>
      <c r="N2112" s="33"/>
    </row>
    <row r="2113" spans="13:14" x14ac:dyDescent="0.3">
      <c r="M2113" s="33"/>
      <c r="N2113" s="33"/>
    </row>
    <row r="2114" spans="13:14" x14ac:dyDescent="0.3">
      <c r="M2114" s="33"/>
      <c r="N2114" s="33"/>
    </row>
    <row r="2115" spans="13:14" x14ac:dyDescent="0.3">
      <c r="M2115" s="33"/>
      <c r="N2115" s="33"/>
    </row>
    <row r="2116" spans="13:14" x14ac:dyDescent="0.3">
      <c r="M2116" s="33"/>
      <c r="N2116" s="33"/>
    </row>
    <row r="2117" spans="13:14" x14ac:dyDescent="0.3">
      <c r="M2117" s="33"/>
      <c r="N2117" s="33"/>
    </row>
    <row r="2118" spans="13:14" x14ac:dyDescent="0.3">
      <c r="M2118" s="33"/>
      <c r="N2118" s="33"/>
    </row>
    <row r="2119" spans="13:14" x14ac:dyDescent="0.3">
      <c r="M2119" s="33"/>
      <c r="N2119" s="33"/>
    </row>
    <row r="2120" spans="13:14" x14ac:dyDescent="0.3">
      <c r="M2120" s="33"/>
      <c r="N2120" s="33"/>
    </row>
    <row r="2121" spans="13:14" x14ac:dyDescent="0.3">
      <c r="M2121" s="33"/>
      <c r="N2121" s="33"/>
    </row>
    <row r="2122" spans="13:14" x14ac:dyDescent="0.3">
      <c r="M2122" s="33"/>
      <c r="N2122" s="33"/>
    </row>
    <row r="2123" spans="13:14" x14ac:dyDescent="0.3">
      <c r="M2123" s="33"/>
      <c r="N2123" s="33"/>
    </row>
    <row r="2124" spans="13:14" x14ac:dyDescent="0.3">
      <c r="M2124" s="33"/>
      <c r="N2124" s="33"/>
    </row>
    <row r="2125" spans="13:14" x14ac:dyDescent="0.3">
      <c r="M2125" s="33"/>
      <c r="N2125" s="33"/>
    </row>
    <row r="2126" spans="13:14" x14ac:dyDescent="0.3">
      <c r="M2126" s="33"/>
      <c r="N2126" s="33"/>
    </row>
    <row r="2127" spans="13:14" x14ac:dyDescent="0.3">
      <c r="M2127" s="33"/>
      <c r="N2127" s="33"/>
    </row>
    <row r="2128" spans="13:14" x14ac:dyDescent="0.3">
      <c r="M2128" s="33"/>
      <c r="N2128" s="33"/>
    </row>
    <row r="2129" spans="13:14" x14ac:dyDescent="0.3">
      <c r="M2129" s="33"/>
      <c r="N2129" s="33"/>
    </row>
    <row r="2130" spans="13:14" x14ac:dyDescent="0.3">
      <c r="M2130" s="33"/>
      <c r="N2130" s="33"/>
    </row>
    <row r="2131" spans="13:14" x14ac:dyDescent="0.3">
      <c r="M2131" s="33"/>
      <c r="N2131" s="33"/>
    </row>
    <row r="2132" spans="13:14" x14ac:dyDescent="0.3">
      <c r="M2132" s="33"/>
      <c r="N2132" s="33"/>
    </row>
    <row r="2133" spans="13:14" x14ac:dyDescent="0.3">
      <c r="M2133" s="33"/>
      <c r="N2133" s="33"/>
    </row>
    <row r="2134" spans="13:14" x14ac:dyDescent="0.3">
      <c r="M2134" s="33"/>
      <c r="N2134" s="33"/>
    </row>
    <row r="2135" spans="13:14" x14ac:dyDescent="0.3">
      <c r="M2135" s="33"/>
      <c r="N2135" s="33"/>
    </row>
    <row r="2136" spans="13:14" x14ac:dyDescent="0.3">
      <c r="M2136" s="33"/>
      <c r="N2136" s="33"/>
    </row>
    <row r="2137" spans="13:14" x14ac:dyDescent="0.3">
      <c r="M2137" s="33"/>
      <c r="N2137" s="33"/>
    </row>
    <row r="2138" spans="13:14" x14ac:dyDescent="0.3">
      <c r="M2138" s="33"/>
      <c r="N2138" s="33"/>
    </row>
    <row r="2139" spans="13:14" x14ac:dyDescent="0.3">
      <c r="M2139" s="33"/>
      <c r="N2139" s="33"/>
    </row>
    <row r="2140" spans="13:14" x14ac:dyDescent="0.3">
      <c r="M2140" s="33"/>
      <c r="N2140" s="33"/>
    </row>
    <row r="2141" spans="13:14" x14ac:dyDescent="0.3">
      <c r="M2141" s="33"/>
      <c r="N2141" s="33"/>
    </row>
    <row r="2142" spans="13:14" x14ac:dyDescent="0.3">
      <c r="M2142" s="33"/>
      <c r="N2142" s="33"/>
    </row>
    <row r="2143" spans="13:14" x14ac:dyDescent="0.3">
      <c r="M2143" s="33"/>
      <c r="N2143" s="33"/>
    </row>
    <row r="2144" spans="13:14" x14ac:dyDescent="0.3">
      <c r="M2144" s="33"/>
      <c r="N2144" s="33"/>
    </row>
    <row r="2145" spans="13:14" x14ac:dyDescent="0.3">
      <c r="M2145" s="33"/>
      <c r="N2145" s="33"/>
    </row>
    <row r="2146" spans="13:14" x14ac:dyDescent="0.3">
      <c r="M2146" s="33"/>
      <c r="N2146" s="33"/>
    </row>
    <row r="2147" spans="13:14" x14ac:dyDescent="0.3">
      <c r="M2147" s="33"/>
      <c r="N2147" s="33"/>
    </row>
    <row r="2148" spans="13:14" x14ac:dyDescent="0.3">
      <c r="M2148" s="33"/>
      <c r="N2148" s="33"/>
    </row>
    <row r="2149" spans="13:14" x14ac:dyDescent="0.3">
      <c r="M2149" s="33"/>
      <c r="N2149" s="33"/>
    </row>
    <row r="2150" spans="13:14" x14ac:dyDescent="0.3">
      <c r="M2150" s="33"/>
      <c r="N2150" s="33"/>
    </row>
    <row r="2151" spans="13:14" x14ac:dyDescent="0.3">
      <c r="M2151" s="33"/>
      <c r="N2151" s="33"/>
    </row>
    <row r="2152" spans="13:14" x14ac:dyDescent="0.3">
      <c r="M2152" s="33"/>
      <c r="N2152" s="33"/>
    </row>
    <row r="2153" spans="13:14" x14ac:dyDescent="0.3">
      <c r="M2153" s="33"/>
      <c r="N2153" s="33"/>
    </row>
    <row r="2154" spans="13:14" x14ac:dyDescent="0.3">
      <c r="M2154" s="33"/>
      <c r="N2154" s="33"/>
    </row>
    <row r="2155" spans="13:14" x14ac:dyDescent="0.3">
      <c r="M2155" s="33"/>
      <c r="N2155" s="33"/>
    </row>
    <row r="2156" spans="13:14" x14ac:dyDescent="0.3">
      <c r="M2156" s="33"/>
      <c r="N2156" s="33"/>
    </row>
    <row r="2157" spans="13:14" x14ac:dyDescent="0.3">
      <c r="M2157" s="33"/>
      <c r="N2157" s="33"/>
    </row>
    <row r="2158" spans="13:14" x14ac:dyDescent="0.3">
      <c r="M2158" s="33"/>
      <c r="N2158" s="33"/>
    </row>
    <row r="2159" spans="13:14" x14ac:dyDescent="0.3">
      <c r="M2159" s="33"/>
      <c r="N2159" s="33"/>
    </row>
    <row r="2160" spans="13:14" x14ac:dyDescent="0.3">
      <c r="M2160" s="33"/>
      <c r="N2160" s="33"/>
    </row>
    <row r="2161" spans="13:14" x14ac:dyDescent="0.3">
      <c r="M2161" s="33"/>
      <c r="N2161" s="33"/>
    </row>
    <row r="2162" spans="13:14" x14ac:dyDescent="0.3">
      <c r="M2162" s="33"/>
      <c r="N2162" s="33"/>
    </row>
    <row r="2163" spans="13:14" x14ac:dyDescent="0.3">
      <c r="M2163" s="33"/>
      <c r="N2163" s="33"/>
    </row>
    <row r="2164" spans="13:14" x14ac:dyDescent="0.3">
      <c r="M2164" s="33"/>
      <c r="N2164" s="33"/>
    </row>
    <row r="2165" spans="13:14" x14ac:dyDescent="0.3">
      <c r="M2165" s="33"/>
      <c r="N2165" s="33"/>
    </row>
    <row r="2166" spans="13:14" x14ac:dyDescent="0.3">
      <c r="M2166" s="33"/>
      <c r="N2166" s="33"/>
    </row>
    <row r="2167" spans="13:14" x14ac:dyDescent="0.3">
      <c r="M2167" s="33"/>
      <c r="N2167" s="33"/>
    </row>
    <row r="2168" spans="13:14" x14ac:dyDescent="0.3">
      <c r="M2168" s="33"/>
      <c r="N2168" s="33"/>
    </row>
    <row r="2169" spans="13:14" x14ac:dyDescent="0.3">
      <c r="M2169" s="33"/>
      <c r="N2169" s="33"/>
    </row>
    <row r="2170" spans="13:14" x14ac:dyDescent="0.3">
      <c r="M2170" s="33"/>
      <c r="N2170" s="33"/>
    </row>
    <row r="2171" spans="13:14" x14ac:dyDescent="0.3">
      <c r="M2171" s="33"/>
      <c r="N2171" s="33"/>
    </row>
    <row r="2172" spans="13:14" x14ac:dyDescent="0.3">
      <c r="M2172" s="33"/>
      <c r="N2172" s="33"/>
    </row>
    <row r="2173" spans="13:14" x14ac:dyDescent="0.3">
      <c r="M2173" s="33"/>
      <c r="N2173" s="33"/>
    </row>
    <row r="2174" spans="13:14" x14ac:dyDescent="0.3">
      <c r="M2174" s="33"/>
      <c r="N2174" s="33"/>
    </row>
    <row r="2175" spans="13:14" x14ac:dyDescent="0.3">
      <c r="M2175" s="33"/>
      <c r="N2175" s="33"/>
    </row>
    <row r="2176" spans="13:14" x14ac:dyDescent="0.3">
      <c r="M2176" s="33"/>
      <c r="N2176" s="33"/>
    </row>
    <row r="2177" spans="13:14" x14ac:dyDescent="0.3">
      <c r="M2177" s="33"/>
      <c r="N2177" s="33"/>
    </row>
    <row r="2178" spans="13:14" x14ac:dyDescent="0.3">
      <c r="M2178" s="33"/>
      <c r="N2178" s="33"/>
    </row>
    <row r="2179" spans="13:14" x14ac:dyDescent="0.3">
      <c r="M2179" s="33"/>
      <c r="N2179" s="33"/>
    </row>
    <row r="2180" spans="13:14" x14ac:dyDescent="0.3">
      <c r="M2180" s="33"/>
      <c r="N2180" s="33"/>
    </row>
    <row r="2181" spans="13:14" x14ac:dyDescent="0.3">
      <c r="M2181" s="33"/>
      <c r="N2181" s="33"/>
    </row>
    <row r="2182" spans="13:14" x14ac:dyDescent="0.3">
      <c r="M2182" s="33"/>
      <c r="N2182" s="33"/>
    </row>
    <row r="2183" spans="13:14" x14ac:dyDescent="0.3">
      <c r="M2183" s="33"/>
      <c r="N2183" s="33"/>
    </row>
    <row r="2184" spans="13:14" x14ac:dyDescent="0.3">
      <c r="M2184" s="33"/>
      <c r="N2184" s="33"/>
    </row>
    <row r="2185" spans="13:14" x14ac:dyDescent="0.3">
      <c r="M2185" s="33"/>
      <c r="N2185" s="33"/>
    </row>
    <row r="2186" spans="13:14" x14ac:dyDescent="0.3">
      <c r="M2186" s="33"/>
      <c r="N2186" s="33"/>
    </row>
    <row r="2187" spans="13:14" x14ac:dyDescent="0.3">
      <c r="M2187" s="33"/>
      <c r="N2187" s="33"/>
    </row>
    <row r="2188" spans="13:14" x14ac:dyDescent="0.3">
      <c r="M2188" s="33"/>
      <c r="N2188" s="33"/>
    </row>
    <row r="2189" spans="13:14" x14ac:dyDescent="0.3">
      <c r="M2189" s="33"/>
      <c r="N2189" s="33"/>
    </row>
    <row r="2190" spans="13:14" x14ac:dyDescent="0.3">
      <c r="M2190" s="33"/>
      <c r="N2190" s="33"/>
    </row>
    <row r="2191" spans="13:14" x14ac:dyDescent="0.3">
      <c r="M2191" s="33"/>
      <c r="N2191" s="33"/>
    </row>
    <row r="2192" spans="13:14" x14ac:dyDescent="0.3">
      <c r="M2192" s="33"/>
      <c r="N2192" s="33"/>
    </row>
    <row r="2193" spans="13:14" x14ac:dyDescent="0.3">
      <c r="M2193" s="33"/>
      <c r="N2193" s="33"/>
    </row>
    <row r="2194" spans="13:14" x14ac:dyDescent="0.3">
      <c r="M2194" s="33"/>
      <c r="N2194" s="33"/>
    </row>
    <row r="2195" spans="13:14" x14ac:dyDescent="0.3">
      <c r="M2195" s="33"/>
      <c r="N2195" s="33"/>
    </row>
    <row r="2196" spans="13:14" x14ac:dyDescent="0.3">
      <c r="M2196" s="33"/>
      <c r="N2196" s="33"/>
    </row>
    <row r="2197" spans="13:14" x14ac:dyDescent="0.3">
      <c r="M2197" s="33"/>
      <c r="N2197" s="33"/>
    </row>
    <row r="2198" spans="13:14" x14ac:dyDescent="0.3">
      <c r="M2198" s="33"/>
      <c r="N2198" s="33"/>
    </row>
    <row r="2199" spans="13:14" x14ac:dyDescent="0.3">
      <c r="M2199" s="33"/>
      <c r="N2199" s="33"/>
    </row>
    <row r="2200" spans="13:14" x14ac:dyDescent="0.3">
      <c r="M2200" s="33"/>
      <c r="N2200" s="33"/>
    </row>
    <row r="2201" spans="13:14" x14ac:dyDescent="0.3">
      <c r="M2201" s="33"/>
      <c r="N2201" s="33"/>
    </row>
    <row r="2202" spans="13:14" x14ac:dyDescent="0.3">
      <c r="M2202" s="33"/>
      <c r="N2202" s="33"/>
    </row>
    <row r="2203" spans="13:14" x14ac:dyDescent="0.3">
      <c r="M2203" s="33"/>
      <c r="N2203" s="33"/>
    </row>
    <row r="2204" spans="13:14" x14ac:dyDescent="0.3">
      <c r="M2204" s="33"/>
      <c r="N2204" s="33"/>
    </row>
    <row r="2205" spans="13:14" x14ac:dyDescent="0.3">
      <c r="M2205" s="33"/>
      <c r="N2205" s="33"/>
    </row>
    <row r="2206" spans="13:14" x14ac:dyDescent="0.3">
      <c r="M2206" s="33"/>
      <c r="N2206" s="33"/>
    </row>
    <row r="2207" spans="13:14" x14ac:dyDescent="0.3">
      <c r="M2207" s="33"/>
      <c r="N2207" s="33"/>
    </row>
    <row r="2208" spans="13:14" x14ac:dyDescent="0.3">
      <c r="M2208" s="33"/>
      <c r="N2208" s="33"/>
    </row>
    <row r="2209" spans="13:14" x14ac:dyDescent="0.3">
      <c r="M2209" s="33"/>
      <c r="N2209" s="33"/>
    </row>
    <row r="2210" spans="13:14" x14ac:dyDescent="0.3">
      <c r="M2210" s="33"/>
      <c r="N2210" s="33"/>
    </row>
    <row r="2211" spans="13:14" x14ac:dyDescent="0.3">
      <c r="M2211" s="33"/>
      <c r="N2211" s="33"/>
    </row>
    <row r="2212" spans="13:14" x14ac:dyDescent="0.3">
      <c r="M2212" s="33"/>
      <c r="N2212" s="33"/>
    </row>
    <row r="2213" spans="13:14" x14ac:dyDescent="0.3">
      <c r="M2213" s="33"/>
      <c r="N2213" s="33"/>
    </row>
    <row r="2214" spans="13:14" x14ac:dyDescent="0.3">
      <c r="M2214" s="33"/>
      <c r="N2214" s="33"/>
    </row>
    <row r="2215" spans="13:14" x14ac:dyDescent="0.3">
      <c r="M2215" s="33"/>
      <c r="N2215" s="33"/>
    </row>
    <row r="2216" spans="13:14" x14ac:dyDescent="0.3">
      <c r="M2216" s="33"/>
      <c r="N2216" s="33"/>
    </row>
    <row r="2217" spans="13:14" x14ac:dyDescent="0.3">
      <c r="M2217" s="33"/>
      <c r="N2217" s="33"/>
    </row>
    <row r="2218" spans="13:14" x14ac:dyDescent="0.3">
      <c r="M2218" s="33"/>
      <c r="N2218" s="33"/>
    </row>
    <row r="2219" spans="13:14" x14ac:dyDescent="0.3">
      <c r="M2219" s="33"/>
      <c r="N2219" s="33"/>
    </row>
    <row r="2220" spans="13:14" x14ac:dyDescent="0.3">
      <c r="M2220" s="33"/>
      <c r="N2220" s="33"/>
    </row>
    <row r="2221" spans="13:14" x14ac:dyDescent="0.3">
      <c r="M2221" s="33"/>
      <c r="N2221" s="33"/>
    </row>
    <row r="2222" spans="13:14" x14ac:dyDescent="0.3">
      <c r="M2222" s="33"/>
      <c r="N2222" s="33"/>
    </row>
    <row r="2223" spans="13:14" x14ac:dyDescent="0.3">
      <c r="M2223" s="33"/>
      <c r="N2223" s="33"/>
    </row>
    <row r="2224" spans="13:14" x14ac:dyDescent="0.3">
      <c r="M2224" s="33"/>
      <c r="N2224" s="33"/>
    </row>
    <row r="2225" spans="13:14" x14ac:dyDescent="0.3">
      <c r="M2225" s="33"/>
      <c r="N2225" s="33"/>
    </row>
    <row r="2226" spans="13:14" x14ac:dyDescent="0.3">
      <c r="M2226" s="33"/>
      <c r="N2226" s="33"/>
    </row>
    <row r="2227" spans="13:14" x14ac:dyDescent="0.3">
      <c r="M2227" s="33"/>
      <c r="N2227" s="33"/>
    </row>
    <row r="2228" spans="13:14" x14ac:dyDescent="0.3">
      <c r="M2228" s="33"/>
      <c r="N2228" s="33"/>
    </row>
    <row r="2229" spans="13:14" x14ac:dyDescent="0.3">
      <c r="M2229" s="33"/>
      <c r="N2229" s="33"/>
    </row>
    <row r="2230" spans="13:14" x14ac:dyDescent="0.3">
      <c r="M2230" s="33"/>
      <c r="N2230" s="33"/>
    </row>
    <row r="2231" spans="13:14" x14ac:dyDescent="0.3">
      <c r="M2231" s="33"/>
      <c r="N2231" s="33"/>
    </row>
    <row r="2232" spans="13:14" x14ac:dyDescent="0.3">
      <c r="M2232" s="33"/>
      <c r="N2232" s="33"/>
    </row>
    <row r="2233" spans="13:14" x14ac:dyDescent="0.3">
      <c r="M2233" s="33"/>
      <c r="N2233" s="33"/>
    </row>
    <row r="2234" spans="13:14" x14ac:dyDescent="0.3">
      <c r="M2234" s="33"/>
      <c r="N2234" s="33"/>
    </row>
    <row r="2235" spans="13:14" x14ac:dyDescent="0.3">
      <c r="M2235" s="33"/>
      <c r="N2235" s="33"/>
    </row>
    <row r="2236" spans="13:14" x14ac:dyDescent="0.3">
      <c r="M2236" s="33"/>
      <c r="N2236" s="33"/>
    </row>
    <row r="2237" spans="13:14" x14ac:dyDescent="0.3">
      <c r="M2237" s="33"/>
      <c r="N2237" s="33"/>
    </row>
    <row r="2238" spans="13:14" x14ac:dyDescent="0.3">
      <c r="M2238" s="33"/>
      <c r="N2238" s="33"/>
    </row>
    <row r="2239" spans="13:14" x14ac:dyDescent="0.3">
      <c r="M2239" s="33"/>
      <c r="N2239" s="33"/>
    </row>
    <row r="2240" spans="13:14" x14ac:dyDescent="0.3">
      <c r="M2240" s="33"/>
      <c r="N2240" s="33"/>
    </row>
    <row r="2241" spans="13:14" x14ac:dyDescent="0.3">
      <c r="M2241" s="33"/>
      <c r="N2241" s="33"/>
    </row>
    <row r="2242" spans="13:14" x14ac:dyDescent="0.3">
      <c r="M2242" s="33"/>
      <c r="N2242" s="33"/>
    </row>
    <row r="2243" spans="13:14" x14ac:dyDescent="0.3">
      <c r="M2243" s="33"/>
      <c r="N2243" s="33"/>
    </row>
    <row r="2244" spans="13:14" x14ac:dyDescent="0.3">
      <c r="M2244" s="33"/>
      <c r="N2244" s="33"/>
    </row>
    <row r="2245" spans="13:14" x14ac:dyDescent="0.3">
      <c r="M2245" s="33"/>
      <c r="N2245" s="33"/>
    </row>
    <row r="2246" spans="13:14" x14ac:dyDescent="0.3">
      <c r="M2246" s="33"/>
      <c r="N2246" s="33"/>
    </row>
    <row r="2247" spans="13:14" x14ac:dyDescent="0.3">
      <c r="M2247" s="33"/>
      <c r="N2247" s="33"/>
    </row>
    <row r="2248" spans="13:14" x14ac:dyDescent="0.3">
      <c r="M2248" s="33"/>
      <c r="N2248" s="33"/>
    </row>
    <row r="2249" spans="13:14" x14ac:dyDescent="0.3">
      <c r="M2249" s="33"/>
      <c r="N2249" s="33"/>
    </row>
    <row r="2250" spans="13:14" x14ac:dyDescent="0.3">
      <c r="M2250" s="33"/>
      <c r="N2250" s="33"/>
    </row>
    <row r="2251" spans="13:14" x14ac:dyDescent="0.3">
      <c r="M2251" s="33"/>
      <c r="N2251" s="33"/>
    </row>
    <row r="2252" spans="13:14" x14ac:dyDescent="0.3">
      <c r="M2252" s="33"/>
      <c r="N2252" s="33"/>
    </row>
    <row r="2253" spans="13:14" x14ac:dyDescent="0.3">
      <c r="M2253" s="33"/>
      <c r="N2253" s="33"/>
    </row>
    <row r="2254" spans="13:14" x14ac:dyDescent="0.3">
      <c r="M2254" s="33"/>
      <c r="N2254" s="33"/>
    </row>
    <row r="2255" spans="13:14" x14ac:dyDescent="0.3">
      <c r="M2255" s="33"/>
      <c r="N2255" s="33"/>
    </row>
    <row r="2256" spans="13:14" x14ac:dyDescent="0.3">
      <c r="M2256" s="33"/>
      <c r="N2256" s="33"/>
    </row>
    <row r="2257" spans="13:14" x14ac:dyDescent="0.3">
      <c r="M2257" s="33"/>
      <c r="N2257" s="33"/>
    </row>
    <row r="2258" spans="13:14" x14ac:dyDescent="0.3">
      <c r="M2258" s="33"/>
      <c r="N2258" s="33"/>
    </row>
    <row r="2259" spans="13:14" x14ac:dyDescent="0.3">
      <c r="M2259" s="33"/>
      <c r="N2259" s="33"/>
    </row>
    <row r="2260" spans="13:14" x14ac:dyDescent="0.3">
      <c r="M2260" s="33"/>
      <c r="N2260" s="33"/>
    </row>
    <row r="2261" spans="13:14" x14ac:dyDescent="0.3">
      <c r="M2261" s="33"/>
      <c r="N2261" s="33"/>
    </row>
    <row r="2262" spans="13:14" x14ac:dyDescent="0.3">
      <c r="M2262" s="33"/>
      <c r="N2262" s="33"/>
    </row>
    <row r="2263" spans="13:14" x14ac:dyDescent="0.3">
      <c r="M2263" s="33"/>
      <c r="N2263" s="33"/>
    </row>
    <row r="2264" spans="13:14" x14ac:dyDescent="0.3">
      <c r="M2264" s="33"/>
      <c r="N2264" s="33"/>
    </row>
    <row r="2265" spans="13:14" x14ac:dyDescent="0.3">
      <c r="M2265" s="33"/>
      <c r="N2265" s="33"/>
    </row>
    <row r="2266" spans="13:14" x14ac:dyDescent="0.3">
      <c r="M2266" s="33"/>
      <c r="N2266" s="33"/>
    </row>
    <row r="2267" spans="13:14" x14ac:dyDescent="0.3">
      <c r="M2267" s="33"/>
      <c r="N2267" s="33"/>
    </row>
    <row r="2268" spans="13:14" x14ac:dyDescent="0.3">
      <c r="M2268" s="33"/>
      <c r="N2268" s="33"/>
    </row>
    <row r="2269" spans="13:14" x14ac:dyDescent="0.3">
      <c r="M2269" s="33"/>
      <c r="N2269" s="33"/>
    </row>
    <row r="2270" spans="13:14" x14ac:dyDescent="0.3">
      <c r="M2270" s="33"/>
      <c r="N2270" s="33"/>
    </row>
    <row r="2271" spans="13:14" x14ac:dyDescent="0.3">
      <c r="M2271" s="33"/>
      <c r="N2271" s="33"/>
    </row>
    <row r="2272" spans="13:14" x14ac:dyDescent="0.3">
      <c r="M2272" s="33"/>
      <c r="N2272" s="33"/>
    </row>
    <row r="2273" spans="13:14" x14ac:dyDescent="0.3">
      <c r="M2273" s="33"/>
      <c r="N2273" s="33"/>
    </row>
    <row r="2274" spans="13:14" x14ac:dyDescent="0.3">
      <c r="M2274" s="33"/>
      <c r="N2274" s="33"/>
    </row>
    <row r="2275" spans="13:14" x14ac:dyDescent="0.3">
      <c r="M2275" s="33"/>
      <c r="N2275" s="33"/>
    </row>
    <row r="2276" spans="13:14" x14ac:dyDescent="0.3">
      <c r="M2276" s="33"/>
      <c r="N2276" s="33"/>
    </row>
    <row r="2277" spans="13:14" x14ac:dyDescent="0.3">
      <c r="M2277" s="33"/>
      <c r="N2277" s="33"/>
    </row>
    <row r="2278" spans="13:14" x14ac:dyDescent="0.3">
      <c r="M2278" s="33"/>
      <c r="N2278" s="33"/>
    </row>
    <row r="2279" spans="13:14" x14ac:dyDescent="0.3">
      <c r="M2279" s="33"/>
      <c r="N2279" s="33"/>
    </row>
    <row r="2280" spans="13:14" x14ac:dyDescent="0.3">
      <c r="M2280" s="33"/>
      <c r="N2280" s="33"/>
    </row>
    <row r="2281" spans="13:14" x14ac:dyDescent="0.3">
      <c r="M2281" s="33"/>
      <c r="N2281" s="33"/>
    </row>
    <row r="2282" spans="13:14" x14ac:dyDescent="0.3">
      <c r="M2282" s="33"/>
      <c r="N2282" s="33"/>
    </row>
    <row r="2283" spans="13:14" x14ac:dyDescent="0.3">
      <c r="M2283" s="33"/>
      <c r="N2283" s="33"/>
    </row>
    <row r="2284" spans="13:14" x14ac:dyDescent="0.3">
      <c r="M2284" s="33"/>
      <c r="N2284" s="33"/>
    </row>
    <row r="2285" spans="13:14" x14ac:dyDescent="0.3">
      <c r="M2285" s="33"/>
      <c r="N2285" s="33"/>
    </row>
    <row r="2286" spans="13:14" x14ac:dyDescent="0.3">
      <c r="M2286" s="33"/>
      <c r="N2286" s="33"/>
    </row>
    <row r="2287" spans="13:14" x14ac:dyDescent="0.3">
      <c r="M2287" s="33"/>
      <c r="N2287" s="33"/>
    </row>
    <row r="2288" spans="13:14" x14ac:dyDescent="0.3">
      <c r="M2288" s="33"/>
      <c r="N2288" s="33"/>
    </row>
    <row r="2289" spans="13:14" x14ac:dyDescent="0.3">
      <c r="M2289" s="33"/>
      <c r="N2289" s="33"/>
    </row>
    <row r="2290" spans="13:14" x14ac:dyDescent="0.3">
      <c r="M2290" s="33"/>
      <c r="N2290" s="33"/>
    </row>
    <row r="2291" spans="13:14" x14ac:dyDescent="0.3">
      <c r="M2291" s="33"/>
      <c r="N2291" s="33"/>
    </row>
    <row r="2292" spans="13:14" x14ac:dyDescent="0.3">
      <c r="M2292" s="33"/>
      <c r="N2292" s="33"/>
    </row>
    <row r="2293" spans="13:14" x14ac:dyDescent="0.3">
      <c r="M2293" s="33"/>
      <c r="N2293" s="33"/>
    </row>
    <row r="2294" spans="13:14" x14ac:dyDescent="0.3">
      <c r="M2294" s="33"/>
      <c r="N2294" s="33"/>
    </row>
    <row r="2295" spans="13:14" x14ac:dyDescent="0.3">
      <c r="M2295" s="33"/>
      <c r="N2295" s="33"/>
    </row>
    <row r="2296" spans="13:14" x14ac:dyDescent="0.3">
      <c r="M2296" s="33"/>
      <c r="N2296" s="33"/>
    </row>
    <row r="2297" spans="13:14" x14ac:dyDescent="0.3">
      <c r="M2297" s="33"/>
      <c r="N2297" s="33"/>
    </row>
    <row r="2298" spans="13:14" x14ac:dyDescent="0.3">
      <c r="M2298" s="33"/>
      <c r="N2298" s="33"/>
    </row>
    <row r="2299" spans="13:14" x14ac:dyDescent="0.3">
      <c r="M2299" s="33"/>
      <c r="N2299" s="33"/>
    </row>
    <row r="2300" spans="13:14" x14ac:dyDescent="0.3">
      <c r="M2300" s="33"/>
      <c r="N2300" s="33"/>
    </row>
    <row r="2301" spans="13:14" x14ac:dyDescent="0.3">
      <c r="M2301" s="33"/>
      <c r="N2301" s="33"/>
    </row>
    <row r="2302" spans="13:14" x14ac:dyDescent="0.3">
      <c r="M2302" s="33"/>
      <c r="N2302" s="33"/>
    </row>
    <row r="2303" spans="13:14" x14ac:dyDescent="0.3">
      <c r="M2303" s="33"/>
      <c r="N2303" s="33"/>
    </row>
    <row r="2304" spans="13:14" x14ac:dyDescent="0.3">
      <c r="M2304" s="33"/>
      <c r="N2304" s="33"/>
    </row>
    <row r="2305" spans="13:14" x14ac:dyDescent="0.3">
      <c r="M2305" s="33"/>
      <c r="N2305" s="33"/>
    </row>
    <row r="2306" spans="13:14" x14ac:dyDescent="0.3">
      <c r="M2306" s="33"/>
      <c r="N2306" s="33"/>
    </row>
    <row r="2307" spans="13:14" x14ac:dyDescent="0.3">
      <c r="M2307" s="33"/>
      <c r="N2307" s="33"/>
    </row>
    <row r="2308" spans="13:14" x14ac:dyDescent="0.3">
      <c r="M2308" s="33"/>
      <c r="N2308" s="33"/>
    </row>
    <row r="2309" spans="13:14" x14ac:dyDescent="0.3">
      <c r="M2309" s="33"/>
      <c r="N2309" s="33"/>
    </row>
    <row r="2310" spans="13:14" x14ac:dyDescent="0.3">
      <c r="M2310" s="33"/>
      <c r="N2310" s="33"/>
    </row>
    <row r="2311" spans="13:14" x14ac:dyDescent="0.3">
      <c r="M2311" s="33"/>
      <c r="N2311" s="33"/>
    </row>
    <row r="2312" spans="13:14" x14ac:dyDescent="0.3">
      <c r="M2312" s="33"/>
      <c r="N2312" s="33"/>
    </row>
    <row r="2313" spans="13:14" x14ac:dyDescent="0.3">
      <c r="M2313" s="33"/>
      <c r="N2313" s="33"/>
    </row>
    <row r="2314" spans="13:14" x14ac:dyDescent="0.3">
      <c r="M2314" s="33"/>
      <c r="N2314" s="33"/>
    </row>
    <row r="2315" spans="13:14" x14ac:dyDescent="0.3">
      <c r="M2315" s="33"/>
      <c r="N2315" s="33"/>
    </row>
    <row r="2316" spans="13:14" x14ac:dyDescent="0.3">
      <c r="M2316" s="33"/>
      <c r="N2316" s="33"/>
    </row>
    <row r="2317" spans="13:14" x14ac:dyDescent="0.3">
      <c r="M2317" s="33"/>
      <c r="N2317" s="33"/>
    </row>
    <row r="2318" spans="13:14" x14ac:dyDescent="0.3">
      <c r="M2318" s="33"/>
      <c r="N2318" s="33"/>
    </row>
    <row r="2319" spans="13:14" x14ac:dyDescent="0.3">
      <c r="M2319" s="33"/>
      <c r="N2319" s="33"/>
    </row>
    <row r="2320" spans="13:14" x14ac:dyDescent="0.3">
      <c r="M2320" s="33"/>
      <c r="N2320" s="33"/>
    </row>
    <row r="2321" spans="13:14" x14ac:dyDescent="0.3">
      <c r="M2321" s="33"/>
      <c r="N2321" s="33"/>
    </row>
    <row r="2322" spans="13:14" x14ac:dyDescent="0.3">
      <c r="M2322" s="33"/>
      <c r="N2322" s="33"/>
    </row>
    <row r="2323" spans="13:14" x14ac:dyDescent="0.3">
      <c r="M2323" s="33"/>
      <c r="N2323" s="33"/>
    </row>
    <row r="2324" spans="13:14" x14ac:dyDescent="0.3">
      <c r="M2324" s="33"/>
      <c r="N2324" s="33"/>
    </row>
    <row r="2325" spans="13:14" x14ac:dyDescent="0.3">
      <c r="M2325" s="33"/>
      <c r="N2325" s="33"/>
    </row>
    <row r="2326" spans="13:14" x14ac:dyDescent="0.3">
      <c r="M2326" s="33"/>
      <c r="N2326" s="33"/>
    </row>
    <row r="2327" spans="13:14" x14ac:dyDescent="0.3">
      <c r="M2327" s="33"/>
      <c r="N2327" s="33"/>
    </row>
    <row r="2328" spans="13:14" x14ac:dyDescent="0.3">
      <c r="M2328" s="33"/>
      <c r="N2328" s="33"/>
    </row>
    <row r="2329" spans="13:14" x14ac:dyDescent="0.3">
      <c r="M2329" s="33"/>
      <c r="N2329" s="33"/>
    </row>
    <row r="2330" spans="13:14" x14ac:dyDescent="0.3">
      <c r="M2330" s="33"/>
      <c r="N2330" s="33"/>
    </row>
    <row r="2331" spans="13:14" x14ac:dyDescent="0.3">
      <c r="M2331" s="33"/>
      <c r="N2331" s="33"/>
    </row>
    <row r="2332" spans="13:14" x14ac:dyDescent="0.3">
      <c r="M2332" s="33"/>
      <c r="N2332" s="33"/>
    </row>
    <row r="2333" spans="13:14" x14ac:dyDescent="0.3">
      <c r="M2333" s="33"/>
      <c r="N2333" s="33"/>
    </row>
    <row r="2334" spans="13:14" x14ac:dyDescent="0.3">
      <c r="M2334" s="33"/>
      <c r="N2334" s="33"/>
    </row>
    <row r="2335" spans="13:14" x14ac:dyDescent="0.3">
      <c r="M2335" s="33"/>
      <c r="N2335" s="33"/>
    </row>
    <row r="2336" spans="13:14" x14ac:dyDescent="0.3">
      <c r="M2336" s="33"/>
      <c r="N2336" s="33"/>
    </row>
    <row r="2337" spans="13:14" x14ac:dyDescent="0.3">
      <c r="M2337" s="33"/>
      <c r="N2337" s="33"/>
    </row>
    <row r="2338" spans="13:14" x14ac:dyDescent="0.3">
      <c r="M2338" s="33"/>
      <c r="N2338" s="33"/>
    </row>
    <row r="2339" spans="13:14" x14ac:dyDescent="0.3">
      <c r="M2339" s="33"/>
      <c r="N2339" s="33"/>
    </row>
    <row r="2340" spans="13:14" x14ac:dyDescent="0.3">
      <c r="M2340" s="33"/>
      <c r="N2340" s="33"/>
    </row>
    <row r="2341" spans="13:14" x14ac:dyDescent="0.3">
      <c r="M2341" s="33"/>
      <c r="N2341" s="33"/>
    </row>
    <row r="2342" spans="13:14" x14ac:dyDescent="0.3">
      <c r="M2342" s="33"/>
      <c r="N2342" s="33"/>
    </row>
    <row r="2343" spans="13:14" x14ac:dyDescent="0.3">
      <c r="M2343" s="33"/>
      <c r="N2343" s="33"/>
    </row>
    <row r="2344" spans="13:14" x14ac:dyDescent="0.3">
      <c r="M2344" s="33"/>
      <c r="N2344" s="33"/>
    </row>
    <row r="2345" spans="13:14" x14ac:dyDescent="0.3">
      <c r="M2345" s="33"/>
      <c r="N2345" s="33"/>
    </row>
    <row r="2346" spans="13:14" x14ac:dyDescent="0.3">
      <c r="M2346" s="33"/>
      <c r="N2346" s="33"/>
    </row>
    <row r="2347" spans="13:14" x14ac:dyDescent="0.3">
      <c r="M2347" s="33"/>
      <c r="N2347" s="33"/>
    </row>
    <row r="2348" spans="13:14" x14ac:dyDescent="0.3">
      <c r="M2348" s="33"/>
      <c r="N2348" s="33"/>
    </row>
    <row r="2349" spans="13:14" x14ac:dyDescent="0.3">
      <c r="M2349" s="33"/>
      <c r="N2349" s="33"/>
    </row>
    <row r="2350" spans="13:14" x14ac:dyDescent="0.3">
      <c r="M2350" s="33"/>
      <c r="N2350" s="33"/>
    </row>
    <row r="2351" spans="13:14" x14ac:dyDescent="0.3">
      <c r="M2351" s="33"/>
      <c r="N2351" s="33"/>
    </row>
    <row r="2352" spans="13:14" x14ac:dyDescent="0.3">
      <c r="M2352" s="33"/>
      <c r="N2352" s="33"/>
    </row>
    <row r="2353" spans="13:14" x14ac:dyDescent="0.3">
      <c r="M2353" s="33"/>
      <c r="N2353" s="33"/>
    </row>
    <row r="2354" spans="13:14" x14ac:dyDescent="0.3">
      <c r="M2354" s="33"/>
      <c r="N2354" s="33"/>
    </row>
    <row r="2355" spans="13:14" x14ac:dyDescent="0.3">
      <c r="M2355" s="33"/>
      <c r="N2355" s="33"/>
    </row>
    <row r="2356" spans="13:14" x14ac:dyDescent="0.3">
      <c r="M2356" s="33"/>
      <c r="N2356" s="33"/>
    </row>
    <row r="2357" spans="13:14" x14ac:dyDescent="0.3">
      <c r="M2357" s="33"/>
      <c r="N2357" s="33"/>
    </row>
    <row r="2358" spans="13:14" x14ac:dyDescent="0.3">
      <c r="M2358" s="33"/>
      <c r="N2358" s="33"/>
    </row>
    <row r="2359" spans="13:14" x14ac:dyDescent="0.3">
      <c r="M2359" s="33"/>
      <c r="N2359" s="33"/>
    </row>
    <row r="2360" spans="13:14" x14ac:dyDescent="0.3">
      <c r="M2360" s="33"/>
      <c r="N2360" s="33"/>
    </row>
    <row r="2361" spans="13:14" x14ac:dyDescent="0.3">
      <c r="M2361" s="33"/>
      <c r="N2361" s="33"/>
    </row>
    <row r="2362" spans="13:14" x14ac:dyDescent="0.3">
      <c r="M2362" s="33"/>
      <c r="N2362" s="33"/>
    </row>
    <row r="2363" spans="13:14" x14ac:dyDescent="0.3">
      <c r="M2363" s="33"/>
      <c r="N2363" s="33"/>
    </row>
    <row r="2364" spans="13:14" x14ac:dyDescent="0.3">
      <c r="M2364" s="33"/>
      <c r="N2364" s="33"/>
    </row>
    <row r="2365" spans="13:14" x14ac:dyDescent="0.3">
      <c r="M2365" s="33"/>
      <c r="N2365" s="33"/>
    </row>
    <row r="2366" spans="13:14" x14ac:dyDescent="0.3">
      <c r="M2366" s="33"/>
      <c r="N2366" s="33"/>
    </row>
    <row r="2367" spans="13:14" x14ac:dyDescent="0.3">
      <c r="M2367" s="33"/>
      <c r="N2367" s="33"/>
    </row>
    <row r="2368" spans="13:14" x14ac:dyDescent="0.3">
      <c r="M2368" s="33"/>
      <c r="N2368" s="33"/>
    </row>
    <row r="2369" spans="13:14" x14ac:dyDescent="0.3">
      <c r="M2369" s="33"/>
      <c r="N2369" s="33"/>
    </row>
    <row r="2370" spans="13:14" x14ac:dyDescent="0.3">
      <c r="M2370" s="33"/>
      <c r="N2370" s="33"/>
    </row>
    <row r="2371" spans="13:14" x14ac:dyDescent="0.3">
      <c r="M2371" s="33"/>
      <c r="N2371" s="33"/>
    </row>
    <row r="2372" spans="13:14" x14ac:dyDescent="0.3">
      <c r="M2372" s="33"/>
      <c r="N2372" s="33"/>
    </row>
    <row r="2373" spans="13:14" x14ac:dyDescent="0.3">
      <c r="M2373" s="33"/>
      <c r="N2373" s="33"/>
    </row>
    <row r="2374" spans="13:14" x14ac:dyDescent="0.3">
      <c r="M2374" s="33"/>
      <c r="N2374" s="33"/>
    </row>
    <row r="2375" spans="13:14" x14ac:dyDescent="0.3">
      <c r="M2375" s="33"/>
      <c r="N2375" s="33"/>
    </row>
    <row r="2376" spans="13:14" x14ac:dyDescent="0.3">
      <c r="M2376" s="33"/>
      <c r="N2376" s="33"/>
    </row>
    <row r="2377" spans="13:14" x14ac:dyDescent="0.3">
      <c r="M2377" s="33"/>
      <c r="N2377" s="33"/>
    </row>
    <row r="2378" spans="13:14" x14ac:dyDescent="0.3">
      <c r="M2378" s="33"/>
      <c r="N2378" s="33"/>
    </row>
    <row r="2379" spans="13:14" x14ac:dyDescent="0.3">
      <c r="M2379" s="33"/>
      <c r="N2379" s="33"/>
    </row>
    <row r="2380" spans="13:14" x14ac:dyDescent="0.3">
      <c r="M2380" s="33"/>
      <c r="N2380" s="33"/>
    </row>
    <row r="2381" spans="13:14" x14ac:dyDescent="0.3">
      <c r="M2381" s="33"/>
      <c r="N2381" s="33"/>
    </row>
    <row r="2382" spans="13:14" x14ac:dyDescent="0.3">
      <c r="M2382" s="33"/>
      <c r="N2382" s="33"/>
    </row>
    <row r="2383" spans="13:14" x14ac:dyDescent="0.3">
      <c r="M2383" s="33"/>
      <c r="N2383" s="33"/>
    </row>
    <row r="2384" spans="13:14" x14ac:dyDescent="0.3">
      <c r="M2384" s="33"/>
      <c r="N2384" s="33"/>
    </row>
    <row r="2385" spans="13:14" x14ac:dyDescent="0.3">
      <c r="M2385" s="33"/>
      <c r="N2385" s="33"/>
    </row>
    <row r="2386" spans="13:14" x14ac:dyDescent="0.3">
      <c r="M2386" s="33"/>
      <c r="N2386" s="33"/>
    </row>
    <row r="2387" spans="13:14" x14ac:dyDescent="0.3">
      <c r="M2387" s="33"/>
      <c r="N2387" s="33"/>
    </row>
    <row r="2388" spans="13:14" x14ac:dyDescent="0.3">
      <c r="M2388" s="33"/>
      <c r="N2388" s="33"/>
    </row>
    <row r="2389" spans="13:14" x14ac:dyDescent="0.3">
      <c r="M2389" s="33"/>
      <c r="N2389" s="33"/>
    </row>
    <row r="2390" spans="13:14" x14ac:dyDescent="0.3">
      <c r="M2390" s="33"/>
      <c r="N2390" s="33"/>
    </row>
    <row r="2391" spans="13:14" x14ac:dyDescent="0.3">
      <c r="M2391" s="33"/>
      <c r="N2391" s="33"/>
    </row>
    <row r="2392" spans="13:14" x14ac:dyDescent="0.3">
      <c r="M2392" s="33"/>
      <c r="N2392" s="33"/>
    </row>
    <row r="2393" spans="13:14" x14ac:dyDescent="0.3">
      <c r="M2393" s="33"/>
      <c r="N2393" s="33"/>
    </row>
    <row r="2394" spans="13:14" x14ac:dyDescent="0.3">
      <c r="M2394" s="33"/>
      <c r="N2394" s="33"/>
    </row>
    <row r="2395" spans="13:14" x14ac:dyDescent="0.3">
      <c r="M2395" s="33"/>
      <c r="N2395" s="33"/>
    </row>
    <row r="2396" spans="13:14" x14ac:dyDescent="0.3">
      <c r="M2396" s="33"/>
      <c r="N2396" s="33"/>
    </row>
    <row r="2397" spans="13:14" x14ac:dyDescent="0.3">
      <c r="M2397" s="33"/>
      <c r="N2397" s="33"/>
    </row>
    <row r="2398" spans="13:14" x14ac:dyDescent="0.3">
      <c r="M2398" s="33"/>
      <c r="N2398" s="33"/>
    </row>
    <row r="2399" spans="13:14" x14ac:dyDescent="0.3">
      <c r="M2399" s="33"/>
      <c r="N2399" s="33"/>
    </row>
    <row r="2400" spans="13:14" x14ac:dyDescent="0.3">
      <c r="M2400" s="33"/>
      <c r="N2400" s="33"/>
    </row>
    <row r="2401" spans="13:14" x14ac:dyDescent="0.3">
      <c r="M2401" s="33"/>
      <c r="N2401" s="33"/>
    </row>
    <row r="2402" spans="13:14" x14ac:dyDescent="0.3">
      <c r="M2402" s="33"/>
      <c r="N2402" s="33"/>
    </row>
    <row r="2403" spans="13:14" x14ac:dyDescent="0.3">
      <c r="M2403" s="33"/>
      <c r="N2403" s="33"/>
    </row>
    <row r="2404" spans="13:14" x14ac:dyDescent="0.3">
      <c r="M2404" s="33"/>
      <c r="N2404" s="33"/>
    </row>
    <row r="2405" spans="13:14" x14ac:dyDescent="0.3">
      <c r="M2405" s="33"/>
      <c r="N2405" s="33"/>
    </row>
    <row r="2406" spans="13:14" x14ac:dyDescent="0.3">
      <c r="M2406" s="33"/>
      <c r="N2406" s="33"/>
    </row>
    <row r="2407" spans="13:14" x14ac:dyDescent="0.3">
      <c r="M2407" s="33"/>
      <c r="N2407" s="33"/>
    </row>
    <row r="2408" spans="13:14" x14ac:dyDescent="0.3">
      <c r="M2408" s="33"/>
      <c r="N2408" s="33"/>
    </row>
    <row r="2409" spans="13:14" x14ac:dyDescent="0.3">
      <c r="M2409" s="33"/>
      <c r="N2409" s="33"/>
    </row>
    <row r="2410" spans="13:14" x14ac:dyDescent="0.3">
      <c r="M2410" s="33"/>
      <c r="N2410" s="33"/>
    </row>
    <row r="2411" spans="13:14" x14ac:dyDescent="0.3">
      <c r="M2411" s="33"/>
      <c r="N2411" s="33"/>
    </row>
    <row r="2412" spans="13:14" x14ac:dyDescent="0.3">
      <c r="M2412" s="33"/>
      <c r="N2412" s="33"/>
    </row>
    <row r="2413" spans="13:14" x14ac:dyDescent="0.3">
      <c r="M2413" s="33"/>
      <c r="N2413" s="33"/>
    </row>
    <row r="2414" spans="13:14" x14ac:dyDescent="0.3">
      <c r="M2414" s="33"/>
      <c r="N2414" s="33"/>
    </row>
    <row r="2415" spans="13:14" x14ac:dyDescent="0.3">
      <c r="M2415" s="33"/>
      <c r="N2415" s="33"/>
    </row>
    <row r="2416" spans="13:14" x14ac:dyDescent="0.3">
      <c r="M2416" s="33"/>
      <c r="N2416" s="33"/>
    </row>
    <row r="2417" spans="13:14" x14ac:dyDescent="0.3">
      <c r="M2417" s="33"/>
      <c r="N2417" s="33"/>
    </row>
    <row r="2418" spans="13:14" x14ac:dyDescent="0.3">
      <c r="M2418" s="33"/>
      <c r="N2418" s="33"/>
    </row>
    <row r="2419" spans="13:14" x14ac:dyDescent="0.3">
      <c r="M2419" s="33"/>
      <c r="N2419" s="33"/>
    </row>
    <row r="2420" spans="13:14" x14ac:dyDescent="0.3">
      <c r="M2420" s="33"/>
      <c r="N2420" s="33"/>
    </row>
    <row r="2421" spans="13:14" x14ac:dyDescent="0.3">
      <c r="M2421" s="33"/>
      <c r="N2421" s="33"/>
    </row>
    <row r="2422" spans="13:14" x14ac:dyDescent="0.3">
      <c r="M2422" s="33"/>
      <c r="N2422" s="33"/>
    </row>
    <row r="2423" spans="13:14" x14ac:dyDescent="0.3">
      <c r="M2423" s="33"/>
      <c r="N2423" s="33"/>
    </row>
    <row r="2424" spans="13:14" x14ac:dyDescent="0.3">
      <c r="M2424" s="33"/>
      <c r="N2424" s="33"/>
    </row>
    <row r="2425" spans="13:14" x14ac:dyDescent="0.3">
      <c r="M2425" s="33"/>
      <c r="N2425" s="33"/>
    </row>
    <row r="2426" spans="13:14" x14ac:dyDescent="0.3">
      <c r="M2426" s="33"/>
      <c r="N2426" s="33"/>
    </row>
    <row r="2427" spans="13:14" x14ac:dyDescent="0.3">
      <c r="M2427" s="33"/>
      <c r="N2427" s="33"/>
    </row>
    <row r="2428" spans="13:14" x14ac:dyDescent="0.3">
      <c r="M2428" s="33"/>
      <c r="N2428" s="33"/>
    </row>
    <row r="2429" spans="13:14" x14ac:dyDescent="0.3">
      <c r="M2429" s="33"/>
      <c r="N2429" s="33"/>
    </row>
    <row r="2430" spans="13:14" x14ac:dyDescent="0.3">
      <c r="M2430" s="33"/>
      <c r="N2430" s="33"/>
    </row>
    <row r="2431" spans="13:14" x14ac:dyDescent="0.3">
      <c r="M2431" s="33"/>
      <c r="N2431" s="33"/>
    </row>
    <row r="2432" spans="13:14" x14ac:dyDescent="0.3">
      <c r="M2432" s="33"/>
      <c r="N2432" s="33"/>
    </row>
    <row r="2433" spans="13:14" x14ac:dyDescent="0.3">
      <c r="M2433" s="33"/>
      <c r="N2433" s="33"/>
    </row>
    <row r="2434" spans="13:14" x14ac:dyDescent="0.3">
      <c r="M2434" s="33"/>
      <c r="N2434" s="33"/>
    </row>
    <row r="2435" spans="13:14" x14ac:dyDescent="0.3">
      <c r="M2435" s="33"/>
      <c r="N2435" s="33"/>
    </row>
    <row r="2436" spans="13:14" x14ac:dyDescent="0.3">
      <c r="M2436" s="33"/>
      <c r="N2436" s="33"/>
    </row>
    <row r="2437" spans="13:14" x14ac:dyDescent="0.3">
      <c r="M2437" s="33"/>
      <c r="N2437" s="33"/>
    </row>
    <row r="2438" spans="13:14" x14ac:dyDescent="0.3">
      <c r="M2438" s="33"/>
      <c r="N2438" s="33"/>
    </row>
    <row r="2439" spans="13:14" x14ac:dyDescent="0.3">
      <c r="M2439" s="33"/>
      <c r="N2439" s="33"/>
    </row>
    <row r="2440" spans="13:14" x14ac:dyDescent="0.3">
      <c r="M2440" s="33"/>
      <c r="N2440" s="33"/>
    </row>
    <row r="2441" spans="13:14" x14ac:dyDescent="0.3">
      <c r="M2441" s="33"/>
      <c r="N2441" s="33"/>
    </row>
    <row r="2442" spans="13:14" x14ac:dyDescent="0.3">
      <c r="M2442" s="33"/>
      <c r="N2442" s="33"/>
    </row>
    <row r="2443" spans="13:14" x14ac:dyDescent="0.3">
      <c r="M2443" s="33"/>
      <c r="N2443" s="33"/>
    </row>
    <row r="2444" spans="13:14" x14ac:dyDescent="0.3">
      <c r="M2444" s="33"/>
      <c r="N2444" s="33"/>
    </row>
    <row r="2445" spans="13:14" x14ac:dyDescent="0.3">
      <c r="M2445" s="33"/>
      <c r="N2445" s="33"/>
    </row>
    <row r="2446" spans="13:14" x14ac:dyDescent="0.3">
      <c r="M2446" s="33"/>
      <c r="N2446" s="33"/>
    </row>
    <row r="2447" spans="13:14" x14ac:dyDescent="0.3">
      <c r="M2447" s="33"/>
      <c r="N2447" s="33"/>
    </row>
    <row r="2448" spans="13:14" x14ac:dyDescent="0.3">
      <c r="M2448" s="33"/>
      <c r="N2448" s="33"/>
    </row>
    <row r="2449" spans="13:14" x14ac:dyDescent="0.3">
      <c r="M2449" s="33"/>
      <c r="N2449" s="33"/>
    </row>
    <row r="2450" spans="13:14" x14ac:dyDescent="0.3">
      <c r="M2450" s="33"/>
      <c r="N2450" s="33"/>
    </row>
    <row r="2451" spans="13:14" x14ac:dyDescent="0.3">
      <c r="M2451" s="33"/>
      <c r="N2451" s="33"/>
    </row>
    <row r="2452" spans="13:14" x14ac:dyDescent="0.3">
      <c r="M2452" s="33"/>
      <c r="N2452" s="33"/>
    </row>
    <row r="2453" spans="13:14" x14ac:dyDescent="0.3">
      <c r="M2453" s="33"/>
      <c r="N2453" s="33"/>
    </row>
    <row r="2454" spans="13:14" x14ac:dyDescent="0.3">
      <c r="M2454" s="33"/>
      <c r="N2454" s="33"/>
    </row>
    <row r="2455" spans="13:14" x14ac:dyDescent="0.3">
      <c r="M2455" s="33"/>
      <c r="N2455" s="33"/>
    </row>
    <row r="2456" spans="13:14" x14ac:dyDescent="0.3">
      <c r="M2456" s="33"/>
      <c r="N2456" s="33"/>
    </row>
    <row r="2457" spans="13:14" x14ac:dyDescent="0.3">
      <c r="M2457" s="33"/>
      <c r="N2457" s="33"/>
    </row>
    <row r="2458" spans="13:14" x14ac:dyDescent="0.3">
      <c r="M2458" s="33"/>
      <c r="N2458" s="33"/>
    </row>
    <row r="2459" spans="13:14" x14ac:dyDescent="0.3">
      <c r="M2459" s="33"/>
      <c r="N2459" s="33"/>
    </row>
    <row r="2460" spans="13:14" x14ac:dyDescent="0.3">
      <c r="M2460" s="33"/>
      <c r="N2460" s="33"/>
    </row>
    <row r="2461" spans="13:14" x14ac:dyDescent="0.3">
      <c r="M2461" s="33"/>
      <c r="N2461" s="33"/>
    </row>
    <row r="2462" spans="13:14" x14ac:dyDescent="0.3">
      <c r="M2462" s="33"/>
      <c r="N2462" s="33"/>
    </row>
    <row r="2463" spans="13:14" x14ac:dyDescent="0.3">
      <c r="M2463" s="33"/>
      <c r="N2463" s="33"/>
    </row>
    <row r="2464" spans="13:14" x14ac:dyDescent="0.3">
      <c r="M2464" s="33"/>
      <c r="N2464" s="33"/>
    </row>
    <row r="2465" spans="13:14" x14ac:dyDescent="0.3">
      <c r="M2465" s="33"/>
      <c r="N2465" s="33"/>
    </row>
    <row r="2466" spans="13:14" x14ac:dyDescent="0.3">
      <c r="M2466" s="33"/>
      <c r="N2466" s="33"/>
    </row>
    <row r="2467" spans="13:14" x14ac:dyDescent="0.3">
      <c r="M2467" s="33"/>
      <c r="N2467" s="33"/>
    </row>
    <row r="2468" spans="13:14" x14ac:dyDescent="0.3">
      <c r="M2468" s="33"/>
      <c r="N2468" s="33"/>
    </row>
    <row r="2469" spans="13:14" x14ac:dyDescent="0.3">
      <c r="M2469" s="33"/>
      <c r="N2469" s="33"/>
    </row>
    <row r="2470" spans="13:14" x14ac:dyDescent="0.3">
      <c r="M2470" s="33"/>
      <c r="N2470" s="33"/>
    </row>
    <row r="2471" spans="13:14" x14ac:dyDescent="0.3">
      <c r="M2471" s="33"/>
      <c r="N2471" s="33"/>
    </row>
    <row r="2472" spans="13:14" x14ac:dyDescent="0.3">
      <c r="M2472" s="33"/>
      <c r="N2472" s="33"/>
    </row>
    <row r="2473" spans="13:14" x14ac:dyDescent="0.3">
      <c r="M2473" s="33"/>
      <c r="N2473" s="33"/>
    </row>
    <row r="2474" spans="13:14" x14ac:dyDescent="0.3">
      <c r="M2474" s="33"/>
      <c r="N2474" s="33"/>
    </row>
    <row r="2475" spans="13:14" x14ac:dyDescent="0.3">
      <c r="M2475" s="33"/>
      <c r="N2475" s="33"/>
    </row>
    <row r="2476" spans="13:14" x14ac:dyDescent="0.3">
      <c r="M2476" s="33"/>
      <c r="N2476" s="33"/>
    </row>
    <row r="2477" spans="13:14" x14ac:dyDescent="0.3">
      <c r="M2477" s="33"/>
      <c r="N2477" s="33"/>
    </row>
    <row r="2478" spans="13:14" x14ac:dyDescent="0.3">
      <c r="M2478" s="33"/>
      <c r="N2478" s="33"/>
    </row>
    <row r="2479" spans="13:14" x14ac:dyDescent="0.3">
      <c r="M2479" s="33"/>
      <c r="N2479" s="33"/>
    </row>
    <row r="2480" spans="13:14" x14ac:dyDescent="0.3">
      <c r="M2480" s="33"/>
      <c r="N2480" s="33"/>
    </row>
    <row r="2481" spans="13:14" x14ac:dyDescent="0.3">
      <c r="M2481" s="33"/>
      <c r="N2481" s="33"/>
    </row>
    <row r="2482" spans="13:14" x14ac:dyDescent="0.3">
      <c r="M2482" s="33"/>
      <c r="N2482" s="33"/>
    </row>
    <row r="2483" spans="13:14" x14ac:dyDescent="0.3">
      <c r="M2483" s="33"/>
      <c r="N2483" s="33"/>
    </row>
    <row r="2484" spans="13:14" x14ac:dyDescent="0.3">
      <c r="M2484" s="33"/>
      <c r="N2484" s="33"/>
    </row>
    <row r="2485" spans="13:14" x14ac:dyDescent="0.3">
      <c r="M2485" s="33"/>
      <c r="N2485" s="33"/>
    </row>
    <row r="2486" spans="13:14" x14ac:dyDescent="0.3">
      <c r="M2486" s="33"/>
      <c r="N2486" s="33"/>
    </row>
    <row r="2487" spans="13:14" x14ac:dyDescent="0.3">
      <c r="M2487" s="33"/>
      <c r="N2487" s="33"/>
    </row>
    <row r="2488" spans="13:14" x14ac:dyDescent="0.3">
      <c r="M2488" s="33"/>
      <c r="N2488" s="33"/>
    </row>
    <row r="2489" spans="13:14" x14ac:dyDescent="0.3">
      <c r="M2489" s="33"/>
      <c r="N2489" s="33"/>
    </row>
    <row r="2490" spans="13:14" x14ac:dyDescent="0.3">
      <c r="M2490" s="33"/>
      <c r="N2490" s="33"/>
    </row>
    <row r="2491" spans="13:14" x14ac:dyDescent="0.3">
      <c r="M2491" s="33"/>
      <c r="N2491" s="33"/>
    </row>
    <row r="2492" spans="13:14" x14ac:dyDescent="0.3">
      <c r="M2492" s="33"/>
      <c r="N2492" s="33"/>
    </row>
    <row r="2493" spans="13:14" x14ac:dyDescent="0.3">
      <c r="M2493" s="33"/>
      <c r="N2493" s="33"/>
    </row>
    <row r="2494" spans="13:14" x14ac:dyDescent="0.3">
      <c r="M2494" s="33"/>
      <c r="N2494" s="33"/>
    </row>
    <row r="2495" spans="13:14" x14ac:dyDescent="0.3">
      <c r="M2495" s="33"/>
      <c r="N2495" s="33"/>
    </row>
    <row r="2496" spans="13:14" x14ac:dyDescent="0.3">
      <c r="M2496" s="33"/>
      <c r="N2496" s="33"/>
    </row>
    <row r="2497" spans="13:14" x14ac:dyDescent="0.3">
      <c r="M2497" s="33"/>
      <c r="N2497" s="33"/>
    </row>
    <row r="2498" spans="13:14" x14ac:dyDescent="0.3">
      <c r="M2498" s="33"/>
      <c r="N2498" s="33"/>
    </row>
    <row r="2499" spans="13:14" x14ac:dyDescent="0.3">
      <c r="M2499" s="33"/>
      <c r="N2499" s="33"/>
    </row>
    <row r="2500" spans="13:14" x14ac:dyDescent="0.3">
      <c r="M2500" s="33"/>
      <c r="N2500" s="33"/>
    </row>
    <row r="2501" spans="13:14" x14ac:dyDescent="0.3">
      <c r="M2501" s="33"/>
      <c r="N2501" s="33"/>
    </row>
    <row r="2502" spans="13:14" x14ac:dyDescent="0.3">
      <c r="M2502" s="33"/>
      <c r="N2502" s="33"/>
    </row>
    <row r="2503" spans="13:14" x14ac:dyDescent="0.3">
      <c r="M2503" s="33"/>
      <c r="N2503" s="33"/>
    </row>
    <row r="2504" spans="13:14" x14ac:dyDescent="0.3">
      <c r="M2504" s="33"/>
      <c r="N2504" s="33"/>
    </row>
    <row r="2505" spans="13:14" x14ac:dyDescent="0.3">
      <c r="M2505" s="33"/>
      <c r="N2505" s="33"/>
    </row>
    <row r="2506" spans="13:14" x14ac:dyDescent="0.3">
      <c r="M2506" s="33"/>
      <c r="N2506" s="33"/>
    </row>
    <row r="2507" spans="13:14" x14ac:dyDescent="0.3">
      <c r="M2507" s="33"/>
      <c r="N2507" s="33"/>
    </row>
    <row r="2508" spans="13:14" x14ac:dyDescent="0.3">
      <c r="M2508" s="33"/>
      <c r="N2508" s="33"/>
    </row>
    <row r="2509" spans="13:14" x14ac:dyDescent="0.3">
      <c r="M2509" s="33"/>
      <c r="N2509" s="33"/>
    </row>
    <row r="2510" spans="13:14" x14ac:dyDescent="0.3">
      <c r="M2510" s="33"/>
      <c r="N2510" s="33"/>
    </row>
    <row r="2511" spans="13:14" x14ac:dyDescent="0.3">
      <c r="M2511" s="33"/>
      <c r="N2511" s="33"/>
    </row>
    <row r="2512" spans="13:14" x14ac:dyDescent="0.3">
      <c r="M2512" s="33"/>
      <c r="N2512" s="33"/>
    </row>
    <row r="2513" spans="13:14" x14ac:dyDescent="0.3">
      <c r="M2513" s="33"/>
      <c r="N2513" s="33"/>
    </row>
    <row r="2514" spans="13:14" x14ac:dyDescent="0.3">
      <c r="M2514" s="33"/>
      <c r="N2514" s="33"/>
    </row>
    <row r="2515" spans="13:14" x14ac:dyDescent="0.3">
      <c r="M2515" s="33"/>
      <c r="N2515" s="33"/>
    </row>
    <row r="2516" spans="13:14" x14ac:dyDescent="0.3">
      <c r="M2516" s="33"/>
      <c r="N2516" s="33"/>
    </row>
    <row r="2517" spans="13:14" x14ac:dyDescent="0.3">
      <c r="M2517" s="33"/>
      <c r="N2517" s="33"/>
    </row>
    <row r="2518" spans="13:14" x14ac:dyDescent="0.3">
      <c r="M2518" s="33"/>
      <c r="N2518" s="33"/>
    </row>
    <row r="2519" spans="13:14" x14ac:dyDescent="0.3">
      <c r="M2519" s="33"/>
      <c r="N2519" s="33"/>
    </row>
    <row r="2520" spans="13:14" x14ac:dyDescent="0.3">
      <c r="M2520" s="33"/>
      <c r="N2520" s="33"/>
    </row>
    <row r="2521" spans="13:14" x14ac:dyDescent="0.3">
      <c r="M2521" s="33"/>
      <c r="N2521" s="33"/>
    </row>
    <row r="2522" spans="13:14" x14ac:dyDescent="0.3">
      <c r="M2522" s="33"/>
      <c r="N2522" s="33"/>
    </row>
    <row r="2523" spans="13:14" x14ac:dyDescent="0.3">
      <c r="M2523" s="33"/>
      <c r="N2523" s="33"/>
    </row>
    <row r="2524" spans="13:14" x14ac:dyDescent="0.3">
      <c r="M2524" s="33"/>
      <c r="N2524" s="33"/>
    </row>
    <row r="2525" spans="13:14" x14ac:dyDescent="0.3">
      <c r="M2525" s="33"/>
      <c r="N2525" s="33"/>
    </row>
    <row r="2526" spans="13:14" x14ac:dyDescent="0.3">
      <c r="M2526" s="33"/>
      <c r="N2526" s="33"/>
    </row>
    <row r="2527" spans="13:14" x14ac:dyDescent="0.3">
      <c r="M2527" s="33"/>
      <c r="N2527" s="33"/>
    </row>
    <row r="2528" spans="13:14" x14ac:dyDescent="0.3">
      <c r="M2528" s="33"/>
      <c r="N2528" s="33"/>
    </row>
    <row r="2529" spans="13:14" x14ac:dyDescent="0.3">
      <c r="M2529" s="33"/>
      <c r="N2529" s="33"/>
    </row>
    <row r="2530" spans="13:14" x14ac:dyDescent="0.3">
      <c r="M2530" s="33"/>
      <c r="N2530" s="33"/>
    </row>
    <row r="2531" spans="13:14" x14ac:dyDescent="0.3">
      <c r="M2531" s="33"/>
      <c r="N2531" s="33"/>
    </row>
    <row r="2532" spans="13:14" x14ac:dyDescent="0.3">
      <c r="M2532" s="33"/>
      <c r="N2532" s="33"/>
    </row>
    <row r="2533" spans="13:14" x14ac:dyDescent="0.3">
      <c r="M2533" s="33"/>
      <c r="N2533" s="33"/>
    </row>
    <row r="2534" spans="13:14" x14ac:dyDescent="0.3">
      <c r="M2534" s="33"/>
      <c r="N2534" s="33"/>
    </row>
    <row r="2535" spans="13:14" x14ac:dyDescent="0.3">
      <c r="M2535" s="33"/>
      <c r="N2535" s="33"/>
    </row>
    <row r="2536" spans="13:14" x14ac:dyDescent="0.3">
      <c r="M2536" s="33"/>
      <c r="N2536" s="33"/>
    </row>
    <row r="2537" spans="13:14" x14ac:dyDescent="0.3">
      <c r="M2537" s="33"/>
      <c r="N2537" s="33"/>
    </row>
    <row r="2538" spans="13:14" x14ac:dyDescent="0.3">
      <c r="M2538" s="33"/>
      <c r="N2538" s="33"/>
    </row>
    <row r="2539" spans="13:14" x14ac:dyDescent="0.3">
      <c r="M2539" s="33"/>
      <c r="N2539" s="33"/>
    </row>
    <row r="2540" spans="13:14" x14ac:dyDescent="0.3">
      <c r="M2540" s="33"/>
      <c r="N2540" s="33"/>
    </row>
    <row r="2541" spans="13:14" x14ac:dyDescent="0.3">
      <c r="M2541" s="33"/>
      <c r="N2541" s="33"/>
    </row>
    <row r="2542" spans="13:14" x14ac:dyDescent="0.3">
      <c r="M2542" s="33"/>
      <c r="N2542" s="33"/>
    </row>
    <row r="2543" spans="13:14" x14ac:dyDescent="0.3">
      <c r="M2543" s="33"/>
      <c r="N2543" s="33"/>
    </row>
    <row r="2544" spans="13:14" x14ac:dyDescent="0.3">
      <c r="M2544" s="33"/>
      <c r="N2544" s="33"/>
    </row>
    <row r="2545" spans="13:14" x14ac:dyDescent="0.3">
      <c r="M2545" s="33"/>
      <c r="N2545" s="33"/>
    </row>
    <row r="2546" spans="13:14" x14ac:dyDescent="0.3">
      <c r="M2546" s="33"/>
      <c r="N2546" s="33"/>
    </row>
    <row r="2547" spans="13:14" x14ac:dyDescent="0.3">
      <c r="M2547" s="33"/>
      <c r="N2547" s="33"/>
    </row>
    <row r="2548" spans="13:14" x14ac:dyDescent="0.3">
      <c r="M2548" s="33"/>
      <c r="N2548" s="33"/>
    </row>
    <row r="2549" spans="13:14" x14ac:dyDescent="0.3">
      <c r="M2549" s="33"/>
      <c r="N2549" s="33"/>
    </row>
    <row r="2550" spans="13:14" x14ac:dyDescent="0.3">
      <c r="M2550" s="33"/>
      <c r="N2550" s="33"/>
    </row>
    <row r="2551" spans="13:14" x14ac:dyDescent="0.3">
      <c r="M2551" s="33"/>
      <c r="N2551" s="33"/>
    </row>
    <row r="2552" spans="13:14" x14ac:dyDescent="0.3">
      <c r="M2552" s="33"/>
      <c r="N2552" s="33"/>
    </row>
    <row r="2553" spans="13:14" x14ac:dyDescent="0.3">
      <c r="M2553" s="33"/>
      <c r="N2553" s="33"/>
    </row>
    <row r="2554" spans="13:14" x14ac:dyDescent="0.3">
      <c r="M2554" s="33"/>
      <c r="N2554" s="33"/>
    </row>
    <row r="2555" spans="13:14" x14ac:dyDescent="0.3">
      <c r="M2555" s="33"/>
      <c r="N2555" s="33"/>
    </row>
    <row r="2556" spans="13:14" x14ac:dyDescent="0.3">
      <c r="M2556" s="33"/>
      <c r="N2556" s="33"/>
    </row>
    <row r="2557" spans="13:14" x14ac:dyDescent="0.3">
      <c r="M2557" s="33"/>
      <c r="N2557" s="33"/>
    </row>
    <row r="2558" spans="13:14" x14ac:dyDescent="0.3">
      <c r="M2558" s="33"/>
      <c r="N2558" s="33"/>
    </row>
    <row r="2559" spans="13:14" x14ac:dyDescent="0.3">
      <c r="M2559" s="33"/>
      <c r="N2559" s="33"/>
    </row>
    <row r="2560" spans="13:14" x14ac:dyDescent="0.3">
      <c r="M2560" s="33"/>
      <c r="N2560" s="33"/>
    </row>
    <row r="2561" spans="13:14" x14ac:dyDescent="0.3">
      <c r="M2561" s="33"/>
      <c r="N2561" s="33"/>
    </row>
    <row r="2562" spans="13:14" x14ac:dyDescent="0.3">
      <c r="M2562" s="33"/>
      <c r="N2562" s="33"/>
    </row>
    <row r="2563" spans="13:14" x14ac:dyDescent="0.3">
      <c r="M2563" s="33"/>
      <c r="N2563" s="33"/>
    </row>
    <row r="2564" spans="13:14" x14ac:dyDescent="0.3">
      <c r="M2564" s="33"/>
      <c r="N2564" s="33"/>
    </row>
    <row r="2565" spans="13:14" x14ac:dyDescent="0.3">
      <c r="M2565" s="33"/>
      <c r="N2565" s="33"/>
    </row>
    <row r="2566" spans="13:14" x14ac:dyDescent="0.3">
      <c r="M2566" s="33"/>
      <c r="N2566" s="33"/>
    </row>
    <row r="2567" spans="13:14" x14ac:dyDescent="0.3">
      <c r="M2567" s="33"/>
      <c r="N2567" s="33"/>
    </row>
    <row r="2568" spans="13:14" x14ac:dyDescent="0.3">
      <c r="M2568" s="33"/>
      <c r="N2568" s="33"/>
    </row>
    <row r="2569" spans="13:14" x14ac:dyDescent="0.3">
      <c r="M2569" s="33"/>
      <c r="N2569" s="33"/>
    </row>
    <row r="2570" spans="13:14" x14ac:dyDescent="0.3">
      <c r="M2570" s="33"/>
      <c r="N2570" s="33"/>
    </row>
    <row r="2571" spans="13:14" x14ac:dyDescent="0.3">
      <c r="M2571" s="33"/>
      <c r="N2571" s="33"/>
    </row>
    <row r="2572" spans="13:14" x14ac:dyDescent="0.3">
      <c r="M2572" s="33"/>
      <c r="N2572" s="33"/>
    </row>
    <row r="2573" spans="13:14" x14ac:dyDescent="0.3">
      <c r="M2573" s="33"/>
      <c r="N2573" s="33"/>
    </row>
    <row r="2574" spans="13:14" x14ac:dyDescent="0.3">
      <c r="M2574" s="33"/>
      <c r="N2574" s="33"/>
    </row>
    <row r="2575" spans="13:14" x14ac:dyDescent="0.3">
      <c r="M2575" s="33"/>
      <c r="N2575" s="33"/>
    </row>
    <row r="2576" spans="13:14" x14ac:dyDescent="0.3">
      <c r="M2576" s="33"/>
      <c r="N2576" s="33"/>
    </row>
    <row r="2577" spans="13:14" x14ac:dyDescent="0.3">
      <c r="M2577" s="33"/>
      <c r="N2577" s="33"/>
    </row>
    <row r="2578" spans="13:14" x14ac:dyDescent="0.3">
      <c r="M2578" s="33"/>
      <c r="N2578" s="33"/>
    </row>
    <row r="2579" spans="13:14" x14ac:dyDescent="0.3">
      <c r="M2579" s="33"/>
      <c r="N2579" s="33"/>
    </row>
    <row r="2580" spans="13:14" x14ac:dyDescent="0.3">
      <c r="M2580" s="33"/>
      <c r="N2580" s="33"/>
    </row>
    <row r="2581" spans="13:14" x14ac:dyDescent="0.3">
      <c r="M2581" s="33"/>
      <c r="N2581" s="33"/>
    </row>
    <row r="2582" spans="13:14" x14ac:dyDescent="0.3">
      <c r="M2582" s="33"/>
      <c r="N2582" s="33"/>
    </row>
    <row r="2583" spans="13:14" x14ac:dyDescent="0.3">
      <c r="M2583" s="33"/>
      <c r="N2583" s="33"/>
    </row>
    <row r="2584" spans="13:14" x14ac:dyDescent="0.3">
      <c r="M2584" s="33"/>
      <c r="N2584" s="33"/>
    </row>
    <row r="2585" spans="13:14" x14ac:dyDescent="0.3">
      <c r="M2585" s="33"/>
      <c r="N2585" s="33"/>
    </row>
    <row r="2586" spans="13:14" x14ac:dyDescent="0.3">
      <c r="M2586" s="33"/>
      <c r="N2586" s="33"/>
    </row>
    <row r="2587" spans="13:14" x14ac:dyDescent="0.3">
      <c r="M2587" s="33"/>
      <c r="N2587" s="33"/>
    </row>
    <row r="2588" spans="13:14" x14ac:dyDescent="0.3">
      <c r="M2588" s="33"/>
      <c r="N2588" s="33"/>
    </row>
    <row r="2589" spans="13:14" x14ac:dyDescent="0.3">
      <c r="M2589" s="33"/>
      <c r="N2589" s="33"/>
    </row>
    <row r="2590" spans="13:14" x14ac:dyDescent="0.3">
      <c r="M2590" s="33"/>
      <c r="N2590" s="33"/>
    </row>
    <row r="2591" spans="13:14" x14ac:dyDescent="0.3">
      <c r="M2591" s="33"/>
      <c r="N2591" s="33"/>
    </row>
    <row r="2592" spans="13:14" x14ac:dyDescent="0.3">
      <c r="M2592" s="33"/>
      <c r="N2592" s="33"/>
    </row>
    <row r="2593" spans="13:14" x14ac:dyDescent="0.3">
      <c r="M2593" s="33"/>
      <c r="N2593" s="33"/>
    </row>
    <row r="2594" spans="13:14" x14ac:dyDescent="0.3">
      <c r="M2594" s="33"/>
      <c r="N2594" s="33"/>
    </row>
    <row r="2595" spans="13:14" x14ac:dyDescent="0.3">
      <c r="M2595" s="33"/>
      <c r="N2595" s="33"/>
    </row>
    <row r="2596" spans="13:14" x14ac:dyDescent="0.3">
      <c r="M2596" s="33"/>
      <c r="N2596" s="33"/>
    </row>
    <row r="2597" spans="13:14" x14ac:dyDescent="0.3">
      <c r="M2597" s="33"/>
      <c r="N2597" s="33"/>
    </row>
    <row r="2598" spans="13:14" x14ac:dyDescent="0.3">
      <c r="M2598" s="33"/>
      <c r="N2598" s="33"/>
    </row>
    <row r="2599" spans="13:14" x14ac:dyDescent="0.3">
      <c r="M2599" s="33"/>
      <c r="N2599" s="33"/>
    </row>
    <row r="2600" spans="13:14" x14ac:dyDescent="0.3">
      <c r="M2600" s="33"/>
      <c r="N2600" s="33"/>
    </row>
    <row r="2601" spans="13:14" x14ac:dyDescent="0.3">
      <c r="M2601" s="33"/>
      <c r="N2601" s="33"/>
    </row>
    <row r="2602" spans="13:14" x14ac:dyDescent="0.3">
      <c r="M2602" s="33"/>
      <c r="N2602" s="33"/>
    </row>
    <row r="2603" spans="13:14" x14ac:dyDescent="0.3">
      <c r="M2603" s="33"/>
      <c r="N2603" s="33"/>
    </row>
    <row r="2604" spans="13:14" x14ac:dyDescent="0.3">
      <c r="M2604" s="33"/>
      <c r="N2604" s="33"/>
    </row>
    <row r="2605" spans="13:14" x14ac:dyDescent="0.3">
      <c r="M2605" s="33"/>
      <c r="N2605" s="33"/>
    </row>
    <row r="2606" spans="13:14" x14ac:dyDescent="0.3">
      <c r="M2606" s="33"/>
      <c r="N2606" s="33"/>
    </row>
    <row r="2607" spans="13:14" x14ac:dyDescent="0.3">
      <c r="M2607" s="33"/>
      <c r="N2607" s="33"/>
    </row>
    <row r="2608" spans="13:14" x14ac:dyDescent="0.3">
      <c r="M2608" s="33"/>
      <c r="N2608" s="33"/>
    </row>
    <row r="2609" spans="13:14" x14ac:dyDescent="0.3">
      <c r="M2609" s="33"/>
      <c r="N2609" s="33"/>
    </row>
    <row r="2610" spans="13:14" x14ac:dyDescent="0.3">
      <c r="M2610" s="33"/>
      <c r="N2610" s="33"/>
    </row>
    <row r="2611" spans="13:14" x14ac:dyDescent="0.3">
      <c r="M2611" s="33"/>
      <c r="N2611" s="33"/>
    </row>
    <row r="2612" spans="13:14" x14ac:dyDescent="0.3">
      <c r="M2612" s="33"/>
      <c r="N2612" s="33"/>
    </row>
    <row r="2613" spans="13:14" x14ac:dyDescent="0.3">
      <c r="M2613" s="33"/>
      <c r="N2613" s="33"/>
    </row>
    <row r="2614" spans="13:14" x14ac:dyDescent="0.3">
      <c r="M2614" s="33"/>
      <c r="N2614" s="33"/>
    </row>
    <row r="2615" spans="13:14" x14ac:dyDescent="0.3">
      <c r="M2615" s="33"/>
      <c r="N2615" s="33"/>
    </row>
    <row r="2616" spans="13:14" x14ac:dyDescent="0.3">
      <c r="M2616" s="33"/>
      <c r="N2616" s="33"/>
    </row>
    <row r="2617" spans="13:14" x14ac:dyDescent="0.3">
      <c r="M2617" s="33"/>
      <c r="N2617" s="33"/>
    </row>
    <row r="2618" spans="13:14" x14ac:dyDescent="0.3">
      <c r="M2618" s="33"/>
      <c r="N2618" s="33"/>
    </row>
    <row r="2619" spans="13:14" x14ac:dyDescent="0.3">
      <c r="M2619" s="33"/>
      <c r="N2619" s="33"/>
    </row>
    <row r="2620" spans="13:14" x14ac:dyDescent="0.3">
      <c r="M2620" s="33"/>
      <c r="N2620" s="33"/>
    </row>
    <row r="2621" spans="13:14" x14ac:dyDescent="0.3">
      <c r="M2621" s="33"/>
      <c r="N2621" s="33"/>
    </row>
    <row r="2622" spans="13:14" x14ac:dyDescent="0.3">
      <c r="M2622" s="33"/>
      <c r="N2622" s="33"/>
    </row>
    <row r="2623" spans="13:14" x14ac:dyDescent="0.3">
      <c r="M2623" s="33"/>
      <c r="N2623" s="33"/>
    </row>
    <row r="2624" spans="13:14" x14ac:dyDescent="0.3">
      <c r="M2624" s="33"/>
      <c r="N2624" s="33"/>
    </row>
    <row r="2625" spans="13:14" x14ac:dyDescent="0.3">
      <c r="M2625" s="33"/>
      <c r="N2625" s="33"/>
    </row>
    <row r="2626" spans="13:14" x14ac:dyDescent="0.3">
      <c r="M2626" s="33"/>
      <c r="N2626" s="33"/>
    </row>
    <row r="2627" spans="13:14" x14ac:dyDescent="0.3">
      <c r="M2627" s="33"/>
      <c r="N2627" s="33"/>
    </row>
    <row r="2628" spans="13:14" x14ac:dyDescent="0.3">
      <c r="M2628" s="33"/>
      <c r="N2628" s="33"/>
    </row>
    <row r="2629" spans="13:14" x14ac:dyDescent="0.3">
      <c r="M2629" s="33"/>
      <c r="N2629" s="33"/>
    </row>
    <row r="2630" spans="13:14" x14ac:dyDescent="0.3">
      <c r="M2630" s="33"/>
      <c r="N2630" s="33"/>
    </row>
    <row r="2631" spans="13:14" x14ac:dyDescent="0.3">
      <c r="M2631" s="33"/>
      <c r="N2631" s="33"/>
    </row>
    <row r="2632" spans="13:14" x14ac:dyDescent="0.3">
      <c r="M2632" s="33"/>
      <c r="N2632" s="33"/>
    </row>
    <row r="2633" spans="13:14" x14ac:dyDescent="0.3">
      <c r="M2633" s="33"/>
      <c r="N2633" s="33"/>
    </row>
    <row r="2634" spans="13:14" x14ac:dyDescent="0.3">
      <c r="M2634" s="33"/>
      <c r="N2634" s="33"/>
    </row>
    <row r="2635" spans="13:14" x14ac:dyDescent="0.3">
      <c r="M2635" s="33"/>
      <c r="N2635" s="33"/>
    </row>
    <row r="2636" spans="13:14" x14ac:dyDescent="0.3">
      <c r="M2636" s="33"/>
      <c r="N2636" s="33"/>
    </row>
    <row r="2637" spans="13:14" x14ac:dyDescent="0.3">
      <c r="M2637" s="33"/>
      <c r="N2637" s="33"/>
    </row>
    <row r="2638" spans="13:14" x14ac:dyDescent="0.3">
      <c r="M2638" s="33"/>
      <c r="N2638" s="33"/>
    </row>
    <row r="2639" spans="13:14" x14ac:dyDescent="0.3">
      <c r="M2639" s="33"/>
      <c r="N2639" s="33"/>
    </row>
    <row r="2640" spans="13:14" x14ac:dyDescent="0.3">
      <c r="M2640" s="33"/>
      <c r="N2640" s="33"/>
    </row>
    <row r="2641" spans="13:14" x14ac:dyDescent="0.3">
      <c r="M2641" s="33"/>
      <c r="N2641" s="33"/>
    </row>
    <row r="2642" spans="13:14" x14ac:dyDescent="0.3">
      <c r="M2642" s="33"/>
      <c r="N2642" s="33"/>
    </row>
    <row r="2643" spans="13:14" x14ac:dyDescent="0.3">
      <c r="M2643" s="33"/>
      <c r="N2643" s="33"/>
    </row>
    <row r="2644" spans="13:14" x14ac:dyDescent="0.3">
      <c r="M2644" s="33"/>
      <c r="N2644" s="33"/>
    </row>
    <row r="2645" spans="13:14" x14ac:dyDescent="0.3">
      <c r="M2645" s="33"/>
      <c r="N2645" s="33"/>
    </row>
    <row r="2646" spans="13:14" x14ac:dyDescent="0.3">
      <c r="M2646" s="33"/>
      <c r="N2646" s="33"/>
    </row>
    <row r="2647" spans="13:14" x14ac:dyDescent="0.3">
      <c r="M2647" s="33"/>
      <c r="N2647" s="33"/>
    </row>
    <row r="2648" spans="13:14" x14ac:dyDescent="0.3">
      <c r="M2648" s="33"/>
      <c r="N2648" s="33"/>
    </row>
    <row r="2649" spans="13:14" x14ac:dyDescent="0.3">
      <c r="M2649" s="33"/>
      <c r="N2649" s="33"/>
    </row>
    <row r="2650" spans="13:14" x14ac:dyDescent="0.3">
      <c r="M2650" s="33"/>
      <c r="N2650" s="33"/>
    </row>
    <row r="2651" spans="13:14" x14ac:dyDescent="0.3">
      <c r="M2651" s="33"/>
      <c r="N2651" s="33"/>
    </row>
    <row r="2652" spans="13:14" x14ac:dyDescent="0.3">
      <c r="M2652" s="33"/>
      <c r="N2652" s="33"/>
    </row>
    <row r="2653" spans="13:14" x14ac:dyDescent="0.3">
      <c r="M2653" s="33"/>
      <c r="N2653" s="33"/>
    </row>
    <row r="2654" spans="13:14" x14ac:dyDescent="0.3">
      <c r="M2654" s="33"/>
      <c r="N2654" s="33"/>
    </row>
    <row r="2655" spans="13:14" x14ac:dyDescent="0.3">
      <c r="M2655" s="33"/>
      <c r="N2655" s="33"/>
    </row>
    <row r="2656" spans="13:14" x14ac:dyDescent="0.3">
      <c r="M2656" s="33"/>
      <c r="N2656" s="33"/>
    </row>
    <row r="2657" spans="13:14" x14ac:dyDescent="0.3">
      <c r="M2657" s="33"/>
      <c r="N2657" s="33"/>
    </row>
    <row r="2658" spans="13:14" x14ac:dyDescent="0.3">
      <c r="M2658" s="33"/>
      <c r="N2658" s="33"/>
    </row>
    <row r="2659" spans="13:14" x14ac:dyDescent="0.3">
      <c r="M2659" s="33"/>
      <c r="N2659" s="33"/>
    </row>
    <row r="2660" spans="13:14" x14ac:dyDescent="0.3">
      <c r="M2660" s="33"/>
      <c r="N2660" s="33"/>
    </row>
    <row r="2661" spans="13:14" x14ac:dyDescent="0.3">
      <c r="M2661" s="33"/>
      <c r="N2661" s="33"/>
    </row>
    <row r="2662" spans="13:14" x14ac:dyDescent="0.3">
      <c r="M2662" s="33"/>
      <c r="N2662" s="33"/>
    </row>
    <row r="2663" spans="13:14" x14ac:dyDescent="0.3">
      <c r="M2663" s="33"/>
      <c r="N2663" s="33"/>
    </row>
    <row r="2664" spans="13:14" x14ac:dyDescent="0.3">
      <c r="M2664" s="33"/>
      <c r="N2664" s="33"/>
    </row>
    <row r="2665" spans="13:14" x14ac:dyDescent="0.3">
      <c r="M2665" s="33"/>
      <c r="N2665" s="33"/>
    </row>
    <row r="2666" spans="13:14" x14ac:dyDescent="0.3">
      <c r="M2666" s="33"/>
      <c r="N2666" s="33"/>
    </row>
    <row r="2667" spans="13:14" x14ac:dyDescent="0.3">
      <c r="M2667" s="33"/>
      <c r="N2667" s="33"/>
    </row>
    <row r="2668" spans="13:14" x14ac:dyDescent="0.3">
      <c r="M2668" s="33"/>
      <c r="N2668" s="33"/>
    </row>
    <row r="2669" spans="13:14" x14ac:dyDescent="0.3">
      <c r="M2669" s="33"/>
      <c r="N2669" s="33"/>
    </row>
    <row r="2670" spans="13:14" x14ac:dyDescent="0.3">
      <c r="M2670" s="33"/>
      <c r="N2670" s="33"/>
    </row>
    <row r="2671" spans="13:14" x14ac:dyDescent="0.3">
      <c r="M2671" s="33"/>
      <c r="N2671" s="33"/>
    </row>
    <row r="2672" spans="13:14" x14ac:dyDescent="0.3">
      <c r="M2672" s="33"/>
      <c r="N2672" s="33"/>
    </row>
    <row r="2673" spans="13:14" x14ac:dyDescent="0.3">
      <c r="M2673" s="33"/>
      <c r="N2673" s="33"/>
    </row>
    <row r="2674" spans="13:14" x14ac:dyDescent="0.3">
      <c r="M2674" s="33"/>
      <c r="N2674" s="33"/>
    </row>
    <row r="2675" spans="13:14" x14ac:dyDescent="0.3">
      <c r="M2675" s="33"/>
      <c r="N2675" s="33"/>
    </row>
    <row r="2676" spans="13:14" x14ac:dyDescent="0.3">
      <c r="M2676" s="33"/>
      <c r="N2676" s="33"/>
    </row>
    <row r="2677" spans="13:14" x14ac:dyDescent="0.3">
      <c r="M2677" s="33"/>
      <c r="N2677" s="33"/>
    </row>
    <row r="2678" spans="13:14" x14ac:dyDescent="0.3">
      <c r="M2678" s="33"/>
      <c r="N2678" s="33"/>
    </row>
    <row r="2679" spans="13:14" x14ac:dyDescent="0.3">
      <c r="M2679" s="33"/>
      <c r="N2679" s="33"/>
    </row>
    <row r="2680" spans="13:14" x14ac:dyDescent="0.3">
      <c r="M2680" s="33"/>
      <c r="N2680" s="33"/>
    </row>
    <row r="2681" spans="13:14" x14ac:dyDescent="0.3">
      <c r="M2681" s="33"/>
      <c r="N2681" s="33"/>
    </row>
    <row r="2682" spans="13:14" x14ac:dyDescent="0.3">
      <c r="M2682" s="33"/>
      <c r="N2682" s="33"/>
    </row>
    <row r="2683" spans="13:14" x14ac:dyDescent="0.3">
      <c r="M2683" s="33"/>
      <c r="N2683" s="33"/>
    </row>
    <row r="2684" spans="13:14" x14ac:dyDescent="0.3">
      <c r="M2684" s="33"/>
      <c r="N2684" s="33"/>
    </row>
    <row r="2685" spans="13:14" x14ac:dyDescent="0.3">
      <c r="M2685" s="33"/>
      <c r="N2685" s="33"/>
    </row>
    <row r="2686" spans="13:14" x14ac:dyDescent="0.3">
      <c r="M2686" s="33"/>
      <c r="N2686" s="33"/>
    </row>
    <row r="2687" spans="13:14" x14ac:dyDescent="0.3">
      <c r="M2687" s="33"/>
      <c r="N2687" s="33"/>
    </row>
    <row r="2688" spans="13:14" x14ac:dyDescent="0.3">
      <c r="M2688" s="33"/>
      <c r="N2688" s="33"/>
    </row>
    <row r="2689" spans="13:14" x14ac:dyDescent="0.3">
      <c r="M2689" s="33"/>
      <c r="N2689" s="33"/>
    </row>
    <row r="2690" spans="13:14" x14ac:dyDescent="0.3">
      <c r="M2690" s="33"/>
      <c r="N2690" s="33"/>
    </row>
    <row r="2691" spans="13:14" x14ac:dyDescent="0.3">
      <c r="M2691" s="33"/>
      <c r="N2691" s="33"/>
    </row>
    <row r="2692" spans="13:14" x14ac:dyDescent="0.3">
      <c r="M2692" s="33"/>
      <c r="N2692" s="33"/>
    </row>
    <row r="2693" spans="13:14" x14ac:dyDescent="0.3">
      <c r="M2693" s="33"/>
      <c r="N2693" s="33"/>
    </row>
    <row r="2694" spans="13:14" x14ac:dyDescent="0.3">
      <c r="M2694" s="33"/>
      <c r="N2694" s="33"/>
    </row>
    <row r="2695" spans="13:14" x14ac:dyDescent="0.3">
      <c r="M2695" s="33"/>
      <c r="N2695" s="33"/>
    </row>
    <row r="2696" spans="13:14" x14ac:dyDescent="0.3">
      <c r="M2696" s="33"/>
      <c r="N2696" s="33"/>
    </row>
    <row r="2697" spans="13:14" x14ac:dyDescent="0.3">
      <c r="M2697" s="33"/>
      <c r="N2697" s="33"/>
    </row>
    <row r="2698" spans="13:14" x14ac:dyDescent="0.3">
      <c r="M2698" s="33"/>
      <c r="N2698" s="33"/>
    </row>
    <row r="2699" spans="13:14" x14ac:dyDescent="0.3">
      <c r="M2699" s="33"/>
      <c r="N2699" s="33"/>
    </row>
  </sheetData>
  <autoFilter ref="B3:AR180" xr:uid="{848ECC35-6DBA-402F-A43C-C9A0F0092169}"/>
  <mergeCells count="1">
    <mergeCell ref="I2:K2"/>
  </mergeCells>
  <phoneticPr fontId="13" type="noConversion"/>
  <conditionalFormatting sqref="B3">
    <cfRule type="containsText" dxfId="1134" priority="2481" stopIfTrue="1" operator="containsText" text="fermé">
      <formula>NOT(ISERROR(SEARCH("fermé",B3)))</formula>
    </cfRule>
    <cfRule type="containsText" dxfId="1133" priority="2482" stopIfTrue="1" operator="containsText" text="en production">
      <formula>NOT(ISERROR(SEARCH("en production",B3)))</formula>
    </cfRule>
    <cfRule type="containsText" dxfId="1132" priority="2483" stopIfTrue="1" operator="containsText" text="en test">
      <formula>NOT(ISERROR(SEARCH("en test",B3)))</formula>
    </cfRule>
    <cfRule type="containsText" dxfId="1131" priority="2484" stopIfTrue="1" operator="containsText" text="en cours">
      <formula>NOT(ISERROR(SEARCH("en cours",B3)))</formula>
    </cfRule>
    <cfRule type="containsText" dxfId="1130" priority="2485" stopIfTrue="1" operator="containsText" text="en attente">
      <formula>NOT(ISERROR(SEARCH("en attente",B3)))</formula>
    </cfRule>
    <cfRule type="containsText" dxfId="1129" priority="2486" stopIfTrue="1" operator="containsText" text="reouvert">
      <formula>NOT(ISERROR(SEARCH("reouvert",B3)))</formula>
    </cfRule>
    <cfRule type="containsText" dxfId="1128" priority="2487" stopIfTrue="1" operator="containsText" text="nouveau">
      <formula>NOT(ISERROR(SEARCH("nouveau",B3)))</formula>
    </cfRule>
  </conditionalFormatting>
  <conditionalFormatting sqref="P3">
    <cfRule type="containsText" dxfId="1127" priority="2387" stopIfTrue="1" operator="containsText" text="fermé">
      <formula>NOT(ISERROR(SEARCH("fermé",P3)))</formula>
    </cfRule>
    <cfRule type="containsText" dxfId="1126" priority="2388" stopIfTrue="1" operator="containsText" text="en production">
      <formula>NOT(ISERROR(SEARCH("en production",P3)))</formula>
    </cfRule>
    <cfRule type="containsText" dxfId="1125" priority="2389" stopIfTrue="1" operator="containsText" text="en test">
      <formula>NOT(ISERROR(SEARCH("en test",P3)))</formula>
    </cfRule>
    <cfRule type="containsText" dxfId="1124" priority="2390" stopIfTrue="1" operator="containsText" text="en cours">
      <formula>NOT(ISERROR(SEARCH("en cours",P3)))</formula>
    </cfRule>
    <cfRule type="containsText" dxfId="1123" priority="2391" stopIfTrue="1" operator="containsText" text="en attente">
      <formula>NOT(ISERROR(SEARCH("en attente",P3)))</formula>
    </cfRule>
    <cfRule type="containsText" dxfId="1122" priority="2392" stopIfTrue="1" operator="containsText" text="reouvert">
      <formula>NOT(ISERROR(SEARCH("reouvert",P3)))</formula>
    </cfRule>
    <cfRule type="containsText" dxfId="1121" priority="2393" stopIfTrue="1" operator="containsText" text="nouveau">
      <formula>NOT(ISERROR(SEARCH("nouveau",P3)))</formula>
    </cfRule>
  </conditionalFormatting>
  <conditionalFormatting sqref="A3">
    <cfRule type="containsText" dxfId="1120" priority="2284" stopIfTrue="1" operator="containsText" text="fermé">
      <formula>NOT(ISERROR(SEARCH("fermé",A3)))</formula>
    </cfRule>
    <cfRule type="containsText" dxfId="1119" priority="2285" stopIfTrue="1" operator="containsText" text="en production">
      <formula>NOT(ISERROR(SEARCH("en production",A3)))</formula>
    </cfRule>
    <cfRule type="containsText" dxfId="1118" priority="2286" stopIfTrue="1" operator="containsText" text="en test">
      <formula>NOT(ISERROR(SEARCH("en test",A3)))</formula>
    </cfRule>
    <cfRule type="containsText" dxfId="1117" priority="2287" stopIfTrue="1" operator="containsText" text="en cours">
      <formula>NOT(ISERROR(SEARCH("en cours",A3)))</formula>
    </cfRule>
    <cfRule type="containsText" dxfId="1116" priority="2288" stopIfTrue="1" operator="containsText" text="en attente">
      <formula>NOT(ISERROR(SEARCH("en attente",A3)))</formula>
    </cfRule>
    <cfRule type="containsText" dxfId="1115" priority="2289" stopIfTrue="1" operator="containsText" text="reouvert">
      <formula>NOT(ISERROR(SEARCH("reouvert",A3)))</formula>
    </cfRule>
    <cfRule type="containsText" dxfId="1114" priority="2290" stopIfTrue="1" operator="containsText" text="nouveau">
      <formula>NOT(ISERROR(SEARCH("nouveau",A3)))</formula>
    </cfRule>
  </conditionalFormatting>
  <conditionalFormatting sqref="AK3:AQ3">
    <cfRule type="containsText" dxfId="1113" priority="1633" stopIfTrue="1" operator="containsText" text="fermé">
      <formula>NOT(ISERROR(SEARCH("fermé",AK3)))</formula>
    </cfRule>
    <cfRule type="containsText" dxfId="1112" priority="1634" stopIfTrue="1" operator="containsText" text="en production">
      <formula>NOT(ISERROR(SEARCH("en production",AK3)))</formula>
    </cfRule>
    <cfRule type="containsText" dxfId="1111" priority="1635" stopIfTrue="1" operator="containsText" text="en test">
      <formula>NOT(ISERROR(SEARCH("en test",AK3)))</formula>
    </cfRule>
    <cfRule type="containsText" dxfId="1110" priority="1636" stopIfTrue="1" operator="containsText" text="en cours">
      <formula>NOT(ISERROR(SEARCH("en cours",AK3)))</formula>
    </cfRule>
    <cfRule type="containsText" dxfId="1109" priority="1637" stopIfTrue="1" operator="containsText" text="en attente">
      <formula>NOT(ISERROR(SEARCH("en attente",AK3)))</formula>
    </cfRule>
    <cfRule type="containsText" dxfId="1108" priority="1638" stopIfTrue="1" operator="containsText" text="reouvert">
      <formula>NOT(ISERROR(SEARCH("reouvert",AK3)))</formula>
    </cfRule>
    <cfRule type="containsText" dxfId="1107" priority="1639" stopIfTrue="1" operator="containsText" text="nouveau">
      <formula>NOT(ISERROR(SEARCH("nouveau",AK3)))</formula>
    </cfRule>
  </conditionalFormatting>
  <conditionalFormatting sqref="S3">
    <cfRule type="containsText" dxfId="1106" priority="798" stopIfTrue="1" operator="containsText" text="fermé">
      <formula>NOT(ISERROR(SEARCH("fermé",S3)))</formula>
    </cfRule>
    <cfRule type="containsText" dxfId="1105" priority="799" stopIfTrue="1" operator="containsText" text="en production">
      <formula>NOT(ISERROR(SEARCH("en production",S3)))</formula>
    </cfRule>
    <cfRule type="containsText" dxfId="1104" priority="800" stopIfTrue="1" operator="containsText" text="en test">
      <formula>NOT(ISERROR(SEARCH("en test",S3)))</formula>
    </cfRule>
    <cfRule type="containsText" dxfId="1103" priority="801" stopIfTrue="1" operator="containsText" text="en cours">
      <formula>NOT(ISERROR(SEARCH("en cours",S3)))</formula>
    </cfRule>
    <cfRule type="containsText" dxfId="1102" priority="802" stopIfTrue="1" operator="containsText" text="en attente">
      <formula>NOT(ISERROR(SEARCH("en attente",S3)))</formula>
    </cfRule>
    <cfRule type="containsText" dxfId="1101" priority="803" stopIfTrue="1" operator="containsText" text="reouvert">
      <formula>NOT(ISERROR(SEARCH("reouvert",S3)))</formula>
    </cfRule>
    <cfRule type="containsText" dxfId="1100" priority="804" stopIfTrue="1" operator="containsText" text="nouveau">
      <formula>NOT(ISERROR(SEARCH("nouveau",S3)))</formula>
    </cfRule>
  </conditionalFormatting>
  <conditionalFormatting sqref="U3">
    <cfRule type="containsText" dxfId="1099" priority="784" stopIfTrue="1" operator="containsText" text="fermé">
      <formula>NOT(ISERROR(SEARCH("fermé",U3)))</formula>
    </cfRule>
    <cfRule type="containsText" dxfId="1098" priority="785" stopIfTrue="1" operator="containsText" text="en production">
      <formula>NOT(ISERROR(SEARCH("en production",U3)))</formula>
    </cfRule>
    <cfRule type="containsText" dxfId="1097" priority="786" stopIfTrue="1" operator="containsText" text="en test">
      <formula>NOT(ISERROR(SEARCH("en test",U3)))</formula>
    </cfRule>
    <cfRule type="containsText" dxfId="1096" priority="787" stopIfTrue="1" operator="containsText" text="en cours">
      <formula>NOT(ISERROR(SEARCH("en cours",U3)))</formula>
    </cfRule>
    <cfRule type="containsText" dxfId="1095" priority="788" stopIfTrue="1" operator="containsText" text="en attente">
      <formula>NOT(ISERROR(SEARCH("en attente",U3)))</formula>
    </cfRule>
    <cfRule type="containsText" dxfId="1094" priority="789" stopIfTrue="1" operator="containsText" text="reouvert">
      <formula>NOT(ISERROR(SEARCH("reouvert",U3)))</formula>
    </cfRule>
    <cfRule type="containsText" dxfId="1093" priority="790" stopIfTrue="1" operator="containsText" text="nouveau">
      <formula>NOT(ISERROR(SEARCH("nouveau",U3)))</formula>
    </cfRule>
  </conditionalFormatting>
  <conditionalFormatting sqref="Q3">
    <cfRule type="containsText" dxfId="1092" priority="791" stopIfTrue="1" operator="containsText" text="fermé">
      <formula>NOT(ISERROR(SEARCH("fermé",Q3)))</formula>
    </cfRule>
    <cfRule type="containsText" dxfId="1091" priority="792" stopIfTrue="1" operator="containsText" text="en production">
      <formula>NOT(ISERROR(SEARCH("en production",Q3)))</formula>
    </cfRule>
    <cfRule type="containsText" dxfId="1090" priority="793" stopIfTrue="1" operator="containsText" text="en test">
      <formula>NOT(ISERROR(SEARCH("en test",Q3)))</formula>
    </cfRule>
    <cfRule type="containsText" dxfId="1089" priority="794" stopIfTrue="1" operator="containsText" text="en cours">
      <formula>NOT(ISERROR(SEARCH("en cours",Q3)))</formula>
    </cfRule>
    <cfRule type="containsText" dxfId="1088" priority="795" stopIfTrue="1" operator="containsText" text="en attente">
      <formula>NOT(ISERROR(SEARCH("en attente",Q3)))</formula>
    </cfRule>
    <cfRule type="containsText" dxfId="1087" priority="796" stopIfTrue="1" operator="containsText" text="reouvert">
      <formula>NOT(ISERROR(SEARCH("reouvert",Q3)))</formula>
    </cfRule>
    <cfRule type="containsText" dxfId="1086" priority="797" stopIfTrue="1" operator="containsText" text="nouveau">
      <formula>NOT(ISERROR(SEARCH("nouveau",Q3)))</formula>
    </cfRule>
  </conditionalFormatting>
  <conditionalFormatting sqref="AQ3">
    <cfRule type="containsText" dxfId="1085" priority="770" stopIfTrue="1" operator="containsText" text="fermé">
      <formula>NOT(ISERROR(SEARCH("fermé",AQ3)))</formula>
    </cfRule>
    <cfRule type="containsText" dxfId="1084" priority="771" stopIfTrue="1" operator="containsText" text="en production">
      <formula>NOT(ISERROR(SEARCH("en production",AQ3)))</formula>
    </cfRule>
    <cfRule type="containsText" dxfId="1083" priority="772" stopIfTrue="1" operator="containsText" text="en test">
      <formula>NOT(ISERROR(SEARCH("en test",AQ3)))</formula>
    </cfRule>
    <cfRule type="containsText" dxfId="1082" priority="773" stopIfTrue="1" operator="containsText" text="en cours">
      <formula>NOT(ISERROR(SEARCH("en cours",AQ3)))</formula>
    </cfRule>
    <cfRule type="containsText" dxfId="1081" priority="774" stopIfTrue="1" operator="containsText" text="en attente">
      <formula>NOT(ISERROR(SEARCH("en attente",AQ3)))</formula>
    </cfRule>
    <cfRule type="containsText" dxfId="1080" priority="775" stopIfTrue="1" operator="containsText" text="reouvert">
      <formula>NOT(ISERROR(SEARCH("reouvert",AQ3)))</formula>
    </cfRule>
    <cfRule type="containsText" dxfId="1079" priority="776" stopIfTrue="1" operator="containsText" text="nouveau">
      <formula>NOT(ISERROR(SEARCH("nouveau",AQ3)))</formula>
    </cfRule>
  </conditionalFormatting>
  <conditionalFormatting sqref="V3">
    <cfRule type="containsText" dxfId="1078" priority="756" stopIfTrue="1" operator="containsText" text="fermé">
      <formula>NOT(ISERROR(SEARCH("fermé",V3)))</formula>
    </cfRule>
    <cfRule type="containsText" dxfId="1077" priority="757" stopIfTrue="1" operator="containsText" text="en production">
      <formula>NOT(ISERROR(SEARCH("en production",V3)))</formula>
    </cfRule>
    <cfRule type="containsText" dxfId="1076" priority="758" stopIfTrue="1" operator="containsText" text="en test">
      <formula>NOT(ISERROR(SEARCH("en test",V3)))</formula>
    </cfRule>
    <cfRule type="containsText" dxfId="1075" priority="759" stopIfTrue="1" operator="containsText" text="en cours">
      <formula>NOT(ISERROR(SEARCH("en cours",V3)))</formula>
    </cfRule>
    <cfRule type="containsText" dxfId="1074" priority="760" stopIfTrue="1" operator="containsText" text="en attente">
      <formula>NOT(ISERROR(SEARCH("en attente",V3)))</formula>
    </cfRule>
    <cfRule type="containsText" dxfId="1073" priority="761" stopIfTrue="1" operator="containsText" text="reouvert">
      <formula>NOT(ISERROR(SEARCH("reouvert",V3)))</formula>
    </cfRule>
    <cfRule type="containsText" dxfId="1072" priority="762" stopIfTrue="1" operator="containsText" text="nouveau">
      <formula>NOT(ISERROR(SEARCH("nouveau",V3)))</formula>
    </cfRule>
  </conditionalFormatting>
  <conditionalFormatting sqref="V3">
    <cfRule type="containsText" dxfId="1071" priority="749" stopIfTrue="1" operator="containsText" text="fermé">
      <formula>NOT(ISERROR(SEARCH("fermé",V3)))</formula>
    </cfRule>
    <cfRule type="containsText" dxfId="1070" priority="750" stopIfTrue="1" operator="containsText" text="en production">
      <formula>NOT(ISERROR(SEARCH("en production",V3)))</formula>
    </cfRule>
    <cfRule type="containsText" dxfId="1069" priority="751" stopIfTrue="1" operator="containsText" text="en test">
      <formula>NOT(ISERROR(SEARCH("en test",V3)))</formula>
    </cfRule>
    <cfRule type="containsText" dxfId="1068" priority="752" stopIfTrue="1" operator="containsText" text="en cours">
      <formula>NOT(ISERROR(SEARCH("en cours",V3)))</formula>
    </cfRule>
    <cfRule type="containsText" dxfId="1067" priority="753" stopIfTrue="1" operator="containsText" text="en attente">
      <formula>NOT(ISERROR(SEARCH("en attente",V3)))</formula>
    </cfRule>
    <cfRule type="containsText" dxfId="1066" priority="754" stopIfTrue="1" operator="containsText" text="reouvert">
      <formula>NOT(ISERROR(SEARCH("reouvert",V3)))</formula>
    </cfRule>
    <cfRule type="containsText" dxfId="1065" priority="755" stopIfTrue="1" operator="containsText" text="nouveau">
      <formula>NOT(ISERROR(SEARCH("nouveau",V3)))</formula>
    </cfRule>
  </conditionalFormatting>
  <conditionalFormatting sqref="R3">
    <cfRule type="containsText" dxfId="1064" priority="742" stopIfTrue="1" operator="containsText" text="fermé">
      <formula>NOT(ISERROR(SEARCH("fermé",R3)))</formula>
    </cfRule>
    <cfRule type="containsText" dxfId="1063" priority="743" stopIfTrue="1" operator="containsText" text="en production">
      <formula>NOT(ISERROR(SEARCH("en production",R3)))</formula>
    </cfRule>
    <cfRule type="containsText" dxfId="1062" priority="744" stopIfTrue="1" operator="containsText" text="en test">
      <formula>NOT(ISERROR(SEARCH("en test",R3)))</formula>
    </cfRule>
    <cfRule type="containsText" dxfId="1061" priority="745" stopIfTrue="1" operator="containsText" text="en cours">
      <formula>NOT(ISERROR(SEARCH("en cours",R3)))</formula>
    </cfRule>
    <cfRule type="containsText" dxfId="1060" priority="746" stopIfTrue="1" operator="containsText" text="en attente">
      <formula>NOT(ISERROR(SEARCH("en attente",R3)))</formula>
    </cfRule>
    <cfRule type="containsText" dxfId="1059" priority="747" stopIfTrue="1" operator="containsText" text="reouvert">
      <formula>NOT(ISERROR(SEARCH("reouvert",R3)))</formula>
    </cfRule>
    <cfRule type="containsText" dxfId="1058" priority="748" stopIfTrue="1" operator="containsText" text="nouveau">
      <formula>NOT(ISERROR(SEARCH("nouveau",R3)))</formula>
    </cfRule>
  </conditionalFormatting>
  <conditionalFormatting sqref="T3">
    <cfRule type="containsText" dxfId="1057" priority="735" stopIfTrue="1" operator="containsText" text="fermé">
      <formula>NOT(ISERROR(SEARCH("fermé",T3)))</formula>
    </cfRule>
    <cfRule type="containsText" dxfId="1056" priority="736" stopIfTrue="1" operator="containsText" text="en production">
      <formula>NOT(ISERROR(SEARCH("en production",T3)))</formula>
    </cfRule>
    <cfRule type="containsText" dxfId="1055" priority="737" stopIfTrue="1" operator="containsText" text="en test">
      <formula>NOT(ISERROR(SEARCH("en test",T3)))</formula>
    </cfRule>
    <cfRule type="containsText" dxfId="1054" priority="738" stopIfTrue="1" operator="containsText" text="en cours">
      <formula>NOT(ISERROR(SEARCH("en cours",T3)))</formula>
    </cfRule>
    <cfRule type="containsText" dxfId="1053" priority="739" stopIfTrue="1" operator="containsText" text="en attente">
      <formula>NOT(ISERROR(SEARCH("en attente",T3)))</formula>
    </cfRule>
    <cfRule type="containsText" dxfId="1052" priority="740" stopIfTrue="1" operator="containsText" text="reouvert">
      <formula>NOT(ISERROR(SEARCH("reouvert",T3)))</formula>
    </cfRule>
    <cfRule type="containsText" dxfId="1051" priority="741" stopIfTrue="1" operator="containsText" text="nouveau">
      <formula>NOT(ISERROR(SEARCH("nouveau",T3)))</formula>
    </cfRule>
  </conditionalFormatting>
  <conditionalFormatting sqref="H1:H4 H41 H151:H1048576 H70:H85 H55:H68 H34:H38">
    <cfRule type="cellIs" dxfId="1050" priority="552" operator="equal">
      <formula>"SPARE"</formula>
    </cfRule>
  </conditionalFormatting>
  <conditionalFormatting sqref="H45">
    <cfRule type="cellIs" dxfId="1049" priority="434" operator="equal">
      <formula>"SPARE"</formula>
    </cfRule>
  </conditionalFormatting>
  <conditionalFormatting sqref="H39:H40">
    <cfRule type="cellIs" dxfId="1048" priority="362" operator="equal">
      <formula>"SPARE"</formula>
    </cfRule>
  </conditionalFormatting>
  <conditionalFormatting sqref="H46:H47">
    <cfRule type="cellIs" dxfId="1047" priority="359" operator="equal">
      <formula>"SPARE"</formula>
    </cfRule>
  </conditionalFormatting>
  <conditionalFormatting sqref="H42:H44">
    <cfRule type="cellIs" dxfId="1046" priority="361" operator="equal">
      <formula>"SPARE"</formula>
    </cfRule>
  </conditionalFormatting>
  <conditionalFormatting sqref="H48:H53">
    <cfRule type="cellIs" dxfId="1045" priority="360" operator="equal">
      <formula>"SPARE"</formula>
    </cfRule>
  </conditionalFormatting>
  <conditionalFormatting sqref="H69">
    <cfRule type="cellIs" dxfId="1044" priority="330" operator="equal">
      <formula>"SPARE"</formula>
    </cfRule>
  </conditionalFormatting>
  <conditionalFormatting sqref="D3">
    <cfRule type="containsText" dxfId="1043" priority="312" stopIfTrue="1" operator="containsText" text="fermé">
      <formula>NOT(ISERROR(SEARCH("fermé",D3)))</formula>
    </cfRule>
    <cfRule type="containsText" dxfId="1042" priority="313" stopIfTrue="1" operator="containsText" text="en production">
      <formula>NOT(ISERROR(SEARCH("en production",D3)))</formula>
    </cfRule>
    <cfRule type="containsText" dxfId="1041" priority="314" stopIfTrue="1" operator="containsText" text="en test">
      <formula>NOT(ISERROR(SEARCH("en test",D3)))</formula>
    </cfRule>
    <cfRule type="containsText" dxfId="1040" priority="315" stopIfTrue="1" operator="containsText" text="en cours">
      <formula>NOT(ISERROR(SEARCH("en cours",D3)))</formula>
    </cfRule>
    <cfRule type="containsText" dxfId="1039" priority="316" stopIfTrue="1" operator="containsText" text="en attente">
      <formula>NOT(ISERROR(SEARCH("en attente",D3)))</formula>
    </cfRule>
    <cfRule type="containsText" dxfId="1038" priority="317" stopIfTrue="1" operator="containsText" text="reouvert">
      <formula>NOT(ISERROR(SEARCH("reouvert",D3)))</formula>
    </cfRule>
    <cfRule type="containsText" dxfId="1037" priority="318" stopIfTrue="1" operator="containsText" text="nouveau">
      <formula>NOT(ISERROR(SEARCH("nouveau",D3)))</formula>
    </cfRule>
  </conditionalFormatting>
  <conditionalFormatting sqref="H86:H89">
    <cfRule type="cellIs" dxfId="1036" priority="251" operator="equal">
      <formula>"SPARE"</formula>
    </cfRule>
  </conditionalFormatting>
  <conditionalFormatting sqref="H90:H93">
    <cfRule type="cellIs" dxfId="1035" priority="241" operator="equal">
      <formula>"SPARE"</formula>
    </cfRule>
  </conditionalFormatting>
  <conditionalFormatting sqref="H94:H97">
    <cfRule type="cellIs" dxfId="1034" priority="231" operator="equal">
      <formula>"SPARE"</formula>
    </cfRule>
  </conditionalFormatting>
  <conditionalFormatting sqref="H98:H101">
    <cfRule type="cellIs" dxfId="1033" priority="221" operator="equal">
      <formula>"SPARE"</formula>
    </cfRule>
  </conditionalFormatting>
  <conditionalFormatting sqref="H118:H133 H115:H116">
    <cfRule type="cellIs" dxfId="1032" priority="180" operator="equal">
      <formula>"SPARE"</formula>
    </cfRule>
  </conditionalFormatting>
  <conditionalFormatting sqref="H117">
    <cfRule type="cellIs" dxfId="1031" priority="174" operator="equal">
      <formula>"SPARE"</formula>
    </cfRule>
  </conditionalFormatting>
  <conditionalFormatting sqref="H134:H137">
    <cfRule type="cellIs" dxfId="1030" priority="154" operator="equal">
      <formula>"SPARE"</formula>
    </cfRule>
  </conditionalFormatting>
  <conditionalFormatting sqref="H138:H141">
    <cfRule type="cellIs" dxfId="1029" priority="144" operator="equal">
      <formula>"SPARE"</formula>
    </cfRule>
  </conditionalFormatting>
  <conditionalFormatting sqref="H142:H145">
    <cfRule type="cellIs" dxfId="1028" priority="134" operator="equal">
      <formula>"SPARE"</formula>
    </cfRule>
  </conditionalFormatting>
  <conditionalFormatting sqref="H146:H149">
    <cfRule type="cellIs" dxfId="1027" priority="124" operator="equal">
      <formula>"SPARE"</formula>
    </cfRule>
  </conditionalFormatting>
  <conditionalFormatting sqref="H112:H114 H103:H110">
    <cfRule type="cellIs" dxfId="1026" priority="102" operator="equal">
      <formula>"SPARE"</formula>
    </cfRule>
  </conditionalFormatting>
  <conditionalFormatting sqref="H111">
    <cfRule type="cellIs" dxfId="1025" priority="101" operator="equal">
      <formula>"SPARE"</formula>
    </cfRule>
  </conditionalFormatting>
  <conditionalFormatting sqref="E3">
    <cfRule type="containsText" dxfId="1024" priority="94" stopIfTrue="1" operator="containsText" text="fermé">
      <formula>NOT(ISERROR(SEARCH("fermé",E3)))</formula>
    </cfRule>
    <cfRule type="containsText" dxfId="1023" priority="95" stopIfTrue="1" operator="containsText" text="en production">
      <formula>NOT(ISERROR(SEARCH("en production",E3)))</formula>
    </cfRule>
    <cfRule type="containsText" dxfId="1022" priority="96" stopIfTrue="1" operator="containsText" text="en test">
      <formula>NOT(ISERROR(SEARCH("en test",E3)))</formula>
    </cfRule>
    <cfRule type="containsText" dxfId="1021" priority="97" stopIfTrue="1" operator="containsText" text="en cours">
      <formula>NOT(ISERROR(SEARCH("en cours",E3)))</formula>
    </cfRule>
    <cfRule type="containsText" dxfId="1020" priority="98" stopIfTrue="1" operator="containsText" text="en attente">
      <formula>NOT(ISERROR(SEARCH("en attente",E3)))</formula>
    </cfRule>
    <cfRule type="containsText" dxfId="1019" priority="99" stopIfTrue="1" operator="containsText" text="reouvert">
      <formula>NOT(ISERROR(SEARCH("reouvert",E3)))</formula>
    </cfRule>
    <cfRule type="containsText" dxfId="1018" priority="100" stopIfTrue="1" operator="containsText" text="nouveau">
      <formula>NOT(ISERROR(SEARCH("nouveau",E3)))</formula>
    </cfRule>
  </conditionalFormatting>
  <conditionalFormatting sqref="U29:U53">
    <cfRule type="duplicateValues" dxfId="1017" priority="4954"/>
  </conditionalFormatting>
  <conditionalFormatting sqref="AA3">
    <cfRule type="containsText" dxfId="1016" priority="50" stopIfTrue="1" operator="containsText" text="fermé">
      <formula>NOT(ISERROR(SEARCH("fermé",AA3)))</formula>
    </cfRule>
    <cfRule type="containsText" dxfId="1015" priority="51" stopIfTrue="1" operator="containsText" text="en production">
      <formula>NOT(ISERROR(SEARCH("en production",AA3)))</formula>
    </cfRule>
    <cfRule type="containsText" dxfId="1014" priority="52" stopIfTrue="1" operator="containsText" text="en test">
      <formula>NOT(ISERROR(SEARCH("en test",AA3)))</formula>
    </cfRule>
    <cfRule type="containsText" dxfId="1013" priority="53" stopIfTrue="1" operator="containsText" text="en cours">
      <formula>NOT(ISERROR(SEARCH("en cours",AA3)))</formula>
    </cfRule>
    <cfRule type="containsText" dxfId="1012" priority="54" stopIfTrue="1" operator="containsText" text="en attente">
      <formula>NOT(ISERROR(SEARCH("en attente",AA3)))</formula>
    </cfRule>
    <cfRule type="containsText" dxfId="1011" priority="55" stopIfTrue="1" operator="containsText" text="reouvert">
      <formula>NOT(ISERROR(SEARCH("reouvert",AA3)))</formula>
    </cfRule>
    <cfRule type="containsText" dxfId="1010" priority="56" stopIfTrue="1" operator="containsText" text="nouveau">
      <formula>NOT(ISERROR(SEARCH("nouveau",AA3)))</formula>
    </cfRule>
  </conditionalFormatting>
  <conditionalFormatting sqref="AA3">
    <cfRule type="containsText" dxfId="1009" priority="43" stopIfTrue="1" operator="containsText" text="fermé">
      <formula>NOT(ISERROR(SEARCH("fermé",AA3)))</formula>
    </cfRule>
    <cfRule type="containsText" dxfId="1008" priority="44" stopIfTrue="1" operator="containsText" text="en production">
      <formula>NOT(ISERROR(SEARCH("en production",AA3)))</formula>
    </cfRule>
    <cfRule type="containsText" dxfId="1007" priority="45" stopIfTrue="1" operator="containsText" text="en test">
      <formula>NOT(ISERROR(SEARCH("en test",AA3)))</formula>
    </cfRule>
    <cfRule type="containsText" dxfId="1006" priority="46" stopIfTrue="1" operator="containsText" text="en cours">
      <formula>NOT(ISERROR(SEARCH("en cours",AA3)))</formula>
    </cfRule>
    <cfRule type="containsText" dxfId="1005" priority="47" stopIfTrue="1" operator="containsText" text="en attente">
      <formula>NOT(ISERROR(SEARCH("en attente",AA3)))</formula>
    </cfRule>
    <cfRule type="containsText" dxfId="1004" priority="48" stopIfTrue="1" operator="containsText" text="reouvert">
      <formula>NOT(ISERROR(SEARCH("reouvert",AA3)))</formula>
    </cfRule>
    <cfRule type="containsText" dxfId="1003" priority="49" stopIfTrue="1" operator="containsText" text="nouveau">
      <formula>NOT(ISERROR(SEARCH("nouveau",AA3)))</formula>
    </cfRule>
  </conditionalFormatting>
  <conditionalFormatting sqref="AD3">
    <cfRule type="containsText" dxfId="1002" priority="36" stopIfTrue="1" operator="containsText" text="fermé">
      <formula>NOT(ISERROR(SEARCH("fermé",AD3)))</formula>
    </cfRule>
    <cfRule type="containsText" dxfId="1001" priority="37" stopIfTrue="1" operator="containsText" text="en production">
      <formula>NOT(ISERROR(SEARCH("en production",AD3)))</formula>
    </cfRule>
    <cfRule type="containsText" dxfId="1000" priority="38" stopIfTrue="1" operator="containsText" text="en test">
      <formula>NOT(ISERROR(SEARCH("en test",AD3)))</formula>
    </cfRule>
    <cfRule type="containsText" dxfId="999" priority="39" stopIfTrue="1" operator="containsText" text="en cours">
      <formula>NOT(ISERROR(SEARCH("en cours",AD3)))</formula>
    </cfRule>
    <cfRule type="containsText" dxfId="998" priority="40" stopIfTrue="1" operator="containsText" text="en attente">
      <formula>NOT(ISERROR(SEARCH("en attente",AD3)))</formula>
    </cfRule>
    <cfRule type="containsText" dxfId="997" priority="41" stopIfTrue="1" operator="containsText" text="reouvert">
      <formula>NOT(ISERROR(SEARCH("reouvert",AD3)))</formula>
    </cfRule>
    <cfRule type="containsText" dxfId="996" priority="42" stopIfTrue="1" operator="containsText" text="nouveau">
      <formula>NOT(ISERROR(SEARCH("nouveau",AD3)))</formula>
    </cfRule>
  </conditionalFormatting>
  <conditionalFormatting sqref="AD3">
    <cfRule type="containsText" dxfId="995" priority="29" stopIfTrue="1" operator="containsText" text="fermé">
      <formula>NOT(ISERROR(SEARCH("fermé",AD3)))</formula>
    </cfRule>
    <cfRule type="containsText" dxfId="994" priority="30" stopIfTrue="1" operator="containsText" text="en production">
      <formula>NOT(ISERROR(SEARCH("en production",AD3)))</formula>
    </cfRule>
    <cfRule type="containsText" dxfId="993" priority="31" stopIfTrue="1" operator="containsText" text="en test">
      <formula>NOT(ISERROR(SEARCH("en test",AD3)))</formula>
    </cfRule>
    <cfRule type="containsText" dxfId="992" priority="32" stopIfTrue="1" operator="containsText" text="en cours">
      <formula>NOT(ISERROR(SEARCH("en cours",AD3)))</formula>
    </cfRule>
    <cfRule type="containsText" dxfId="991" priority="33" stopIfTrue="1" operator="containsText" text="en attente">
      <formula>NOT(ISERROR(SEARCH("en attente",AD3)))</formula>
    </cfRule>
    <cfRule type="containsText" dxfId="990" priority="34" stopIfTrue="1" operator="containsText" text="reouvert">
      <formula>NOT(ISERROR(SEARCH("reouvert",AD3)))</formula>
    </cfRule>
    <cfRule type="containsText" dxfId="989" priority="35" stopIfTrue="1" operator="containsText" text="nouveau">
      <formula>NOT(ISERROR(SEARCH("nouveau",AD3)))</formula>
    </cfRule>
  </conditionalFormatting>
  <conditionalFormatting sqref="AG3">
    <cfRule type="containsText" dxfId="988" priority="22" stopIfTrue="1" operator="containsText" text="fermé">
      <formula>NOT(ISERROR(SEARCH("fermé",AG3)))</formula>
    </cfRule>
    <cfRule type="containsText" dxfId="987" priority="23" stopIfTrue="1" operator="containsText" text="en production">
      <formula>NOT(ISERROR(SEARCH("en production",AG3)))</formula>
    </cfRule>
    <cfRule type="containsText" dxfId="986" priority="24" stopIfTrue="1" operator="containsText" text="en test">
      <formula>NOT(ISERROR(SEARCH("en test",AG3)))</formula>
    </cfRule>
    <cfRule type="containsText" dxfId="985" priority="25" stopIfTrue="1" operator="containsText" text="en cours">
      <formula>NOT(ISERROR(SEARCH("en cours",AG3)))</formula>
    </cfRule>
    <cfRule type="containsText" dxfId="984" priority="26" stopIfTrue="1" operator="containsText" text="en attente">
      <formula>NOT(ISERROR(SEARCH("en attente",AG3)))</formula>
    </cfRule>
    <cfRule type="containsText" dxfId="983" priority="27" stopIfTrue="1" operator="containsText" text="reouvert">
      <formula>NOT(ISERROR(SEARCH("reouvert",AG3)))</formula>
    </cfRule>
    <cfRule type="containsText" dxfId="982" priority="28" stopIfTrue="1" operator="containsText" text="nouveau">
      <formula>NOT(ISERROR(SEARCH("nouveau",AG3)))</formula>
    </cfRule>
  </conditionalFormatting>
  <conditionalFormatting sqref="AG3">
    <cfRule type="containsText" dxfId="981" priority="15" stopIfTrue="1" operator="containsText" text="fermé">
      <formula>NOT(ISERROR(SEARCH("fermé",AG3)))</formula>
    </cfRule>
    <cfRule type="containsText" dxfId="980" priority="16" stopIfTrue="1" operator="containsText" text="en production">
      <formula>NOT(ISERROR(SEARCH("en production",AG3)))</formula>
    </cfRule>
    <cfRule type="containsText" dxfId="979" priority="17" stopIfTrue="1" operator="containsText" text="en test">
      <formula>NOT(ISERROR(SEARCH("en test",AG3)))</formula>
    </cfRule>
    <cfRule type="containsText" dxfId="978" priority="18" stopIfTrue="1" operator="containsText" text="en cours">
      <formula>NOT(ISERROR(SEARCH("en cours",AG3)))</formula>
    </cfRule>
    <cfRule type="containsText" dxfId="977" priority="19" stopIfTrue="1" operator="containsText" text="en attente">
      <formula>NOT(ISERROR(SEARCH("en attente",AG3)))</formula>
    </cfRule>
    <cfRule type="containsText" dxfId="976" priority="20" stopIfTrue="1" operator="containsText" text="reouvert">
      <formula>NOT(ISERROR(SEARCH("reouvert",AG3)))</formula>
    </cfRule>
    <cfRule type="containsText" dxfId="975" priority="21" stopIfTrue="1" operator="containsText" text="nouveau">
      <formula>NOT(ISERROR(SEARCH("nouveau",AG3)))</formula>
    </cfRule>
  </conditionalFormatting>
  <conditionalFormatting sqref="AJ3">
    <cfRule type="containsText" dxfId="974" priority="8" stopIfTrue="1" operator="containsText" text="fermé">
      <formula>NOT(ISERROR(SEARCH("fermé",AJ3)))</formula>
    </cfRule>
    <cfRule type="containsText" dxfId="973" priority="9" stopIfTrue="1" operator="containsText" text="en production">
      <formula>NOT(ISERROR(SEARCH("en production",AJ3)))</formula>
    </cfRule>
    <cfRule type="containsText" dxfId="972" priority="10" stopIfTrue="1" operator="containsText" text="en test">
      <formula>NOT(ISERROR(SEARCH("en test",AJ3)))</formula>
    </cfRule>
    <cfRule type="containsText" dxfId="971" priority="11" stopIfTrue="1" operator="containsText" text="en cours">
      <formula>NOT(ISERROR(SEARCH("en cours",AJ3)))</formula>
    </cfRule>
    <cfRule type="containsText" dxfId="970" priority="12" stopIfTrue="1" operator="containsText" text="en attente">
      <formula>NOT(ISERROR(SEARCH("en attente",AJ3)))</formula>
    </cfRule>
    <cfRule type="containsText" dxfId="969" priority="13" stopIfTrue="1" operator="containsText" text="reouvert">
      <formula>NOT(ISERROR(SEARCH("reouvert",AJ3)))</formula>
    </cfRule>
    <cfRule type="containsText" dxfId="968" priority="14" stopIfTrue="1" operator="containsText" text="nouveau">
      <formula>NOT(ISERROR(SEARCH("nouveau",AJ3)))</formula>
    </cfRule>
  </conditionalFormatting>
  <conditionalFormatting sqref="AJ3">
    <cfRule type="containsText" dxfId="967" priority="1" stopIfTrue="1" operator="containsText" text="fermé">
      <formula>NOT(ISERROR(SEARCH("fermé",AJ3)))</formula>
    </cfRule>
    <cfRule type="containsText" dxfId="966" priority="2" stopIfTrue="1" operator="containsText" text="en production">
      <formula>NOT(ISERROR(SEARCH("en production",AJ3)))</formula>
    </cfRule>
    <cfRule type="containsText" dxfId="965" priority="3" stopIfTrue="1" operator="containsText" text="en test">
      <formula>NOT(ISERROR(SEARCH("en test",AJ3)))</formula>
    </cfRule>
    <cfRule type="containsText" dxfId="964" priority="4" stopIfTrue="1" operator="containsText" text="en cours">
      <formula>NOT(ISERROR(SEARCH("en cours",AJ3)))</formula>
    </cfRule>
    <cfRule type="containsText" dxfId="963" priority="5" stopIfTrue="1" operator="containsText" text="en attente">
      <formula>NOT(ISERROR(SEARCH("en attente",AJ3)))</formula>
    </cfRule>
    <cfRule type="containsText" dxfId="962" priority="6" stopIfTrue="1" operator="containsText" text="reouvert">
      <formula>NOT(ISERROR(SEARCH("reouvert",AJ3)))</formula>
    </cfRule>
    <cfRule type="containsText" dxfId="961" priority="7" stopIfTrue="1" operator="containsText" text="nouveau">
      <formula>NOT(ISERROR(SEARCH("nouveau",AJ3)))</formula>
    </cfRule>
  </conditionalFormatting>
  <conditionalFormatting sqref="M1:N1048576">
    <cfRule type="containsText" dxfId="960" priority="125" stopIfTrue="1" operator="containsText" text="fermé">
      <formula>NOT(ISERROR(SEARCH("fermé",M1)))</formula>
    </cfRule>
    <cfRule type="containsText" dxfId="959" priority="126" stopIfTrue="1" operator="containsText" text="en production">
      <formula>NOT(ISERROR(SEARCH("en production",M1)))</formula>
    </cfRule>
    <cfRule type="containsText" dxfId="958" priority="127" stopIfTrue="1" operator="containsText" text="en test">
      <formula>NOT(ISERROR(SEARCH("en test",M1)))</formula>
    </cfRule>
    <cfRule type="containsText" dxfId="957" priority="128" stopIfTrue="1" operator="containsText" text="en cours">
      <formula>NOT(ISERROR(SEARCH("en cours",M1)))</formula>
    </cfRule>
    <cfRule type="containsText" dxfId="956" priority="129" stopIfTrue="1" operator="containsText" text="en attente">
      <formula>NOT(ISERROR(SEARCH("en attente",M1)))</formula>
    </cfRule>
    <cfRule type="containsText" dxfId="955" priority="130" stopIfTrue="1" operator="containsText" text="reouvert">
      <formula>NOT(ISERROR(SEARCH("reouvert",M1)))</formula>
    </cfRule>
    <cfRule type="containsText" dxfId="954" priority="131" stopIfTrue="1" operator="containsText" text="nouveau">
      <formula>NOT(ISERROR(SEARCH("nouveau",M1)))</formula>
    </cfRule>
  </conditionalFormatting>
  <dataValidations disablePrompts="1" count="2">
    <dataValidation type="list" allowBlank="1" showInputMessage="1" showErrorMessage="1" sqref="M5:N2699" xr:uid="{00000000-0002-0000-0000-000000000000}">
      <formula1>liste_status</formula1>
    </dataValidation>
    <dataValidation type="list" allowBlank="1" showInputMessage="1" showErrorMessage="1" sqref="D5:D62" xr:uid="{823F396B-89B2-4CE3-8E38-A3A408B2DB54}">
      <formula1>liste_Unit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&amp;LNom du projet&amp;C&amp;"-,Gras"&amp;14&amp;A</oddHeader>
    <oddFooter xml:space="preserve">&amp;C&amp;P/&amp;N&amp;R&amp;D
</oddFooter>
  </headerFooter>
  <colBreaks count="1" manualBreakCount="1">
    <brk id="43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D7733-1AF1-4E3A-8318-45B142B61E2A}">
  <sheetPr>
    <tabColor rgb="FFFFFF00"/>
  </sheetPr>
  <dimension ref="A1:AP111"/>
  <sheetViews>
    <sheetView tabSelected="1" topLeftCell="A44" zoomScale="70" zoomScaleNormal="70" workbookViewId="0">
      <selection activeCell="C53" sqref="C53"/>
    </sheetView>
  </sheetViews>
  <sheetFormatPr baseColWidth="10" defaultColWidth="10.7109375" defaultRowHeight="15" outlineLevelRow="1" x14ac:dyDescent="0.25"/>
  <cols>
    <col min="1" max="1" width="16.85546875" customWidth="1"/>
    <col min="2" max="2" width="2.7109375" customWidth="1"/>
    <col min="3" max="8" width="28.7109375" customWidth="1"/>
    <col min="9" max="11" width="2.7109375" customWidth="1"/>
    <col min="12" max="17" width="28.7109375" customWidth="1"/>
    <col min="18" max="20" width="2.7109375" customWidth="1"/>
    <col min="21" max="26" width="28.7109375" customWidth="1"/>
    <col min="27" max="29" width="2.7109375" customWidth="1"/>
    <col min="30" max="35" width="28.7109375" customWidth="1"/>
    <col min="36" max="38" width="2.7109375" customWidth="1"/>
    <col min="39" max="39" width="15.7109375" bestFit="1" customWidth="1"/>
    <col min="40" max="40" width="16.28515625" bestFit="1" customWidth="1"/>
    <col min="41" max="41" width="2.7109375" customWidth="1"/>
  </cols>
  <sheetData>
    <row r="1" spans="1:37" s="34" customFormat="1" ht="18" thickTop="1" thickBot="1" x14ac:dyDescent="0.35">
      <c r="C1" s="154"/>
    </row>
    <row r="2" spans="1:37" s="34" customFormat="1" ht="18" thickTop="1" thickBot="1" x14ac:dyDescent="0.35"/>
    <row r="3" spans="1:37" s="34" customFormat="1" ht="18" hidden="1" outlineLevel="1" thickTop="1" thickBot="1" x14ac:dyDescent="0.35">
      <c r="A3" s="141" t="s">
        <v>22</v>
      </c>
      <c r="C3" s="34" t="str">
        <f t="shared" ref="C3:AJ3" si="0">IFERROR(INDEX(_Vlan,MATCH(C11,_Nsw1_Port,0)),"")</f>
        <v/>
      </c>
      <c r="D3" s="34" t="str">
        <f t="shared" si="0"/>
        <v/>
      </c>
      <c r="E3" s="34" t="str">
        <f t="shared" si="0"/>
        <v/>
      </c>
      <c r="F3" s="34" t="str">
        <f t="shared" si="0"/>
        <v/>
      </c>
      <c r="G3" s="34" t="str">
        <f t="shared" si="0"/>
        <v/>
      </c>
      <c r="H3" s="34" t="str">
        <f t="shared" si="0"/>
        <v/>
      </c>
      <c r="I3" s="34" t="str">
        <f t="shared" si="0"/>
        <v/>
      </c>
      <c r="J3" s="34" t="str">
        <f t="shared" si="0"/>
        <v/>
      </c>
      <c r="K3" s="34" t="str">
        <f t="shared" si="0"/>
        <v/>
      </c>
      <c r="L3" s="34" t="str">
        <f t="shared" si="0"/>
        <v/>
      </c>
      <c r="M3" s="34" t="str">
        <f t="shared" si="0"/>
        <v/>
      </c>
      <c r="N3" s="34" t="str">
        <f t="shared" si="0"/>
        <v/>
      </c>
      <c r="O3" s="34" t="str">
        <f t="shared" si="0"/>
        <v/>
      </c>
      <c r="P3" s="34" t="str">
        <f t="shared" si="0"/>
        <v/>
      </c>
      <c r="Q3" s="34" t="str">
        <f t="shared" si="0"/>
        <v/>
      </c>
      <c r="R3" s="34" t="str">
        <f t="shared" si="0"/>
        <v/>
      </c>
      <c r="S3" s="34" t="str">
        <f t="shared" si="0"/>
        <v/>
      </c>
      <c r="T3" s="34" t="str">
        <f t="shared" si="0"/>
        <v/>
      </c>
      <c r="U3" s="34" t="str">
        <f t="shared" si="0"/>
        <v/>
      </c>
      <c r="V3" s="34" t="str">
        <f t="shared" si="0"/>
        <v/>
      </c>
      <c r="W3" s="34" t="str">
        <f t="shared" si="0"/>
        <v/>
      </c>
      <c r="X3" s="34" t="str">
        <f t="shared" si="0"/>
        <v/>
      </c>
      <c r="Y3" s="34" t="str">
        <f t="shared" si="0"/>
        <v/>
      </c>
      <c r="Z3" s="34" t="str">
        <f t="shared" si="0"/>
        <v/>
      </c>
      <c r="AA3" s="34" t="str">
        <f t="shared" si="0"/>
        <v/>
      </c>
      <c r="AB3" s="34" t="str">
        <f t="shared" si="0"/>
        <v/>
      </c>
      <c r="AC3" s="34" t="str">
        <f t="shared" si="0"/>
        <v/>
      </c>
      <c r="AD3" s="34" t="str">
        <f t="shared" si="0"/>
        <v/>
      </c>
      <c r="AE3" s="34" t="str">
        <f t="shared" si="0"/>
        <v/>
      </c>
      <c r="AF3" s="34" t="str">
        <f t="shared" si="0"/>
        <v/>
      </c>
      <c r="AG3" s="34" t="str">
        <f t="shared" si="0"/>
        <v/>
      </c>
      <c r="AH3" s="34" t="str">
        <f t="shared" si="0"/>
        <v/>
      </c>
      <c r="AI3" s="34" t="str">
        <f t="shared" si="0"/>
        <v/>
      </c>
      <c r="AJ3" s="34" t="str">
        <f t="shared" si="0"/>
        <v/>
      </c>
    </row>
    <row r="4" spans="1:37" s="34" customFormat="1" ht="18" hidden="1" outlineLevel="1" thickTop="1" thickBot="1" x14ac:dyDescent="0.35">
      <c r="A4" s="141" t="s">
        <v>134</v>
      </c>
      <c r="C4" s="34" t="str">
        <f t="shared" ref="C4:W4" si="1">IFERROR(INDEX(_VlanId,MATCH(C11,_Nsw1_Port,0)),"")</f>
        <v/>
      </c>
      <c r="D4" s="34" t="str">
        <f t="shared" si="1"/>
        <v/>
      </c>
      <c r="E4" s="34" t="str">
        <f t="shared" si="1"/>
        <v/>
      </c>
      <c r="F4" s="34" t="str">
        <f t="shared" si="1"/>
        <v/>
      </c>
      <c r="G4" s="34" t="str">
        <f t="shared" si="1"/>
        <v/>
      </c>
      <c r="H4" s="34" t="str">
        <f t="shared" si="1"/>
        <v/>
      </c>
      <c r="I4" s="34" t="str">
        <f t="shared" si="1"/>
        <v/>
      </c>
      <c r="J4" s="34" t="str">
        <f t="shared" si="1"/>
        <v/>
      </c>
      <c r="K4" s="34" t="str">
        <f t="shared" si="1"/>
        <v/>
      </c>
      <c r="L4" s="34" t="str">
        <f t="shared" si="1"/>
        <v/>
      </c>
      <c r="M4" s="34" t="str">
        <f t="shared" si="1"/>
        <v/>
      </c>
      <c r="N4" s="34" t="str">
        <f t="shared" si="1"/>
        <v/>
      </c>
      <c r="O4" s="34" t="str">
        <f t="shared" si="1"/>
        <v/>
      </c>
      <c r="P4" s="34" t="str">
        <f t="shared" si="1"/>
        <v/>
      </c>
      <c r="Q4" s="34" t="str">
        <f t="shared" si="1"/>
        <v/>
      </c>
      <c r="R4" s="34" t="str">
        <f t="shared" si="1"/>
        <v/>
      </c>
      <c r="S4" s="34" t="str">
        <f t="shared" si="1"/>
        <v/>
      </c>
      <c r="T4" s="34" t="str">
        <f t="shared" si="1"/>
        <v/>
      </c>
      <c r="U4" s="34" t="str">
        <f t="shared" si="1"/>
        <v/>
      </c>
      <c r="V4" s="34" t="str">
        <f t="shared" si="1"/>
        <v/>
      </c>
      <c r="W4" s="34" t="str">
        <f t="shared" si="1"/>
        <v/>
      </c>
    </row>
    <row r="5" spans="1:37" s="34" customFormat="1" ht="18" hidden="1" outlineLevel="1" thickTop="1" thickBot="1" x14ac:dyDescent="0.35">
      <c r="A5" s="141" t="s">
        <v>131</v>
      </c>
      <c r="C5" s="34" t="str">
        <f t="shared" ref="C5:AJ5" si="2">IFERROR(INDEX(_IP1,MATCH(C11,_Nsw1_Port,0)),"")</f>
        <v/>
      </c>
      <c r="D5" s="34" t="str">
        <f t="shared" si="2"/>
        <v/>
      </c>
      <c r="E5" s="34" t="str">
        <f t="shared" si="2"/>
        <v/>
      </c>
      <c r="F5" s="34" t="str">
        <f t="shared" si="2"/>
        <v/>
      </c>
      <c r="G5" s="34" t="str">
        <f t="shared" si="2"/>
        <v/>
      </c>
      <c r="H5" s="34" t="str">
        <f t="shared" si="2"/>
        <v/>
      </c>
      <c r="I5" s="34" t="str">
        <f t="shared" si="2"/>
        <v/>
      </c>
      <c r="J5" s="34" t="str">
        <f t="shared" si="2"/>
        <v/>
      </c>
      <c r="K5" s="34" t="str">
        <f t="shared" si="2"/>
        <v/>
      </c>
      <c r="L5" s="34" t="str">
        <f t="shared" si="2"/>
        <v/>
      </c>
      <c r="M5" s="34" t="str">
        <f t="shared" si="2"/>
        <v/>
      </c>
      <c r="N5" s="34" t="str">
        <f t="shared" si="2"/>
        <v/>
      </c>
      <c r="O5" s="34" t="str">
        <f t="shared" si="2"/>
        <v/>
      </c>
      <c r="P5" s="34" t="str">
        <f t="shared" si="2"/>
        <v/>
      </c>
      <c r="Q5" s="34" t="str">
        <f t="shared" si="2"/>
        <v/>
      </c>
      <c r="R5" s="34" t="str">
        <f t="shared" si="2"/>
        <v/>
      </c>
      <c r="S5" s="34" t="str">
        <f t="shared" si="2"/>
        <v/>
      </c>
      <c r="T5" s="34" t="str">
        <f t="shared" si="2"/>
        <v/>
      </c>
      <c r="U5" s="34" t="str">
        <f t="shared" si="2"/>
        <v/>
      </c>
      <c r="V5" s="34" t="str">
        <f t="shared" si="2"/>
        <v/>
      </c>
      <c r="W5" s="34" t="str">
        <f t="shared" si="2"/>
        <v/>
      </c>
      <c r="X5" s="34" t="str">
        <f t="shared" si="2"/>
        <v/>
      </c>
      <c r="Y5" s="34" t="str">
        <f t="shared" si="2"/>
        <v/>
      </c>
      <c r="Z5" s="34" t="str">
        <f t="shared" si="2"/>
        <v/>
      </c>
      <c r="AA5" s="34" t="str">
        <f t="shared" si="2"/>
        <v/>
      </c>
      <c r="AB5" s="34" t="str">
        <f t="shared" si="2"/>
        <v/>
      </c>
      <c r="AC5" s="34" t="str">
        <f t="shared" si="2"/>
        <v/>
      </c>
      <c r="AD5" s="34" t="str">
        <f t="shared" si="2"/>
        <v/>
      </c>
      <c r="AE5" s="34" t="str">
        <f t="shared" si="2"/>
        <v/>
      </c>
      <c r="AF5" s="34" t="str">
        <f t="shared" si="2"/>
        <v/>
      </c>
      <c r="AG5" s="34" t="str">
        <f t="shared" si="2"/>
        <v/>
      </c>
      <c r="AH5" s="34" t="str">
        <f t="shared" si="2"/>
        <v/>
      </c>
      <c r="AI5" s="34" t="str">
        <f t="shared" si="2"/>
        <v/>
      </c>
      <c r="AJ5" s="34" t="str">
        <f t="shared" si="2"/>
        <v/>
      </c>
    </row>
    <row r="6" spans="1:37" s="100" customFormat="1" ht="18" hidden="1" outlineLevel="1" thickTop="1" thickBot="1" x14ac:dyDescent="0.3">
      <c r="A6" s="141" t="s">
        <v>132</v>
      </c>
      <c r="C6" s="136" t="str">
        <f t="shared" ref="C6:AJ6" si="3">IFERROR(INDEX(_Label,MATCH(C11,_Nsw1_Port,0)),"")</f>
        <v/>
      </c>
      <c r="D6" s="136" t="str">
        <f t="shared" si="3"/>
        <v/>
      </c>
      <c r="E6" s="136" t="str">
        <f t="shared" si="3"/>
        <v/>
      </c>
      <c r="F6" s="136" t="str">
        <f t="shared" si="3"/>
        <v/>
      </c>
      <c r="G6" s="136" t="str">
        <f t="shared" si="3"/>
        <v/>
      </c>
      <c r="H6" s="136" t="str">
        <f t="shared" si="3"/>
        <v/>
      </c>
      <c r="I6" s="136" t="str">
        <f t="shared" si="3"/>
        <v/>
      </c>
      <c r="J6" s="136" t="str">
        <f t="shared" si="3"/>
        <v/>
      </c>
      <c r="K6" s="136" t="str">
        <f t="shared" si="3"/>
        <v/>
      </c>
      <c r="L6" s="136" t="str">
        <f t="shared" si="3"/>
        <v/>
      </c>
      <c r="M6" s="136" t="str">
        <f t="shared" si="3"/>
        <v/>
      </c>
      <c r="N6" s="136" t="str">
        <f t="shared" si="3"/>
        <v/>
      </c>
      <c r="O6" s="136" t="str">
        <f t="shared" si="3"/>
        <v/>
      </c>
      <c r="P6" s="136" t="str">
        <f t="shared" si="3"/>
        <v/>
      </c>
      <c r="Q6" s="136" t="str">
        <f t="shared" si="3"/>
        <v/>
      </c>
      <c r="R6" s="136" t="str">
        <f t="shared" si="3"/>
        <v/>
      </c>
      <c r="S6" s="136" t="str">
        <f t="shared" si="3"/>
        <v/>
      </c>
      <c r="T6" s="136" t="str">
        <f t="shared" si="3"/>
        <v/>
      </c>
      <c r="U6" s="136" t="str">
        <f t="shared" si="3"/>
        <v/>
      </c>
      <c r="V6" s="136" t="str">
        <f t="shared" si="3"/>
        <v/>
      </c>
      <c r="W6" s="136" t="str">
        <f t="shared" si="3"/>
        <v/>
      </c>
      <c r="X6" s="101" t="str">
        <f t="shared" si="3"/>
        <v/>
      </c>
      <c r="Y6" s="101" t="str">
        <f t="shared" si="3"/>
        <v/>
      </c>
      <c r="Z6" s="101" t="str">
        <f t="shared" si="3"/>
        <v/>
      </c>
      <c r="AA6" s="101" t="str">
        <f t="shared" si="3"/>
        <v/>
      </c>
      <c r="AB6" s="101" t="str">
        <f t="shared" si="3"/>
        <v/>
      </c>
      <c r="AC6" s="101" t="str">
        <f t="shared" si="3"/>
        <v/>
      </c>
      <c r="AD6" s="101" t="str">
        <f t="shared" si="3"/>
        <v/>
      </c>
      <c r="AE6" s="101" t="str">
        <f t="shared" si="3"/>
        <v/>
      </c>
      <c r="AF6" s="101" t="str">
        <f t="shared" si="3"/>
        <v/>
      </c>
      <c r="AG6" s="101" t="str">
        <f t="shared" si="3"/>
        <v/>
      </c>
      <c r="AH6" s="101" t="str">
        <f t="shared" si="3"/>
        <v/>
      </c>
      <c r="AI6" s="101" t="str">
        <f t="shared" si="3"/>
        <v/>
      </c>
      <c r="AJ6" s="101" t="str">
        <f t="shared" si="3"/>
        <v/>
      </c>
    </row>
    <row r="7" spans="1:37" s="34" customFormat="1" ht="18" hidden="1" outlineLevel="1" thickTop="1" thickBot="1" x14ac:dyDescent="0.35">
      <c r="A7" s="141" t="s">
        <v>133</v>
      </c>
      <c r="C7" s="34" t="str">
        <f t="shared" ref="C7:AJ7" si="4">IFERROR(INDEX(_Cable,MATCH(C11,_Nsw1_Port,0)),"")</f>
        <v/>
      </c>
      <c r="D7" s="34" t="str">
        <f t="shared" si="4"/>
        <v/>
      </c>
      <c r="E7" s="34" t="str">
        <f t="shared" si="4"/>
        <v/>
      </c>
      <c r="F7" s="34" t="str">
        <f t="shared" si="4"/>
        <v/>
      </c>
      <c r="G7" s="34" t="str">
        <f t="shared" si="4"/>
        <v/>
      </c>
      <c r="H7" s="34" t="str">
        <f t="shared" si="4"/>
        <v/>
      </c>
      <c r="I7" s="34" t="str">
        <f t="shared" si="4"/>
        <v/>
      </c>
      <c r="J7" s="34" t="str">
        <f t="shared" si="4"/>
        <v/>
      </c>
      <c r="K7" s="34" t="str">
        <f t="shared" si="4"/>
        <v/>
      </c>
      <c r="L7" s="34" t="str">
        <f t="shared" si="4"/>
        <v/>
      </c>
      <c r="M7" s="34" t="str">
        <f t="shared" si="4"/>
        <v/>
      </c>
      <c r="N7" s="34" t="str">
        <f t="shared" si="4"/>
        <v/>
      </c>
      <c r="O7" s="34" t="str">
        <f t="shared" si="4"/>
        <v/>
      </c>
      <c r="P7" s="34" t="str">
        <f t="shared" si="4"/>
        <v/>
      </c>
      <c r="Q7" s="34" t="str">
        <f t="shared" si="4"/>
        <v/>
      </c>
      <c r="R7" s="34" t="str">
        <f t="shared" si="4"/>
        <v/>
      </c>
      <c r="S7" s="34" t="str">
        <f t="shared" si="4"/>
        <v/>
      </c>
      <c r="T7" s="34" t="str">
        <f t="shared" si="4"/>
        <v/>
      </c>
      <c r="U7" s="34" t="str">
        <f t="shared" si="4"/>
        <v/>
      </c>
      <c r="V7" s="34" t="str">
        <f t="shared" si="4"/>
        <v/>
      </c>
      <c r="W7" s="34" t="str">
        <f t="shared" si="4"/>
        <v/>
      </c>
      <c r="X7" s="34" t="str">
        <f t="shared" si="4"/>
        <v/>
      </c>
      <c r="Y7" s="34" t="str">
        <f t="shared" si="4"/>
        <v/>
      </c>
      <c r="Z7" s="34" t="str">
        <f t="shared" si="4"/>
        <v/>
      </c>
      <c r="AA7" s="34" t="str">
        <f t="shared" si="4"/>
        <v/>
      </c>
      <c r="AB7" s="34" t="str">
        <f t="shared" si="4"/>
        <v/>
      </c>
      <c r="AC7" s="34" t="str">
        <f t="shared" si="4"/>
        <v/>
      </c>
      <c r="AD7" s="34" t="str">
        <f t="shared" si="4"/>
        <v/>
      </c>
      <c r="AE7" s="34" t="str">
        <f t="shared" si="4"/>
        <v/>
      </c>
      <c r="AF7" s="34" t="str">
        <f t="shared" si="4"/>
        <v/>
      </c>
      <c r="AG7" s="34" t="str">
        <f t="shared" si="4"/>
        <v/>
      </c>
      <c r="AH7" s="34" t="str">
        <f t="shared" si="4"/>
        <v/>
      </c>
      <c r="AI7" s="34" t="str">
        <f t="shared" si="4"/>
        <v/>
      </c>
      <c r="AJ7" s="34" t="str">
        <f t="shared" si="4"/>
        <v/>
      </c>
    </row>
    <row r="8" spans="1:37" s="137" customFormat="1" ht="50.1" customHeight="1" collapsed="1" thickTop="1" thickBot="1" x14ac:dyDescent="0.35">
      <c r="A8" s="141" t="s">
        <v>27</v>
      </c>
      <c r="C8" s="139" t="str">
        <f t="shared" ref="C8:W8" si="5">IFERROR(INDEX(_Equipement,MATCH(C11,_Nsw1_Port,0)),"")</f>
        <v/>
      </c>
      <c r="D8" s="139" t="str">
        <f t="shared" si="5"/>
        <v/>
      </c>
      <c r="E8" s="139" t="str">
        <f t="shared" si="5"/>
        <v/>
      </c>
      <c r="F8" s="139" t="str">
        <f t="shared" si="5"/>
        <v/>
      </c>
      <c r="G8" s="139" t="str">
        <f t="shared" si="5"/>
        <v/>
      </c>
      <c r="H8" s="139" t="str">
        <f t="shared" si="5"/>
        <v/>
      </c>
      <c r="I8" s="139" t="str">
        <f t="shared" si="5"/>
        <v/>
      </c>
      <c r="J8" s="139" t="str">
        <f t="shared" si="5"/>
        <v/>
      </c>
      <c r="K8" s="139" t="str">
        <f t="shared" si="5"/>
        <v/>
      </c>
      <c r="L8" s="139" t="str">
        <f t="shared" si="5"/>
        <v/>
      </c>
      <c r="M8" s="139" t="str">
        <f t="shared" si="5"/>
        <v/>
      </c>
      <c r="N8" s="139" t="str">
        <f t="shared" si="5"/>
        <v/>
      </c>
      <c r="O8" s="139" t="str">
        <f t="shared" si="5"/>
        <v/>
      </c>
      <c r="P8" s="139" t="str">
        <f t="shared" si="5"/>
        <v/>
      </c>
      <c r="Q8" s="139" t="str">
        <f t="shared" si="5"/>
        <v/>
      </c>
      <c r="R8" s="139" t="str">
        <f t="shared" si="5"/>
        <v/>
      </c>
      <c r="S8" s="139" t="str">
        <f t="shared" si="5"/>
        <v/>
      </c>
      <c r="T8" s="139" t="str">
        <f t="shared" si="5"/>
        <v/>
      </c>
      <c r="U8" s="139" t="str">
        <f t="shared" si="5"/>
        <v/>
      </c>
      <c r="V8" s="139" t="str">
        <f t="shared" si="5"/>
        <v/>
      </c>
      <c r="W8" s="139" t="str">
        <f t="shared" si="5"/>
        <v/>
      </c>
      <c r="X8" s="138" t="str">
        <f t="shared" ref="X8:AI8" si="6">IFERROR(INDEX(_Equipement,MATCH(X13,_Nsw1_Port,0)),"")</f>
        <v/>
      </c>
      <c r="Y8" s="138" t="str">
        <f t="shared" si="6"/>
        <v/>
      </c>
      <c r="Z8" s="138" t="str">
        <f t="shared" si="6"/>
        <v/>
      </c>
      <c r="AA8" s="138" t="str">
        <f t="shared" si="6"/>
        <v/>
      </c>
      <c r="AB8" s="138" t="str">
        <f t="shared" si="6"/>
        <v/>
      </c>
      <c r="AC8" s="138" t="str">
        <f t="shared" si="6"/>
        <v/>
      </c>
      <c r="AD8" s="138" t="str">
        <f t="shared" si="6"/>
        <v/>
      </c>
      <c r="AE8" s="138" t="str">
        <f t="shared" si="6"/>
        <v/>
      </c>
      <c r="AF8" s="138" t="str">
        <f t="shared" si="6"/>
        <v/>
      </c>
      <c r="AG8" s="138" t="str">
        <f t="shared" si="6"/>
        <v/>
      </c>
      <c r="AH8" s="138" t="str">
        <f t="shared" si="6"/>
        <v/>
      </c>
      <c r="AI8" s="138" t="str">
        <f t="shared" si="6"/>
        <v/>
      </c>
    </row>
    <row r="9" spans="1:37" s="34" customFormat="1" ht="18" thickTop="1" thickBot="1" x14ac:dyDescent="0.35">
      <c r="A9" s="35"/>
      <c r="T9" s="36"/>
      <c r="U9" s="36"/>
      <c r="V9" s="36"/>
      <c r="W9" s="36"/>
      <c r="X9" s="36"/>
      <c r="Y9" s="36"/>
      <c r="Z9" s="36"/>
      <c r="AA9" s="36"/>
      <c r="AC9" s="36"/>
      <c r="AD9" s="36"/>
      <c r="AE9" s="36"/>
      <c r="AF9" s="36"/>
      <c r="AG9" s="36"/>
      <c r="AH9" s="36"/>
      <c r="AI9" s="36"/>
      <c r="AJ9" s="36"/>
    </row>
    <row r="10" spans="1:37" s="34" customFormat="1" ht="18" thickTop="1" thickBot="1" x14ac:dyDescent="0.35">
      <c r="A10" s="35"/>
      <c r="B10" s="37"/>
      <c r="C10" s="38"/>
      <c r="D10" s="38"/>
      <c r="E10" s="38"/>
      <c r="F10" s="38"/>
      <c r="G10" s="38"/>
      <c r="H10" s="38"/>
      <c r="I10" s="39"/>
      <c r="J10" s="35"/>
      <c r="K10" s="37"/>
      <c r="L10" s="38"/>
      <c r="M10" s="38"/>
      <c r="N10" s="38"/>
      <c r="O10" s="38"/>
      <c r="P10" s="38"/>
      <c r="Q10" s="38"/>
      <c r="R10" s="39"/>
      <c r="S10" s="40"/>
      <c r="T10" s="37"/>
      <c r="U10" s="38"/>
      <c r="V10" s="38"/>
      <c r="W10" s="104"/>
      <c r="X10" s="44"/>
      <c r="AK10" s="44"/>
    </row>
    <row r="11" spans="1:37" s="48" customFormat="1" ht="20.25" thickTop="1" thickBot="1" x14ac:dyDescent="0.35">
      <c r="A11" s="46" t="s">
        <v>71</v>
      </c>
      <c r="B11" s="47"/>
      <c r="C11" s="48" t="s">
        <v>24</v>
      </c>
      <c r="D11" s="48" t="s">
        <v>28</v>
      </c>
      <c r="E11" s="48" t="s">
        <v>30</v>
      </c>
      <c r="F11" s="48" t="s">
        <v>32</v>
      </c>
      <c r="G11" s="48" t="s">
        <v>34</v>
      </c>
      <c r="H11" s="48" t="s">
        <v>36</v>
      </c>
      <c r="I11" s="49"/>
      <c r="J11" s="50"/>
      <c r="K11" s="51"/>
      <c r="L11" s="48" t="s">
        <v>51</v>
      </c>
      <c r="M11" s="48" t="s">
        <v>39</v>
      </c>
      <c r="N11" s="48" t="s">
        <v>41</v>
      </c>
      <c r="O11" s="48" t="s">
        <v>43</v>
      </c>
      <c r="P11" s="48" t="s">
        <v>55</v>
      </c>
      <c r="Q11" s="48" t="s">
        <v>53</v>
      </c>
      <c r="R11" s="49"/>
      <c r="S11" s="52"/>
      <c r="T11" s="51"/>
      <c r="U11" s="48" t="s">
        <v>45</v>
      </c>
      <c r="V11" s="48" t="s">
        <v>47</v>
      </c>
      <c r="W11" s="105" t="s">
        <v>49</v>
      </c>
      <c r="X11" s="4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102"/>
    </row>
    <row r="12" spans="1:37" s="48" customFormat="1" ht="20.25" thickTop="1" thickBot="1" x14ac:dyDescent="0.35">
      <c r="A12" s="46"/>
      <c r="B12" s="47"/>
      <c r="C12" s="48" t="s">
        <v>26</v>
      </c>
      <c r="D12" s="48" t="s">
        <v>29</v>
      </c>
      <c r="E12" s="48" t="s">
        <v>31</v>
      </c>
      <c r="F12" s="48" t="s">
        <v>33</v>
      </c>
      <c r="G12" s="48" t="s">
        <v>35</v>
      </c>
      <c r="H12" s="48" t="s">
        <v>37</v>
      </c>
      <c r="I12" s="49"/>
      <c r="J12" s="50"/>
      <c r="K12" s="51"/>
      <c r="L12" s="48" t="s">
        <v>38</v>
      </c>
      <c r="M12" s="48" t="s">
        <v>40</v>
      </c>
      <c r="N12" s="48" t="s">
        <v>42</v>
      </c>
      <c r="O12" s="48" t="s">
        <v>44</v>
      </c>
      <c r="P12" s="48" t="s">
        <v>52</v>
      </c>
      <c r="Q12" s="48" t="s">
        <v>54</v>
      </c>
      <c r="R12" s="49"/>
      <c r="S12" s="52"/>
      <c r="T12" s="51"/>
      <c r="U12" s="48" t="s">
        <v>46</v>
      </c>
      <c r="V12" s="48" t="s">
        <v>48</v>
      </c>
      <c r="W12" s="105" t="s">
        <v>50</v>
      </c>
      <c r="X12" s="4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102"/>
    </row>
    <row r="13" spans="1:37" s="34" customFormat="1" ht="18" thickTop="1" thickBot="1" x14ac:dyDescent="0.35">
      <c r="A13" s="35"/>
      <c r="B13" s="41"/>
      <c r="C13" s="42"/>
      <c r="D13" s="42"/>
      <c r="E13" s="42"/>
      <c r="F13" s="42"/>
      <c r="G13" s="42"/>
      <c r="H13" s="42"/>
      <c r="I13" s="43"/>
      <c r="J13" s="35"/>
      <c r="K13" s="41"/>
      <c r="L13" s="42"/>
      <c r="M13" s="42"/>
      <c r="N13" s="42"/>
      <c r="O13" s="42"/>
      <c r="P13" s="42"/>
      <c r="Q13" s="42"/>
      <c r="R13" s="43"/>
      <c r="S13" s="40"/>
      <c r="T13" s="41"/>
      <c r="U13" s="42"/>
      <c r="V13" s="42"/>
      <c r="W13" s="106"/>
      <c r="X13" s="44"/>
      <c r="AK13" s="44"/>
    </row>
    <row r="14" spans="1:37" s="34" customFormat="1" ht="18" thickTop="1" thickBot="1" x14ac:dyDescent="0.35">
      <c r="A14" s="35"/>
      <c r="S14" s="44"/>
      <c r="T14" s="45"/>
      <c r="U14" s="45"/>
      <c r="V14" s="45"/>
      <c r="W14" s="45"/>
      <c r="X14" s="45"/>
      <c r="Y14" s="45"/>
      <c r="Z14" s="45"/>
      <c r="AA14" s="45"/>
      <c r="AC14" s="45"/>
      <c r="AD14" s="45"/>
      <c r="AE14" s="45"/>
      <c r="AF14" s="45"/>
      <c r="AG14" s="45"/>
      <c r="AH14" s="45"/>
      <c r="AI14" s="45"/>
      <c r="AJ14" s="45"/>
    </row>
    <row r="15" spans="1:37" s="140" customFormat="1" ht="50.1" customHeight="1" thickTop="1" thickBot="1" x14ac:dyDescent="0.3">
      <c r="A15" s="141" t="s">
        <v>27</v>
      </c>
      <c r="C15" s="139" t="str">
        <f t="shared" ref="C15:AJ15" si="7">IFERROR(INDEX(_Label,MATCH(C12,_Nsw1_Port,0)),"")</f>
        <v/>
      </c>
      <c r="D15" s="139" t="str">
        <f t="shared" si="7"/>
        <v/>
      </c>
      <c r="E15" s="139" t="str">
        <f t="shared" si="7"/>
        <v/>
      </c>
      <c r="F15" s="139" t="str">
        <f t="shared" si="7"/>
        <v/>
      </c>
      <c r="G15" s="139" t="str">
        <f t="shared" si="7"/>
        <v/>
      </c>
      <c r="H15" s="139" t="str">
        <f t="shared" si="7"/>
        <v/>
      </c>
      <c r="I15" s="139" t="str">
        <f t="shared" si="7"/>
        <v/>
      </c>
      <c r="J15" s="139" t="str">
        <f t="shared" si="7"/>
        <v/>
      </c>
      <c r="K15" s="139" t="str">
        <f t="shared" si="7"/>
        <v/>
      </c>
      <c r="L15" s="139" t="str">
        <f t="shared" si="7"/>
        <v/>
      </c>
      <c r="M15" s="139" t="str">
        <f t="shared" si="7"/>
        <v/>
      </c>
      <c r="N15" s="139" t="str">
        <f t="shared" si="7"/>
        <v/>
      </c>
      <c r="O15" s="139" t="str">
        <f t="shared" si="7"/>
        <v/>
      </c>
      <c r="P15" s="139" t="str">
        <f t="shared" si="7"/>
        <v/>
      </c>
      <c r="Q15" s="139" t="str">
        <f t="shared" si="7"/>
        <v/>
      </c>
      <c r="R15" s="139" t="str">
        <f t="shared" si="7"/>
        <v/>
      </c>
      <c r="S15" s="139" t="str">
        <f t="shared" si="7"/>
        <v/>
      </c>
      <c r="T15" s="139" t="str">
        <f t="shared" si="7"/>
        <v/>
      </c>
      <c r="U15" s="139" t="str">
        <f t="shared" si="7"/>
        <v/>
      </c>
      <c r="V15" s="139" t="str">
        <f t="shared" si="7"/>
        <v/>
      </c>
      <c r="W15" s="139" t="str">
        <f t="shared" si="7"/>
        <v/>
      </c>
      <c r="X15" s="103" t="str">
        <f t="shared" si="7"/>
        <v/>
      </c>
      <c r="Y15" s="103" t="str">
        <f t="shared" si="7"/>
        <v/>
      </c>
      <c r="Z15" s="103" t="str">
        <f t="shared" si="7"/>
        <v/>
      </c>
      <c r="AA15" s="103" t="str">
        <f t="shared" si="7"/>
        <v/>
      </c>
      <c r="AB15" s="103" t="str">
        <f t="shared" si="7"/>
        <v/>
      </c>
      <c r="AC15" s="103" t="str">
        <f t="shared" si="7"/>
        <v/>
      </c>
      <c r="AD15" s="103" t="str">
        <f t="shared" si="7"/>
        <v/>
      </c>
      <c r="AE15" s="103" t="str">
        <f t="shared" si="7"/>
        <v/>
      </c>
      <c r="AF15" s="103" t="str">
        <f t="shared" si="7"/>
        <v/>
      </c>
      <c r="AG15" s="103" t="str">
        <f t="shared" si="7"/>
        <v/>
      </c>
      <c r="AH15" s="103" t="str">
        <f t="shared" si="7"/>
        <v/>
      </c>
      <c r="AI15" s="103" t="str">
        <f t="shared" si="7"/>
        <v/>
      </c>
      <c r="AJ15" s="103" t="str">
        <f t="shared" si="7"/>
        <v/>
      </c>
    </row>
    <row r="16" spans="1:37" s="34" customFormat="1" ht="18" hidden="1" outlineLevel="1" thickTop="1" thickBot="1" x14ac:dyDescent="0.35">
      <c r="A16" s="141" t="s">
        <v>133</v>
      </c>
      <c r="C16" s="34" t="str">
        <f t="shared" ref="C16:AJ16" si="8">IFERROR(INDEX(_Cable,MATCH(C12,_Nsw1_Port,0)),"")</f>
        <v/>
      </c>
      <c r="D16" s="34" t="str">
        <f t="shared" si="8"/>
        <v/>
      </c>
      <c r="E16" s="34" t="str">
        <f t="shared" si="8"/>
        <v/>
      </c>
      <c r="F16" s="34" t="str">
        <f t="shared" si="8"/>
        <v/>
      </c>
      <c r="G16" s="34" t="str">
        <f t="shared" si="8"/>
        <v/>
      </c>
      <c r="H16" s="34" t="str">
        <f t="shared" si="8"/>
        <v/>
      </c>
      <c r="I16" s="34" t="str">
        <f t="shared" si="8"/>
        <v/>
      </c>
      <c r="J16" s="34" t="str">
        <f t="shared" si="8"/>
        <v/>
      </c>
      <c r="K16" s="34" t="str">
        <f t="shared" si="8"/>
        <v/>
      </c>
      <c r="L16" s="34" t="str">
        <f t="shared" si="8"/>
        <v/>
      </c>
      <c r="M16" s="34" t="str">
        <f t="shared" si="8"/>
        <v/>
      </c>
      <c r="N16" s="34" t="str">
        <f t="shared" si="8"/>
        <v/>
      </c>
      <c r="O16" s="34" t="str">
        <f t="shared" si="8"/>
        <v/>
      </c>
      <c r="P16" s="34" t="str">
        <f t="shared" si="8"/>
        <v/>
      </c>
      <c r="Q16" s="34" t="str">
        <f t="shared" si="8"/>
        <v/>
      </c>
      <c r="R16" s="34" t="str">
        <f t="shared" si="8"/>
        <v/>
      </c>
      <c r="S16" s="34" t="str">
        <f t="shared" si="8"/>
        <v/>
      </c>
      <c r="T16" s="34" t="str">
        <f t="shared" si="8"/>
        <v/>
      </c>
      <c r="U16" s="34" t="str">
        <f t="shared" si="8"/>
        <v/>
      </c>
      <c r="V16" s="34" t="str">
        <f t="shared" si="8"/>
        <v/>
      </c>
      <c r="W16" s="34" t="str">
        <f t="shared" si="8"/>
        <v/>
      </c>
      <c r="X16" s="34" t="str">
        <f t="shared" si="8"/>
        <v/>
      </c>
      <c r="Y16" s="34" t="str">
        <f t="shared" si="8"/>
        <v/>
      </c>
      <c r="Z16" s="34" t="str">
        <f t="shared" si="8"/>
        <v/>
      </c>
      <c r="AA16" s="34" t="str">
        <f t="shared" si="8"/>
        <v/>
      </c>
      <c r="AB16" s="34" t="str">
        <f t="shared" si="8"/>
        <v/>
      </c>
      <c r="AC16" s="34" t="str">
        <f t="shared" si="8"/>
        <v/>
      </c>
      <c r="AD16" s="34" t="str">
        <f t="shared" si="8"/>
        <v/>
      </c>
      <c r="AE16" s="34" t="str">
        <f t="shared" si="8"/>
        <v/>
      </c>
      <c r="AF16" s="34" t="str">
        <f t="shared" si="8"/>
        <v/>
      </c>
      <c r="AG16" s="34" t="str">
        <f t="shared" si="8"/>
        <v/>
      </c>
      <c r="AH16" s="34" t="str">
        <f t="shared" si="8"/>
        <v/>
      </c>
      <c r="AI16" s="34" t="str">
        <f t="shared" si="8"/>
        <v/>
      </c>
      <c r="AJ16" s="34" t="str">
        <f t="shared" si="8"/>
        <v/>
      </c>
    </row>
    <row r="17" spans="1:37" s="107" customFormat="1" ht="18" hidden="1" outlineLevel="1" thickTop="1" thickBot="1" x14ac:dyDescent="0.35">
      <c r="A17" s="141" t="s">
        <v>132</v>
      </c>
      <c r="C17" s="34" t="str">
        <f t="shared" ref="C17:AI17" si="9">IFERROR(INDEX(_Equipement,MATCH(C12,_Nsw1_Port,0)),"")</f>
        <v/>
      </c>
      <c r="D17" s="34" t="str">
        <f t="shared" si="9"/>
        <v/>
      </c>
      <c r="E17" s="34" t="str">
        <f t="shared" si="9"/>
        <v/>
      </c>
      <c r="F17" s="34" t="str">
        <f t="shared" si="9"/>
        <v/>
      </c>
      <c r="G17" s="34" t="str">
        <f t="shared" si="9"/>
        <v/>
      </c>
      <c r="H17" s="34" t="str">
        <f t="shared" si="9"/>
        <v/>
      </c>
      <c r="I17" s="34" t="str">
        <f t="shared" si="9"/>
        <v/>
      </c>
      <c r="J17" s="34" t="str">
        <f t="shared" si="9"/>
        <v/>
      </c>
      <c r="K17" s="34" t="str">
        <f t="shared" si="9"/>
        <v/>
      </c>
      <c r="L17" s="34" t="str">
        <f t="shared" si="9"/>
        <v/>
      </c>
      <c r="M17" s="34" t="str">
        <f t="shared" si="9"/>
        <v/>
      </c>
      <c r="N17" s="34" t="str">
        <f t="shared" si="9"/>
        <v/>
      </c>
      <c r="O17" s="34" t="str">
        <f t="shared" si="9"/>
        <v/>
      </c>
      <c r="P17" s="34" t="str">
        <f t="shared" si="9"/>
        <v/>
      </c>
      <c r="Q17" s="34" t="str">
        <f t="shared" si="9"/>
        <v/>
      </c>
      <c r="R17" s="34" t="str">
        <f t="shared" si="9"/>
        <v/>
      </c>
      <c r="S17" s="34" t="str">
        <f t="shared" si="9"/>
        <v/>
      </c>
      <c r="T17" s="34" t="str">
        <f t="shared" si="9"/>
        <v/>
      </c>
      <c r="U17" s="34" t="str">
        <f t="shared" si="9"/>
        <v/>
      </c>
      <c r="V17" s="34" t="str">
        <f t="shared" si="9"/>
        <v/>
      </c>
      <c r="W17" s="34" t="str">
        <f t="shared" si="9"/>
        <v/>
      </c>
      <c r="X17" s="107" t="str">
        <f t="shared" si="9"/>
        <v/>
      </c>
      <c r="Y17" s="107" t="str">
        <f t="shared" si="9"/>
        <v/>
      </c>
      <c r="Z17" s="107" t="str">
        <f t="shared" si="9"/>
        <v/>
      </c>
      <c r="AA17" s="107" t="str">
        <f t="shared" si="9"/>
        <v/>
      </c>
      <c r="AB17" s="107" t="str">
        <f t="shared" si="9"/>
        <v/>
      </c>
      <c r="AC17" s="107" t="str">
        <f t="shared" si="9"/>
        <v/>
      </c>
      <c r="AD17" s="107" t="str">
        <f t="shared" si="9"/>
        <v/>
      </c>
      <c r="AE17" s="107" t="str">
        <f t="shared" si="9"/>
        <v/>
      </c>
      <c r="AF17" s="107" t="str">
        <f t="shared" si="9"/>
        <v/>
      </c>
      <c r="AG17" s="107" t="str">
        <f t="shared" si="9"/>
        <v/>
      </c>
      <c r="AH17" s="107" t="str">
        <f t="shared" si="9"/>
        <v/>
      </c>
      <c r="AI17" s="107" t="str">
        <f t="shared" si="9"/>
        <v/>
      </c>
    </row>
    <row r="18" spans="1:37" s="34" customFormat="1" ht="18" hidden="1" outlineLevel="1" thickTop="1" thickBot="1" x14ac:dyDescent="0.35">
      <c r="A18" s="141" t="s">
        <v>131</v>
      </c>
      <c r="C18" s="34" t="str">
        <f t="shared" ref="C18:AJ18" si="10">IFERROR(INDEX(_IP1,MATCH(C12,_Nsw1_Port,0)),"")</f>
        <v/>
      </c>
      <c r="D18" s="34" t="str">
        <f t="shared" si="10"/>
        <v/>
      </c>
      <c r="E18" s="34" t="str">
        <f t="shared" si="10"/>
        <v/>
      </c>
      <c r="F18" s="34" t="str">
        <f t="shared" si="10"/>
        <v/>
      </c>
      <c r="G18" s="34" t="str">
        <f t="shared" si="10"/>
        <v/>
      </c>
      <c r="H18" s="34" t="str">
        <f t="shared" si="10"/>
        <v/>
      </c>
      <c r="I18" s="34" t="str">
        <f t="shared" si="10"/>
        <v/>
      </c>
      <c r="J18" s="34" t="str">
        <f t="shared" si="10"/>
        <v/>
      </c>
      <c r="K18" s="34" t="str">
        <f t="shared" si="10"/>
        <v/>
      </c>
      <c r="L18" s="34" t="str">
        <f t="shared" si="10"/>
        <v/>
      </c>
      <c r="M18" s="34" t="str">
        <f t="shared" si="10"/>
        <v/>
      </c>
      <c r="N18" s="34" t="str">
        <f t="shared" si="10"/>
        <v/>
      </c>
      <c r="O18" s="34" t="str">
        <f t="shared" si="10"/>
        <v/>
      </c>
      <c r="P18" s="34" t="str">
        <f t="shared" si="10"/>
        <v/>
      </c>
      <c r="Q18" s="34" t="str">
        <f t="shared" si="10"/>
        <v/>
      </c>
      <c r="R18" s="34" t="str">
        <f t="shared" si="10"/>
        <v/>
      </c>
      <c r="S18" s="34" t="str">
        <f t="shared" si="10"/>
        <v/>
      </c>
      <c r="T18" s="34" t="str">
        <f t="shared" si="10"/>
        <v/>
      </c>
      <c r="U18" s="34" t="str">
        <f t="shared" si="10"/>
        <v/>
      </c>
      <c r="V18" s="34" t="str">
        <f t="shared" si="10"/>
        <v/>
      </c>
      <c r="W18" s="34" t="str">
        <f t="shared" si="10"/>
        <v/>
      </c>
      <c r="X18" s="34" t="str">
        <f t="shared" si="10"/>
        <v/>
      </c>
      <c r="Y18" s="34" t="str">
        <f t="shared" si="10"/>
        <v/>
      </c>
      <c r="Z18" s="34" t="str">
        <f t="shared" si="10"/>
        <v/>
      </c>
      <c r="AA18" s="34" t="str">
        <f t="shared" si="10"/>
        <v/>
      </c>
      <c r="AB18" s="34" t="str">
        <f t="shared" si="10"/>
        <v/>
      </c>
      <c r="AC18" s="34" t="str">
        <f t="shared" si="10"/>
        <v/>
      </c>
      <c r="AD18" s="34" t="str">
        <f t="shared" si="10"/>
        <v/>
      </c>
      <c r="AE18" s="34" t="str">
        <f t="shared" si="10"/>
        <v/>
      </c>
      <c r="AF18" s="34" t="str">
        <f t="shared" si="10"/>
        <v/>
      </c>
      <c r="AG18" s="34" t="str">
        <f t="shared" si="10"/>
        <v/>
      </c>
      <c r="AH18" s="34" t="str">
        <f t="shared" si="10"/>
        <v/>
      </c>
      <c r="AI18" s="34" t="str">
        <f t="shared" si="10"/>
        <v/>
      </c>
      <c r="AJ18" s="34" t="str">
        <f t="shared" si="10"/>
        <v/>
      </c>
    </row>
    <row r="19" spans="1:37" s="34" customFormat="1" ht="18" hidden="1" outlineLevel="1" thickTop="1" thickBot="1" x14ac:dyDescent="0.35">
      <c r="A19" s="141" t="s">
        <v>134</v>
      </c>
      <c r="C19" s="34" t="str">
        <f t="shared" ref="C19:W19" si="11">IFERROR(INDEX(_VlanId,MATCH(C12,_Nsw1_Port,0)),"")</f>
        <v/>
      </c>
      <c r="D19" s="34" t="str">
        <f t="shared" si="11"/>
        <v/>
      </c>
      <c r="E19" s="34" t="str">
        <f t="shared" si="11"/>
        <v/>
      </c>
      <c r="F19" s="34" t="str">
        <f t="shared" si="11"/>
        <v/>
      </c>
      <c r="G19" s="34" t="str">
        <f t="shared" si="11"/>
        <v/>
      </c>
      <c r="H19" s="34" t="str">
        <f t="shared" si="11"/>
        <v/>
      </c>
      <c r="I19" s="34" t="str">
        <f t="shared" si="11"/>
        <v/>
      </c>
      <c r="J19" s="34" t="str">
        <f t="shared" si="11"/>
        <v/>
      </c>
      <c r="K19" s="34" t="str">
        <f t="shared" si="11"/>
        <v/>
      </c>
      <c r="L19" s="34" t="str">
        <f t="shared" si="11"/>
        <v/>
      </c>
      <c r="M19" s="34" t="str">
        <f t="shared" si="11"/>
        <v/>
      </c>
      <c r="N19" s="34" t="str">
        <f t="shared" si="11"/>
        <v/>
      </c>
      <c r="O19" s="34" t="str">
        <f t="shared" si="11"/>
        <v/>
      </c>
      <c r="P19" s="34" t="str">
        <f t="shared" si="11"/>
        <v/>
      </c>
      <c r="Q19" s="34" t="str">
        <f t="shared" si="11"/>
        <v/>
      </c>
      <c r="R19" s="34" t="str">
        <f t="shared" si="11"/>
        <v/>
      </c>
      <c r="S19" s="34" t="str">
        <f t="shared" si="11"/>
        <v/>
      </c>
      <c r="T19" s="34" t="str">
        <f t="shared" si="11"/>
        <v/>
      </c>
      <c r="U19" s="34" t="str">
        <f t="shared" si="11"/>
        <v/>
      </c>
      <c r="V19" s="34" t="str">
        <f t="shared" si="11"/>
        <v/>
      </c>
      <c r="W19" s="34" t="str">
        <f t="shared" si="11"/>
        <v/>
      </c>
    </row>
    <row r="20" spans="1:37" s="34" customFormat="1" ht="18" hidden="1" outlineLevel="1" thickTop="1" thickBot="1" x14ac:dyDescent="0.35">
      <c r="A20" s="141" t="s">
        <v>22</v>
      </c>
      <c r="C20" s="34" t="str">
        <f t="shared" ref="C20:AJ20" si="12">IFERROR(INDEX(_Vlan,MATCH(C12,_Nsw1_Port,0)),"")</f>
        <v/>
      </c>
      <c r="D20" s="34" t="str">
        <f t="shared" si="12"/>
        <v/>
      </c>
      <c r="E20" s="34" t="str">
        <f t="shared" si="12"/>
        <v/>
      </c>
      <c r="F20" s="34" t="str">
        <f t="shared" si="12"/>
        <v/>
      </c>
      <c r="G20" s="34" t="str">
        <f t="shared" si="12"/>
        <v/>
      </c>
      <c r="H20" s="34" t="str">
        <f t="shared" si="12"/>
        <v/>
      </c>
      <c r="I20" s="34" t="str">
        <f t="shared" si="12"/>
        <v/>
      </c>
      <c r="J20" s="34" t="str">
        <f t="shared" si="12"/>
        <v/>
      </c>
      <c r="K20" s="34" t="str">
        <f t="shared" si="12"/>
        <v/>
      </c>
      <c r="L20" s="34" t="str">
        <f t="shared" si="12"/>
        <v/>
      </c>
      <c r="M20" s="34" t="str">
        <f t="shared" si="12"/>
        <v/>
      </c>
      <c r="N20" s="34" t="str">
        <f t="shared" si="12"/>
        <v/>
      </c>
      <c r="O20" s="34" t="str">
        <f t="shared" si="12"/>
        <v/>
      </c>
      <c r="P20" s="34" t="str">
        <f t="shared" si="12"/>
        <v/>
      </c>
      <c r="Q20" s="34" t="str">
        <f t="shared" si="12"/>
        <v/>
      </c>
      <c r="R20" s="34" t="str">
        <f t="shared" si="12"/>
        <v/>
      </c>
      <c r="S20" s="34" t="str">
        <f t="shared" si="12"/>
        <v/>
      </c>
      <c r="T20" s="34" t="str">
        <f t="shared" si="12"/>
        <v/>
      </c>
      <c r="U20" s="34" t="str">
        <f t="shared" si="12"/>
        <v/>
      </c>
      <c r="V20" s="34" t="str">
        <f t="shared" si="12"/>
        <v/>
      </c>
      <c r="W20" s="34" t="str">
        <f t="shared" si="12"/>
        <v/>
      </c>
      <c r="X20" s="34" t="str">
        <f t="shared" si="12"/>
        <v/>
      </c>
      <c r="Y20" s="34" t="str">
        <f t="shared" si="12"/>
        <v/>
      </c>
      <c r="Z20" s="34" t="str">
        <f t="shared" si="12"/>
        <v/>
      </c>
      <c r="AA20" s="34" t="str">
        <f t="shared" si="12"/>
        <v/>
      </c>
      <c r="AB20" s="34" t="str">
        <f t="shared" si="12"/>
        <v/>
      </c>
      <c r="AC20" s="34" t="str">
        <f t="shared" si="12"/>
        <v/>
      </c>
      <c r="AD20" s="34" t="str">
        <f t="shared" si="12"/>
        <v/>
      </c>
      <c r="AE20" s="34" t="str">
        <f t="shared" si="12"/>
        <v/>
      </c>
      <c r="AF20" s="34" t="str">
        <f t="shared" si="12"/>
        <v/>
      </c>
      <c r="AG20" s="34" t="str">
        <f t="shared" si="12"/>
        <v/>
      </c>
      <c r="AH20" s="34" t="str">
        <f t="shared" si="12"/>
        <v/>
      </c>
      <c r="AI20" s="34" t="str">
        <f t="shared" si="12"/>
        <v/>
      </c>
      <c r="AJ20" s="34" t="str">
        <f t="shared" si="12"/>
        <v/>
      </c>
    </row>
    <row r="21" spans="1:37" s="36" customFormat="1" ht="18" collapsed="1" thickTop="1" thickBot="1" x14ac:dyDescent="0.35"/>
    <row r="22" spans="1:37" s="145" customFormat="1" ht="18" thickTop="1" thickBot="1" x14ac:dyDescent="0.35"/>
    <row r="23" spans="1:37" s="45" customFormat="1" ht="18" thickTop="1" thickBot="1" x14ac:dyDescent="0.35"/>
    <row r="24" spans="1:37" s="34" customFormat="1" ht="18" hidden="1" outlineLevel="1" thickTop="1" thickBot="1" x14ac:dyDescent="0.35">
      <c r="A24" s="141" t="s">
        <v>22</v>
      </c>
      <c r="C24" s="142" t="str">
        <f t="shared" ref="C24:AJ24" si="13">IFERROR(INDEX(_Vlan,MATCH(C32,_Nsw2_Port,0)),"")</f>
        <v/>
      </c>
      <c r="D24" s="142" t="str">
        <f t="shared" si="13"/>
        <v/>
      </c>
      <c r="E24" s="142" t="str">
        <f t="shared" si="13"/>
        <v/>
      </c>
      <c r="F24" s="142" t="str">
        <f t="shared" si="13"/>
        <v/>
      </c>
      <c r="G24" s="142" t="str">
        <f t="shared" si="13"/>
        <v/>
      </c>
      <c r="H24" s="142" t="str">
        <f t="shared" si="13"/>
        <v/>
      </c>
      <c r="I24" s="142" t="str">
        <f t="shared" si="13"/>
        <v/>
      </c>
      <c r="J24" s="142" t="str">
        <f t="shared" si="13"/>
        <v/>
      </c>
      <c r="K24" s="142" t="str">
        <f t="shared" si="13"/>
        <v/>
      </c>
      <c r="L24" s="142" t="str">
        <f t="shared" si="13"/>
        <v/>
      </c>
      <c r="M24" s="142" t="str">
        <f t="shared" si="13"/>
        <v/>
      </c>
      <c r="N24" s="142" t="str">
        <f t="shared" si="13"/>
        <v/>
      </c>
      <c r="O24" s="142" t="str">
        <f t="shared" si="13"/>
        <v/>
      </c>
      <c r="P24" s="142" t="str">
        <f t="shared" si="13"/>
        <v/>
      </c>
      <c r="Q24" s="142" t="str">
        <f t="shared" si="13"/>
        <v/>
      </c>
      <c r="R24" s="142" t="str">
        <f t="shared" si="13"/>
        <v/>
      </c>
      <c r="S24" s="142" t="str">
        <f t="shared" si="13"/>
        <v/>
      </c>
      <c r="T24" s="142" t="str">
        <f t="shared" si="13"/>
        <v/>
      </c>
      <c r="U24" s="142" t="str">
        <f t="shared" si="13"/>
        <v/>
      </c>
      <c r="V24" s="142" t="str">
        <f t="shared" si="13"/>
        <v/>
      </c>
      <c r="W24" s="142" t="str">
        <f t="shared" si="13"/>
        <v/>
      </c>
      <c r="X24" s="34" t="str">
        <f t="shared" si="13"/>
        <v/>
      </c>
      <c r="Y24" s="34" t="str">
        <f t="shared" si="13"/>
        <v/>
      </c>
      <c r="Z24" s="34" t="str">
        <f t="shared" si="13"/>
        <v/>
      </c>
      <c r="AA24" s="34" t="str">
        <f t="shared" si="13"/>
        <v/>
      </c>
      <c r="AB24" s="34" t="str">
        <f t="shared" si="13"/>
        <v/>
      </c>
      <c r="AC24" s="34" t="str">
        <f t="shared" si="13"/>
        <v/>
      </c>
      <c r="AD24" s="34" t="str">
        <f t="shared" si="13"/>
        <v/>
      </c>
      <c r="AE24" s="34" t="str">
        <f t="shared" si="13"/>
        <v/>
      </c>
      <c r="AF24" s="34" t="str">
        <f t="shared" si="13"/>
        <v/>
      </c>
      <c r="AG24" s="34" t="str">
        <f t="shared" si="13"/>
        <v/>
      </c>
      <c r="AH24" s="34" t="str">
        <f t="shared" si="13"/>
        <v/>
      </c>
      <c r="AI24" s="34" t="str">
        <f t="shared" si="13"/>
        <v/>
      </c>
      <c r="AJ24" s="34" t="str">
        <f t="shared" si="13"/>
        <v/>
      </c>
    </row>
    <row r="25" spans="1:37" s="34" customFormat="1" ht="18" hidden="1" outlineLevel="1" thickTop="1" thickBot="1" x14ac:dyDescent="0.35">
      <c r="A25" s="141" t="s">
        <v>134</v>
      </c>
      <c r="C25" s="142" t="str">
        <f t="shared" ref="C25:W25" si="14">IFERROR(INDEX(_VlanId,MATCH(C32,_Nsw2_Port,0)),"")</f>
        <v/>
      </c>
      <c r="D25" s="142" t="str">
        <f t="shared" si="14"/>
        <v/>
      </c>
      <c r="E25" s="142" t="str">
        <f t="shared" si="14"/>
        <v/>
      </c>
      <c r="F25" s="142" t="str">
        <f t="shared" si="14"/>
        <v/>
      </c>
      <c r="G25" s="142" t="str">
        <f t="shared" si="14"/>
        <v/>
      </c>
      <c r="H25" s="142" t="str">
        <f t="shared" si="14"/>
        <v/>
      </c>
      <c r="I25" s="142" t="str">
        <f t="shared" si="14"/>
        <v/>
      </c>
      <c r="J25" s="142" t="str">
        <f t="shared" si="14"/>
        <v/>
      </c>
      <c r="K25" s="142" t="str">
        <f t="shared" si="14"/>
        <v/>
      </c>
      <c r="L25" s="142" t="str">
        <f t="shared" si="14"/>
        <v/>
      </c>
      <c r="M25" s="142" t="str">
        <f t="shared" si="14"/>
        <v/>
      </c>
      <c r="N25" s="142" t="str">
        <f t="shared" si="14"/>
        <v/>
      </c>
      <c r="O25" s="142" t="str">
        <f t="shared" si="14"/>
        <v/>
      </c>
      <c r="P25" s="142" t="str">
        <f t="shared" si="14"/>
        <v/>
      </c>
      <c r="Q25" s="142" t="str">
        <f t="shared" si="14"/>
        <v/>
      </c>
      <c r="R25" s="142" t="str">
        <f t="shared" si="14"/>
        <v/>
      </c>
      <c r="S25" s="142" t="str">
        <f t="shared" si="14"/>
        <v/>
      </c>
      <c r="T25" s="142" t="str">
        <f t="shared" si="14"/>
        <v/>
      </c>
      <c r="U25" s="142" t="str">
        <f t="shared" si="14"/>
        <v/>
      </c>
      <c r="V25" s="142" t="str">
        <f t="shared" si="14"/>
        <v/>
      </c>
      <c r="W25" s="142" t="str">
        <f t="shared" si="14"/>
        <v/>
      </c>
    </row>
    <row r="26" spans="1:37" s="34" customFormat="1" ht="18" hidden="1" outlineLevel="1" thickTop="1" thickBot="1" x14ac:dyDescent="0.35">
      <c r="A26" s="141" t="s">
        <v>131</v>
      </c>
      <c r="C26" s="142" t="str">
        <f>IFERROR(INDEX(_IP1,MATCH(C32,_Nsw2_Port,0)),"")</f>
        <v/>
      </c>
      <c r="D26" s="142" t="str">
        <f t="shared" ref="D26:AJ26" si="15">IFERROR(INDEX(_IP1,MATCH(D32,_Nsw2_Port,0)),"")</f>
        <v/>
      </c>
      <c r="E26" s="142" t="str">
        <f t="shared" si="15"/>
        <v/>
      </c>
      <c r="F26" s="142" t="str">
        <f t="shared" si="15"/>
        <v/>
      </c>
      <c r="G26" s="142" t="str">
        <f t="shared" si="15"/>
        <v/>
      </c>
      <c r="H26" s="142" t="str">
        <f t="shared" si="15"/>
        <v/>
      </c>
      <c r="I26" s="142" t="str">
        <f t="shared" si="15"/>
        <v/>
      </c>
      <c r="J26" s="142" t="str">
        <f t="shared" si="15"/>
        <v/>
      </c>
      <c r="K26" s="142" t="str">
        <f t="shared" si="15"/>
        <v/>
      </c>
      <c r="L26" s="142" t="str">
        <f t="shared" si="15"/>
        <v/>
      </c>
      <c r="M26" s="142" t="str">
        <f t="shared" si="15"/>
        <v/>
      </c>
      <c r="N26" s="142" t="str">
        <f t="shared" si="15"/>
        <v/>
      </c>
      <c r="O26" s="142" t="str">
        <f t="shared" si="15"/>
        <v/>
      </c>
      <c r="P26" s="142" t="str">
        <f t="shared" si="15"/>
        <v/>
      </c>
      <c r="Q26" s="142" t="str">
        <f t="shared" si="15"/>
        <v/>
      </c>
      <c r="R26" s="142" t="str">
        <f t="shared" si="15"/>
        <v/>
      </c>
      <c r="S26" s="142" t="str">
        <f t="shared" si="15"/>
        <v/>
      </c>
      <c r="T26" s="142" t="str">
        <f t="shared" si="15"/>
        <v/>
      </c>
      <c r="U26" s="142" t="str">
        <f t="shared" si="15"/>
        <v/>
      </c>
      <c r="V26" s="142" t="str">
        <f t="shared" si="15"/>
        <v/>
      </c>
      <c r="W26" s="142" t="str">
        <f t="shared" si="15"/>
        <v/>
      </c>
      <c r="X26" s="34" t="str">
        <f t="shared" si="15"/>
        <v/>
      </c>
      <c r="Y26" s="34" t="str">
        <f t="shared" si="15"/>
        <v/>
      </c>
      <c r="Z26" s="34" t="str">
        <f t="shared" si="15"/>
        <v/>
      </c>
      <c r="AA26" s="34" t="str">
        <f t="shared" si="15"/>
        <v/>
      </c>
      <c r="AB26" s="34" t="str">
        <f t="shared" si="15"/>
        <v/>
      </c>
      <c r="AC26" s="34" t="str">
        <f t="shared" si="15"/>
        <v/>
      </c>
      <c r="AD26" s="34" t="str">
        <f t="shared" si="15"/>
        <v/>
      </c>
      <c r="AE26" s="34" t="str">
        <f t="shared" si="15"/>
        <v/>
      </c>
      <c r="AF26" s="34" t="str">
        <f t="shared" si="15"/>
        <v/>
      </c>
      <c r="AG26" s="34" t="str">
        <f t="shared" si="15"/>
        <v/>
      </c>
      <c r="AH26" s="34" t="str">
        <f t="shared" si="15"/>
        <v/>
      </c>
      <c r="AI26" s="34" t="str">
        <f t="shared" si="15"/>
        <v/>
      </c>
      <c r="AJ26" s="34" t="str">
        <f t="shared" si="15"/>
        <v/>
      </c>
    </row>
    <row r="27" spans="1:37" s="100" customFormat="1" ht="18" hidden="1" outlineLevel="1" thickTop="1" thickBot="1" x14ac:dyDescent="0.3">
      <c r="A27" s="141" t="s">
        <v>132</v>
      </c>
      <c r="C27" s="143" t="str">
        <f t="shared" ref="C27:AJ27" si="16">IFERROR(INDEX(_Label,MATCH(C32,_Nsw2_Port,0)),"")</f>
        <v/>
      </c>
      <c r="D27" s="143" t="str">
        <f t="shared" si="16"/>
        <v/>
      </c>
      <c r="E27" s="143" t="str">
        <f t="shared" si="16"/>
        <v/>
      </c>
      <c r="F27" s="143" t="str">
        <f t="shared" si="16"/>
        <v/>
      </c>
      <c r="G27" s="143" t="str">
        <f t="shared" si="16"/>
        <v/>
      </c>
      <c r="H27" s="143" t="str">
        <f t="shared" si="16"/>
        <v/>
      </c>
      <c r="I27" s="143" t="str">
        <f t="shared" si="16"/>
        <v/>
      </c>
      <c r="J27" s="143" t="str">
        <f t="shared" si="16"/>
        <v/>
      </c>
      <c r="K27" s="143" t="str">
        <f t="shared" si="16"/>
        <v/>
      </c>
      <c r="L27" s="143" t="str">
        <f t="shared" si="16"/>
        <v/>
      </c>
      <c r="M27" s="143" t="str">
        <f t="shared" si="16"/>
        <v/>
      </c>
      <c r="N27" s="143" t="str">
        <f t="shared" si="16"/>
        <v/>
      </c>
      <c r="O27" s="143" t="str">
        <f t="shared" si="16"/>
        <v/>
      </c>
      <c r="P27" s="143" t="str">
        <f t="shared" si="16"/>
        <v/>
      </c>
      <c r="Q27" s="143" t="str">
        <f t="shared" si="16"/>
        <v/>
      </c>
      <c r="R27" s="143" t="str">
        <f t="shared" si="16"/>
        <v/>
      </c>
      <c r="S27" s="143" t="str">
        <f t="shared" si="16"/>
        <v/>
      </c>
      <c r="T27" s="143" t="str">
        <f t="shared" si="16"/>
        <v/>
      </c>
      <c r="U27" s="143" t="str">
        <f t="shared" si="16"/>
        <v/>
      </c>
      <c r="V27" s="143" t="str">
        <f t="shared" si="16"/>
        <v/>
      </c>
      <c r="W27" s="143" t="str">
        <f t="shared" si="16"/>
        <v/>
      </c>
      <c r="X27" s="101" t="str">
        <f t="shared" si="16"/>
        <v/>
      </c>
      <c r="Y27" s="101" t="str">
        <f t="shared" si="16"/>
        <v/>
      </c>
      <c r="Z27" s="101" t="str">
        <f t="shared" si="16"/>
        <v/>
      </c>
      <c r="AA27" s="101" t="str">
        <f t="shared" si="16"/>
        <v/>
      </c>
      <c r="AB27" s="101" t="str">
        <f t="shared" si="16"/>
        <v/>
      </c>
      <c r="AC27" s="101" t="str">
        <f t="shared" si="16"/>
        <v/>
      </c>
      <c r="AD27" s="101" t="str">
        <f t="shared" si="16"/>
        <v/>
      </c>
      <c r="AE27" s="101" t="str">
        <f t="shared" si="16"/>
        <v/>
      </c>
      <c r="AF27" s="101" t="str">
        <f t="shared" si="16"/>
        <v/>
      </c>
      <c r="AG27" s="101" t="str">
        <f t="shared" si="16"/>
        <v/>
      </c>
      <c r="AH27" s="101" t="str">
        <f t="shared" si="16"/>
        <v/>
      </c>
      <c r="AI27" s="101" t="str">
        <f t="shared" si="16"/>
        <v/>
      </c>
      <c r="AJ27" s="101" t="str">
        <f t="shared" si="16"/>
        <v/>
      </c>
    </row>
    <row r="28" spans="1:37" s="34" customFormat="1" ht="18" hidden="1" outlineLevel="1" thickTop="1" thickBot="1" x14ac:dyDescent="0.35">
      <c r="A28" s="141" t="s">
        <v>133</v>
      </c>
      <c r="C28" s="142" t="str">
        <f t="shared" ref="C28:AJ28" si="17">IFERROR(INDEX(_Cable,MATCH(C32,_Nsw2_Port,0)),"")</f>
        <v/>
      </c>
      <c r="D28" s="142" t="str">
        <f t="shared" si="17"/>
        <v/>
      </c>
      <c r="E28" s="142" t="str">
        <f t="shared" si="17"/>
        <v/>
      </c>
      <c r="F28" s="142" t="str">
        <f t="shared" si="17"/>
        <v/>
      </c>
      <c r="G28" s="142" t="str">
        <f t="shared" si="17"/>
        <v/>
      </c>
      <c r="H28" s="142" t="str">
        <f t="shared" si="17"/>
        <v/>
      </c>
      <c r="I28" s="142" t="str">
        <f t="shared" si="17"/>
        <v/>
      </c>
      <c r="J28" s="142" t="str">
        <f t="shared" si="17"/>
        <v/>
      </c>
      <c r="K28" s="142" t="str">
        <f t="shared" si="17"/>
        <v/>
      </c>
      <c r="L28" s="142" t="str">
        <f t="shared" si="17"/>
        <v/>
      </c>
      <c r="M28" s="142" t="str">
        <f t="shared" si="17"/>
        <v/>
      </c>
      <c r="N28" s="142" t="str">
        <f t="shared" si="17"/>
        <v/>
      </c>
      <c r="O28" s="142" t="str">
        <f t="shared" si="17"/>
        <v/>
      </c>
      <c r="P28" s="142" t="str">
        <f t="shared" si="17"/>
        <v/>
      </c>
      <c r="Q28" s="142" t="str">
        <f t="shared" si="17"/>
        <v/>
      </c>
      <c r="R28" s="142" t="str">
        <f t="shared" si="17"/>
        <v/>
      </c>
      <c r="S28" s="142" t="str">
        <f t="shared" si="17"/>
        <v/>
      </c>
      <c r="T28" s="142" t="str">
        <f t="shared" si="17"/>
        <v/>
      </c>
      <c r="U28" s="142" t="str">
        <f t="shared" si="17"/>
        <v/>
      </c>
      <c r="V28" s="142" t="str">
        <f t="shared" si="17"/>
        <v/>
      </c>
      <c r="W28" s="142" t="str">
        <f t="shared" si="17"/>
        <v/>
      </c>
      <c r="X28" s="34" t="str">
        <f t="shared" si="17"/>
        <v/>
      </c>
      <c r="Y28" s="34" t="str">
        <f t="shared" si="17"/>
        <v/>
      </c>
      <c r="Z28" s="34" t="str">
        <f t="shared" si="17"/>
        <v/>
      </c>
      <c r="AA28" s="34" t="str">
        <f t="shared" si="17"/>
        <v/>
      </c>
      <c r="AB28" s="34" t="str">
        <f t="shared" si="17"/>
        <v/>
      </c>
      <c r="AC28" s="34" t="str">
        <f t="shared" si="17"/>
        <v/>
      </c>
      <c r="AD28" s="34" t="str">
        <f t="shared" si="17"/>
        <v/>
      </c>
      <c r="AE28" s="34" t="str">
        <f t="shared" si="17"/>
        <v/>
      </c>
      <c r="AF28" s="34" t="str">
        <f t="shared" si="17"/>
        <v/>
      </c>
      <c r="AG28" s="34" t="str">
        <f t="shared" si="17"/>
        <v/>
      </c>
      <c r="AH28" s="34" t="str">
        <f t="shared" si="17"/>
        <v/>
      </c>
      <c r="AI28" s="34" t="str">
        <f t="shared" si="17"/>
        <v/>
      </c>
      <c r="AJ28" s="34" t="str">
        <f t="shared" si="17"/>
        <v/>
      </c>
    </row>
    <row r="29" spans="1:37" s="103" customFormat="1" ht="50.1" customHeight="1" collapsed="1" thickTop="1" thickBot="1" x14ac:dyDescent="0.3">
      <c r="A29" s="141" t="s">
        <v>27</v>
      </c>
      <c r="C29" s="139" t="str">
        <f t="shared" ref="C29:W29" si="18">IFERROR(INDEX(_Equipement,MATCH(C32,_Nsw2_Port,0)),"")</f>
        <v/>
      </c>
      <c r="D29" s="139" t="str">
        <f t="shared" si="18"/>
        <v/>
      </c>
      <c r="E29" s="139" t="str">
        <f t="shared" si="18"/>
        <v/>
      </c>
      <c r="F29" s="139" t="str">
        <f t="shared" si="18"/>
        <v/>
      </c>
      <c r="G29" s="139" t="str">
        <f t="shared" si="18"/>
        <v/>
      </c>
      <c r="H29" s="139" t="str">
        <f t="shared" si="18"/>
        <v/>
      </c>
      <c r="I29" s="139" t="str">
        <f t="shared" si="18"/>
        <v/>
      </c>
      <c r="J29" s="139" t="str">
        <f t="shared" si="18"/>
        <v/>
      </c>
      <c r="K29" s="139" t="str">
        <f t="shared" si="18"/>
        <v/>
      </c>
      <c r="L29" s="139" t="str">
        <f t="shared" si="18"/>
        <v/>
      </c>
      <c r="M29" s="139" t="str">
        <f t="shared" si="18"/>
        <v/>
      </c>
      <c r="N29" s="139" t="str">
        <f t="shared" si="18"/>
        <v/>
      </c>
      <c r="O29" s="139" t="str">
        <f t="shared" si="18"/>
        <v/>
      </c>
      <c r="P29" s="139" t="str">
        <f t="shared" si="18"/>
        <v/>
      </c>
      <c r="Q29" s="139" t="str">
        <f t="shared" si="18"/>
        <v/>
      </c>
      <c r="R29" s="139" t="str">
        <f t="shared" si="18"/>
        <v/>
      </c>
      <c r="S29" s="139" t="str">
        <f t="shared" si="18"/>
        <v/>
      </c>
      <c r="T29" s="139" t="str">
        <f t="shared" si="18"/>
        <v/>
      </c>
      <c r="U29" s="139" t="str">
        <f t="shared" si="18"/>
        <v/>
      </c>
      <c r="V29" s="139" t="str">
        <f t="shared" si="18"/>
        <v/>
      </c>
      <c r="W29" s="139" t="str">
        <f t="shared" si="18"/>
        <v/>
      </c>
    </row>
    <row r="30" spans="1:37" s="34" customFormat="1" ht="18" thickTop="1" thickBot="1" x14ac:dyDescent="0.35">
      <c r="A30" s="35"/>
      <c r="T30" s="36"/>
      <c r="U30" s="36"/>
      <c r="V30" s="36"/>
      <c r="W30" s="36"/>
      <c r="X30" s="36"/>
      <c r="Y30" s="36"/>
      <c r="Z30" s="36"/>
      <c r="AA30" s="36"/>
      <c r="AC30" s="36"/>
      <c r="AD30" s="36"/>
      <c r="AE30" s="36"/>
      <c r="AF30" s="36"/>
      <c r="AG30" s="36"/>
      <c r="AH30" s="36"/>
      <c r="AI30" s="36"/>
      <c r="AJ30" s="36"/>
    </row>
    <row r="31" spans="1:37" s="34" customFormat="1" ht="18" thickTop="1" thickBot="1" x14ac:dyDescent="0.35">
      <c r="A31" s="35"/>
      <c r="B31" s="37"/>
      <c r="C31" s="38"/>
      <c r="D31" s="38"/>
      <c r="E31" s="38"/>
      <c r="F31" s="38"/>
      <c r="G31" s="38"/>
      <c r="H31" s="38"/>
      <c r="I31" s="39"/>
      <c r="J31" s="35"/>
      <c r="K31" s="37"/>
      <c r="L31" s="38"/>
      <c r="M31" s="38"/>
      <c r="N31" s="38"/>
      <c r="O31" s="38"/>
      <c r="P31" s="38"/>
      <c r="Q31" s="38"/>
      <c r="R31" s="39"/>
      <c r="S31" s="40"/>
      <c r="T31" s="37"/>
      <c r="U31" s="38"/>
      <c r="V31" s="38"/>
      <c r="W31" s="104"/>
      <c r="X31" s="44"/>
      <c r="AK31" s="44"/>
    </row>
    <row r="32" spans="1:37" s="48" customFormat="1" ht="20.25" thickTop="1" thickBot="1" x14ac:dyDescent="0.35">
      <c r="A32" s="46" t="s">
        <v>72</v>
      </c>
      <c r="B32" s="47"/>
      <c r="C32" s="48" t="s">
        <v>24</v>
      </c>
      <c r="D32" s="48" t="s">
        <v>28</v>
      </c>
      <c r="E32" s="48" t="s">
        <v>30</v>
      </c>
      <c r="F32" s="48" t="s">
        <v>32</v>
      </c>
      <c r="G32" s="48" t="s">
        <v>34</v>
      </c>
      <c r="H32" s="48" t="s">
        <v>36</v>
      </c>
      <c r="I32" s="49"/>
      <c r="J32" s="50"/>
      <c r="K32" s="51"/>
      <c r="L32" s="48" t="s">
        <v>51</v>
      </c>
      <c r="M32" s="48" t="s">
        <v>39</v>
      </c>
      <c r="N32" s="48" t="s">
        <v>41</v>
      </c>
      <c r="O32" s="48" t="s">
        <v>43</v>
      </c>
      <c r="P32" s="109" t="s">
        <v>55</v>
      </c>
      <c r="Q32" s="109" t="s">
        <v>53</v>
      </c>
      <c r="R32" s="49"/>
      <c r="S32" s="52"/>
      <c r="T32" s="51"/>
      <c r="U32" s="48" t="s">
        <v>45</v>
      </c>
      <c r="V32" s="48" t="s">
        <v>47</v>
      </c>
      <c r="W32" s="105" t="s">
        <v>49</v>
      </c>
      <c r="X32" s="4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102"/>
    </row>
    <row r="33" spans="1:37" s="48" customFormat="1" ht="20.25" thickTop="1" thickBot="1" x14ac:dyDescent="0.35">
      <c r="A33" s="46"/>
      <c r="B33" s="47"/>
      <c r="C33" s="48" t="s">
        <v>26</v>
      </c>
      <c r="D33" s="48" t="s">
        <v>29</v>
      </c>
      <c r="E33" s="48" t="s">
        <v>31</v>
      </c>
      <c r="F33" s="48" t="s">
        <v>33</v>
      </c>
      <c r="G33" s="48" t="s">
        <v>35</v>
      </c>
      <c r="H33" s="48" t="s">
        <v>37</v>
      </c>
      <c r="I33" s="49"/>
      <c r="J33" s="50"/>
      <c r="K33" s="51"/>
      <c r="L33" s="48" t="s">
        <v>38</v>
      </c>
      <c r="M33" s="48" t="s">
        <v>40</v>
      </c>
      <c r="N33" s="48" t="s">
        <v>42</v>
      </c>
      <c r="O33" s="48" t="s">
        <v>44</v>
      </c>
      <c r="P33" s="109" t="s">
        <v>52</v>
      </c>
      <c r="Q33" s="109" t="s">
        <v>54</v>
      </c>
      <c r="R33" s="49"/>
      <c r="S33" s="52"/>
      <c r="T33" s="51"/>
      <c r="U33" s="48" t="s">
        <v>46</v>
      </c>
      <c r="V33" s="48" t="s">
        <v>48</v>
      </c>
      <c r="W33" s="105" t="s">
        <v>50</v>
      </c>
      <c r="X33" s="4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102"/>
    </row>
    <row r="34" spans="1:37" s="34" customFormat="1" ht="18" thickTop="1" thickBot="1" x14ac:dyDescent="0.35">
      <c r="A34" s="35"/>
      <c r="B34" s="41"/>
      <c r="C34" s="42"/>
      <c r="D34" s="42"/>
      <c r="E34" s="42"/>
      <c r="F34" s="42"/>
      <c r="G34" s="42"/>
      <c r="H34" s="42"/>
      <c r="I34" s="43"/>
      <c r="J34" s="35"/>
      <c r="K34" s="41"/>
      <c r="L34" s="42"/>
      <c r="M34" s="42"/>
      <c r="N34" s="42"/>
      <c r="O34" s="42"/>
      <c r="P34" s="42"/>
      <c r="Q34" s="42"/>
      <c r="R34" s="43"/>
      <c r="S34" s="40"/>
      <c r="T34" s="41"/>
      <c r="U34" s="42"/>
      <c r="V34" s="42"/>
      <c r="W34" s="106"/>
      <c r="X34" s="44"/>
      <c r="AK34" s="44"/>
    </row>
    <row r="35" spans="1:37" s="34" customFormat="1" ht="18" thickTop="1" thickBot="1" x14ac:dyDescent="0.35">
      <c r="A35" s="35"/>
      <c r="S35" s="44"/>
      <c r="T35" s="45"/>
      <c r="U35" s="45"/>
      <c r="V35" s="45"/>
      <c r="W35" s="45"/>
      <c r="X35" s="45"/>
      <c r="Y35" s="45"/>
      <c r="Z35" s="45"/>
      <c r="AA35" s="45"/>
      <c r="AC35" s="45"/>
      <c r="AD35" s="45"/>
      <c r="AE35" s="45"/>
      <c r="AF35" s="45"/>
      <c r="AG35" s="45"/>
      <c r="AH35" s="45"/>
      <c r="AI35" s="45"/>
      <c r="AJ35" s="45"/>
    </row>
    <row r="36" spans="1:37" s="103" customFormat="1" ht="50.1" customHeight="1" thickTop="1" thickBot="1" x14ac:dyDescent="0.3">
      <c r="A36" s="141" t="s">
        <v>27</v>
      </c>
      <c r="C36" s="139" t="str">
        <f t="shared" ref="C36:W36" si="19">IFERROR(INDEX(_Equipement,MATCH(C33,_Nsw2_Port,0)),"")</f>
        <v/>
      </c>
      <c r="D36" s="139" t="str">
        <f t="shared" si="19"/>
        <v/>
      </c>
      <c r="E36" s="139" t="str">
        <f t="shared" si="19"/>
        <v/>
      </c>
      <c r="F36" s="139" t="str">
        <f t="shared" si="19"/>
        <v/>
      </c>
      <c r="G36" s="139" t="str">
        <f t="shared" si="19"/>
        <v/>
      </c>
      <c r="H36" s="139" t="str">
        <f t="shared" si="19"/>
        <v/>
      </c>
      <c r="I36" s="139" t="str">
        <f t="shared" si="19"/>
        <v/>
      </c>
      <c r="J36" s="139" t="str">
        <f t="shared" si="19"/>
        <v/>
      </c>
      <c r="K36" s="139" t="str">
        <f t="shared" si="19"/>
        <v/>
      </c>
      <c r="L36" s="139" t="str">
        <f t="shared" si="19"/>
        <v/>
      </c>
      <c r="M36" s="139" t="str">
        <f t="shared" si="19"/>
        <v/>
      </c>
      <c r="N36" s="139" t="str">
        <f t="shared" si="19"/>
        <v/>
      </c>
      <c r="O36" s="139" t="str">
        <f t="shared" si="19"/>
        <v/>
      </c>
      <c r="P36" s="139" t="str">
        <f t="shared" si="19"/>
        <v/>
      </c>
      <c r="Q36" s="139" t="str">
        <f t="shared" si="19"/>
        <v/>
      </c>
      <c r="R36" s="139" t="str">
        <f t="shared" si="19"/>
        <v/>
      </c>
      <c r="S36" s="139" t="str">
        <f t="shared" si="19"/>
        <v/>
      </c>
      <c r="T36" s="139" t="str">
        <f t="shared" si="19"/>
        <v/>
      </c>
      <c r="U36" s="139" t="str">
        <f t="shared" si="19"/>
        <v/>
      </c>
      <c r="V36" s="139" t="str">
        <f t="shared" si="19"/>
        <v/>
      </c>
      <c r="W36" s="139" t="str">
        <f t="shared" si="19"/>
        <v/>
      </c>
    </row>
    <row r="37" spans="1:37" s="142" customFormat="1" ht="18" hidden="1" outlineLevel="1" thickTop="1" thickBot="1" x14ac:dyDescent="0.35">
      <c r="A37" s="141" t="s">
        <v>133</v>
      </c>
      <c r="C37" s="142" t="str">
        <f t="shared" ref="C37:AI37" si="20">IFERROR(INDEX(_Cable,MATCH(C33,_Nsw2_Port,0)),"")</f>
        <v/>
      </c>
      <c r="D37" s="142" t="str">
        <f t="shared" si="20"/>
        <v/>
      </c>
      <c r="E37" s="142" t="str">
        <f t="shared" si="20"/>
        <v/>
      </c>
      <c r="F37" s="142" t="str">
        <f t="shared" si="20"/>
        <v/>
      </c>
      <c r="G37" s="142" t="str">
        <f t="shared" si="20"/>
        <v/>
      </c>
      <c r="H37" s="142" t="str">
        <f t="shared" si="20"/>
        <v/>
      </c>
      <c r="I37" s="142" t="str">
        <f t="shared" si="20"/>
        <v/>
      </c>
      <c r="J37" s="142" t="str">
        <f t="shared" si="20"/>
        <v/>
      </c>
      <c r="K37" s="142" t="str">
        <f t="shared" si="20"/>
        <v/>
      </c>
      <c r="L37" s="142" t="str">
        <f t="shared" si="20"/>
        <v/>
      </c>
      <c r="M37" s="142" t="str">
        <f t="shared" si="20"/>
        <v/>
      </c>
      <c r="N37" s="142" t="str">
        <f t="shared" si="20"/>
        <v/>
      </c>
      <c r="O37" s="142" t="str">
        <f t="shared" si="20"/>
        <v/>
      </c>
      <c r="P37" s="142" t="str">
        <f t="shared" si="20"/>
        <v/>
      </c>
      <c r="Q37" s="142" t="str">
        <f t="shared" si="20"/>
        <v/>
      </c>
      <c r="R37" s="142" t="str">
        <f t="shared" si="20"/>
        <v/>
      </c>
      <c r="S37" s="142" t="str">
        <f t="shared" si="20"/>
        <v/>
      </c>
      <c r="T37" s="142" t="str">
        <f t="shared" si="20"/>
        <v/>
      </c>
      <c r="U37" s="142" t="str">
        <f t="shared" si="20"/>
        <v/>
      </c>
      <c r="V37" s="142" t="str">
        <f t="shared" si="20"/>
        <v/>
      </c>
      <c r="W37" s="142" t="str">
        <f t="shared" si="20"/>
        <v/>
      </c>
      <c r="X37" s="142" t="str">
        <f t="shared" si="20"/>
        <v/>
      </c>
      <c r="Y37" s="142" t="str">
        <f t="shared" si="20"/>
        <v/>
      </c>
      <c r="Z37" s="142" t="str">
        <f t="shared" si="20"/>
        <v/>
      </c>
      <c r="AA37" s="142" t="str">
        <f t="shared" si="20"/>
        <v/>
      </c>
      <c r="AB37" s="142" t="str">
        <f t="shared" si="20"/>
        <v/>
      </c>
      <c r="AC37" s="142" t="str">
        <f t="shared" si="20"/>
        <v/>
      </c>
      <c r="AD37" s="142" t="str">
        <f t="shared" si="20"/>
        <v/>
      </c>
      <c r="AE37" s="142" t="str">
        <f t="shared" si="20"/>
        <v/>
      </c>
      <c r="AF37" s="142" t="str">
        <f t="shared" si="20"/>
        <v/>
      </c>
      <c r="AG37" s="142" t="str">
        <f t="shared" si="20"/>
        <v/>
      </c>
      <c r="AH37" s="142" t="str">
        <f t="shared" si="20"/>
        <v/>
      </c>
      <c r="AI37" s="142" t="str">
        <f t="shared" si="20"/>
        <v/>
      </c>
      <c r="AJ37" s="142" t="str">
        <f>IFERROR(INDEX(_Cable,MATCH(AJ33,_Nsw1_Port,0)),"")</f>
        <v/>
      </c>
    </row>
    <row r="38" spans="1:37" s="143" customFormat="1" ht="18" hidden="1" outlineLevel="1" thickTop="1" thickBot="1" x14ac:dyDescent="0.3">
      <c r="A38" s="141" t="s">
        <v>132</v>
      </c>
      <c r="C38" s="143" t="str">
        <f t="shared" ref="C38:AI38" si="21">IFERROR(INDEX(_Label,MATCH(C33,_Nsw2_Port,0)),"")</f>
        <v/>
      </c>
      <c r="D38" s="143" t="str">
        <f t="shared" si="21"/>
        <v/>
      </c>
      <c r="E38" s="143" t="str">
        <f t="shared" si="21"/>
        <v/>
      </c>
      <c r="F38" s="143" t="str">
        <f t="shared" si="21"/>
        <v/>
      </c>
      <c r="G38" s="143" t="str">
        <f t="shared" si="21"/>
        <v/>
      </c>
      <c r="H38" s="143" t="str">
        <f t="shared" si="21"/>
        <v/>
      </c>
      <c r="I38" s="143" t="str">
        <f t="shared" si="21"/>
        <v/>
      </c>
      <c r="J38" s="143" t="str">
        <f t="shared" si="21"/>
        <v/>
      </c>
      <c r="K38" s="143" t="str">
        <f t="shared" si="21"/>
        <v/>
      </c>
      <c r="L38" s="143" t="str">
        <f t="shared" si="21"/>
        <v/>
      </c>
      <c r="M38" s="143" t="str">
        <f t="shared" si="21"/>
        <v/>
      </c>
      <c r="N38" s="143" t="str">
        <f t="shared" si="21"/>
        <v/>
      </c>
      <c r="O38" s="143" t="str">
        <f t="shared" si="21"/>
        <v/>
      </c>
      <c r="P38" s="143" t="str">
        <f t="shared" si="21"/>
        <v/>
      </c>
      <c r="Q38" s="143" t="str">
        <f t="shared" si="21"/>
        <v/>
      </c>
      <c r="R38" s="143" t="str">
        <f t="shared" si="21"/>
        <v/>
      </c>
      <c r="S38" s="143" t="str">
        <f t="shared" si="21"/>
        <v/>
      </c>
      <c r="T38" s="143" t="str">
        <f t="shared" si="21"/>
        <v/>
      </c>
      <c r="U38" s="143" t="str">
        <f t="shared" si="21"/>
        <v/>
      </c>
      <c r="V38" s="143" t="str">
        <f t="shared" si="21"/>
        <v/>
      </c>
      <c r="W38" s="143" t="str">
        <f t="shared" si="21"/>
        <v/>
      </c>
      <c r="X38" s="143" t="str">
        <f t="shared" si="21"/>
        <v/>
      </c>
      <c r="Y38" s="143" t="str">
        <f t="shared" si="21"/>
        <v/>
      </c>
      <c r="Z38" s="143" t="str">
        <f t="shared" si="21"/>
        <v/>
      </c>
      <c r="AA38" s="143" t="str">
        <f t="shared" si="21"/>
        <v/>
      </c>
      <c r="AB38" s="143" t="str">
        <f t="shared" si="21"/>
        <v/>
      </c>
      <c r="AC38" s="143" t="str">
        <f t="shared" si="21"/>
        <v/>
      </c>
      <c r="AD38" s="143" t="str">
        <f t="shared" si="21"/>
        <v/>
      </c>
      <c r="AE38" s="143" t="str">
        <f t="shared" si="21"/>
        <v/>
      </c>
      <c r="AF38" s="143" t="str">
        <f t="shared" si="21"/>
        <v/>
      </c>
      <c r="AG38" s="143" t="str">
        <f t="shared" si="21"/>
        <v/>
      </c>
      <c r="AH38" s="143" t="str">
        <f t="shared" si="21"/>
        <v/>
      </c>
      <c r="AI38" s="143" t="str">
        <f t="shared" si="21"/>
        <v/>
      </c>
      <c r="AJ38" s="143" t="str">
        <f>IFERROR(INDEX(_Label,MATCH(AJ33,_Nsw1_Port,0)),"")</f>
        <v/>
      </c>
    </row>
    <row r="39" spans="1:37" s="142" customFormat="1" ht="18" hidden="1" outlineLevel="1" thickTop="1" thickBot="1" x14ac:dyDescent="0.35">
      <c r="A39" s="141" t="s">
        <v>131</v>
      </c>
      <c r="C39" s="142" t="str">
        <f t="shared" ref="C39:AI39" si="22">IFERROR(INDEX(_IP1,MATCH(C33,_Nsw2_Port,0)),"")</f>
        <v/>
      </c>
      <c r="D39" s="142" t="str">
        <f t="shared" si="22"/>
        <v/>
      </c>
      <c r="E39" s="142" t="str">
        <f t="shared" si="22"/>
        <v/>
      </c>
      <c r="F39" s="142" t="str">
        <f t="shared" si="22"/>
        <v/>
      </c>
      <c r="G39" s="142" t="str">
        <f t="shared" si="22"/>
        <v/>
      </c>
      <c r="H39" s="142" t="str">
        <f t="shared" si="22"/>
        <v/>
      </c>
      <c r="I39" s="142" t="str">
        <f t="shared" si="22"/>
        <v/>
      </c>
      <c r="J39" s="142" t="str">
        <f t="shared" si="22"/>
        <v/>
      </c>
      <c r="K39" s="142" t="str">
        <f t="shared" si="22"/>
        <v/>
      </c>
      <c r="L39" s="142" t="str">
        <f t="shared" si="22"/>
        <v/>
      </c>
      <c r="M39" s="142" t="str">
        <f t="shared" si="22"/>
        <v/>
      </c>
      <c r="N39" s="142" t="str">
        <f t="shared" si="22"/>
        <v/>
      </c>
      <c r="O39" s="142" t="str">
        <f t="shared" si="22"/>
        <v/>
      </c>
      <c r="P39" s="142" t="str">
        <f t="shared" si="22"/>
        <v/>
      </c>
      <c r="Q39" s="142" t="str">
        <f t="shared" si="22"/>
        <v/>
      </c>
      <c r="R39" s="142" t="str">
        <f t="shared" si="22"/>
        <v/>
      </c>
      <c r="S39" s="142" t="str">
        <f t="shared" si="22"/>
        <v/>
      </c>
      <c r="T39" s="142" t="str">
        <f t="shared" si="22"/>
        <v/>
      </c>
      <c r="U39" s="142" t="str">
        <f t="shared" si="22"/>
        <v/>
      </c>
      <c r="V39" s="142" t="str">
        <f t="shared" si="22"/>
        <v/>
      </c>
      <c r="W39" s="142" t="str">
        <f t="shared" si="22"/>
        <v/>
      </c>
      <c r="X39" s="142" t="str">
        <f t="shared" si="22"/>
        <v/>
      </c>
      <c r="Y39" s="142" t="str">
        <f t="shared" si="22"/>
        <v/>
      </c>
      <c r="Z39" s="142" t="str">
        <f t="shared" si="22"/>
        <v/>
      </c>
      <c r="AA39" s="142" t="str">
        <f t="shared" si="22"/>
        <v/>
      </c>
      <c r="AB39" s="142" t="str">
        <f t="shared" si="22"/>
        <v/>
      </c>
      <c r="AC39" s="142" t="str">
        <f t="shared" si="22"/>
        <v/>
      </c>
      <c r="AD39" s="142" t="str">
        <f t="shared" si="22"/>
        <v/>
      </c>
      <c r="AE39" s="142" t="str">
        <f t="shared" si="22"/>
        <v/>
      </c>
      <c r="AF39" s="142" t="str">
        <f t="shared" si="22"/>
        <v/>
      </c>
      <c r="AG39" s="142" t="str">
        <f t="shared" si="22"/>
        <v/>
      </c>
      <c r="AH39" s="142" t="str">
        <f t="shared" si="22"/>
        <v/>
      </c>
      <c r="AI39" s="142" t="str">
        <f t="shared" si="22"/>
        <v/>
      </c>
      <c r="AJ39" s="142" t="str">
        <f>IFERROR(INDEX(_IP1,MATCH(AJ33,_Nsw1_Port,0)),"")</f>
        <v/>
      </c>
    </row>
    <row r="40" spans="1:37" s="142" customFormat="1" ht="18" hidden="1" outlineLevel="1" thickTop="1" thickBot="1" x14ac:dyDescent="0.35">
      <c r="A40" s="141" t="s">
        <v>134</v>
      </c>
      <c r="C40" s="142" t="str">
        <f t="shared" ref="C40:W40" si="23">IFERROR(INDEX(_VlanId,MATCH(C33,_Nsw2_Port,0)),"")</f>
        <v/>
      </c>
      <c r="D40" s="142" t="str">
        <f t="shared" si="23"/>
        <v/>
      </c>
      <c r="E40" s="142" t="str">
        <f t="shared" si="23"/>
        <v/>
      </c>
      <c r="F40" s="142" t="str">
        <f t="shared" si="23"/>
        <v/>
      </c>
      <c r="G40" s="142" t="str">
        <f t="shared" si="23"/>
        <v/>
      </c>
      <c r="H40" s="142" t="str">
        <f t="shared" si="23"/>
        <v/>
      </c>
      <c r="I40" s="142" t="str">
        <f t="shared" si="23"/>
        <v/>
      </c>
      <c r="J40" s="142" t="str">
        <f t="shared" si="23"/>
        <v/>
      </c>
      <c r="K40" s="142" t="str">
        <f t="shared" si="23"/>
        <v/>
      </c>
      <c r="L40" s="142" t="str">
        <f t="shared" si="23"/>
        <v/>
      </c>
      <c r="M40" s="142" t="str">
        <f t="shared" si="23"/>
        <v/>
      </c>
      <c r="N40" s="142" t="str">
        <f t="shared" si="23"/>
        <v/>
      </c>
      <c r="O40" s="142" t="str">
        <f t="shared" si="23"/>
        <v/>
      </c>
      <c r="P40" s="142" t="str">
        <f t="shared" si="23"/>
        <v/>
      </c>
      <c r="Q40" s="142" t="str">
        <f t="shared" si="23"/>
        <v/>
      </c>
      <c r="R40" s="142" t="str">
        <f t="shared" si="23"/>
        <v/>
      </c>
      <c r="S40" s="142" t="str">
        <f t="shared" si="23"/>
        <v/>
      </c>
      <c r="T40" s="142" t="str">
        <f t="shared" si="23"/>
        <v/>
      </c>
      <c r="U40" s="142" t="str">
        <f t="shared" si="23"/>
        <v/>
      </c>
      <c r="V40" s="142" t="str">
        <f t="shared" si="23"/>
        <v/>
      </c>
      <c r="W40" s="142" t="str">
        <f t="shared" si="23"/>
        <v/>
      </c>
    </row>
    <row r="41" spans="1:37" s="142" customFormat="1" ht="18" hidden="1" outlineLevel="1" thickTop="1" thickBot="1" x14ac:dyDescent="0.35">
      <c r="A41" s="141" t="s">
        <v>22</v>
      </c>
      <c r="C41" s="142" t="str">
        <f t="shared" ref="C41:AI41" si="24">IFERROR(INDEX(_Vlan,MATCH(C33,_Nsw2_Port,0)),"")</f>
        <v/>
      </c>
      <c r="D41" s="142" t="str">
        <f t="shared" si="24"/>
        <v/>
      </c>
      <c r="E41" s="142" t="str">
        <f t="shared" si="24"/>
        <v/>
      </c>
      <c r="F41" s="142" t="str">
        <f t="shared" si="24"/>
        <v/>
      </c>
      <c r="G41" s="142" t="str">
        <f t="shared" si="24"/>
        <v/>
      </c>
      <c r="H41" s="142" t="str">
        <f t="shared" si="24"/>
        <v/>
      </c>
      <c r="I41" s="142" t="str">
        <f t="shared" si="24"/>
        <v/>
      </c>
      <c r="J41" s="142" t="str">
        <f t="shared" si="24"/>
        <v/>
      </c>
      <c r="K41" s="142" t="str">
        <f t="shared" si="24"/>
        <v/>
      </c>
      <c r="L41" s="142" t="str">
        <f t="shared" si="24"/>
        <v/>
      </c>
      <c r="M41" s="142" t="str">
        <f t="shared" si="24"/>
        <v/>
      </c>
      <c r="N41" s="142" t="str">
        <f t="shared" si="24"/>
        <v/>
      </c>
      <c r="O41" s="142" t="str">
        <f t="shared" si="24"/>
        <v/>
      </c>
      <c r="P41" s="142" t="str">
        <f t="shared" si="24"/>
        <v/>
      </c>
      <c r="Q41" s="142" t="str">
        <f t="shared" si="24"/>
        <v/>
      </c>
      <c r="R41" s="142" t="str">
        <f t="shared" si="24"/>
        <v/>
      </c>
      <c r="S41" s="142" t="str">
        <f t="shared" si="24"/>
        <v/>
      </c>
      <c r="T41" s="142" t="str">
        <f t="shared" si="24"/>
        <v/>
      </c>
      <c r="U41" s="142" t="str">
        <f t="shared" si="24"/>
        <v/>
      </c>
      <c r="V41" s="142" t="str">
        <f t="shared" si="24"/>
        <v/>
      </c>
      <c r="W41" s="142" t="str">
        <f t="shared" si="24"/>
        <v/>
      </c>
      <c r="X41" s="142" t="str">
        <f t="shared" si="24"/>
        <v/>
      </c>
      <c r="Y41" s="142" t="str">
        <f t="shared" si="24"/>
        <v/>
      </c>
      <c r="Z41" s="142" t="str">
        <f t="shared" si="24"/>
        <v/>
      </c>
      <c r="AA41" s="142" t="str">
        <f t="shared" si="24"/>
        <v/>
      </c>
      <c r="AB41" s="142" t="str">
        <f t="shared" si="24"/>
        <v/>
      </c>
      <c r="AC41" s="142" t="str">
        <f t="shared" si="24"/>
        <v/>
      </c>
      <c r="AD41" s="142" t="str">
        <f t="shared" si="24"/>
        <v/>
      </c>
      <c r="AE41" s="142" t="str">
        <f t="shared" si="24"/>
        <v/>
      </c>
      <c r="AF41" s="142" t="str">
        <f t="shared" si="24"/>
        <v/>
      </c>
      <c r="AG41" s="142" t="str">
        <f t="shared" si="24"/>
        <v/>
      </c>
      <c r="AH41" s="142" t="str">
        <f t="shared" si="24"/>
        <v/>
      </c>
      <c r="AI41" s="142" t="str">
        <f t="shared" si="24"/>
        <v/>
      </c>
      <c r="AJ41" s="142" t="str">
        <f>IFERROR(INDEX(_Vlan,MATCH(AJ33,_Nsw1_Port,0)),"")</f>
        <v/>
      </c>
    </row>
    <row r="42" spans="1:37" s="36" customFormat="1" ht="18" collapsed="1" thickTop="1" thickBot="1" x14ac:dyDescent="0.35"/>
    <row r="43" spans="1:37" s="145" customFormat="1" ht="18" thickTop="1" thickBot="1" x14ac:dyDescent="0.35"/>
    <row r="44" spans="1:37" s="45" customFormat="1" ht="18" thickTop="1" thickBot="1" x14ac:dyDescent="0.35"/>
    <row r="45" spans="1:37" s="142" customFormat="1" ht="18" hidden="1" outlineLevel="1" thickTop="1" thickBot="1" x14ac:dyDescent="0.35">
      <c r="A45" s="141" t="s">
        <v>22</v>
      </c>
      <c r="C45" s="142" t="str">
        <f t="shared" ref="C45:AI45" si="25">IFERROR(INDEX(_Vlan,MATCH(C53,_Nsw3_Port,0)),"")</f>
        <v/>
      </c>
      <c r="D45" s="142" t="str">
        <f t="shared" si="25"/>
        <v/>
      </c>
      <c r="E45" s="142" t="str">
        <f t="shared" si="25"/>
        <v/>
      </c>
      <c r="F45" s="142" t="str">
        <f t="shared" si="25"/>
        <v/>
      </c>
      <c r="G45" s="142" t="str">
        <f t="shared" si="25"/>
        <v/>
      </c>
      <c r="H45" s="142" t="str">
        <f t="shared" si="25"/>
        <v/>
      </c>
      <c r="I45" s="142" t="str">
        <f t="shared" si="25"/>
        <v/>
      </c>
      <c r="J45" s="142" t="str">
        <f t="shared" si="25"/>
        <v/>
      </c>
      <c r="K45" s="142" t="str">
        <f t="shared" si="25"/>
        <v/>
      </c>
      <c r="L45" s="142" t="str">
        <f t="shared" si="25"/>
        <v/>
      </c>
      <c r="M45" s="142" t="str">
        <f t="shared" si="25"/>
        <v/>
      </c>
      <c r="N45" s="142" t="str">
        <f t="shared" si="25"/>
        <v/>
      </c>
      <c r="O45" s="142" t="str">
        <f t="shared" si="25"/>
        <v/>
      </c>
      <c r="P45" s="142" t="str">
        <f t="shared" si="25"/>
        <v/>
      </c>
      <c r="Q45" s="142" t="str">
        <f t="shared" si="25"/>
        <v/>
      </c>
      <c r="R45" s="142" t="str">
        <f t="shared" si="25"/>
        <v/>
      </c>
      <c r="S45" s="142" t="str">
        <f t="shared" si="25"/>
        <v/>
      </c>
      <c r="T45" s="142" t="str">
        <f t="shared" si="25"/>
        <v/>
      </c>
      <c r="U45" s="142" t="str">
        <f t="shared" si="25"/>
        <v/>
      </c>
      <c r="V45" s="142" t="str">
        <f t="shared" si="25"/>
        <v/>
      </c>
      <c r="W45" s="142" t="str">
        <f t="shared" si="25"/>
        <v/>
      </c>
      <c r="X45" s="142" t="str">
        <f t="shared" si="25"/>
        <v/>
      </c>
      <c r="Y45" s="142" t="str">
        <f t="shared" si="25"/>
        <v/>
      </c>
      <c r="Z45" s="142" t="str">
        <f t="shared" si="25"/>
        <v/>
      </c>
      <c r="AA45" s="142" t="str">
        <f t="shared" si="25"/>
        <v/>
      </c>
      <c r="AB45" s="142" t="str">
        <f t="shared" si="25"/>
        <v/>
      </c>
      <c r="AC45" s="142" t="str">
        <f t="shared" si="25"/>
        <v/>
      </c>
      <c r="AD45" s="142" t="str">
        <f t="shared" si="25"/>
        <v/>
      </c>
      <c r="AE45" s="142" t="str">
        <f t="shared" si="25"/>
        <v/>
      </c>
      <c r="AF45" s="142" t="str">
        <f t="shared" si="25"/>
        <v/>
      </c>
      <c r="AG45" s="142" t="str">
        <f t="shared" si="25"/>
        <v/>
      </c>
      <c r="AH45" s="142" t="str">
        <f t="shared" si="25"/>
        <v/>
      </c>
      <c r="AI45" s="142" t="str">
        <f t="shared" si="25"/>
        <v/>
      </c>
      <c r="AJ45" s="142" t="str">
        <f t="shared" ref="AJ45" si="26">IFERROR(INDEX(_Vlan,MATCH(AJ53,_Nsw2_Port,0)),"")</f>
        <v/>
      </c>
    </row>
    <row r="46" spans="1:37" s="142" customFormat="1" ht="18" hidden="1" outlineLevel="1" thickTop="1" thickBot="1" x14ac:dyDescent="0.35">
      <c r="A46" s="141" t="s">
        <v>134</v>
      </c>
      <c r="C46" s="142" t="str">
        <f t="shared" ref="C46:AI46" si="27">IFERROR(INDEX(_VlanId,MATCH(C53,_Nsw3_Port,0)),"")</f>
        <v/>
      </c>
      <c r="D46" s="142" t="str">
        <f t="shared" si="27"/>
        <v/>
      </c>
      <c r="E46" s="142" t="str">
        <f t="shared" si="27"/>
        <v/>
      </c>
      <c r="F46" s="142" t="str">
        <f t="shared" si="27"/>
        <v/>
      </c>
      <c r="G46" s="142" t="str">
        <f t="shared" si="27"/>
        <v/>
      </c>
      <c r="H46" s="142" t="str">
        <f t="shared" si="27"/>
        <v/>
      </c>
      <c r="I46" s="142" t="str">
        <f t="shared" si="27"/>
        <v/>
      </c>
      <c r="J46" s="142" t="str">
        <f t="shared" si="27"/>
        <v/>
      </c>
      <c r="K46" s="142" t="str">
        <f t="shared" si="27"/>
        <v/>
      </c>
      <c r="L46" s="142" t="str">
        <f t="shared" si="27"/>
        <v/>
      </c>
      <c r="M46" s="142" t="str">
        <f t="shared" si="27"/>
        <v/>
      </c>
      <c r="N46" s="142" t="str">
        <f t="shared" si="27"/>
        <v/>
      </c>
      <c r="O46" s="142" t="str">
        <f t="shared" si="27"/>
        <v/>
      </c>
      <c r="P46" s="142" t="str">
        <f t="shared" si="27"/>
        <v/>
      </c>
      <c r="Q46" s="142" t="str">
        <f t="shared" si="27"/>
        <v/>
      </c>
      <c r="R46" s="142" t="str">
        <f t="shared" si="27"/>
        <v/>
      </c>
      <c r="S46" s="142" t="str">
        <f t="shared" si="27"/>
        <v/>
      </c>
      <c r="T46" s="142" t="str">
        <f t="shared" si="27"/>
        <v/>
      </c>
      <c r="U46" s="142" t="str">
        <f t="shared" si="27"/>
        <v/>
      </c>
      <c r="V46" s="142" t="str">
        <f t="shared" si="27"/>
        <v/>
      </c>
      <c r="W46" s="142" t="str">
        <f t="shared" si="27"/>
        <v/>
      </c>
      <c r="X46" s="142" t="str">
        <f t="shared" si="27"/>
        <v/>
      </c>
      <c r="Y46" s="142" t="str">
        <f t="shared" si="27"/>
        <v/>
      </c>
      <c r="Z46" s="142" t="str">
        <f t="shared" si="27"/>
        <v/>
      </c>
      <c r="AA46" s="142" t="str">
        <f t="shared" si="27"/>
        <v/>
      </c>
      <c r="AB46" s="142" t="str">
        <f t="shared" si="27"/>
        <v/>
      </c>
      <c r="AC46" s="142" t="str">
        <f t="shared" si="27"/>
        <v/>
      </c>
      <c r="AD46" s="142" t="str">
        <f t="shared" si="27"/>
        <v/>
      </c>
      <c r="AE46" s="142" t="str">
        <f t="shared" si="27"/>
        <v/>
      </c>
      <c r="AF46" s="142" t="str">
        <f t="shared" si="27"/>
        <v/>
      </c>
      <c r="AG46" s="142" t="str">
        <f t="shared" si="27"/>
        <v/>
      </c>
      <c r="AH46" s="142" t="str">
        <f t="shared" si="27"/>
        <v/>
      </c>
      <c r="AI46" s="142" t="str">
        <f t="shared" si="27"/>
        <v/>
      </c>
    </row>
    <row r="47" spans="1:37" s="142" customFormat="1" ht="18" hidden="1" outlineLevel="1" thickTop="1" thickBot="1" x14ac:dyDescent="0.35">
      <c r="A47" s="141" t="s">
        <v>131</v>
      </c>
      <c r="C47" s="142" t="str">
        <f t="shared" ref="C47:AI47" si="28">IFERROR(INDEX(_IP1,MATCH(C53,_Nsw3_Port,0)),"")</f>
        <v/>
      </c>
      <c r="D47" s="142" t="str">
        <f t="shared" si="28"/>
        <v/>
      </c>
      <c r="E47" s="142" t="str">
        <f t="shared" si="28"/>
        <v/>
      </c>
      <c r="F47" s="142" t="str">
        <f t="shared" si="28"/>
        <v/>
      </c>
      <c r="G47" s="142" t="str">
        <f t="shared" si="28"/>
        <v/>
      </c>
      <c r="H47" s="142" t="str">
        <f t="shared" si="28"/>
        <v/>
      </c>
      <c r="I47" s="142" t="str">
        <f t="shared" si="28"/>
        <v/>
      </c>
      <c r="J47" s="142" t="str">
        <f t="shared" si="28"/>
        <v/>
      </c>
      <c r="K47" s="142" t="str">
        <f t="shared" si="28"/>
        <v/>
      </c>
      <c r="L47" s="142" t="str">
        <f t="shared" si="28"/>
        <v/>
      </c>
      <c r="M47" s="142" t="str">
        <f t="shared" si="28"/>
        <v/>
      </c>
      <c r="N47" s="142" t="str">
        <f t="shared" si="28"/>
        <v/>
      </c>
      <c r="O47" s="142" t="str">
        <f t="shared" si="28"/>
        <v/>
      </c>
      <c r="P47" s="142" t="str">
        <f t="shared" si="28"/>
        <v/>
      </c>
      <c r="Q47" s="142" t="str">
        <f t="shared" si="28"/>
        <v/>
      </c>
      <c r="R47" s="142" t="str">
        <f t="shared" si="28"/>
        <v/>
      </c>
      <c r="S47" s="142" t="str">
        <f t="shared" si="28"/>
        <v/>
      </c>
      <c r="T47" s="142" t="str">
        <f t="shared" si="28"/>
        <v/>
      </c>
      <c r="U47" s="142" t="str">
        <f t="shared" si="28"/>
        <v/>
      </c>
      <c r="V47" s="142" t="str">
        <f t="shared" si="28"/>
        <v/>
      </c>
      <c r="W47" s="142" t="str">
        <f t="shared" si="28"/>
        <v/>
      </c>
      <c r="X47" s="142" t="str">
        <f t="shared" si="28"/>
        <v/>
      </c>
      <c r="Y47" s="142" t="str">
        <f t="shared" si="28"/>
        <v/>
      </c>
      <c r="Z47" s="142" t="str">
        <f t="shared" si="28"/>
        <v/>
      </c>
      <c r="AA47" s="142" t="str">
        <f t="shared" si="28"/>
        <v/>
      </c>
      <c r="AB47" s="142" t="str">
        <f t="shared" si="28"/>
        <v/>
      </c>
      <c r="AC47" s="142" t="str">
        <f t="shared" si="28"/>
        <v/>
      </c>
      <c r="AD47" s="142" t="str">
        <f t="shared" si="28"/>
        <v/>
      </c>
      <c r="AE47" s="142" t="str">
        <f t="shared" si="28"/>
        <v/>
      </c>
      <c r="AF47" s="142" t="str">
        <f t="shared" si="28"/>
        <v/>
      </c>
      <c r="AG47" s="142" t="str">
        <f t="shared" si="28"/>
        <v/>
      </c>
      <c r="AH47" s="142" t="str">
        <f t="shared" si="28"/>
        <v/>
      </c>
      <c r="AI47" s="142" t="str">
        <f t="shared" si="28"/>
        <v/>
      </c>
      <c r="AJ47" s="142" t="str">
        <f t="shared" ref="AJ47" si="29">IFERROR(INDEX(_IP1,MATCH(AJ53,_Nsw2_Port,0)),"")</f>
        <v/>
      </c>
    </row>
    <row r="48" spans="1:37" s="143" customFormat="1" ht="18" hidden="1" outlineLevel="1" thickTop="1" thickBot="1" x14ac:dyDescent="0.3">
      <c r="A48" s="141" t="s">
        <v>132</v>
      </c>
      <c r="C48" s="143" t="str">
        <f t="shared" ref="C48:AI48" si="30">IFERROR(INDEX(_Label,MATCH(C53,_Nsw3_Port,0)),"")</f>
        <v/>
      </c>
      <c r="D48" s="143" t="str">
        <f t="shared" si="30"/>
        <v/>
      </c>
      <c r="E48" s="143" t="str">
        <f t="shared" si="30"/>
        <v/>
      </c>
      <c r="F48" s="143" t="str">
        <f t="shared" si="30"/>
        <v/>
      </c>
      <c r="G48" s="143" t="str">
        <f t="shared" si="30"/>
        <v/>
      </c>
      <c r="H48" s="143" t="str">
        <f t="shared" si="30"/>
        <v/>
      </c>
      <c r="I48" s="143" t="str">
        <f t="shared" si="30"/>
        <v/>
      </c>
      <c r="J48" s="143" t="str">
        <f t="shared" si="30"/>
        <v/>
      </c>
      <c r="K48" s="143" t="str">
        <f t="shared" si="30"/>
        <v/>
      </c>
      <c r="L48" s="143" t="str">
        <f t="shared" si="30"/>
        <v/>
      </c>
      <c r="M48" s="143" t="str">
        <f t="shared" si="30"/>
        <v/>
      </c>
      <c r="N48" s="143" t="str">
        <f t="shared" si="30"/>
        <v/>
      </c>
      <c r="O48" s="143" t="str">
        <f t="shared" si="30"/>
        <v/>
      </c>
      <c r="P48" s="143" t="str">
        <f t="shared" si="30"/>
        <v/>
      </c>
      <c r="Q48" s="143" t="str">
        <f t="shared" si="30"/>
        <v/>
      </c>
      <c r="R48" s="143" t="str">
        <f t="shared" si="30"/>
        <v/>
      </c>
      <c r="S48" s="143" t="str">
        <f t="shared" si="30"/>
        <v/>
      </c>
      <c r="T48" s="143" t="str">
        <f t="shared" si="30"/>
        <v/>
      </c>
      <c r="U48" s="143" t="str">
        <f t="shared" si="30"/>
        <v/>
      </c>
      <c r="V48" s="143" t="str">
        <f t="shared" si="30"/>
        <v/>
      </c>
      <c r="W48" s="143" t="str">
        <f t="shared" si="30"/>
        <v/>
      </c>
      <c r="X48" s="143" t="str">
        <f t="shared" si="30"/>
        <v/>
      </c>
      <c r="Y48" s="143" t="str">
        <f t="shared" si="30"/>
        <v/>
      </c>
      <c r="Z48" s="143" t="str">
        <f t="shared" si="30"/>
        <v/>
      </c>
      <c r="AA48" s="143" t="str">
        <f t="shared" si="30"/>
        <v/>
      </c>
      <c r="AB48" s="143" t="str">
        <f t="shared" si="30"/>
        <v/>
      </c>
      <c r="AC48" s="143" t="str">
        <f t="shared" si="30"/>
        <v/>
      </c>
      <c r="AD48" s="143" t="str">
        <f t="shared" si="30"/>
        <v/>
      </c>
      <c r="AE48" s="143" t="str">
        <f t="shared" si="30"/>
        <v/>
      </c>
      <c r="AF48" s="143" t="str">
        <f t="shared" si="30"/>
        <v/>
      </c>
      <c r="AG48" s="143" t="str">
        <f t="shared" si="30"/>
        <v/>
      </c>
      <c r="AH48" s="143" t="str">
        <f t="shared" si="30"/>
        <v/>
      </c>
      <c r="AI48" s="143" t="str">
        <f t="shared" si="30"/>
        <v/>
      </c>
      <c r="AJ48" s="143" t="str">
        <f t="shared" ref="AJ48" si="31">IFERROR(INDEX(_Label,MATCH(AJ53,_Nsw2_Port,0)),"")</f>
        <v/>
      </c>
    </row>
    <row r="49" spans="1:36" s="142" customFormat="1" ht="18" hidden="1" outlineLevel="1" thickTop="1" thickBot="1" x14ac:dyDescent="0.35">
      <c r="A49" s="141" t="s">
        <v>133</v>
      </c>
      <c r="C49" s="142" t="str">
        <f t="shared" ref="C49:AI49" si="32">IFERROR(INDEX(_Cable,MATCH(C53,_Nsw3_Port,0)),"")</f>
        <v/>
      </c>
      <c r="D49" s="142" t="str">
        <f t="shared" si="32"/>
        <v/>
      </c>
      <c r="E49" s="142" t="str">
        <f t="shared" si="32"/>
        <v/>
      </c>
      <c r="F49" s="142" t="str">
        <f t="shared" si="32"/>
        <v/>
      </c>
      <c r="G49" s="142" t="str">
        <f t="shared" si="32"/>
        <v/>
      </c>
      <c r="H49" s="142" t="str">
        <f t="shared" si="32"/>
        <v/>
      </c>
      <c r="I49" s="142" t="str">
        <f t="shared" si="32"/>
        <v/>
      </c>
      <c r="J49" s="142" t="str">
        <f t="shared" si="32"/>
        <v/>
      </c>
      <c r="K49" s="142" t="str">
        <f t="shared" si="32"/>
        <v/>
      </c>
      <c r="L49" s="142" t="str">
        <f t="shared" si="32"/>
        <v/>
      </c>
      <c r="M49" s="142" t="str">
        <f t="shared" si="32"/>
        <v/>
      </c>
      <c r="N49" s="142" t="str">
        <f t="shared" si="32"/>
        <v/>
      </c>
      <c r="O49" s="142" t="str">
        <f t="shared" si="32"/>
        <v/>
      </c>
      <c r="P49" s="142" t="str">
        <f t="shared" si="32"/>
        <v/>
      </c>
      <c r="Q49" s="142" t="str">
        <f t="shared" si="32"/>
        <v/>
      </c>
      <c r="R49" s="142" t="str">
        <f t="shared" si="32"/>
        <v/>
      </c>
      <c r="S49" s="142" t="str">
        <f t="shared" si="32"/>
        <v/>
      </c>
      <c r="T49" s="142" t="str">
        <f t="shared" si="32"/>
        <v/>
      </c>
      <c r="U49" s="142" t="str">
        <f t="shared" si="32"/>
        <v/>
      </c>
      <c r="V49" s="142" t="str">
        <f t="shared" si="32"/>
        <v/>
      </c>
      <c r="W49" s="142" t="str">
        <f t="shared" si="32"/>
        <v/>
      </c>
      <c r="X49" s="142" t="str">
        <f t="shared" si="32"/>
        <v/>
      </c>
      <c r="Y49" s="142" t="str">
        <f t="shared" si="32"/>
        <v/>
      </c>
      <c r="Z49" s="142" t="str">
        <f t="shared" si="32"/>
        <v/>
      </c>
      <c r="AA49" s="142" t="str">
        <f t="shared" si="32"/>
        <v/>
      </c>
      <c r="AB49" s="142" t="str">
        <f t="shared" si="32"/>
        <v/>
      </c>
      <c r="AC49" s="142" t="str">
        <f t="shared" si="32"/>
        <v/>
      </c>
      <c r="AD49" s="142" t="str">
        <f t="shared" si="32"/>
        <v/>
      </c>
      <c r="AE49" s="142" t="str">
        <f t="shared" si="32"/>
        <v/>
      </c>
      <c r="AF49" s="142" t="str">
        <f t="shared" si="32"/>
        <v/>
      </c>
      <c r="AG49" s="142" t="str">
        <f t="shared" si="32"/>
        <v/>
      </c>
      <c r="AH49" s="142" t="str">
        <f t="shared" si="32"/>
        <v/>
      </c>
      <c r="AI49" s="142" t="str">
        <f t="shared" si="32"/>
        <v/>
      </c>
      <c r="AJ49" s="142" t="str">
        <f t="shared" ref="AJ49" si="33">IFERROR(INDEX(_Cable,MATCH(AJ53,_Nsw2_Port,0)),"")</f>
        <v/>
      </c>
    </row>
    <row r="50" spans="1:36" s="144" customFormat="1" ht="50.1" customHeight="1" collapsed="1" thickTop="1" thickBot="1" x14ac:dyDescent="0.35">
      <c r="A50" s="141" t="s">
        <v>27</v>
      </c>
      <c r="C50" s="139" t="str">
        <f t="shared" ref="C50:AI50" si="34">IFERROR(INDEX(_Equipement,MATCH(C53,_Nsw3_Port,0)),"")</f>
        <v/>
      </c>
      <c r="D50" s="139" t="str">
        <f t="shared" si="34"/>
        <v/>
      </c>
      <c r="E50" s="139" t="str">
        <f t="shared" si="34"/>
        <v/>
      </c>
      <c r="F50" s="139" t="str">
        <f t="shared" si="34"/>
        <v/>
      </c>
      <c r="G50" s="139" t="str">
        <f t="shared" si="34"/>
        <v/>
      </c>
      <c r="H50" s="139" t="str">
        <f t="shared" si="34"/>
        <v/>
      </c>
      <c r="I50" s="139" t="str">
        <f t="shared" si="34"/>
        <v/>
      </c>
      <c r="J50" s="139" t="str">
        <f t="shared" si="34"/>
        <v/>
      </c>
      <c r="K50" s="139" t="str">
        <f t="shared" si="34"/>
        <v/>
      </c>
      <c r="L50" s="139" t="str">
        <f t="shared" si="34"/>
        <v/>
      </c>
      <c r="M50" s="139" t="str">
        <f t="shared" si="34"/>
        <v/>
      </c>
      <c r="N50" s="139" t="str">
        <f t="shared" si="34"/>
        <v/>
      </c>
      <c r="O50" s="139" t="str">
        <f t="shared" si="34"/>
        <v/>
      </c>
      <c r="P50" s="139" t="str">
        <f t="shared" si="34"/>
        <v/>
      </c>
      <c r="Q50" s="139" t="str">
        <f t="shared" si="34"/>
        <v/>
      </c>
      <c r="R50" s="139" t="str">
        <f t="shared" si="34"/>
        <v/>
      </c>
      <c r="S50" s="139" t="str">
        <f t="shared" si="34"/>
        <v/>
      </c>
      <c r="T50" s="139" t="str">
        <f t="shared" si="34"/>
        <v/>
      </c>
      <c r="U50" s="139" t="str">
        <f t="shared" si="34"/>
        <v/>
      </c>
      <c r="V50" s="139" t="str">
        <f t="shared" si="34"/>
        <v/>
      </c>
      <c r="W50" s="139" t="str">
        <f t="shared" si="34"/>
        <v/>
      </c>
      <c r="X50" s="139" t="str">
        <f t="shared" si="34"/>
        <v/>
      </c>
      <c r="Y50" s="139" t="str">
        <f t="shared" si="34"/>
        <v/>
      </c>
      <c r="Z50" s="139" t="str">
        <f t="shared" si="34"/>
        <v/>
      </c>
      <c r="AA50" s="139" t="str">
        <f t="shared" si="34"/>
        <v/>
      </c>
      <c r="AB50" s="139" t="str">
        <f t="shared" si="34"/>
        <v/>
      </c>
      <c r="AC50" s="139" t="str">
        <f t="shared" si="34"/>
        <v/>
      </c>
      <c r="AD50" s="139" t="str">
        <f t="shared" si="34"/>
        <v/>
      </c>
      <c r="AE50" s="139" t="str">
        <f t="shared" si="34"/>
        <v/>
      </c>
      <c r="AF50" s="139" t="str">
        <f t="shared" si="34"/>
        <v/>
      </c>
      <c r="AG50" s="139" t="str">
        <f t="shared" si="34"/>
        <v/>
      </c>
      <c r="AH50" s="139" t="str">
        <f t="shared" si="34"/>
        <v/>
      </c>
      <c r="AI50" s="139" t="str">
        <f t="shared" si="34"/>
        <v/>
      </c>
    </row>
    <row r="51" spans="1:36" s="34" customFormat="1" ht="18" thickTop="1" thickBot="1" x14ac:dyDescent="0.35">
      <c r="A51" s="35"/>
      <c r="T51" s="36"/>
      <c r="U51" s="36"/>
      <c r="V51" s="36"/>
      <c r="W51" s="36"/>
      <c r="X51" s="36"/>
      <c r="Y51" s="36"/>
      <c r="Z51" s="36"/>
      <c r="AA51" s="36"/>
      <c r="AC51" s="36"/>
      <c r="AD51" s="36"/>
      <c r="AE51" s="36"/>
      <c r="AF51" s="36"/>
      <c r="AG51" s="36"/>
      <c r="AH51" s="36"/>
      <c r="AI51" s="36"/>
      <c r="AJ51" s="36"/>
    </row>
    <row r="52" spans="1:36" s="34" customFormat="1" ht="18" thickTop="1" thickBot="1" x14ac:dyDescent="0.35">
      <c r="A52" s="35"/>
      <c r="B52" s="37"/>
      <c r="C52" s="38"/>
      <c r="D52" s="38"/>
      <c r="E52" s="38"/>
      <c r="F52" s="38"/>
      <c r="G52" s="38"/>
      <c r="H52" s="38"/>
      <c r="I52" s="39"/>
      <c r="J52" s="35"/>
      <c r="K52" s="37"/>
      <c r="L52" s="38"/>
      <c r="M52" s="38"/>
      <c r="N52" s="38"/>
      <c r="O52" s="38"/>
      <c r="P52" s="38"/>
      <c r="Q52" s="38"/>
      <c r="R52" s="39"/>
      <c r="S52" s="40"/>
      <c r="T52" s="37"/>
      <c r="U52" s="38"/>
      <c r="V52" s="38"/>
      <c r="W52" s="38"/>
      <c r="X52" s="38"/>
      <c r="Y52" s="38"/>
      <c r="Z52" s="38"/>
      <c r="AA52" s="39"/>
      <c r="AB52" s="40"/>
      <c r="AC52" s="37"/>
      <c r="AD52" s="38"/>
      <c r="AE52" s="38"/>
      <c r="AF52" s="38"/>
      <c r="AG52" s="38"/>
      <c r="AH52" s="38"/>
      <c r="AI52" s="38"/>
      <c r="AJ52" s="39"/>
    </row>
    <row r="53" spans="1:36" s="48" customFormat="1" ht="20.25" thickTop="1" thickBot="1" x14ac:dyDescent="0.35">
      <c r="A53" s="46" t="s">
        <v>73</v>
      </c>
      <c r="B53" s="47"/>
      <c r="C53" s="48" t="s">
        <v>24</v>
      </c>
      <c r="D53" s="48" t="s">
        <v>28</v>
      </c>
      <c r="E53" s="48" t="s">
        <v>30</v>
      </c>
      <c r="F53" s="48" t="s">
        <v>32</v>
      </c>
      <c r="G53" s="48" t="s">
        <v>34</v>
      </c>
      <c r="H53" s="48" t="s">
        <v>36</v>
      </c>
      <c r="I53" s="49"/>
      <c r="J53" s="50"/>
      <c r="K53" s="51"/>
      <c r="L53" s="48" t="s">
        <v>51</v>
      </c>
      <c r="M53" s="48" t="s">
        <v>39</v>
      </c>
      <c r="N53" s="48" t="s">
        <v>41</v>
      </c>
      <c r="O53" s="48" t="s">
        <v>43</v>
      </c>
      <c r="P53" s="48" t="s">
        <v>55</v>
      </c>
      <c r="Q53" s="48" t="s">
        <v>53</v>
      </c>
      <c r="R53" s="49"/>
      <c r="S53" s="52"/>
      <c r="T53" s="51"/>
      <c r="U53" s="48" t="s">
        <v>74</v>
      </c>
      <c r="V53" s="48" t="s">
        <v>75</v>
      </c>
      <c r="W53" s="48" t="s">
        <v>76</v>
      </c>
      <c r="X53" s="48" t="s">
        <v>58</v>
      </c>
      <c r="Y53" s="48" t="s">
        <v>60</v>
      </c>
      <c r="Z53" s="48" t="s">
        <v>62</v>
      </c>
      <c r="AA53" s="49"/>
      <c r="AB53" s="52"/>
      <c r="AC53" s="51"/>
      <c r="AD53" s="48" t="s">
        <v>64</v>
      </c>
      <c r="AE53" s="48" t="s">
        <v>77</v>
      </c>
      <c r="AF53" s="48" t="s">
        <v>78</v>
      </c>
      <c r="AG53" s="48" t="s">
        <v>65</v>
      </c>
      <c r="AH53" s="48" t="s">
        <v>79</v>
      </c>
      <c r="AI53" s="48" t="s">
        <v>80</v>
      </c>
      <c r="AJ53" s="53"/>
    </row>
    <row r="54" spans="1:36" s="48" customFormat="1" ht="20.25" thickTop="1" thickBot="1" x14ac:dyDescent="0.35">
      <c r="A54" s="46"/>
      <c r="B54" s="47"/>
      <c r="C54" s="48" t="s">
        <v>26</v>
      </c>
      <c r="D54" s="48" t="s">
        <v>29</v>
      </c>
      <c r="E54" s="48" t="s">
        <v>31</v>
      </c>
      <c r="F54" s="48" t="s">
        <v>33</v>
      </c>
      <c r="G54" s="48" t="s">
        <v>35</v>
      </c>
      <c r="H54" s="48" t="s">
        <v>37</v>
      </c>
      <c r="I54" s="49"/>
      <c r="J54" s="50"/>
      <c r="K54" s="51"/>
      <c r="L54" s="48" t="s">
        <v>38</v>
      </c>
      <c r="M54" s="48" t="s">
        <v>40</v>
      </c>
      <c r="N54" s="48" t="s">
        <v>42</v>
      </c>
      <c r="O54" s="48" t="s">
        <v>44</v>
      </c>
      <c r="P54" s="48" t="s">
        <v>52</v>
      </c>
      <c r="Q54" s="48" t="s">
        <v>54</v>
      </c>
      <c r="R54" s="49"/>
      <c r="S54" s="52"/>
      <c r="T54" s="51"/>
      <c r="U54" s="48" t="s">
        <v>81</v>
      </c>
      <c r="V54" s="48" t="s">
        <v>56</v>
      </c>
      <c r="W54" s="48" t="s">
        <v>57</v>
      </c>
      <c r="X54" s="48" t="s">
        <v>59</v>
      </c>
      <c r="Y54" s="48" t="s">
        <v>61</v>
      </c>
      <c r="Z54" s="48" t="s">
        <v>63</v>
      </c>
      <c r="AA54" s="49"/>
      <c r="AB54" s="52"/>
      <c r="AC54" s="51"/>
      <c r="AD54" s="48" t="s">
        <v>82</v>
      </c>
      <c r="AE54" s="48" t="s">
        <v>83</v>
      </c>
      <c r="AF54" s="48" t="s">
        <v>84</v>
      </c>
      <c r="AG54" s="48" t="s">
        <v>85</v>
      </c>
      <c r="AH54" s="48" t="s">
        <v>66</v>
      </c>
      <c r="AI54" s="48" t="s">
        <v>67</v>
      </c>
      <c r="AJ54" s="53"/>
    </row>
    <row r="55" spans="1:36" s="34" customFormat="1" ht="18" thickTop="1" thickBot="1" x14ac:dyDescent="0.35">
      <c r="A55" s="35"/>
      <c r="B55" s="41"/>
      <c r="C55" s="42"/>
      <c r="D55" s="42"/>
      <c r="E55" s="42"/>
      <c r="F55" s="42"/>
      <c r="G55" s="42"/>
      <c r="H55" s="42"/>
      <c r="I55" s="43"/>
      <c r="J55" s="35"/>
      <c r="K55" s="41"/>
      <c r="L55" s="42"/>
      <c r="M55" s="42"/>
      <c r="N55" s="42"/>
      <c r="O55" s="42"/>
      <c r="P55" s="42"/>
      <c r="Q55" s="42"/>
      <c r="R55" s="43"/>
      <c r="S55" s="40"/>
      <c r="T55" s="41"/>
      <c r="U55" s="42"/>
      <c r="V55" s="42"/>
      <c r="W55" s="42"/>
      <c r="X55" s="42"/>
      <c r="Y55" s="42"/>
      <c r="Z55" s="42"/>
      <c r="AA55" s="43"/>
      <c r="AB55" s="40"/>
      <c r="AC55" s="41"/>
      <c r="AD55" s="42"/>
      <c r="AE55" s="42"/>
      <c r="AF55" s="42"/>
      <c r="AG55" s="42"/>
      <c r="AH55" s="42"/>
      <c r="AI55" s="42"/>
      <c r="AJ55" s="43"/>
    </row>
    <row r="56" spans="1:36" s="34" customFormat="1" ht="18" thickTop="1" thickBot="1" x14ac:dyDescent="0.35">
      <c r="A56" s="35"/>
      <c r="S56" s="44"/>
      <c r="T56" s="45"/>
      <c r="U56" s="45"/>
      <c r="V56" s="45"/>
      <c r="W56" s="45"/>
      <c r="X56" s="45"/>
      <c r="Y56" s="45"/>
      <c r="Z56" s="45"/>
      <c r="AA56" s="45"/>
      <c r="AC56" s="45"/>
      <c r="AD56" s="45"/>
      <c r="AE56" s="45"/>
      <c r="AF56" s="45"/>
      <c r="AG56" s="45"/>
      <c r="AH56" s="45"/>
      <c r="AI56" s="45"/>
      <c r="AJ56" s="45"/>
    </row>
    <row r="57" spans="1:36" s="144" customFormat="1" ht="50.1" customHeight="1" thickTop="1" thickBot="1" x14ac:dyDescent="0.35">
      <c r="A57" s="141" t="s">
        <v>27</v>
      </c>
      <c r="C57" s="139" t="str">
        <f t="shared" ref="C57:AI57" si="35">IFERROR(INDEX(_Equipement,MATCH(C54,_Nsw3_Port,0)),"")</f>
        <v/>
      </c>
      <c r="D57" s="139" t="str">
        <f t="shared" si="35"/>
        <v/>
      </c>
      <c r="E57" s="139" t="str">
        <f t="shared" si="35"/>
        <v/>
      </c>
      <c r="F57" s="139" t="str">
        <f t="shared" si="35"/>
        <v/>
      </c>
      <c r="G57" s="139" t="str">
        <f t="shared" si="35"/>
        <v/>
      </c>
      <c r="H57" s="139" t="str">
        <f t="shared" si="35"/>
        <v/>
      </c>
      <c r="I57" s="139" t="str">
        <f t="shared" si="35"/>
        <v/>
      </c>
      <c r="J57" s="139" t="str">
        <f t="shared" si="35"/>
        <v/>
      </c>
      <c r="K57" s="139" t="str">
        <f t="shared" si="35"/>
        <v/>
      </c>
      <c r="L57" s="139" t="str">
        <f t="shared" si="35"/>
        <v/>
      </c>
      <c r="M57" s="139" t="str">
        <f t="shared" si="35"/>
        <v/>
      </c>
      <c r="N57" s="139" t="str">
        <f t="shared" si="35"/>
        <v/>
      </c>
      <c r="O57" s="139" t="str">
        <f t="shared" si="35"/>
        <v/>
      </c>
      <c r="P57" s="139" t="str">
        <f t="shared" si="35"/>
        <v/>
      </c>
      <c r="Q57" s="139" t="str">
        <f t="shared" si="35"/>
        <v/>
      </c>
      <c r="R57" s="139" t="str">
        <f t="shared" si="35"/>
        <v/>
      </c>
      <c r="S57" s="139" t="str">
        <f t="shared" si="35"/>
        <v/>
      </c>
      <c r="T57" s="139" t="str">
        <f t="shared" si="35"/>
        <v/>
      </c>
      <c r="U57" s="139" t="str">
        <f t="shared" si="35"/>
        <v/>
      </c>
      <c r="V57" s="139" t="str">
        <f t="shared" si="35"/>
        <v/>
      </c>
      <c r="W57" s="139" t="str">
        <f t="shared" si="35"/>
        <v/>
      </c>
      <c r="X57" s="139" t="str">
        <f t="shared" si="35"/>
        <v/>
      </c>
      <c r="Y57" s="139" t="str">
        <f t="shared" si="35"/>
        <v/>
      </c>
      <c r="Z57" s="139" t="str">
        <f t="shared" si="35"/>
        <v/>
      </c>
      <c r="AA57" s="139" t="str">
        <f t="shared" si="35"/>
        <v/>
      </c>
      <c r="AB57" s="139" t="str">
        <f t="shared" si="35"/>
        <v/>
      </c>
      <c r="AC57" s="139" t="str">
        <f t="shared" si="35"/>
        <v/>
      </c>
      <c r="AD57" s="139" t="str">
        <f t="shared" si="35"/>
        <v/>
      </c>
      <c r="AE57" s="139" t="str">
        <f t="shared" si="35"/>
        <v/>
      </c>
      <c r="AF57" s="139" t="str">
        <f t="shared" si="35"/>
        <v/>
      </c>
      <c r="AG57" s="139" t="str">
        <f t="shared" si="35"/>
        <v/>
      </c>
      <c r="AH57" s="139" t="str">
        <f t="shared" si="35"/>
        <v/>
      </c>
      <c r="AI57" s="139" t="str">
        <f t="shared" si="35"/>
        <v/>
      </c>
    </row>
    <row r="58" spans="1:36" s="142" customFormat="1" ht="18" hidden="1" outlineLevel="1" thickTop="1" thickBot="1" x14ac:dyDescent="0.35">
      <c r="A58" s="141" t="s">
        <v>133</v>
      </c>
      <c r="C58" s="142" t="str">
        <f t="shared" ref="C58:AI58" si="36">IFERROR(INDEX(_Cable,MATCH(C54,_Nsw3_Port,0)),"")</f>
        <v/>
      </c>
      <c r="D58" s="142" t="str">
        <f t="shared" si="36"/>
        <v/>
      </c>
      <c r="E58" s="142" t="str">
        <f t="shared" si="36"/>
        <v/>
      </c>
      <c r="F58" s="142" t="str">
        <f t="shared" si="36"/>
        <v/>
      </c>
      <c r="G58" s="142" t="str">
        <f t="shared" si="36"/>
        <v/>
      </c>
      <c r="H58" s="142" t="str">
        <f t="shared" si="36"/>
        <v/>
      </c>
      <c r="I58" s="142" t="str">
        <f t="shared" si="36"/>
        <v/>
      </c>
      <c r="J58" s="142" t="str">
        <f t="shared" si="36"/>
        <v/>
      </c>
      <c r="K58" s="142" t="str">
        <f t="shared" si="36"/>
        <v/>
      </c>
      <c r="L58" s="142" t="str">
        <f t="shared" si="36"/>
        <v/>
      </c>
      <c r="M58" s="142" t="str">
        <f t="shared" si="36"/>
        <v/>
      </c>
      <c r="N58" s="142" t="str">
        <f t="shared" si="36"/>
        <v/>
      </c>
      <c r="O58" s="142" t="str">
        <f t="shared" si="36"/>
        <v/>
      </c>
      <c r="P58" s="142" t="str">
        <f t="shared" si="36"/>
        <v/>
      </c>
      <c r="Q58" s="142" t="str">
        <f t="shared" si="36"/>
        <v/>
      </c>
      <c r="R58" s="142" t="str">
        <f t="shared" si="36"/>
        <v/>
      </c>
      <c r="S58" s="142" t="str">
        <f t="shared" si="36"/>
        <v/>
      </c>
      <c r="T58" s="142" t="str">
        <f t="shared" si="36"/>
        <v/>
      </c>
      <c r="U58" s="142" t="str">
        <f t="shared" si="36"/>
        <v/>
      </c>
      <c r="V58" s="142" t="str">
        <f t="shared" si="36"/>
        <v/>
      </c>
      <c r="W58" s="142" t="str">
        <f t="shared" si="36"/>
        <v/>
      </c>
      <c r="X58" s="142" t="str">
        <f t="shared" si="36"/>
        <v/>
      </c>
      <c r="Y58" s="142" t="str">
        <f t="shared" si="36"/>
        <v/>
      </c>
      <c r="Z58" s="142" t="str">
        <f t="shared" si="36"/>
        <v/>
      </c>
      <c r="AA58" s="142" t="str">
        <f t="shared" si="36"/>
        <v/>
      </c>
      <c r="AB58" s="142" t="str">
        <f t="shared" si="36"/>
        <v/>
      </c>
      <c r="AC58" s="142" t="str">
        <f t="shared" si="36"/>
        <v/>
      </c>
      <c r="AD58" s="142" t="str">
        <f t="shared" si="36"/>
        <v/>
      </c>
      <c r="AE58" s="142" t="str">
        <f t="shared" si="36"/>
        <v/>
      </c>
      <c r="AF58" s="142" t="str">
        <f t="shared" si="36"/>
        <v/>
      </c>
      <c r="AG58" s="142" t="str">
        <f t="shared" si="36"/>
        <v/>
      </c>
      <c r="AH58" s="142" t="str">
        <f t="shared" si="36"/>
        <v/>
      </c>
      <c r="AI58" s="142" t="str">
        <f t="shared" si="36"/>
        <v/>
      </c>
      <c r="AJ58" s="142" t="str">
        <f>IFERROR(INDEX(_Cable,MATCH(AJ54,_Nsw1_Port,0)),"")</f>
        <v/>
      </c>
    </row>
    <row r="59" spans="1:36" s="143" customFormat="1" ht="18" hidden="1" outlineLevel="1" thickTop="1" thickBot="1" x14ac:dyDescent="0.3">
      <c r="A59" s="141" t="s">
        <v>132</v>
      </c>
      <c r="C59" s="143" t="str">
        <f t="shared" ref="C59:AI59" si="37">IFERROR(INDEX(_Label,MATCH(C54,_Nsw3_Port,0)),"")</f>
        <v/>
      </c>
      <c r="D59" s="143" t="str">
        <f t="shared" si="37"/>
        <v/>
      </c>
      <c r="E59" s="143" t="str">
        <f t="shared" si="37"/>
        <v/>
      </c>
      <c r="F59" s="143" t="str">
        <f t="shared" si="37"/>
        <v/>
      </c>
      <c r="G59" s="143" t="str">
        <f t="shared" si="37"/>
        <v/>
      </c>
      <c r="H59" s="143" t="str">
        <f t="shared" si="37"/>
        <v/>
      </c>
      <c r="I59" s="143" t="str">
        <f t="shared" si="37"/>
        <v/>
      </c>
      <c r="J59" s="143" t="str">
        <f t="shared" si="37"/>
        <v/>
      </c>
      <c r="K59" s="143" t="str">
        <f t="shared" si="37"/>
        <v/>
      </c>
      <c r="L59" s="143" t="str">
        <f t="shared" si="37"/>
        <v/>
      </c>
      <c r="M59" s="143" t="str">
        <f t="shared" si="37"/>
        <v/>
      </c>
      <c r="N59" s="143" t="str">
        <f t="shared" si="37"/>
        <v/>
      </c>
      <c r="O59" s="143" t="str">
        <f t="shared" si="37"/>
        <v/>
      </c>
      <c r="P59" s="143" t="str">
        <f t="shared" si="37"/>
        <v/>
      </c>
      <c r="Q59" s="143" t="str">
        <f t="shared" si="37"/>
        <v/>
      </c>
      <c r="R59" s="143" t="str">
        <f t="shared" si="37"/>
        <v/>
      </c>
      <c r="S59" s="143" t="str">
        <f t="shared" si="37"/>
        <v/>
      </c>
      <c r="T59" s="143" t="str">
        <f t="shared" si="37"/>
        <v/>
      </c>
      <c r="U59" s="143" t="str">
        <f t="shared" si="37"/>
        <v/>
      </c>
      <c r="V59" s="143" t="str">
        <f t="shared" si="37"/>
        <v/>
      </c>
      <c r="W59" s="143" t="str">
        <f t="shared" si="37"/>
        <v/>
      </c>
      <c r="X59" s="143" t="str">
        <f t="shared" si="37"/>
        <v/>
      </c>
      <c r="Y59" s="143" t="str">
        <f t="shared" si="37"/>
        <v/>
      </c>
      <c r="Z59" s="143" t="str">
        <f t="shared" si="37"/>
        <v/>
      </c>
      <c r="AA59" s="143" t="str">
        <f t="shared" si="37"/>
        <v/>
      </c>
      <c r="AB59" s="143" t="str">
        <f t="shared" si="37"/>
        <v/>
      </c>
      <c r="AC59" s="143" t="str">
        <f t="shared" si="37"/>
        <v/>
      </c>
      <c r="AD59" s="143" t="str">
        <f t="shared" si="37"/>
        <v/>
      </c>
      <c r="AE59" s="143" t="str">
        <f t="shared" si="37"/>
        <v/>
      </c>
      <c r="AF59" s="143" t="str">
        <f t="shared" si="37"/>
        <v/>
      </c>
      <c r="AG59" s="143" t="str">
        <f t="shared" si="37"/>
        <v/>
      </c>
      <c r="AH59" s="143" t="str">
        <f t="shared" si="37"/>
        <v/>
      </c>
      <c r="AI59" s="143" t="str">
        <f t="shared" si="37"/>
        <v/>
      </c>
      <c r="AJ59" s="143" t="str">
        <f>IFERROR(INDEX(_Label,MATCH(AJ54,_Nsw1_Port,0)),"")</f>
        <v/>
      </c>
    </row>
    <row r="60" spans="1:36" s="142" customFormat="1" ht="18" hidden="1" outlineLevel="1" thickTop="1" thickBot="1" x14ac:dyDescent="0.35">
      <c r="A60" s="141" t="s">
        <v>131</v>
      </c>
      <c r="C60" s="142" t="str">
        <f t="shared" ref="C60:AI60" si="38">IFERROR(INDEX(_IP1,MATCH(C54,_Nsw3_Port,0)),"")</f>
        <v/>
      </c>
      <c r="D60" s="142" t="str">
        <f t="shared" si="38"/>
        <v/>
      </c>
      <c r="E60" s="142" t="str">
        <f t="shared" si="38"/>
        <v/>
      </c>
      <c r="F60" s="142" t="str">
        <f t="shared" si="38"/>
        <v/>
      </c>
      <c r="G60" s="142" t="str">
        <f t="shared" si="38"/>
        <v/>
      </c>
      <c r="H60" s="142" t="str">
        <f t="shared" si="38"/>
        <v/>
      </c>
      <c r="I60" s="142" t="str">
        <f t="shared" si="38"/>
        <v/>
      </c>
      <c r="J60" s="142" t="str">
        <f t="shared" si="38"/>
        <v/>
      </c>
      <c r="K60" s="142" t="str">
        <f t="shared" si="38"/>
        <v/>
      </c>
      <c r="L60" s="142" t="str">
        <f t="shared" si="38"/>
        <v/>
      </c>
      <c r="M60" s="142" t="str">
        <f t="shared" si="38"/>
        <v/>
      </c>
      <c r="N60" s="142" t="str">
        <f t="shared" si="38"/>
        <v/>
      </c>
      <c r="O60" s="142" t="str">
        <f t="shared" si="38"/>
        <v/>
      </c>
      <c r="P60" s="142" t="str">
        <f t="shared" si="38"/>
        <v/>
      </c>
      <c r="Q60" s="142" t="str">
        <f t="shared" si="38"/>
        <v/>
      </c>
      <c r="R60" s="142" t="str">
        <f t="shared" si="38"/>
        <v/>
      </c>
      <c r="S60" s="142" t="str">
        <f t="shared" si="38"/>
        <v/>
      </c>
      <c r="T60" s="142" t="str">
        <f t="shared" si="38"/>
        <v/>
      </c>
      <c r="U60" s="142" t="str">
        <f t="shared" si="38"/>
        <v/>
      </c>
      <c r="V60" s="142" t="str">
        <f t="shared" si="38"/>
        <v/>
      </c>
      <c r="W60" s="142" t="str">
        <f t="shared" si="38"/>
        <v/>
      </c>
      <c r="X60" s="142" t="str">
        <f t="shared" si="38"/>
        <v/>
      </c>
      <c r="Y60" s="142" t="str">
        <f t="shared" si="38"/>
        <v/>
      </c>
      <c r="Z60" s="142" t="str">
        <f t="shared" si="38"/>
        <v/>
      </c>
      <c r="AA60" s="142" t="str">
        <f t="shared" si="38"/>
        <v/>
      </c>
      <c r="AB60" s="142" t="str">
        <f t="shared" si="38"/>
        <v/>
      </c>
      <c r="AC60" s="142" t="str">
        <f t="shared" si="38"/>
        <v/>
      </c>
      <c r="AD60" s="142" t="str">
        <f t="shared" si="38"/>
        <v/>
      </c>
      <c r="AE60" s="142" t="str">
        <f t="shared" si="38"/>
        <v/>
      </c>
      <c r="AF60" s="142" t="str">
        <f t="shared" si="38"/>
        <v/>
      </c>
      <c r="AG60" s="142" t="str">
        <f t="shared" si="38"/>
        <v/>
      </c>
      <c r="AH60" s="142" t="str">
        <f t="shared" si="38"/>
        <v/>
      </c>
      <c r="AI60" s="142" t="str">
        <f t="shared" si="38"/>
        <v/>
      </c>
      <c r="AJ60" s="142" t="str">
        <f>IFERROR(INDEX(_IP1,MATCH(AJ54,_Nsw1_Port,0)),"")</f>
        <v/>
      </c>
    </row>
    <row r="61" spans="1:36" s="142" customFormat="1" ht="18" hidden="1" outlineLevel="1" thickTop="1" thickBot="1" x14ac:dyDescent="0.35">
      <c r="A61" s="141" t="s">
        <v>134</v>
      </c>
      <c r="C61" s="142" t="str">
        <f t="shared" ref="C61:AI61" si="39">IFERROR(INDEX(_VlanId,MATCH(C54,_Nsw3_Port,0)),"")</f>
        <v/>
      </c>
      <c r="D61" s="142" t="str">
        <f t="shared" si="39"/>
        <v/>
      </c>
      <c r="E61" s="142" t="str">
        <f t="shared" si="39"/>
        <v/>
      </c>
      <c r="F61" s="142" t="str">
        <f t="shared" si="39"/>
        <v/>
      </c>
      <c r="G61" s="142" t="str">
        <f t="shared" si="39"/>
        <v/>
      </c>
      <c r="H61" s="142" t="str">
        <f t="shared" si="39"/>
        <v/>
      </c>
      <c r="I61" s="142" t="str">
        <f t="shared" si="39"/>
        <v/>
      </c>
      <c r="J61" s="142" t="str">
        <f t="shared" si="39"/>
        <v/>
      </c>
      <c r="K61" s="142" t="str">
        <f t="shared" si="39"/>
        <v/>
      </c>
      <c r="L61" s="142" t="str">
        <f t="shared" si="39"/>
        <v/>
      </c>
      <c r="M61" s="142" t="str">
        <f t="shared" si="39"/>
        <v/>
      </c>
      <c r="N61" s="142" t="str">
        <f t="shared" si="39"/>
        <v/>
      </c>
      <c r="O61" s="142" t="str">
        <f t="shared" si="39"/>
        <v/>
      </c>
      <c r="P61" s="142" t="str">
        <f t="shared" si="39"/>
        <v/>
      </c>
      <c r="Q61" s="142" t="str">
        <f t="shared" si="39"/>
        <v/>
      </c>
      <c r="R61" s="142" t="str">
        <f t="shared" si="39"/>
        <v/>
      </c>
      <c r="S61" s="142" t="str">
        <f t="shared" si="39"/>
        <v/>
      </c>
      <c r="T61" s="142" t="str">
        <f t="shared" si="39"/>
        <v/>
      </c>
      <c r="U61" s="142" t="str">
        <f t="shared" si="39"/>
        <v/>
      </c>
      <c r="V61" s="142" t="str">
        <f t="shared" si="39"/>
        <v/>
      </c>
      <c r="W61" s="142" t="str">
        <f t="shared" si="39"/>
        <v/>
      </c>
      <c r="X61" s="142" t="str">
        <f t="shared" si="39"/>
        <v/>
      </c>
      <c r="Y61" s="142" t="str">
        <f t="shared" si="39"/>
        <v/>
      </c>
      <c r="Z61" s="142" t="str">
        <f t="shared" si="39"/>
        <v/>
      </c>
      <c r="AA61" s="142" t="str">
        <f t="shared" si="39"/>
        <v/>
      </c>
      <c r="AB61" s="142" t="str">
        <f t="shared" si="39"/>
        <v/>
      </c>
      <c r="AC61" s="142" t="str">
        <f t="shared" si="39"/>
        <v/>
      </c>
      <c r="AD61" s="142" t="str">
        <f t="shared" si="39"/>
        <v/>
      </c>
      <c r="AE61" s="142" t="str">
        <f t="shared" si="39"/>
        <v/>
      </c>
      <c r="AF61" s="142" t="str">
        <f t="shared" si="39"/>
        <v/>
      </c>
      <c r="AG61" s="142" t="str">
        <f t="shared" si="39"/>
        <v/>
      </c>
      <c r="AH61" s="142" t="str">
        <f t="shared" si="39"/>
        <v/>
      </c>
      <c r="AI61" s="142" t="str">
        <f t="shared" si="39"/>
        <v/>
      </c>
    </row>
    <row r="62" spans="1:36" s="142" customFormat="1" ht="18" hidden="1" outlineLevel="1" thickTop="1" thickBot="1" x14ac:dyDescent="0.35">
      <c r="A62" s="141" t="s">
        <v>22</v>
      </c>
      <c r="C62" s="142" t="str">
        <f t="shared" ref="C62:AI62" si="40">IFERROR(INDEX(_Vlan,MATCH(C54,_Nsw3_Port,0)),"")</f>
        <v/>
      </c>
      <c r="D62" s="142" t="str">
        <f t="shared" si="40"/>
        <v/>
      </c>
      <c r="E62" s="142" t="str">
        <f t="shared" si="40"/>
        <v/>
      </c>
      <c r="F62" s="142" t="str">
        <f t="shared" si="40"/>
        <v/>
      </c>
      <c r="G62" s="142" t="str">
        <f t="shared" si="40"/>
        <v/>
      </c>
      <c r="H62" s="142" t="str">
        <f t="shared" si="40"/>
        <v/>
      </c>
      <c r="I62" s="142" t="str">
        <f t="shared" si="40"/>
        <v/>
      </c>
      <c r="J62" s="142" t="str">
        <f t="shared" si="40"/>
        <v/>
      </c>
      <c r="K62" s="142" t="str">
        <f t="shared" si="40"/>
        <v/>
      </c>
      <c r="L62" s="142" t="str">
        <f t="shared" si="40"/>
        <v/>
      </c>
      <c r="M62" s="142" t="str">
        <f t="shared" si="40"/>
        <v/>
      </c>
      <c r="N62" s="142" t="str">
        <f t="shared" si="40"/>
        <v/>
      </c>
      <c r="O62" s="142" t="str">
        <f t="shared" si="40"/>
        <v/>
      </c>
      <c r="P62" s="142" t="str">
        <f t="shared" si="40"/>
        <v/>
      </c>
      <c r="Q62" s="142" t="str">
        <f t="shared" si="40"/>
        <v/>
      </c>
      <c r="R62" s="142" t="str">
        <f t="shared" si="40"/>
        <v/>
      </c>
      <c r="S62" s="142" t="str">
        <f t="shared" si="40"/>
        <v/>
      </c>
      <c r="T62" s="142" t="str">
        <f t="shared" si="40"/>
        <v/>
      </c>
      <c r="U62" s="142" t="str">
        <f t="shared" si="40"/>
        <v/>
      </c>
      <c r="V62" s="142" t="str">
        <f t="shared" si="40"/>
        <v/>
      </c>
      <c r="W62" s="142" t="str">
        <f t="shared" si="40"/>
        <v/>
      </c>
      <c r="X62" s="142" t="str">
        <f t="shared" si="40"/>
        <v/>
      </c>
      <c r="Y62" s="142" t="str">
        <f t="shared" si="40"/>
        <v/>
      </c>
      <c r="Z62" s="142" t="str">
        <f t="shared" si="40"/>
        <v/>
      </c>
      <c r="AA62" s="142" t="str">
        <f t="shared" si="40"/>
        <v/>
      </c>
      <c r="AB62" s="142" t="str">
        <f t="shared" si="40"/>
        <v/>
      </c>
      <c r="AC62" s="142" t="str">
        <f t="shared" si="40"/>
        <v/>
      </c>
      <c r="AD62" s="142" t="str">
        <f t="shared" si="40"/>
        <v/>
      </c>
      <c r="AE62" s="142" t="str">
        <f t="shared" si="40"/>
        <v/>
      </c>
      <c r="AF62" s="142" t="str">
        <f t="shared" si="40"/>
        <v/>
      </c>
      <c r="AG62" s="142" t="str">
        <f t="shared" si="40"/>
        <v/>
      </c>
      <c r="AH62" s="142" t="str">
        <f t="shared" si="40"/>
        <v/>
      </c>
      <c r="AI62" s="142" t="str">
        <f t="shared" si="40"/>
        <v/>
      </c>
      <c r="AJ62" s="142" t="str">
        <f>IFERROR(INDEX(_Vlan,MATCH(AJ54,_Nsw1_Port,0)),"")</f>
        <v/>
      </c>
    </row>
    <row r="63" spans="1:36" s="36" customFormat="1" ht="18" collapsed="1" thickTop="1" thickBot="1" x14ac:dyDescent="0.35"/>
    <row r="64" spans="1:36" s="145" customFormat="1" ht="18" thickTop="1" thickBot="1" x14ac:dyDescent="0.35"/>
    <row r="65" spans="1:36" s="45" customFormat="1" ht="18" thickTop="1" thickBot="1" x14ac:dyDescent="0.35"/>
    <row r="66" spans="1:36" s="142" customFormat="1" ht="18" hidden="1" outlineLevel="1" thickTop="1" thickBot="1" x14ac:dyDescent="0.35">
      <c r="A66" s="141" t="s">
        <v>22</v>
      </c>
      <c r="C66" s="142" t="str">
        <f t="shared" ref="C66:AI66" si="41">IFERROR(INDEX(_Vlan,MATCH(C74,_Nsw4_Port,0)),"")</f>
        <v/>
      </c>
      <c r="D66" s="142" t="str">
        <f t="shared" si="41"/>
        <v/>
      </c>
      <c r="E66" s="142" t="str">
        <f t="shared" si="41"/>
        <v/>
      </c>
      <c r="F66" s="142" t="str">
        <f t="shared" si="41"/>
        <v/>
      </c>
      <c r="G66" s="142" t="str">
        <f t="shared" si="41"/>
        <v/>
      </c>
      <c r="H66" s="142" t="str">
        <f t="shared" si="41"/>
        <v/>
      </c>
      <c r="I66" s="142" t="str">
        <f t="shared" si="41"/>
        <v/>
      </c>
      <c r="J66" s="142" t="str">
        <f t="shared" si="41"/>
        <v/>
      </c>
      <c r="K66" s="142" t="str">
        <f t="shared" si="41"/>
        <v/>
      </c>
      <c r="L66" s="142" t="str">
        <f t="shared" si="41"/>
        <v/>
      </c>
      <c r="M66" s="142" t="str">
        <f t="shared" si="41"/>
        <v/>
      </c>
      <c r="N66" s="142" t="str">
        <f t="shared" si="41"/>
        <v/>
      </c>
      <c r="O66" s="142" t="str">
        <f t="shared" si="41"/>
        <v/>
      </c>
      <c r="P66" s="142" t="str">
        <f t="shared" si="41"/>
        <v/>
      </c>
      <c r="Q66" s="142" t="str">
        <f t="shared" si="41"/>
        <v/>
      </c>
      <c r="R66" s="142" t="str">
        <f t="shared" si="41"/>
        <v/>
      </c>
      <c r="S66" s="142" t="str">
        <f t="shared" si="41"/>
        <v/>
      </c>
      <c r="T66" s="142" t="str">
        <f t="shared" si="41"/>
        <v/>
      </c>
      <c r="U66" s="142" t="str">
        <f t="shared" si="41"/>
        <v/>
      </c>
      <c r="V66" s="142" t="str">
        <f t="shared" si="41"/>
        <v/>
      </c>
      <c r="W66" s="142" t="str">
        <f t="shared" si="41"/>
        <v/>
      </c>
      <c r="X66" s="142" t="str">
        <f t="shared" si="41"/>
        <v/>
      </c>
      <c r="Y66" s="142" t="str">
        <f t="shared" si="41"/>
        <v/>
      </c>
      <c r="Z66" s="142" t="str">
        <f t="shared" si="41"/>
        <v/>
      </c>
      <c r="AA66" s="142" t="str">
        <f t="shared" si="41"/>
        <v/>
      </c>
      <c r="AB66" s="142" t="str">
        <f t="shared" si="41"/>
        <v/>
      </c>
      <c r="AC66" s="142" t="str">
        <f t="shared" si="41"/>
        <v/>
      </c>
      <c r="AD66" s="142" t="str">
        <f t="shared" si="41"/>
        <v/>
      </c>
      <c r="AE66" s="142" t="str">
        <f t="shared" si="41"/>
        <v/>
      </c>
      <c r="AF66" s="142" t="str">
        <f t="shared" si="41"/>
        <v/>
      </c>
      <c r="AG66" s="142" t="str">
        <f t="shared" si="41"/>
        <v/>
      </c>
      <c r="AH66" s="142" t="str">
        <f t="shared" si="41"/>
        <v/>
      </c>
      <c r="AI66" s="142" t="str">
        <f t="shared" si="41"/>
        <v/>
      </c>
      <c r="AJ66" s="142" t="str">
        <f t="shared" ref="AJ66" si="42">IFERROR(INDEX(_Vlan,MATCH(AJ74,_Nsw2_Port,0)),"")</f>
        <v/>
      </c>
    </row>
    <row r="67" spans="1:36" s="142" customFormat="1" ht="18" hidden="1" outlineLevel="1" thickTop="1" thickBot="1" x14ac:dyDescent="0.35">
      <c r="A67" s="141" t="s">
        <v>134</v>
      </c>
      <c r="C67" s="142" t="str">
        <f t="shared" ref="C67:AI67" si="43">IFERROR(INDEX(_VlanId,MATCH(C74,_Nsw4_Port,0)),"")</f>
        <v/>
      </c>
      <c r="D67" s="142" t="str">
        <f t="shared" si="43"/>
        <v/>
      </c>
      <c r="E67" s="142" t="str">
        <f t="shared" si="43"/>
        <v/>
      </c>
      <c r="F67" s="142" t="str">
        <f t="shared" si="43"/>
        <v/>
      </c>
      <c r="G67" s="142" t="str">
        <f t="shared" si="43"/>
        <v/>
      </c>
      <c r="H67" s="142" t="str">
        <f t="shared" si="43"/>
        <v/>
      </c>
      <c r="I67" s="142" t="str">
        <f t="shared" si="43"/>
        <v/>
      </c>
      <c r="J67" s="142" t="str">
        <f t="shared" si="43"/>
        <v/>
      </c>
      <c r="K67" s="142" t="str">
        <f t="shared" si="43"/>
        <v/>
      </c>
      <c r="L67" s="142" t="str">
        <f t="shared" si="43"/>
        <v/>
      </c>
      <c r="M67" s="142" t="str">
        <f t="shared" si="43"/>
        <v/>
      </c>
      <c r="N67" s="142" t="str">
        <f t="shared" si="43"/>
        <v/>
      </c>
      <c r="O67" s="142" t="str">
        <f t="shared" si="43"/>
        <v/>
      </c>
      <c r="P67" s="142" t="str">
        <f t="shared" si="43"/>
        <v/>
      </c>
      <c r="Q67" s="142" t="str">
        <f t="shared" si="43"/>
        <v/>
      </c>
      <c r="R67" s="142" t="str">
        <f t="shared" si="43"/>
        <v/>
      </c>
      <c r="S67" s="142" t="str">
        <f t="shared" si="43"/>
        <v/>
      </c>
      <c r="T67" s="142" t="str">
        <f t="shared" si="43"/>
        <v/>
      </c>
      <c r="U67" s="142" t="str">
        <f t="shared" si="43"/>
        <v/>
      </c>
      <c r="V67" s="142" t="str">
        <f t="shared" si="43"/>
        <v/>
      </c>
      <c r="W67" s="142" t="str">
        <f t="shared" si="43"/>
        <v/>
      </c>
      <c r="X67" s="142" t="str">
        <f t="shared" si="43"/>
        <v/>
      </c>
      <c r="Y67" s="142" t="str">
        <f t="shared" si="43"/>
        <v/>
      </c>
      <c r="Z67" s="142" t="str">
        <f t="shared" si="43"/>
        <v/>
      </c>
      <c r="AA67" s="142" t="str">
        <f t="shared" si="43"/>
        <v/>
      </c>
      <c r="AB67" s="142" t="str">
        <f t="shared" si="43"/>
        <v/>
      </c>
      <c r="AC67" s="142" t="str">
        <f t="shared" si="43"/>
        <v/>
      </c>
      <c r="AD67" s="142" t="str">
        <f t="shared" si="43"/>
        <v/>
      </c>
      <c r="AE67" s="142" t="str">
        <f t="shared" si="43"/>
        <v/>
      </c>
      <c r="AF67" s="142" t="str">
        <f t="shared" si="43"/>
        <v/>
      </c>
      <c r="AG67" s="142" t="str">
        <f t="shared" si="43"/>
        <v/>
      </c>
      <c r="AH67" s="142" t="str">
        <f t="shared" si="43"/>
        <v/>
      </c>
      <c r="AI67" s="142" t="str">
        <f t="shared" si="43"/>
        <v/>
      </c>
    </row>
    <row r="68" spans="1:36" s="142" customFormat="1" ht="18" hidden="1" outlineLevel="1" thickTop="1" thickBot="1" x14ac:dyDescent="0.35">
      <c r="A68" s="141" t="s">
        <v>131</v>
      </c>
      <c r="C68" s="142" t="str">
        <f t="shared" ref="C68:AI68" si="44">IFERROR(INDEX(_IP1,MATCH(C74,_Nsw4_Port,0)),"")</f>
        <v/>
      </c>
      <c r="D68" s="142" t="str">
        <f t="shared" si="44"/>
        <v/>
      </c>
      <c r="E68" s="142" t="str">
        <f t="shared" si="44"/>
        <v/>
      </c>
      <c r="F68" s="142" t="str">
        <f t="shared" si="44"/>
        <v/>
      </c>
      <c r="G68" s="142" t="str">
        <f t="shared" si="44"/>
        <v/>
      </c>
      <c r="H68" s="142" t="str">
        <f t="shared" si="44"/>
        <v/>
      </c>
      <c r="I68" s="142" t="str">
        <f t="shared" si="44"/>
        <v/>
      </c>
      <c r="J68" s="142" t="str">
        <f t="shared" si="44"/>
        <v/>
      </c>
      <c r="K68" s="142" t="str">
        <f t="shared" si="44"/>
        <v/>
      </c>
      <c r="L68" s="142" t="str">
        <f t="shared" si="44"/>
        <v/>
      </c>
      <c r="M68" s="142" t="str">
        <f t="shared" si="44"/>
        <v/>
      </c>
      <c r="N68" s="142" t="str">
        <f t="shared" si="44"/>
        <v/>
      </c>
      <c r="O68" s="142" t="str">
        <f t="shared" si="44"/>
        <v/>
      </c>
      <c r="P68" s="142" t="str">
        <f t="shared" si="44"/>
        <v/>
      </c>
      <c r="Q68" s="142" t="str">
        <f t="shared" si="44"/>
        <v/>
      </c>
      <c r="R68" s="142" t="str">
        <f t="shared" si="44"/>
        <v/>
      </c>
      <c r="S68" s="142" t="str">
        <f t="shared" si="44"/>
        <v/>
      </c>
      <c r="T68" s="142" t="str">
        <f t="shared" si="44"/>
        <v/>
      </c>
      <c r="U68" s="142" t="str">
        <f t="shared" si="44"/>
        <v/>
      </c>
      <c r="V68" s="142" t="str">
        <f t="shared" si="44"/>
        <v/>
      </c>
      <c r="W68" s="142" t="str">
        <f t="shared" si="44"/>
        <v/>
      </c>
      <c r="X68" s="142" t="str">
        <f t="shared" si="44"/>
        <v/>
      </c>
      <c r="Y68" s="142" t="str">
        <f t="shared" si="44"/>
        <v/>
      </c>
      <c r="Z68" s="142" t="str">
        <f t="shared" si="44"/>
        <v/>
      </c>
      <c r="AA68" s="142" t="str">
        <f t="shared" si="44"/>
        <v/>
      </c>
      <c r="AB68" s="142" t="str">
        <f t="shared" si="44"/>
        <v/>
      </c>
      <c r="AC68" s="142" t="str">
        <f t="shared" si="44"/>
        <v/>
      </c>
      <c r="AD68" s="142" t="str">
        <f t="shared" si="44"/>
        <v/>
      </c>
      <c r="AE68" s="142" t="str">
        <f t="shared" si="44"/>
        <v/>
      </c>
      <c r="AF68" s="142" t="str">
        <f t="shared" si="44"/>
        <v/>
      </c>
      <c r="AG68" s="142" t="str">
        <f t="shared" si="44"/>
        <v/>
      </c>
      <c r="AH68" s="142" t="str">
        <f t="shared" si="44"/>
        <v/>
      </c>
      <c r="AI68" s="142" t="str">
        <f t="shared" si="44"/>
        <v/>
      </c>
      <c r="AJ68" s="142" t="str">
        <f t="shared" ref="AJ68" si="45">IFERROR(INDEX(_IP1,MATCH(AJ74,_Nsw2_Port,0)),"")</f>
        <v/>
      </c>
    </row>
    <row r="69" spans="1:36" s="142" customFormat="1" ht="18" hidden="1" outlineLevel="1" thickTop="1" thickBot="1" x14ac:dyDescent="0.35">
      <c r="A69" s="141" t="s">
        <v>132</v>
      </c>
      <c r="C69" s="142" t="str">
        <f t="shared" ref="C69:AI69" si="46">IFERROR(INDEX(_Label,MATCH(C74,_Nsw4_Port,0)),"")</f>
        <v/>
      </c>
      <c r="D69" s="142" t="str">
        <f t="shared" si="46"/>
        <v/>
      </c>
      <c r="E69" s="142" t="str">
        <f t="shared" si="46"/>
        <v/>
      </c>
      <c r="F69" s="142" t="str">
        <f t="shared" si="46"/>
        <v/>
      </c>
      <c r="G69" s="142" t="str">
        <f t="shared" si="46"/>
        <v/>
      </c>
      <c r="H69" s="142" t="str">
        <f t="shared" si="46"/>
        <v/>
      </c>
      <c r="I69" s="142" t="str">
        <f t="shared" si="46"/>
        <v/>
      </c>
      <c r="J69" s="142" t="str">
        <f t="shared" si="46"/>
        <v/>
      </c>
      <c r="K69" s="142" t="str">
        <f t="shared" si="46"/>
        <v/>
      </c>
      <c r="L69" s="142" t="str">
        <f t="shared" si="46"/>
        <v/>
      </c>
      <c r="M69" s="142" t="str">
        <f t="shared" si="46"/>
        <v/>
      </c>
      <c r="N69" s="142" t="str">
        <f t="shared" si="46"/>
        <v/>
      </c>
      <c r="O69" s="142" t="str">
        <f t="shared" si="46"/>
        <v/>
      </c>
      <c r="P69" s="142" t="str">
        <f t="shared" si="46"/>
        <v/>
      </c>
      <c r="Q69" s="142" t="str">
        <f t="shared" si="46"/>
        <v/>
      </c>
      <c r="R69" s="142" t="str">
        <f t="shared" si="46"/>
        <v/>
      </c>
      <c r="S69" s="142" t="str">
        <f t="shared" si="46"/>
        <v/>
      </c>
      <c r="T69" s="142" t="str">
        <f t="shared" si="46"/>
        <v/>
      </c>
      <c r="U69" s="142" t="str">
        <f t="shared" si="46"/>
        <v/>
      </c>
      <c r="V69" s="142" t="str">
        <f t="shared" si="46"/>
        <v/>
      </c>
      <c r="W69" s="142" t="str">
        <f t="shared" si="46"/>
        <v/>
      </c>
      <c r="X69" s="142" t="str">
        <f t="shared" si="46"/>
        <v/>
      </c>
      <c r="Y69" s="142" t="str">
        <f t="shared" si="46"/>
        <v/>
      </c>
      <c r="Z69" s="142" t="str">
        <f t="shared" si="46"/>
        <v/>
      </c>
      <c r="AA69" s="142" t="str">
        <f t="shared" si="46"/>
        <v/>
      </c>
      <c r="AB69" s="142" t="str">
        <f t="shared" si="46"/>
        <v/>
      </c>
      <c r="AC69" s="142" t="str">
        <f t="shared" si="46"/>
        <v/>
      </c>
      <c r="AD69" s="142" t="str">
        <f t="shared" si="46"/>
        <v/>
      </c>
      <c r="AE69" s="142" t="str">
        <f t="shared" si="46"/>
        <v/>
      </c>
      <c r="AF69" s="142" t="str">
        <f t="shared" si="46"/>
        <v/>
      </c>
      <c r="AG69" s="142" t="str">
        <f t="shared" si="46"/>
        <v/>
      </c>
      <c r="AH69" s="142" t="str">
        <f t="shared" si="46"/>
        <v/>
      </c>
      <c r="AI69" s="142" t="str">
        <f t="shared" si="46"/>
        <v/>
      </c>
      <c r="AJ69" s="142" t="str">
        <f t="shared" ref="AJ69" si="47">IFERROR(INDEX(_Label,MATCH(AJ74,_Nsw2_Port,0)),"")</f>
        <v/>
      </c>
    </row>
    <row r="70" spans="1:36" s="142" customFormat="1" ht="18" hidden="1" outlineLevel="1" thickTop="1" thickBot="1" x14ac:dyDescent="0.35">
      <c r="A70" s="141" t="s">
        <v>133</v>
      </c>
      <c r="C70" s="142" t="str">
        <f t="shared" ref="C70:AI70" si="48">IFERROR(INDEX(_Cable,MATCH(C74,_Nsw4_Port,0)),"")</f>
        <v/>
      </c>
      <c r="D70" s="142" t="str">
        <f t="shared" si="48"/>
        <v/>
      </c>
      <c r="E70" s="142" t="str">
        <f t="shared" si="48"/>
        <v/>
      </c>
      <c r="F70" s="142" t="str">
        <f t="shared" si="48"/>
        <v/>
      </c>
      <c r="G70" s="142" t="str">
        <f t="shared" si="48"/>
        <v/>
      </c>
      <c r="H70" s="142" t="str">
        <f t="shared" si="48"/>
        <v/>
      </c>
      <c r="I70" s="142" t="str">
        <f t="shared" si="48"/>
        <v/>
      </c>
      <c r="J70" s="142" t="str">
        <f t="shared" si="48"/>
        <v/>
      </c>
      <c r="K70" s="142" t="str">
        <f t="shared" si="48"/>
        <v/>
      </c>
      <c r="L70" s="142" t="str">
        <f t="shared" si="48"/>
        <v/>
      </c>
      <c r="M70" s="142" t="str">
        <f t="shared" si="48"/>
        <v/>
      </c>
      <c r="N70" s="142" t="str">
        <f t="shared" si="48"/>
        <v/>
      </c>
      <c r="O70" s="142" t="str">
        <f t="shared" si="48"/>
        <v/>
      </c>
      <c r="P70" s="142" t="str">
        <f t="shared" si="48"/>
        <v/>
      </c>
      <c r="Q70" s="142" t="str">
        <f t="shared" si="48"/>
        <v/>
      </c>
      <c r="R70" s="142" t="str">
        <f t="shared" si="48"/>
        <v/>
      </c>
      <c r="S70" s="142" t="str">
        <f t="shared" si="48"/>
        <v/>
      </c>
      <c r="T70" s="142" t="str">
        <f t="shared" si="48"/>
        <v/>
      </c>
      <c r="U70" s="142" t="str">
        <f t="shared" si="48"/>
        <v/>
      </c>
      <c r="V70" s="142" t="str">
        <f t="shared" si="48"/>
        <v/>
      </c>
      <c r="W70" s="142" t="str">
        <f t="shared" si="48"/>
        <v/>
      </c>
      <c r="X70" s="142" t="str">
        <f t="shared" si="48"/>
        <v/>
      </c>
      <c r="Y70" s="142" t="str">
        <f t="shared" si="48"/>
        <v/>
      </c>
      <c r="Z70" s="142" t="str">
        <f t="shared" si="48"/>
        <v/>
      </c>
      <c r="AA70" s="142" t="str">
        <f t="shared" si="48"/>
        <v/>
      </c>
      <c r="AB70" s="142" t="str">
        <f t="shared" si="48"/>
        <v/>
      </c>
      <c r="AC70" s="142" t="str">
        <f t="shared" si="48"/>
        <v/>
      </c>
      <c r="AD70" s="142" t="str">
        <f t="shared" si="48"/>
        <v/>
      </c>
      <c r="AE70" s="142" t="str">
        <f t="shared" si="48"/>
        <v/>
      </c>
      <c r="AF70" s="142" t="str">
        <f t="shared" si="48"/>
        <v/>
      </c>
      <c r="AG70" s="142" t="str">
        <f t="shared" si="48"/>
        <v/>
      </c>
      <c r="AH70" s="142" t="str">
        <f t="shared" si="48"/>
        <v/>
      </c>
      <c r="AI70" s="142" t="str">
        <f t="shared" si="48"/>
        <v/>
      </c>
      <c r="AJ70" s="142" t="str">
        <f t="shared" ref="AJ70" si="49">IFERROR(INDEX(_Cable,MATCH(AJ74,_Nsw2_Port,0)),"")</f>
        <v/>
      </c>
    </row>
    <row r="71" spans="1:36" s="142" customFormat="1" ht="50.1" customHeight="1" collapsed="1" thickTop="1" thickBot="1" x14ac:dyDescent="0.35">
      <c r="A71" s="141" t="s">
        <v>27</v>
      </c>
      <c r="C71" s="139" t="str">
        <f t="shared" ref="C71:AI71" si="50">IFERROR(INDEX(_Equipement,MATCH(C74,_Nsw4_Port,0)),"")</f>
        <v/>
      </c>
      <c r="D71" s="139" t="str">
        <f t="shared" si="50"/>
        <v/>
      </c>
      <c r="E71" s="139" t="str">
        <f t="shared" si="50"/>
        <v/>
      </c>
      <c r="F71" s="139" t="str">
        <f t="shared" si="50"/>
        <v/>
      </c>
      <c r="G71" s="139" t="str">
        <f t="shared" si="50"/>
        <v/>
      </c>
      <c r="H71" s="139" t="str">
        <f t="shared" si="50"/>
        <v/>
      </c>
      <c r="I71" s="139" t="str">
        <f t="shared" si="50"/>
        <v/>
      </c>
      <c r="J71" s="139" t="str">
        <f t="shared" si="50"/>
        <v/>
      </c>
      <c r="K71" s="139" t="str">
        <f t="shared" si="50"/>
        <v/>
      </c>
      <c r="L71" s="139" t="str">
        <f t="shared" si="50"/>
        <v/>
      </c>
      <c r="M71" s="139" t="str">
        <f t="shared" si="50"/>
        <v/>
      </c>
      <c r="N71" s="139" t="str">
        <f t="shared" si="50"/>
        <v/>
      </c>
      <c r="O71" s="139" t="str">
        <f t="shared" si="50"/>
        <v/>
      </c>
      <c r="P71" s="139" t="str">
        <f t="shared" si="50"/>
        <v/>
      </c>
      <c r="Q71" s="139" t="str">
        <f t="shared" si="50"/>
        <v/>
      </c>
      <c r="R71" s="139" t="str">
        <f t="shared" si="50"/>
        <v/>
      </c>
      <c r="S71" s="139" t="str">
        <f t="shared" si="50"/>
        <v/>
      </c>
      <c r="T71" s="139" t="str">
        <f t="shared" si="50"/>
        <v/>
      </c>
      <c r="U71" s="139" t="str">
        <f t="shared" si="50"/>
        <v/>
      </c>
      <c r="V71" s="139" t="str">
        <f t="shared" si="50"/>
        <v/>
      </c>
      <c r="W71" s="139" t="str">
        <f t="shared" si="50"/>
        <v/>
      </c>
      <c r="X71" s="139" t="str">
        <f t="shared" si="50"/>
        <v/>
      </c>
      <c r="Y71" s="139" t="str">
        <f t="shared" si="50"/>
        <v/>
      </c>
      <c r="Z71" s="139" t="str">
        <f t="shared" si="50"/>
        <v/>
      </c>
      <c r="AA71" s="139" t="str">
        <f t="shared" si="50"/>
        <v/>
      </c>
      <c r="AB71" s="139" t="str">
        <f t="shared" si="50"/>
        <v/>
      </c>
      <c r="AC71" s="139" t="str">
        <f t="shared" si="50"/>
        <v/>
      </c>
      <c r="AD71" s="139" t="str">
        <f t="shared" si="50"/>
        <v/>
      </c>
      <c r="AE71" s="139" t="str">
        <f t="shared" si="50"/>
        <v/>
      </c>
      <c r="AF71" s="139" t="str">
        <f t="shared" si="50"/>
        <v/>
      </c>
      <c r="AG71" s="139" t="str">
        <f t="shared" si="50"/>
        <v/>
      </c>
      <c r="AH71" s="139" t="str">
        <f t="shared" si="50"/>
        <v/>
      </c>
      <c r="AI71" s="139" t="str">
        <f t="shared" si="50"/>
        <v/>
      </c>
      <c r="AJ71" s="147"/>
    </row>
    <row r="72" spans="1:36" s="34" customFormat="1" ht="18" thickTop="1" thickBot="1" x14ac:dyDescent="0.35">
      <c r="A72" s="35"/>
      <c r="T72" s="36"/>
      <c r="U72" s="36"/>
      <c r="V72" s="36"/>
      <c r="W72" s="36"/>
      <c r="X72" s="36"/>
      <c r="Y72" s="36"/>
      <c r="Z72" s="36"/>
      <c r="AA72" s="36"/>
      <c r="AC72" s="36"/>
      <c r="AD72" s="36"/>
      <c r="AE72" s="36"/>
      <c r="AF72" s="36"/>
      <c r="AG72" s="36"/>
      <c r="AH72" s="36"/>
      <c r="AI72" s="36"/>
      <c r="AJ72" s="36"/>
    </row>
    <row r="73" spans="1:36" s="34" customFormat="1" ht="18" thickTop="1" thickBot="1" x14ac:dyDescent="0.35">
      <c r="A73" s="35"/>
      <c r="B73" s="37"/>
      <c r="C73" s="38"/>
      <c r="D73" s="38"/>
      <c r="E73" s="38"/>
      <c r="F73" s="38"/>
      <c r="G73" s="38"/>
      <c r="H73" s="38"/>
      <c r="I73" s="39"/>
      <c r="J73" s="35"/>
      <c r="K73" s="37"/>
      <c r="L73" s="38"/>
      <c r="M73" s="38"/>
      <c r="N73" s="38"/>
      <c r="O73" s="38"/>
      <c r="P73" s="38"/>
      <c r="Q73" s="38"/>
      <c r="R73" s="39"/>
      <c r="S73" s="40"/>
      <c r="T73" s="37"/>
      <c r="U73" s="38"/>
      <c r="V73" s="38"/>
      <c r="W73" s="38"/>
      <c r="X73" s="38"/>
      <c r="Y73" s="38"/>
      <c r="Z73" s="38"/>
      <c r="AA73" s="39"/>
      <c r="AB73" s="40"/>
      <c r="AC73" s="37"/>
      <c r="AD73" s="38"/>
      <c r="AE73" s="38"/>
      <c r="AF73" s="38"/>
      <c r="AG73" s="38"/>
      <c r="AH73" s="38"/>
      <c r="AI73" s="38"/>
      <c r="AJ73" s="39"/>
    </row>
    <row r="74" spans="1:36" s="48" customFormat="1" ht="20.25" thickTop="1" thickBot="1" x14ac:dyDescent="0.35">
      <c r="A74" s="46" t="s">
        <v>86</v>
      </c>
      <c r="B74" s="47"/>
      <c r="C74" s="48" t="s">
        <v>24</v>
      </c>
      <c r="D74" s="48" t="s">
        <v>28</v>
      </c>
      <c r="E74" s="48" t="s">
        <v>30</v>
      </c>
      <c r="F74" s="48" t="s">
        <v>32</v>
      </c>
      <c r="G74" s="48" t="s">
        <v>34</v>
      </c>
      <c r="H74" s="48" t="s">
        <v>36</v>
      </c>
      <c r="I74" s="49"/>
      <c r="J74" s="50"/>
      <c r="K74" s="51"/>
      <c r="L74" s="48" t="s">
        <v>51</v>
      </c>
      <c r="M74" s="48" t="s">
        <v>39</v>
      </c>
      <c r="N74" s="48" t="s">
        <v>41</v>
      </c>
      <c r="O74" s="48" t="s">
        <v>43</v>
      </c>
      <c r="P74" s="48" t="s">
        <v>55</v>
      </c>
      <c r="Q74" s="48" t="s">
        <v>53</v>
      </c>
      <c r="R74" s="49"/>
      <c r="S74" s="52"/>
      <c r="T74" s="51"/>
      <c r="U74" s="48" t="s">
        <v>74</v>
      </c>
      <c r="V74" s="48" t="s">
        <v>75</v>
      </c>
      <c r="W74" s="48" t="s">
        <v>76</v>
      </c>
      <c r="X74" s="48" t="s">
        <v>58</v>
      </c>
      <c r="Y74" s="48" t="s">
        <v>60</v>
      </c>
      <c r="Z74" s="48" t="s">
        <v>62</v>
      </c>
      <c r="AA74" s="49"/>
      <c r="AB74" s="52"/>
      <c r="AC74" s="51"/>
      <c r="AD74" s="48" t="s">
        <v>64</v>
      </c>
      <c r="AE74" s="48" t="s">
        <v>77</v>
      </c>
      <c r="AF74" s="48" t="s">
        <v>78</v>
      </c>
      <c r="AG74" s="48" t="s">
        <v>65</v>
      </c>
      <c r="AH74" s="48" t="s">
        <v>79</v>
      </c>
      <c r="AI74" s="48" t="s">
        <v>80</v>
      </c>
      <c r="AJ74" s="53"/>
    </row>
    <row r="75" spans="1:36" s="48" customFormat="1" ht="20.25" thickTop="1" thickBot="1" x14ac:dyDescent="0.35">
      <c r="A75" s="46"/>
      <c r="B75" s="47"/>
      <c r="C75" s="48" t="s">
        <v>26</v>
      </c>
      <c r="D75" s="48" t="s">
        <v>29</v>
      </c>
      <c r="E75" s="48" t="s">
        <v>31</v>
      </c>
      <c r="F75" s="48" t="s">
        <v>33</v>
      </c>
      <c r="G75" s="48" t="s">
        <v>35</v>
      </c>
      <c r="H75" s="48" t="s">
        <v>37</v>
      </c>
      <c r="I75" s="49"/>
      <c r="J75" s="50"/>
      <c r="K75" s="51"/>
      <c r="L75" s="48" t="s">
        <v>38</v>
      </c>
      <c r="M75" s="48" t="s">
        <v>40</v>
      </c>
      <c r="N75" s="48" t="s">
        <v>42</v>
      </c>
      <c r="O75" s="48" t="s">
        <v>44</v>
      </c>
      <c r="P75" s="48" t="s">
        <v>52</v>
      </c>
      <c r="Q75" s="48" t="s">
        <v>54</v>
      </c>
      <c r="R75" s="49"/>
      <c r="S75" s="52"/>
      <c r="T75" s="51"/>
      <c r="U75" s="48" t="s">
        <v>81</v>
      </c>
      <c r="V75" s="48" t="s">
        <v>56</v>
      </c>
      <c r="W75" s="48" t="s">
        <v>57</v>
      </c>
      <c r="X75" s="48" t="s">
        <v>59</v>
      </c>
      <c r="Y75" s="48" t="s">
        <v>61</v>
      </c>
      <c r="Z75" s="48" t="s">
        <v>63</v>
      </c>
      <c r="AA75" s="49"/>
      <c r="AB75" s="52"/>
      <c r="AC75" s="51"/>
      <c r="AD75" s="48" t="s">
        <v>82</v>
      </c>
      <c r="AE75" s="48" t="s">
        <v>83</v>
      </c>
      <c r="AF75" s="48" t="s">
        <v>84</v>
      </c>
      <c r="AG75" s="48" t="s">
        <v>85</v>
      </c>
      <c r="AH75" s="48" t="s">
        <v>66</v>
      </c>
      <c r="AI75" s="48" t="s">
        <v>67</v>
      </c>
      <c r="AJ75" s="53"/>
    </row>
    <row r="76" spans="1:36" s="34" customFormat="1" ht="18" thickTop="1" thickBot="1" x14ac:dyDescent="0.35">
      <c r="A76" s="35"/>
      <c r="B76" s="41"/>
      <c r="C76" s="42"/>
      <c r="D76" s="42"/>
      <c r="E76" s="42"/>
      <c r="F76" s="42"/>
      <c r="G76" s="42"/>
      <c r="H76" s="42"/>
      <c r="I76" s="43"/>
      <c r="J76" s="35"/>
      <c r="K76" s="41"/>
      <c r="L76" s="42"/>
      <c r="M76" s="42"/>
      <c r="N76" s="42"/>
      <c r="O76" s="42"/>
      <c r="P76" s="42"/>
      <c r="Q76" s="42"/>
      <c r="R76" s="43"/>
      <c r="S76" s="40"/>
      <c r="T76" s="41"/>
      <c r="U76" s="42"/>
      <c r="V76" s="42"/>
      <c r="W76" s="42"/>
      <c r="X76" s="42"/>
      <c r="Y76" s="42"/>
      <c r="Z76" s="42"/>
      <c r="AA76" s="43"/>
      <c r="AB76" s="40"/>
      <c r="AC76" s="41"/>
      <c r="AD76" s="42"/>
      <c r="AE76" s="42"/>
      <c r="AF76" s="42"/>
      <c r="AG76" s="42"/>
      <c r="AH76" s="42"/>
      <c r="AI76" s="42"/>
      <c r="AJ76" s="43"/>
    </row>
    <row r="77" spans="1:36" s="142" customFormat="1" ht="18" thickTop="1" thickBot="1" x14ac:dyDescent="0.35">
      <c r="A77" s="146"/>
      <c r="S77" s="148"/>
      <c r="T77" s="149"/>
      <c r="U77" s="149"/>
      <c r="V77" s="149"/>
      <c r="W77" s="149"/>
      <c r="X77" s="149"/>
      <c r="Y77" s="149"/>
      <c r="Z77" s="149"/>
      <c r="AA77" s="149"/>
      <c r="AC77" s="149"/>
      <c r="AD77" s="149"/>
      <c r="AE77" s="149"/>
      <c r="AF77" s="149"/>
      <c r="AG77" s="149"/>
      <c r="AH77" s="149"/>
      <c r="AI77" s="149"/>
      <c r="AJ77" s="149"/>
    </row>
    <row r="78" spans="1:36" s="142" customFormat="1" ht="50.1" customHeight="1" thickTop="1" thickBot="1" x14ac:dyDescent="0.35">
      <c r="A78" s="141" t="s">
        <v>27</v>
      </c>
      <c r="C78" s="139" t="str">
        <f t="shared" ref="C78:AI78" si="51">IFERROR(INDEX(_Equipement,MATCH(C75,_Nsw4_Port,0)),"")</f>
        <v/>
      </c>
      <c r="D78" s="139" t="str">
        <f t="shared" si="51"/>
        <v/>
      </c>
      <c r="E78" s="139" t="str">
        <f t="shared" si="51"/>
        <v/>
      </c>
      <c r="F78" s="139" t="str">
        <f t="shared" si="51"/>
        <v/>
      </c>
      <c r="G78" s="139" t="str">
        <f t="shared" si="51"/>
        <v/>
      </c>
      <c r="H78" s="139" t="str">
        <f t="shared" si="51"/>
        <v/>
      </c>
      <c r="I78" s="139" t="str">
        <f t="shared" si="51"/>
        <v/>
      </c>
      <c r="J78" s="139" t="str">
        <f t="shared" si="51"/>
        <v/>
      </c>
      <c r="K78" s="139" t="str">
        <f t="shared" si="51"/>
        <v/>
      </c>
      <c r="L78" s="139" t="str">
        <f t="shared" si="51"/>
        <v/>
      </c>
      <c r="M78" s="139" t="str">
        <f t="shared" si="51"/>
        <v/>
      </c>
      <c r="N78" s="139" t="str">
        <f t="shared" si="51"/>
        <v/>
      </c>
      <c r="O78" s="139" t="str">
        <f t="shared" si="51"/>
        <v/>
      </c>
      <c r="P78" s="139" t="str">
        <f t="shared" si="51"/>
        <v/>
      </c>
      <c r="Q78" s="139" t="str">
        <f t="shared" si="51"/>
        <v/>
      </c>
      <c r="R78" s="139" t="str">
        <f t="shared" si="51"/>
        <v/>
      </c>
      <c r="S78" s="139" t="str">
        <f t="shared" si="51"/>
        <v/>
      </c>
      <c r="T78" s="139" t="str">
        <f t="shared" si="51"/>
        <v/>
      </c>
      <c r="U78" s="139" t="str">
        <f t="shared" si="51"/>
        <v/>
      </c>
      <c r="V78" s="139" t="str">
        <f t="shared" si="51"/>
        <v/>
      </c>
      <c r="W78" s="139" t="str">
        <f t="shared" si="51"/>
        <v/>
      </c>
      <c r="X78" s="139" t="str">
        <f t="shared" si="51"/>
        <v/>
      </c>
      <c r="Y78" s="139" t="str">
        <f t="shared" si="51"/>
        <v/>
      </c>
      <c r="Z78" s="139" t="str">
        <f t="shared" si="51"/>
        <v/>
      </c>
      <c r="AA78" s="139" t="str">
        <f t="shared" si="51"/>
        <v/>
      </c>
      <c r="AB78" s="139" t="str">
        <f t="shared" si="51"/>
        <v/>
      </c>
      <c r="AC78" s="139" t="str">
        <f t="shared" si="51"/>
        <v/>
      </c>
      <c r="AD78" s="139" t="str">
        <f t="shared" si="51"/>
        <v/>
      </c>
      <c r="AE78" s="139" t="str">
        <f t="shared" si="51"/>
        <v/>
      </c>
      <c r="AF78" s="139" t="str">
        <f t="shared" si="51"/>
        <v/>
      </c>
      <c r="AG78" s="139" t="str">
        <f t="shared" si="51"/>
        <v/>
      </c>
      <c r="AH78" s="139" t="str">
        <f t="shared" si="51"/>
        <v/>
      </c>
      <c r="AI78" s="139" t="str">
        <f t="shared" si="51"/>
        <v/>
      </c>
      <c r="AJ78" s="149"/>
    </row>
    <row r="79" spans="1:36" s="142" customFormat="1" ht="18" hidden="1" outlineLevel="1" thickTop="1" thickBot="1" x14ac:dyDescent="0.35">
      <c r="A79" s="141" t="s">
        <v>133</v>
      </c>
      <c r="C79" s="142" t="str">
        <f t="shared" ref="C79:AI79" si="52">IFERROR(INDEX(_Cable,MATCH(C75,_Nsw4_Port,0)),"")</f>
        <v/>
      </c>
      <c r="D79" s="142" t="str">
        <f t="shared" si="52"/>
        <v/>
      </c>
      <c r="E79" s="142" t="str">
        <f t="shared" si="52"/>
        <v/>
      </c>
      <c r="F79" s="142" t="str">
        <f t="shared" si="52"/>
        <v/>
      </c>
      <c r="G79" s="142" t="str">
        <f t="shared" si="52"/>
        <v/>
      </c>
      <c r="H79" s="142" t="str">
        <f t="shared" si="52"/>
        <v/>
      </c>
      <c r="I79" s="142" t="str">
        <f t="shared" si="52"/>
        <v/>
      </c>
      <c r="J79" s="142" t="str">
        <f t="shared" si="52"/>
        <v/>
      </c>
      <c r="K79" s="142" t="str">
        <f t="shared" si="52"/>
        <v/>
      </c>
      <c r="L79" s="142" t="str">
        <f t="shared" si="52"/>
        <v/>
      </c>
      <c r="M79" s="142" t="str">
        <f t="shared" si="52"/>
        <v/>
      </c>
      <c r="N79" s="142" t="str">
        <f t="shared" si="52"/>
        <v/>
      </c>
      <c r="O79" s="142" t="str">
        <f t="shared" si="52"/>
        <v/>
      </c>
      <c r="P79" s="142" t="str">
        <f t="shared" si="52"/>
        <v/>
      </c>
      <c r="Q79" s="142" t="str">
        <f t="shared" si="52"/>
        <v/>
      </c>
      <c r="R79" s="142" t="str">
        <f t="shared" si="52"/>
        <v/>
      </c>
      <c r="S79" s="142" t="str">
        <f t="shared" si="52"/>
        <v/>
      </c>
      <c r="T79" s="142" t="str">
        <f t="shared" si="52"/>
        <v/>
      </c>
      <c r="U79" s="142" t="str">
        <f t="shared" si="52"/>
        <v/>
      </c>
      <c r="V79" s="142" t="str">
        <f t="shared" si="52"/>
        <v/>
      </c>
      <c r="W79" s="142" t="str">
        <f t="shared" si="52"/>
        <v/>
      </c>
      <c r="X79" s="142" t="str">
        <f t="shared" si="52"/>
        <v/>
      </c>
      <c r="Y79" s="142" t="str">
        <f t="shared" si="52"/>
        <v/>
      </c>
      <c r="Z79" s="142" t="str">
        <f t="shared" si="52"/>
        <v/>
      </c>
      <c r="AA79" s="142" t="str">
        <f t="shared" si="52"/>
        <v/>
      </c>
      <c r="AB79" s="142" t="str">
        <f t="shared" si="52"/>
        <v/>
      </c>
      <c r="AC79" s="142" t="str">
        <f t="shared" si="52"/>
        <v/>
      </c>
      <c r="AD79" s="142" t="str">
        <f t="shared" si="52"/>
        <v/>
      </c>
      <c r="AE79" s="142" t="str">
        <f t="shared" si="52"/>
        <v/>
      </c>
      <c r="AF79" s="142" t="str">
        <f t="shared" si="52"/>
        <v/>
      </c>
      <c r="AG79" s="142" t="str">
        <f t="shared" si="52"/>
        <v/>
      </c>
      <c r="AH79" s="142" t="str">
        <f t="shared" si="52"/>
        <v/>
      </c>
      <c r="AI79" s="142" t="str">
        <f t="shared" si="52"/>
        <v/>
      </c>
      <c r="AJ79" s="142" t="str">
        <f>IFERROR(INDEX(_Cable,MATCH(AJ75,_Nsw1_Port,0)),"")</f>
        <v/>
      </c>
    </row>
    <row r="80" spans="1:36" s="142" customFormat="1" ht="18" hidden="1" outlineLevel="1" thickTop="1" thickBot="1" x14ac:dyDescent="0.35">
      <c r="A80" s="141" t="s">
        <v>132</v>
      </c>
      <c r="C80" s="142" t="str">
        <f t="shared" ref="C80:AI80" si="53">IFERROR(INDEX(_Label,MATCH(C75,_Nsw4_Port,0)),"")</f>
        <v/>
      </c>
      <c r="D80" s="142" t="str">
        <f t="shared" si="53"/>
        <v/>
      </c>
      <c r="E80" s="142" t="str">
        <f t="shared" si="53"/>
        <v/>
      </c>
      <c r="F80" s="142" t="str">
        <f t="shared" si="53"/>
        <v/>
      </c>
      <c r="G80" s="142" t="str">
        <f t="shared" si="53"/>
        <v/>
      </c>
      <c r="H80" s="142" t="str">
        <f t="shared" si="53"/>
        <v/>
      </c>
      <c r="I80" s="142" t="str">
        <f t="shared" si="53"/>
        <v/>
      </c>
      <c r="J80" s="142" t="str">
        <f t="shared" si="53"/>
        <v/>
      </c>
      <c r="K80" s="142" t="str">
        <f t="shared" si="53"/>
        <v/>
      </c>
      <c r="L80" s="142" t="str">
        <f t="shared" si="53"/>
        <v/>
      </c>
      <c r="M80" s="142" t="str">
        <f t="shared" si="53"/>
        <v/>
      </c>
      <c r="N80" s="142" t="str">
        <f t="shared" si="53"/>
        <v/>
      </c>
      <c r="O80" s="142" t="str">
        <f t="shared" si="53"/>
        <v/>
      </c>
      <c r="P80" s="142" t="str">
        <f t="shared" si="53"/>
        <v/>
      </c>
      <c r="Q80" s="142" t="str">
        <f t="shared" si="53"/>
        <v/>
      </c>
      <c r="R80" s="142" t="str">
        <f t="shared" si="53"/>
        <v/>
      </c>
      <c r="S80" s="142" t="str">
        <f t="shared" si="53"/>
        <v/>
      </c>
      <c r="T80" s="142" t="str">
        <f t="shared" si="53"/>
        <v/>
      </c>
      <c r="U80" s="142" t="str">
        <f t="shared" si="53"/>
        <v/>
      </c>
      <c r="V80" s="142" t="str">
        <f t="shared" si="53"/>
        <v/>
      </c>
      <c r="W80" s="142" t="str">
        <f t="shared" si="53"/>
        <v/>
      </c>
      <c r="X80" s="142" t="str">
        <f t="shared" si="53"/>
        <v/>
      </c>
      <c r="Y80" s="142" t="str">
        <f t="shared" si="53"/>
        <v/>
      </c>
      <c r="Z80" s="142" t="str">
        <f t="shared" si="53"/>
        <v/>
      </c>
      <c r="AA80" s="142" t="str">
        <f t="shared" si="53"/>
        <v/>
      </c>
      <c r="AB80" s="142" t="str">
        <f t="shared" si="53"/>
        <v/>
      </c>
      <c r="AC80" s="142" t="str">
        <f t="shared" si="53"/>
        <v/>
      </c>
      <c r="AD80" s="142" t="str">
        <f t="shared" si="53"/>
        <v/>
      </c>
      <c r="AE80" s="142" t="str">
        <f t="shared" si="53"/>
        <v/>
      </c>
      <c r="AF80" s="142" t="str">
        <f t="shared" si="53"/>
        <v/>
      </c>
      <c r="AG80" s="142" t="str">
        <f t="shared" si="53"/>
        <v/>
      </c>
      <c r="AH80" s="142" t="str">
        <f t="shared" si="53"/>
        <v/>
      </c>
      <c r="AI80" s="142" t="str">
        <f t="shared" si="53"/>
        <v/>
      </c>
      <c r="AJ80" s="142" t="str">
        <f>IFERROR(INDEX(_Label,MATCH(AJ75,_Nsw1_Port,0)),"")</f>
        <v/>
      </c>
    </row>
    <row r="81" spans="1:42" s="142" customFormat="1" ht="18" hidden="1" outlineLevel="1" thickTop="1" thickBot="1" x14ac:dyDescent="0.35">
      <c r="A81" s="141" t="s">
        <v>131</v>
      </c>
      <c r="C81" s="142" t="str">
        <f t="shared" ref="C81:AI81" si="54">IFERROR(INDEX(_IP1,MATCH(C75,_Nsw4_Port,0)),"")</f>
        <v/>
      </c>
      <c r="D81" s="142" t="str">
        <f t="shared" si="54"/>
        <v/>
      </c>
      <c r="E81" s="142" t="str">
        <f t="shared" si="54"/>
        <v/>
      </c>
      <c r="F81" s="142" t="str">
        <f t="shared" si="54"/>
        <v/>
      </c>
      <c r="G81" s="142" t="str">
        <f t="shared" si="54"/>
        <v/>
      </c>
      <c r="H81" s="142" t="str">
        <f t="shared" si="54"/>
        <v/>
      </c>
      <c r="I81" s="142" t="str">
        <f t="shared" si="54"/>
        <v/>
      </c>
      <c r="J81" s="142" t="str">
        <f t="shared" si="54"/>
        <v/>
      </c>
      <c r="K81" s="142" t="str">
        <f t="shared" si="54"/>
        <v/>
      </c>
      <c r="L81" s="142" t="str">
        <f t="shared" si="54"/>
        <v/>
      </c>
      <c r="M81" s="142" t="str">
        <f t="shared" si="54"/>
        <v/>
      </c>
      <c r="N81" s="142" t="str">
        <f t="shared" si="54"/>
        <v/>
      </c>
      <c r="O81" s="142" t="str">
        <f t="shared" si="54"/>
        <v/>
      </c>
      <c r="P81" s="142" t="str">
        <f t="shared" si="54"/>
        <v/>
      </c>
      <c r="Q81" s="142" t="str">
        <f t="shared" si="54"/>
        <v/>
      </c>
      <c r="R81" s="142" t="str">
        <f t="shared" si="54"/>
        <v/>
      </c>
      <c r="S81" s="142" t="str">
        <f t="shared" si="54"/>
        <v/>
      </c>
      <c r="T81" s="142" t="str">
        <f t="shared" si="54"/>
        <v/>
      </c>
      <c r="U81" s="142" t="str">
        <f t="shared" si="54"/>
        <v/>
      </c>
      <c r="V81" s="142" t="str">
        <f t="shared" si="54"/>
        <v/>
      </c>
      <c r="W81" s="142" t="str">
        <f t="shared" si="54"/>
        <v/>
      </c>
      <c r="X81" s="142" t="str">
        <f t="shared" si="54"/>
        <v/>
      </c>
      <c r="Y81" s="142" t="str">
        <f t="shared" si="54"/>
        <v/>
      </c>
      <c r="Z81" s="142" t="str">
        <f t="shared" si="54"/>
        <v/>
      </c>
      <c r="AA81" s="142" t="str">
        <f t="shared" si="54"/>
        <v/>
      </c>
      <c r="AB81" s="142" t="str">
        <f t="shared" si="54"/>
        <v/>
      </c>
      <c r="AC81" s="142" t="str">
        <f t="shared" si="54"/>
        <v/>
      </c>
      <c r="AD81" s="142" t="str">
        <f t="shared" si="54"/>
        <v/>
      </c>
      <c r="AE81" s="142" t="str">
        <f t="shared" si="54"/>
        <v/>
      </c>
      <c r="AF81" s="142" t="str">
        <f t="shared" si="54"/>
        <v/>
      </c>
      <c r="AG81" s="142" t="str">
        <f t="shared" si="54"/>
        <v/>
      </c>
      <c r="AH81" s="142" t="str">
        <f t="shared" si="54"/>
        <v/>
      </c>
      <c r="AI81" s="142" t="str">
        <f t="shared" si="54"/>
        <v/>
      </c>
      <c r="AJ81" s="142" t="str">
        <f>IFERROR(INDEX(_IP1,MATCH(AJ75,_Nsw1_Port,0)),"")</f>
        <v/>
      </c>
    </row>
    <row r="82" spans="1:42" s="142" customFormat="1" ht="18" hidden="1" outlineLevel="1" thickTop="1" thickBot="1" x14ac:dyDescent="0.35">
      <c r="A82" s="141" t="s">
        <v>134</v>
      </c>
      <c r="C82" s="142" t="str">
        <f t="shared" ref="C82:AI82" si="55">IFERROR(INDEX(_VlanId,MATCH(C75,_Nsw4_Port,0)),"")</f>
        <v/>
      </c>
      <c r="D82" s="142" t="str">
        <f t="shared" si="55"/>
        <v/>
      </c>
      <c r="E82" s="142" t="str">
        <f t="shared" si="55"/>
        <v/>
      </c>
      <c r="F82" s="142" t="str">
        <f t="shared" si="55"/>
        <v/>
      </c>
      <c r="G82" s="142" t="str">
        <f t="shared" si="55"/>
        <v/>
      </c>
      <c r="H82" s="142" t="str">
        <f t="shared" si="55"/>
        <v/>
      </c>
      <c r="I82" s="142" t="str">
        <f t="shared" si="55"/>
        <v/>
      </c>
      <c r="J82" s="142" t="str">
        <f t="shared" si="55"/>
        <v/>
      </c>
      <c r="K82" s="142" t="str">
        <f t="shared" si="55"/>
        <v/>
      </c>
      <c r="L82" s="142" t="str">
        <f t="shared" si="55"/>
        <v/>
      </c>
      <c r="M82" s="142" t="str">
        <f t="shared" si="55"/>
        <v/>
      </c>
      <c r="N82" s="142" t="str">
        <f t="shared" si="55"/>
        <v/>
      </c>
      <c r="O82" s="142" t="str">
        <f t="shared" si="55"/>
        <v/>
      </c>
      <c r="P82" s="142" t="str">
        <f t="shared" si="55"/>
        <v/>
      </c>
      <c r="Q82" s="142" t="str">
        <f t="shared" si="55"/>
        <v/>
      </c>
      <c r="R82" s="142" t="str">
        <f t="shared" si="55"/>
        <v/>
      </c>
      <c r="S82" s="142" t="str">
        <f t="shared" si="55"/>
        <v/>
      </c>
      <c r="T82" s="142" t="str">
        <f t="shared" si="55"/>
        <v/>
      </c>
      <c r="U82" s="142" t="str">
        <f t="shared" si="55"/>
        <v/>
      </c>
      <c r="V82" s="142" t="str">
        <f t="shared" si="55"/>
        <v/>
      </c>
      <c r="W82" s="142" t="str">
        <f t="shared" si="55"/>
        <v/>
      </c>
      <c r="X82" s="142" t="str">
        <f t="shared" si="55"/>
        <v/>
      </c>
      <c r="Y82" s="142" t="str">
        <f t="shared" si="55"/>
        <v/>
      </c>
      <c r="Z82" s="142" t="str">
        <f t="shared" si="55"/>
        <v/>
      </c>
      <c r="AA82" s="142" t="str">
        <f t="shared" si="55"/>
        <v/>
      </c>
      <c r="AB82" s="142" t="str">
        <f t="shared" si="55"/>
        <v/>
      </c>
      <c r="AC82" s="142" t="str">
        <f t="shared" si="55"/>
        <v/>
      </c>
      <c r="AD82" s="142" t="str">
        <f t="shared" si="55"/>
        <v/>
      </c>
      <c r="AE82" s="142" t="str">
        <f t="shared" si="55"/>
        <v/>
      </c>
      <c r="AF82" s="142" t="str">
        <f t="shared" si="55"/>
        <v/>
      </c>
      <c r="AG82" s="142" t="str">
        <f t="shared" si="55"/>
        <v/>
      </c>
      <c r="AH82" s="142" t="str">
        <f t="shared" si="55"/>
        <v/>
      </c>
      <c r="AI82" s="142" t="str">
        <f t="shared" si="55"/>
        <v/>
      </c>
    </row>
    <row r="83" spans="1:42" s="142" customFormat="1" ht="18" hidden="1" outlineLevel="1" thickTop="1" thickBot="1" x14ac:dyDescent="0.35">
      <c r="A83" s="141" t="s">
        <v>22</v>
      </c>
      <c r="C83" s="142" t="str">
        <f t="shared" ref="C83:AI83" si="56">IFERROR(INDEX(_Vlan,MATCH(C75,_Nsw4_Port,0)),"")</f>
        <v/>
      </c>
      <c r="D83" s="142" t="str">
        <f t="shared" si="56"/>
        <v/>
      </c>
      <c r="E83" s="142" t="str">
        <f t="shared" si="56"/>
        <v/>
      </c>
      <c r="F83" s="142" t="str">
        <f t="shared" si="56"/>
        <v/>
      </c>
      <c r="G83" s="142" t="str">
        <f t="shared" si="56"/>
        <v/>
      </c>
      <c r="H83" s="142" t="str">
        <f t="shared" si="56"/>
        <v/>
      </c>
      <c r="I83" s="142" t="str">
        <f t="shared" si="56"/>
        <v/>
      </c>
      <c r="J83" s="142" t="str">
        <f t="shared" si="56"/>
        <v/>
      </c>
      <c r="K83" s="142" t="str">
        <f t="shared" si="56"/>
        <v/>
      </c>
      <c r="L83" s="142" t="str">
        <f t="shared" si="56"/>
        <v/>
      </c>
      <c r="M83" s="142" t="str">
        <f t="shared" si="56"/>
        <v/>
      </c>
      <c r="N83" s="142" t="str">
        <f t="shared" si="56"/>
        <v/>
      </c>
      <c r="O83" s="142" t="str">
        <f t="shared" si="56"/>
        <v/>
      </c>
      <c r="P83" s="142" t="str">
        <f t="shared" si="56"/>
        <v/>
      </c>
      <c r="Q83" s="142" t="str">
        <f t="shared" si="56"/>
        <v/>
      </c>
      <c r="R83" s="142" t="str">
        <f t="shared" si="56"/>
        <v/>
      </c>
      <c r="S83" s="142" t="str">
        <f t="shared" si="56"/>
        <v/>
      </c>
      <c r="T83" s="142" t="str">
        <f t="shared" si="56"/>
        <v/>
      </c>
      <c r="U83" s="142" t="str">
        <f t="shared" si="56"/>
        <v/>
      </c>
      <c r="V83" s="142" t="str">
        <f t="shared" si="56"/>
        <v/>
      </c>
      <c r="W83" s="142" t="str">
        <f t="shared" si="56"/>
        <v/>
      </c>
      <c r="X83" s="142" t="str">
        <f t="shared" si="56"/>
        <v/>
      </c>
      <c r="Y83" s="142" t="str">
        <f t="shared" si="56"/>
        <v/>
      </c>
      <c r="Z83" s="142" t="str">
        <f t="shared" si="56"/>
        <v/>
      </c>
      <c r="AA83" s="142" t="str">
        <f t="shared" si="56"/>
        <v/>
      </c>
      <c r="AB83" s="142" t="str">
        <f t="shared" si="56"/>
        <v/>
      </c>
      <c r="AC83" s="142" t="str">
        <f t="shared" si="56"/>
        <v/>
      </c>
      <c r="AD83" s="142" t="str">
        <f t="shared" si="56"/>
        <v/>
      </c>
      <c r="AE83" s="142" t="str">
        <f t="shared" si="56"/>
        <v/>
      </c>
      <c r="AF83" s="142" t="str">
        <f t="shared" si="56"/>
        <v/>
      </c>
      <c r="AG83" s="142" t="str">
        <f t="shared" si="56"/>
        <v/>
      </c>
      <c r="AH83" s="142" t="str">
        <f t="shared" si="56"/>
        <v/>
      </c>
      <c r="AI83" s="142" t="str">
        <f t="shared" si="56"/>
        <v/>
      </c>
      <c r="AJ83" s="142" t="str">
        <f>IFERROR(INDEX(_Vlan,MATCH(AJ75,_Nsw1_Port,0)),"")</f>
        <v/>
      </c>
    </row>
    <row r="84" spans="1:42" s="36" customFormat="1" ht="18" collapsed="1" thickTop="1" thickBot="1" x14ac:dyDescent="0.35"/>
    <row r="85" spans="1:42" s="145" customFormat="1" ht="18" thickTop="1" thickBot="1" x14ac:dyDescent="0.35"/>
    <row r="86" spans="1:42" s="45" customFormat="1" ht="18" thickTop="1" thickBot="1" x14ac:dyDescent="0.35"/>
    <row r="87" spans="1:42" s="142" customFormat="1" ht="18" hidden="1" outlineLevel="1" thickTop="1" thickBot="1" x14ac:dyDescent="0.35">
      <c r="C87" s="142" t="str">
        <f>IFERROR(INDEX(_Vlan,MATCH(C97,A97,0)),"")</f>
        <v/>
      </c>
      <c r="D87" s="142" t="str">
        <f>IFERROR(INDEX(_Vlan,MATCH(D97,_Nsw5_Port,0)),"")</f>
        <v>AES67 Prim</v>
      </c>
      <c r="E87" s="142" t="str">
        <f t="shared" ref="C87:AN87" si="57">IFERROR(INDEX(_Vlan,MATCH(E97,_Nsw5_Port,0)),"")</f>
        <v>AES67 Prim</v>
      </c>
      <c r="F87" s="142" t="str">
        <f t="shared" si="57"/>
        <v>AES67 Prim</v>
      </c>
      <c r="G87" s="142" t="str">
        <f t="shared" si="57"/>
        <v>AES67 Prim</v>
      </c>
      <c r="H87" s="142" t="str">
        <f t="shared" si="57"/>
        <v>AES67 Prim</v>
      </c>
      <c r="I87" s="142" t="str">
        <f t="shared" si="57"/>
        <v/>
      </c>
      <c r="J87" s="142" t="str">
        <f t="shared" si="57"/>
        <v/>
      </c>
      <c r="K87" s="142" t="str">
        <f t="shared" si="57"/>
        <v/>
      </c>
      <c r="L87" s="142" t="str">
        <f t="shared" si="57"/>
        <v>AES67 Prim</v>
      </c>
      <c r="M87" s="142" t="str">
        <f t="shared" si="57"/>
        <v>AES67 Prim</v>
      </c>
      <c r="N87" s="142" t="str">
        <f t="shared" si="57"/>
        <v>AES67 Prim</v>
      </c>
      <c r="O87" s="142" t="str">
        <f t="shared" si="57"/>
        <v>AES67 Prim</v>
      </c>
      <c r="P87" s="142" t="str">
        <f t="shared" si="57"/>
        <v>AES67 Prim</v>
      </c>
      <c r="Q87" s="142" t="str">
        <f t="shared" si="57"/>
        <v>AES67 Prim</v>
      </c>
      <c r="R87" s="142" t="str">
        <f t="shared" si="57"/>
        <v/>
      </c>
      <c r="S87" s="142" t="str">
        <f t="shared" si="57"/>
        <v/>
      </c>
      <c r="T87" s="142" t="str">
        <f t="shared" si="57"/>
        <v/>
      </c>
      <c r="U87" s="142" t="str">
        <f t="shared" si="57"/>
        <v>AES67 Prim</v>
      </c>
      <c r="V87" s="142" t="str">
        <f t="shared" si="57"/>
        <v>AES67 Prim</v>
      </c>
      <c r="W87" s="142" t="str">
        <f t="shared" si="57"/>
        <v>AES67 Prim</v>
      </c>
      <c r="X87" s="142" t="str">
        <f t="shared" si="57"/>
        <v/>
      </c>
      <c r="Y87" s="142" t="str">
        <f t="shared" si="57"/>
        <v/>
      </c>
      <c r="Z87" s="142" t="str">
        <f t="shared" si="57"/>
        <v/>
      </c>
      <c r="AA87" s="142" t="str">
        <f t="shared" si="57"/>
        <v/>
      </c>
      <c r="AB87" s="142" t="str">
        <f t="shared" si="57"/>
        <v/>
      </c>
      <c r="AC87" s="142" t="str">
        <f t="shared" si="57"/>
        <v/>
      </c>
      <c r="AD87" s="142" t="str">
        <f t="shared" si="57"/>
        <v/>
      </c>
      <c r="AE87" s="142" t="str">
        <f t="shared" si="57"/>
        <v/>
      </c>
      <c r="AF87" s="142" t="str">
        <f t="shared" si="57"/>
        <v/>
      </c>
      <c r="AG87" s="142" t="str">
        <f t="shared" si="57"/>
        <v/>
      </c>
      <c r="AH87" s="142" t="str">
        <f t="shared" si="57"/>
        <v/>
      </c>
      <c r="AI87" s="142" t="str">
        <f t="shared" si="57"/>
        <v/>
      </c>
      <c r="AJ87" s="142" t="str">
        <f t="shared" si="57"/>
        <v/>
      </c>
      <c r="AK87" s="142" t="str">
        <f t="shared" si="57"/>
        <v/>
      </c>
      <c r="AL87" s="142" t="str">
        <f t="shared" si="57"/>
        <v/>
      </c>
      <c r="AM87" s="142" t="str">
        <f t="shared" si="57"/>
        <v/>
      </c>
      <c r="AN87" s="142" t="str">
        <f t="shared" si="57"/>
        <v/>
      </c>
    </row>
    <row r="88" spans="1:42" s="142" customFormat="1" ht="18" hidden="1" outlineLevel="1" thickTop="1" thickBot="1" x14ac:dyDescent="0.35">
      <c r="C88" s="142">
        <f t="shared" ref="C88:AN88" si="58">IFERROR(INDEX(_VlanId,MATCH(C97,_Nsw5_Port,0)),"")</f>
        <v>0</v>
      </c>
      <c r="D88" s="142">
        <f t="shared" si="58"/>
        <v>0</v>
      </c>
      <c r="E88" s="142">
        <f t="shared" si="58"/>
        <v>0</v>
      </c>
      <c r="F88" s="142">
        <f t="shared" si="58"/>
        <v>0</v>
      </c>
      <c r="G88" s="142">
        <f t="shared" si="58"/>
        <v>0</v>
      </c>
      <c r="H88" s="142">
        <f t="shared" si="58"/>
        <v>0</v>
      </c>
      <c r="I88" s="142" t="str">
        <f t="shared" si="58"/>
        <v/>
      </c>
      <c r="J88" s="142" t="str">
        <f t="shared" si="58"/>
        <v/>
      </c>
      <c r="K88" s="142" t="str">
        <f t="shared" si="58"/>
        <v/>
      </c>
      <c r="L88" s="142">
        <f t="shared" si="58"/>
        <v>0</v>
      </c>
      <c r="M88" s="142">
        <f t="shared" si="58"/>
        <v>0</v>
      </c>
      <c r="N88" s="142">
        <f t="shared" si="58"/>
        <v>0</v>
      </c>
      <c r="O88" s="142">
        <f t="shared" si="58"/>
        <v>0</v>
      </c>
      <c r="P88" s="142">
        <f t="shared" si="58"/>
        <v>0</v>
      </c>
      <c r="Q88" s="142">
        <f t="shared" si="58"/>
        <v>0</v>
      </c>
      <c r="R88" s="142" t="str">
        <f t="shared" si="58"/>
        <v/>
      </c>
      <c r="S88" s="142" t="str">
        <f t="shared" si="58"/>
        <v/>
      </c>
      <c r="T88" s="142" t="str">
        <f t="shared" si="58"/>
        <v/>
      </c>
      <c r="U88" s="142">
        <f t="shared" si="58"/>
        <v>0</v>
      </c>
      <c r="V88" s="142">
        <f t="shared" si="58"/>
        <v>0</v>
      </c>
      <c r="W88" s="142">
        <f t="shared" si="58"/>
        <v>0</v>
      </c>
      <c r="X88" s="142" t="str">
        <f t="shared" si="58"/>
        <v/>
      </c>
      <c r="Y88" s="142" t="str">
        <f t="shared" si="58"/>
        <v/>
      </c>
      <c r="Z88" s="142" t="str">
        <f t="shared" si="58"/>
        <v/>
      </c>
      <c r="AA88" s="142" t="str">
        <f t="shared" si="58"/>
        <v/>
      </c>
      <c r="AB88" s="142" t="str">
        <f t="shared" si="58"/>
        <v/>
      </c>
      <c r="AC88" s="142" t="str">
        <f t="shared" si="58"/>
        <v/>
      </c>
      <c r="AD88" s="142" t="str">
        <f t="shared" si="58"/>
        <v/>
      </c>
      <c r="AE88" s="142" t="str">
        <f t="shared" si="58"/>
        <v/>
      </c>
      <c r="AF88" s="142" t="str">
        <f t="shared" si="58"/>
        <v/>
      </c>
      <c r="AG88" s="142" t="str">
        <f t="shared" si="58"/>
        <v/>
      </c>
      <c r="AH88" s="142" t="str">
        <f t="shared" si="58"/>
        <v/>
      </c>
      <c r="AI88" s="142" t="str">
        <f t="shared" si="58"/>
        <v/>
      </c>
      <c r="AJ88" s="142" t="str">
        <f t="shared" si="58"/>
        <v/>
      </c>
      <c r="AK88" s="142" t="str">
        <f t="shared" si="58"/>
        <v/>
      </c>
      <c r="AL88" s="142" t="str">
        <f t="shared" si="58"/>
        <v/>
      </c>
      <c r="AM88" s="142" t="str">
        <f t="shared" si="58"/>
        <v/>
      </c>
      <c r="AN88" s="142" t="str">
        <f t="shared" si="58"/>
        <v/>
      </c>
    </row>
    <row r="89" spans="1:42" s="142" customFormat="1" ht="18" hidden="1" outlineLevel="1" thickTop="1" thickBot="1" x14ac:dyDescent="0.35">
      <c r="C89" s="142">
        <f t="shared" ref="C89:AN89" si="59">IFERROR(INDEX(_IP1,MATCH(C97,_Nsw5_Port,0)),"")</f>
        <v>0</v>
      </c>
      <c r="D89" s="142">
        <f t="shared" si="59"/>
        <v>0</v>
      </c>
      <c r="E89" s="142">
        <f t="shared" si="59"/>
        <v>0</v>
      </c>
      <c r="F89" s="142">
        <f t="shared" si="59"/>
        <v>0</v>
      </c>
      <c r="G89" s="142">
        <f t="shared" si="59"/>
        <v>0</v>
      </c>
      <c r="H89" s="142">
        <f t="shared" si="59"/>
        <v>0</v>
      </c>
      <c r="I89" s="142" t="str">
        <f t="shared" si="59"/>
        <v/>
      </c>
      <c r="J89" s="142" t="str">
        <f t="shared" si="59"/>
        <v/>
      </c>
      <c r="K89" s="142" t="str">
        <f t="shared" si="59"/>
        <v/>
      </c>
      <c r="L89" s="142">
        <f t="shared" si="59"/>
        <v>0</v>
      </c>
      <c r="M89" s="142">
        <f t="shared" si="59"/>
        <v>0</v>
      </c>
      <c r="N89" s="142">
        <f t="shared" si="59"/>
        <v>0</v>
      </c>
      <c r="O89" s="142">
        <f t="shared" si="59"/>
        <v>0</v>
      </c>
      <c r="P89" s="142">
        <f t="shared" si="59"/>
        <v>0</v>
      </c>
      <c r="Q89" s="142">
        <f t="shared" si="59"/>
        <v>0</v>
      </c>
      <c r="R89" s="142" t="str">
        <f t="shared" si="59"/>
        <v/>
      </c>
      <c r="S89" s="142" t="str">
        <f t="shared" si="59"/>
        <v/>
      </c>
      <c r="T89" s="142" t="str">
        <f t="shared" si="59"/>
        <v/>
      </c>
      <c r="U89" s="142">
        <f t="shared" si="59"/>
        <v>0</v>
      </c>
      <c r="V89" s="142">
        <f t="shared" si="59"/>
        <v>0</v>
      </c>
      <c r="W89" s="142">
        <f t="shared" si="59"/>
        <v>0</v>
      </c>
      <c r="X89" s="142" t="str">
        <f t="shared" si="59"/>
        <v/>
      </c>
      <c r="Y89" s="142" t="str">
        <f t="shared" si="59"/>
        <v/>
      </c>
      <c r="Z89" s="142" t="str">
        <f t="shared" si="59"/>
        <v/>
      </c>
      <c r="AA89" s="142" t="str">
        <f t="shared" si="59"/>
        <v/>
      </c>
      <c r="AB89" s="142" t="str">
        <f t="shared" si="59"/>
        <v/>
      </c>
      <c r="AC89" s="142" t="str">
        <f t="shared" si="59"/>
        <v/>
      </c>
      <c r="AD89" s="142" t="str">
        <f t="shared" si="59"/>
        <v/>
      </c>
      <c r="AE89" s="142" t="str">
        <f t="shared" si="59"/>
        <v/>
      </c>
      <c r="AF89" s="142" t="str">
        <f t="shared" si="59"/>
        <v/>
      </c>
      <c r="AG89" s="142" t="str">
        <f t="shared" si="59"/>
        <v/>
      </c>
      <c r="AH89" s="142" t="str">
        <f t="shared" si="59"/>
        <v/>
      </c>
      <c r="AI89" s="142" t="str">
        <f t="shared" si="59"/>
        <v/>
      </c>
      <c r="AJ89" s="142" t="str">
        <f t="shared" si="59"/>
        <v/>
      </c>
      <c r="AK89" s="142" t="str">
        <f t="shared" si="59"/>
        <v/>
      </c>
      <c r="AL89" s="142" t="str">
        <f t="shared" si="59"/>
        <v/>
      </c>
      <c r="AM89" s="142" t="str">
        <f t="shared" si="59"/>
        <v/>
      </c>
      <c r="AN89" s="142" t="str">
        <f t="shared" si="59"/>
        <v/>
      </c>
    </row>
    <row r="90" spans="1:42" s="143" customFormat="1" ht="18" hidden="1" outlineLevel="1" thickTop="1" thickBot="1" x14ac:dyDescent="0.3">
      <c r="C90" s="143" t="str">
        <f t="shared" ref="C90:AI90" si="60">IFERROR(INDEX(_Label,MATCH(C97,_Nsw5_Port,0)),"")</f>
        <v>RSP 16-01</v>
      </c>
      <c r="D90" s="143" t="str">
        <f t="shared" si="60"/>
        <v>RSP 16-03</v>
      </c>
      <c r="E90" s="143" t="str">
        <f t="shared" si="60"/>
        <v>RSP 16-05</v>
      </c>
      <c r="F90" s="143" t="str">
        <f t="shared" si="60"/>
        <v>RSP 16-07</v>
      </c>
      <c r="G90" s="143" t="str">
        <f t="shared" si="60"/>
        <v>RSP 16-09</v>
      </c>
      <c r="H90" s="143" t="str">
        <f t="shared" si="60"/>
        <v>RSP 16-11</v>
      </c>
      <c r="I90" s="143" t="str">
        <f t="shared" si="60"/>
        <v/>
      </c>
      <c r="J90" s="143" t="str">
        <f t="shared" si="60"/>
        <v/>
      </c>
      <c r="K90" s="143" t="str">
        <f t="shared" si="60"/>
        <v/>
      </c>
      <c r="L90" s="143" t="str">
        <f t="shared" si="60"/>
        <v>RSP 16-13</v>
      </c>
      <c r="M90" s="143" t="str">
        <f t="shared" si="60"/>
        <v>RSP 16-15</v>
      </c>
      <c r="N90" s="143" t="str">
        <f t="shared" si="60"/>
        <v>RSP 16-17</v>
      </c>
      <c r="O90" s="143" t="str">
        <f t="shared" si="60"/>
        <v>RSP 16-19</v>
      </c>
      <c r="P90" s="143" t="str">
        <f t="shared" si="60"/>
        <v>RSP 16-21</v>
      </c>
      <c r="Q90" s="143" t="str">
        <f t="shared" si="60"/>
        <v>RSP 16-23</v>
      </c>
      <c r="R90" s="143" t="str">
        <f t="shared" si="60"/>
        <v/>
      </c>
      <c r="S90" s="143" t="str">
        <f t="shared" si="60"/>
        <v/>
      </c>
      <c r="T90" s="143" t="str">
        <f t="shared" si="60"/>
        <v/>
      </c>
      <c r="U90" s="143" t="str">
        <f t="shared" si="60"/>
        <v>RSP 16-25</v>
      </c>
      <c r="V90" s="143" t="str">
        <f t="shared" si="60"/>
        <v>RSP 16-27</v>
      </c>
      <c r="W90" s="143" t="str">
        <f t="shared" si="60"/>
        <v>RSP 16-29</v>
      </c>
      <c r="X90" s="143" t="str">
        <f t="shared" si="60"/>
        <v/>
      </c>
      <c r="Y90" s="143" t="str">
        <f t="shared" si="60"/>
        <v/>
      </c>
      <c r="Z90" s="143" t="str">
        <f t="shared" si="60"/>
        <v/>
      </c>
      <c r="AA90" s="143" t="str">
        <f t="shared" si="60"/>
        <v/>
      </c>
      <c r="AB90" s="143" t="str">
        <f t="shared" si="60"/>
        <v/>
      </c>
      <c r="AC90" s="143" t="str">
        <f t="shared" si="60"/>
        <v/>
      </c>
      <c r="AD90" s="143" t="str">
        <f t="shared" si="60"/>
        <v/>
      </c>
      <c r="AE90" s="143" t="str">
        <f t="shared" si="60"/>
        <v/>
      </c>
      <c r="AF90" s="143" t="str">
        <f t="shared" si="60"/>
        <v/>
      </c>
      <c r="AG90" s="143" t="str">
        <f t="shared" si="60"/>
        <v/>
      </c>
      <c r="AH90" s="143" t="str">
        <f t="shared" si="60"/>
        <v/>
      </c>
      <c r="AI90" s="143" t="str">
        <f t="shared" si="60"/>
        <v/>
      </c>
      <c r="AJ90" s="143" t="str">
        <f t="shared" ref="AJ90:AN90" si="61">IFERROR(INDEX(_Label,MATCH(AJ97,_Nsw5_Port,0)),"")</f>
        <v/>
      </c>
      <c r="AK90" s="143" t="str">
        <f t="shared" si="61"/>
        <v/>
      </c>
      <c r="AL90" s="143" t="str">
        <f t="shared" si="61"/>
        <v/>
      </c>
      <c r="AM90" s="143" t="str">
        <f t="shared" si="61"/>
        <v/>
      </c>
      <c r="AN90" s="143" t="str">
        <f t="shared" si="61"/>
        <v/>
      </c>
    </row>
    <row r="91" spans="1:42" s="142" customFormat="1" ht="18" hidden="1" outlineLevel="1" thickTop="1" thickBot="1" x14ac:dyDescent="0.35">
      <c r="C91" s="142">
        <f t="shared" ref="C91:AI91" si="62">IFERROR(INDEX(_Cable,MATCH(C97,_Nsw5_Port,0)),"")</f>
        <v>0</v>
      </c>
      <c r="D91" s="142" t="str">
        <f t="shared" si="62"/>
        <v>16-32725</v>
      </c>
      <c r="E91" s="142">
        <f t="shared" si="62"/>
        <v>0</v>
      </c>
      <c r="F91" s="142">
        <f t="shared" si="62"/>
        <v>0</v>
      </c>
      <c r="G91" s="142" t="str">
        <f t="shared" si="62"/>
        <v>16-32727</v>
      </c>
      <c r="H91" s="142">
        <f t="shared" si="62"/>
        <v>0</v>
      </c>
      <c r="I91" s="142" t="str">
        <f t="shared" si="62"/>
        <v/>
      </c>
      <c r="J91" s="142" t="str">
        <f t="shared" si="62"/>
        <v/>
      </c>
      <c r="K91" s="142" t="str">
        <f t="shared" si="62"/>
        <v/>
      </c>
      <c r="L91" s="142">
        <f t="shared" si="62"/>
        <v>0</v>
      </c>
      <c r="M91" s="142">
        <f t="shared" si="62"/>
        <v>0</v>
      </c>
      <c r="N91" s="142" t="str">
        <f t="shared" si="62"/>
        <v>16-32707</v>
      </c>
      <c r="O91" s="142" t="str">
        <f t="shared" si="62"/>
        <v>16-32701</v>
      </c>
      <c r="P91" s="142">
        <f t="shared" si="62"/>
        <v>0</v>
      </c>
      <c r="Q91" s="142" t="str">
        <f t="shared" si="62"/>
        <v>16-32712</v>
      </c>
      <c r="R91" s="142" t="str">
        <f t="shared" si="62"/>
        <v/>
      </c>
      <c r="S91" s="142" t="str">
        <f t="shared" si="62"/>
        <v/>
      </c>
      <c r="T91" s="142" t="str">
        <f t="shared" si="62"/>
        <v/>
      </c>
      <c r="U91" s="142" t="str">
        <f t="shared" si="62"/>
        <v>16-32703</v>
      </c>
      <c r="V91" s="142" t="str">
        <f t="shared" si="62"/>
        <v>16-32704</v>
      </c>
      <c r="W91" s="142" t="str">
        <f t="shared" si="62"/>
        <v>16-32702</v>
      </c>
      <c r="X91" s="142" t="str">
        <f t="shared" si="62"/>
        <v/>
      </c>
      <c r="Y91" s="142" t="str">
        <f t="shared" si="62"/>
        <v/>
      </c>
      <c r="Z91" s="142" t="str">
        <f t="shared" si="62"/>
        <v/>
      </c>
      <c r="AA91" s="142" t="str">
        <f t="shared" si="62"/>
        <v/>
      </c>
      <c r="AB91" s="142" t="str">
        <f t="shared" si="62"/>
        <v/>
      </c>
      <c r="AC91" s="142" t="str">
        <f t="shared" si="62"/>
        <v/>
      </c>
      <c r="AD91" s="142" t="str">
        <f t="shared" si="62"/>
        <v/>
      </c>
      <c r="AE91" s="142" t="str">
        <f t="shared" si="62"/>
        <v/>
      </c>
      <c r="AF91" s="142" t="str">
        <f t="shared" si="62"/>
        <v/>
      </c>
      <c r="AG91" s="142" t="str">
        <f t="shared" si="62"/>
        <v/>
      </c>
      <c r="AH91" s="142" t="str">
        <f t="shared" si="62"/>
        <v/>
      </c>
      <c r="AI91" s="142" t="str">
        <f t="shared" si="62"/>
        <v/>
      </c>
      <c r="AJ91" s="142" t="str">
        <f t="shared" ref="AJ91:AN91" si="63">IFERROR(INDEX(_Cable,MATCH(AJ97,_Nsw5_Port,0)),"")</f>
        <v/>
      </c>
      <c r="AK91" s="142" t="str">
        <f t="shared" si="63"/>
        <v/>
      </c>
      <c r="AL91" s="142" t="str">
        <f t="shared" si="63"/>
        <v/>
      </c>
      <c r="AM91" s="142" t="str">
        <f t="shared" si="63"/>
        <v/>
      </c>
      <c r="AN91" s="142" t="str">
        <f t="shared" si="63"/>
        <v/>
      </c>
    </row>
    <row r="92" spans="1:42" s="150" customFormat="1" ht="50.1" customHeight="1" collapsed="1" thickTop="1" thickBot="1" x14ac:dyDescent="0.35">
      <c r="A92" s="168"/>
      <c r="C92" s="139" t="str">
        <f t="shared" ref="C92:AN92" si="64">IFERROR(INDEX(_Equipement,MATCH(C97,_Nsw5_Port,0)),"")</f>
        <v>PC 0.1</v>
      </c>
      <c r="D92" s="151" t="str">
        <f t="shared" si="64"/>
        <v>PC 0.3</v>
      </c>
      <c r="E92" s="151" t="str">
        <f t="shared" si="64"/>
        <v>PC 0.5</v>
      </c>
      <c r="F92" s="151" t="str">
        <f t="shared" si="64"/>
        <v>PC 0.7</v>
      </c>
      <c r="G92" s="151" t="str">
        <f t="shared" si="64"/>
        <v>PC 0.9</v>
      </c>
      <c r="H92" s="151" t="str">
        <f t="shared" si="64"/>
        <v>PC 0.11</v>
      </c>
      <c r="I92" s="151" t="str">
        <f t="shared" si="64"/>
        <v/>
      </c>
      <c r="J92" s="151" t="str">
        <f t="shared" si="64"/>
        <v/>
      </c>
      <c r="K92" s="151" t="str">
        <f t="shared" si="64"/>
        <v/>
      </c>
      <c r="L92" s="151" t="str">
        <f t="shared" si="64"/>
        <v>PC 0.13</v>
      </c>
      <c r="M92" s="151" t="str">
        <f t="shared" si="64"/>
        <v>PC 0.15</v>
      </c>
      <c r="N92" s="151" t="str">
        <f t="shared" si="64"/>
        <v>PC 0.17</v>
      </c>
      <c r="O92" s="151" t="str">
        <f t="shared" si="64"/>
        <v>PC 0.19</v>
      </c>
      <c r="P92" s="151" t="str">
        <f t="shared" si="64"/>
        <v>PC 0.21</v>
      </c>
      <c r="Q92" s="151" t="str">
        <f t="shared" si="64"/>
        <v>PC 0.23</v>
      </c>
      <c r="R92" s="151" t="str">
        <f t="shared" si="64"/>
        <v/>
      </c>
      <c r="S92" s="151" t="str">
        <f t="shared" si="64"/>
        <v/>
      </c>
      <c r="T92" s="151" t="str">
        <f t="shared" si="64"/>
        <v/>
      </c>
      <c r="U92" s="151" t="str">
        <f t="shared" si="64"/>
        <v>PC 0.25</v>
      </c>
      <c r="V92" s="151" t="str">
        <f t="shared" si="64"/>
        <v>PC 0.27</v>
      </c>
      <c r="W92" s="151" t="str">
        <f t="shared" si="64"/>
        <v>PC 0.29</v>
      </c>
      <c r="X92" s="151" t="str">
        <f t="shared" si="64"/>
        <v/>
      </c>
      <c r="Y92" s="151" t="str">
        <f t="shared" si="64"/>
        <v/>
      </c>
      <c r="Z92" s="151" t="str">
        <f t="shared" si="64"/>
        <v/>
      </c>
      <c r="AA92" s="151" t="str">
        <f t="shared" si="64"/>
        <v/>
      </c>
      <c r="AB92" s="151" t="str">
        <f t="shared" si="64"/>
        <v/>
      </c>
      <c r="AC92" s="151" t="str">
        <f t="shared" si="64"/>
        <v/>
      </c>
      <c r="AD92" s="151" t="str">
        <f t="shared" si="64"/>
        <v/>
      </c>
      <c r="AE92" s="151" t="str">
        <f t="shared" si="64"/>
        <v/>
      </c>
      <c r="AF92" s="151" t="str">
        <f t="shared" si="64"/>
        <v/>
      </c>
      <c r="AG92" s="151" t="str">
        <f t="shared" si="64"/>
        <v/>
      </c>
      <c r="AH92" s="151" t="str">
        <f t="shared" si="64"/>
        <v/>
      </c>
      <c r="AI92" s="151" t="str">
        <f t="shared" si="64"/>
        <v/>
      </c>
      <c r="AJ92" s="151" t="str">
        <f t="shared" si="64"/>
        <v/>
      </c>
      <c r="AK92" s="151" t="str">
        <f t="shared" si="64"/>
        <v/>
      </c>
      <c r="AL92" s="151" t="str">
        <f t="shared" si="64"/>
        <v/>
      </c>
      <c r="AM92" s="151" t="str">
        <f t="shared" si="64"/>
        <v/>
      </c>
      <c r="AN92" s="151" t="str">
        <f t="shared" si="64"/>
        <v/>
      </c>
    </row>
    <row r="93" spans="1:42" s="34" customFormat="1" ht="18" thickTop="1" thickBot="1" x14ac:dyDescent="0.35">
      <c r="A93" s="170" t="s">
        <v>284</v>
      </c>
      <c r="B93" s="166"/>
      <c r="C93" s="33" t="str">
        <f>IFERROR(INDEX(_Status_Physique,MATCH(C97,_Nsw5_Port,0)),"")</f>
        <v>reouvert</v>
      </c>
      <c r="D93" s="33" t="str">
        <f>IFERROR(INDEX(_Status_Physique,MATCH(D97,_Nsw5_Port,0)),"")</f>
        <v>en production</v>
      </c>
      <c r="E93" s="33" t="str">
        <f>IFERROR(INDEX(_Status_Physique,MATCH(E97,_Nsw5_Port,0)),"")</f>
        <v>reouvert</v>
      </c>
      <c r="F93" s="33" t="str">
        <f>IFERROR(INDEX(_Status_Physique,MATCH(F97,_Nsw5_Port,0)),"")</f>
        <v>reouvert</v>
      </c>
      <c r="G93" s="33" t="str">
        <f>IFERROR(INDEX(_Status_Physique,MATCH(G97,_Nsw5_Port,0)),"")</f>
        <v>en production</v>
      </c>
      <c r="H93" s="33" t="str">
        <f>IFERROR(INDEX(_Status_Physique,MATCH(H97,_Nsw5_Port,0)),"")</f>
        <v>reouvert</v>
      </c>
      <c r="I93" s="33" t="str">
        <f>IFERROR(INDEX(_Status_Physique,MATCH(I97,_Nsw5_Port,0)),"")</f>
        <v/>
      </c>
      <c r="J93" s="33" t="str">
        <f>IFERROR(INDEX(_Status_Physique,MATCH(J97,_Nsw5_Port,0)),"")</f>
        <v/>
      </c>
      <c r="K93" s="33" t="str">
        <f>IFERROR(INDEX(_Status_Physique,MATCH(K97,_Nsw5_Port,0)),"")</f>
        <v/>
      </c>
      <c r="L93" s="33" t="str">
        <f>IFERROR(INDEX(_Status_Physique,MATCH(L97,_Nsw5_Port,0)),"")</f>
        <v>reouvert</v>
      </c>
      <c r="M93" s="33" t="str">
        <f>IFERROR(INDEX(_Status_Physique,MATCH(M97,_Nsw5_Port,0)),"")</f>
        <v>reouvert</v>
      </c>
      <c r="N93" s="33" t="str">
        <f>IFERROR(INDEX(_Status_Physique,MATCH(N97,_Nsw5_Port,0)),"")</f>
        <v>en production</v>
      </c>
      <c r="O93" s="33" t="str">
        <f>IFERROR(INDEX(_Status_Physique,MATCH(O97,_Nsw5_Port,0)),"")</f>
        <v>en production</v>
      </c>
      <c r="P93" s="33" t="str">
        <f>IFERROR(INDEX(_Status_Physique,MATCH(P97,_Nsw5_Port,0)),"")</f>
        <v>reouvert</v>
      </c>
      <c r="Q93" s="33" t="str">
        <f>IFERROR(INDEX(_Status_Physique,MATCH(Q97,_Nsw5_Port,0)),"")</f>
        <v>en production</v>
      </c>
      <c r="R93" s="33" t="str">
        <f>IFERROR(INDEX(_Status_Physique,MATCH(R97,_Nsw5_Port,0)),"")</f>
        <v/>
      </c>
      <c r="S93" s="33" t="str">
        <f>IFERROR(INDEX(_Status_Physique,MATCH(S97,_Nsw5_Port,0)),"")</f>
        <v/>
      </c>
      <c r="T93" s="33" t="str">
        <f>IFERROR(INDEX(_Status_Physique,MATCH(T97,_Nsw5_Port,0)),"")</f>
        <v/>
      </c>
      <c r="U93" s="33" t="str">
        <f>IFERROR(INDEX(_Status_Physique,MATCH(U97,_Nsw5_Port,0)),"")</f>
        <v>en production</v>
      </c>
      <c r="V93" s="33" t="str">
        <f>IFERROR(INDEX(_Status_Physique,MATCH(V97,_Nsw5_Port,0)),"")</f>
        <v>en production</v>
      </c>
      <c r="W93" s="33" t="str">
        <f>IFERROR(INDEX(_Status_Physique,MATCH(W97,_Nsw5_Port,0)),"")</f>
        <v>en production</v>
      </c>
      <c r="X93" s="33" t="str">
        <f>IFERROR(INDEX(_Status_Physique,MATCH(X97,_Nsw5_Port,0)),"")</f>
        <v/>
      </c>
      <c r="Y93" s="33" t="str">
        <f>IFERROR(INDEX(_Status_Physique,MATCH(Y97,_Nsw5_Port,0)),"")</f>
        <v/>
      </c>
      <c r="Z93" s="33" t="str">
        <f>IFERROR(INDEX(_Status_Physique,MATCH(Z97,_Nsw5_Port,0)),"")</f>
        <v/>
      </c>
      <c r="AA93" s="33" t="str">
        <f>IFERROR(INDEX(_Status_Physique,MATCH(AA97,_Nsw5_Port,0)),"")</f>
        <v/>
      </c>
      <c r="AB93" s="33" t="str">
        <f>IFERROR(INDEX(_Status_Physique,MATCH(AB97,_Nsw5_Port,0)),"")</f>
        <v/>
      </c>
      <c r="AC93" s="33" t="str">
        <f>IFERROR(INDEX(_Status_Physique,MATCH(AC97,_Nsw5_Port,0)),"")</f>
        <v/>
      </c>
      <c r="AD93" s="33" t="str">
        <f>IFERROR(INDEX(_Status_Physique,MATCH(AD97,_Nsw5_Port,0)),"")</f>
        <v/>
      </c>
      <c r="AE93" s="33" t="str">
        <f>IFERROR(INDEX(_Status_Physique,MATCH(AE97,_Nsw5_Port,0)),"")</f>
        <v/>
      </c>
      <c r="AF93" s="33" t="str">
        <f>IFERROR(INDEX(_Status_Physique,MATCH(AF97,_Nsw5_Port,0)),"")</f>
        <v/>
      </c>
      <c r="AG93" s="33" t="str">
        <f>IFERROR(INDEX(_Status_Physique,MATCH(AG97,_Nsw5_Port,0)),"")</f>
        <v/>
      </c>
      <c r="AH93" s="33" t="str">
        <f>IFERROR(INDEX(_Status_Physique,MATCH(AH97,_Nsw5_Port,0)),"")</f>
        <v/>
      </c>
      <c r="AI93" s="33" t="str">
        <f>IFERROR(INDEX(_Status_Physique,MATCH(AI97,_Nsw5_Port,0)),"")</f>
        <v/>
      </c>
      <c r="AJ93" s="33" t="str">
        <f>IFERROR(INDEX(_Status_Physique,MATCH(AJ97,_Nsw5_Port,0)),"")</f>
        <v/>
      </c>
      <c r="AK93" s="33" t="str">
        <f>IFERROR(INDEX(_Status_Physique,MATCH(AK97,_Nsw5_Port,0)),"")</f>
        <v/>
      </c>
      <c r="AL93" s="33" t="str">
        <f>IFERROR(INDEX(_Status_Physique,MATCH(AL97,_Nsw5_Port,0)),"")</f>
        <v/>
      </c>
      <c r="AM93" s="33" t="str">
        <f>IFERROR(INDEX(_Status_Physique,MATCH(AM97,_Nsw5_Port,0)),"")</f>
        <v/>
      </c>
      <c r="AN93" s="33" t="str">
        <f>IFERROR(INDEX(_Status_Physique,MATCH(AN97,_Nsw5_Port,0)),"")</f>
        <v/>
      </c>
      <c r="AP93" s="44"/>
    </row>
    <row r="94" spans="1:42" s="34" customFormat="1" ht="18" thickTop="1" thickBot="1" x14ac:dyDescent="0.35">
      <c r="A94" s="169"/>
      <c r="T94" s="36"/>
      <c r="U94" s="36"/>
      <c r="V94" s="36"/>
      <c r="W94" s="36"/>
      <c r="X94" s="36"/>
      <c r="Y94" s="36"/>
      <c r="Z94" s="36"/>
      <c r="AA94" s="36"/>
      <c r="AC94" s="36"/>
      <c r="AD94" s="36"/>
      <c r="AE94" s="36"/>
      <c r="AF94" s="36"/>
      <c r="AG94" s="36"/>
      <c r="AH94" s="36"/>
      <c r="AI94" s="36"/>
      <c r="AJ94" s="36"/>
    </row>
    <row r="95" spans="1:42" s="34" customFormat="1" ht="18" thickTop="1" thickBot="1" x14ac:dyDescent="0.35">
      <c r="A95" s="35"/>
      <c r="B95" s="37"/>
      <c r="C95" s="38"/>
      <c r="D95" s="38"/>
      <c r="E95" s="38"/>
      <c r="F95" s="38"/>
      <c r="G95" s="38"/>
      <c r="H95" s="38"/>
      <c r="I95" s="39"/>
      <c r="J95" s="40"/>
      <c r="K95" s="37"/>
      <c r="L95" s="38"/>
      <c r="M95" s="38"/>
      <c r="N95" s="38"/>
      <c r="O95" s="38"/>
      <c r="P95" s="38"/>
      <c r="Q95" s="38"/>
      <c r="R95" s="39"/>
      <c r="S95" s="40"/>
      <c r="T95" s="37"/>
      <c r="U95" s="38"/>
      <c r="V95" s="38"/>
      <c r="W95" s="38"/>
      <c r="X95" s="38"/>
      <c r="Y95" s="38"/>
      <c r="Z95" s="38"/>
      <c r="AA95" s="39"/>
      <c r="AB95" s="40"/>
      <c r="AC95" s="37"/>
      <c r="AD95" s="38"/>
      <c r="AE95" s="38"/>
      <c r="AF95" s="38"/>
      <c r="AG95" s="38"/>
      <c r="AH95" s="38"/>
      <c r="AI95" s="38"/>
      <c r="AJ95" s="39"/>
      <c r="AK95" s="40"/>
      <c r="AL95" s="37"/>
      <c r="AM95" s="38"/>
      <c r="AN95" s="38"/>
      <c r="AO95" s="39"/>
      <c r="AP95" s="44"/>
    </row>
    <row r="96" spans="1:42" s="34" customFormat="1" ht="18" thickTop="1" thickBot="1" x14ac:dyDescent="0.35">
      <c r="A96" s="167" t="s">
        <v>285</v>
      </c>
      <c r="B96" s="164"/>
      <c r="C96" s="33" t="str">
        <f>IFERROR(INDEX(_Status_Logique,MATCH(C97,_Nsw5_Port,0)),"")</f>
        <v>nouveau</v>
      </c>
      <c r="D96" s="33" t="str">
        <f>IFERROR(INDEX(_Status_Logique,MATCH(D97,_Nsw5_Port,0)),"")</f>
        <v>nouveau</v>
      </c>
      <c r="E96" s="33" t="str">
        <f>IFERROR(INDEX(_Status_Logique,MATCH(E97,_Nsw5_Port,0)),"")</f>
        <v>nouveau</v>
      </c>
      <c r="F96" s="33" t="str">
        <f>IFERROR(INDEX(_Status_Logique,MATCH(F97,_Nsw5_Port,0)),"")</f>
        <v>nouveau</v>
      </c>
      <c r="G96" s="33" t="str">
        <f>IFERROR(INDEX(_Status_Logique,MATCH(G97,_Nsw5_Port,0)),"")</f>
        <v>nouveau</v>
      </c>
      <c r="H96" s="33" t="str">
        <f>IFERROR(INDEX(_Status_Logique,MATCH(H97,_Nsw5_Port,0)),"")</f>
        <v>nouveau</v>
      </c>
      <c r="I96" s="171" t="str">
        <f>IFERROR(INDEX(_Status_Logique,MATCH(I97,_Nsw5_Port,0)),"")</f>
        <v/>
      </c>
      <c r="J96" s="173" t="str">
        <f>IFERROR(INDEX(_Status_Logique,MATCH(J97,_Nsw5_Port,0)),"")</f>
        <v/>
      </c>
      <c r="K96" s="174" t="str">
        <f>IFERROR(INDEX(_Status_Logique,MATCH(K97,_Nsw5_Port,0)),"")</f>
        <v/>
      </c>
      <c r="L96" s="33" t="str">
        <f>IFERROR(INDEX(_Status_Logique,MATCH(L97,_Nsw5_Port,0)),"")</f>
        <v>nouveau</v>
      </c>
      <c r="M96" s="33" t="str">
        <f>IFERROR(INDEX(_Status_Logique,MATCH(M97,_Nsw5_Port,0)),"")</f>
        <v>nouveau</v>
      </c>
      <c r="N96" s="33" t="str">
        <f>IFERROR(INDEX(_Status_Logique,MATCH(N97,_Nsw5_Port,0)),"")</f>
        <v>nouveau</v>
      </c>
      <c r="O96" s="33" t="str">
        <f>IFERROR(INDEX(_Status_Logique,MATCH(O97,_Nsw5_Port,0)),"")</f>
        <v>nouveau</v>
      </c>
      <c r="P96" s="33" t="str">
        <f>IFERROR(INDEX(_Status_Logique,MATCH(P97,_Nsw5_Port,0)),"")</f>
        <v>nouveau</v>
      </c>
      <c r="Q96" s="33" t="str">
        <f>IFERROR(INDEX(_Status_Logique,MATCH(Q97,_Nsw5_Port,0)),"")</f>
        <v>nouveau</v>
      </c>
      <c r="R96" s="171" t="str">
        <f>IFERROR(INDEX(_Status_Logique,MATCH(R97,_Nsw5_Port,0)),"")</f>
        <v/>
      </c>
      <c r="S96" s="173" t="str">
        <f>IFERROR(INDEX(_Status_Logique,MATCH(S97,_Nsw5_Port,0)),"")</f>
        <v/>
      </c>
      <c r="T96" s="174" t="str">
        <f>IFERROR(INDEX(_Status_Logique,MATCH(T97,_Nsw5_Port,0)),"")</f>
        <v/>
      </c>
      <c r="U96" s="33" t="str">
        <f>IFERROR(INDEX(_Status_Logique,MATCH(U97,_Nsw5_Port,0)),"")</f>
        <v>nouveau</v>
      </c>
      <c r="V96" s="33" t="str">
        <f>IFERROR(INDEX(_Status_Logique,MATCH(V97,_Nsw5_Port,0)),"")</f>
        <v>nouveau</v>
      </c>
      <c r="W96" s="33" t="str">
        <f>IFERROR(INDEX(_Status_Logique,MATCH(W97,_Nsw5_Port,0)),"")</f>
        <v>nouveau</v>
      </c>
      <c r="X96" s="33" t="str">
        <f>IFERROR(INDEX(_Status_Logique,MATCH(X97,_Nsw5_Port,0)),"")</f>
        <v/>
      </c>
      <c r="Y96" s="33" t="str">
        <f>IFERROR(INDEX(_Status_Logique,MATCH(Y97,_Nsw5_Port,0)),"")</f>
        <v/>
      </c>
      <c r="Z96" s="33" t="str">
        <f>IFERROR(INDEX(_Status_Logique,MATCH(Z97,_Nsw5_Port,0)),"")</f>
        <v/>
      </c>
      <c r="AA96" s="171" t="str">
        <f>IFERROR(INDEX(_Status_Logique,MATCH(AA97,_Nsw5_Port,0)),"")</f>
        <v/>
      </c>
      <c r="AB96" s="173" t="str">
        <f>IFERROR(INDEX(_Status_Logique,MATCH(AB97,_Nsw5_Port,0)),"")</f>
        <v/>
      </c>
      <c r="AC96" s="174" t="str">
        <f>IFERROR(INDEX(_Status_Logique,MATCH(AC97,_Nsw5_Port,0)),"")</f>
        <v/>
      </c>
      <c r="AD96" s="33" t="str">
        <f>IFERROR(INDEX(_Status_Logique,MATCH(AD97,_Nsw5_Port,0)),"")</f>
        <v/>
      </c>
      <c r="AE96" s="33" t="str">
        <f>IFERROR(INDEX(_Status_Logique,MATCH(AE97,_Nsw5_Port,0)),"")</f>
        <v/>
      </c>
      <c r="AF96" s="33" t="str">
        <f>IFERROR(INDEX(_Status_Logique,MATCH(AF97,_Nsw5_Port,0)),"")</f>
        <v/>
      </c>
      <c r="AG96" s="33" t="str">
        <f>IFERROR(INDEX(_Status_Logique,MATCH(AG97,_Nsw5_Port,0)),"")</f>
        <v/>
      </c>
      <c r="AH96" s="33" t="str">
        <f>IFERROR(INDEX(_Status_Logique,MATCH(AH97,_Nsw5_Port,0)),"")</f>
        <v/>
      </c>
      <c r="AI96" s="33" t="str">
        <f>IFERROR(INDEX(_Status_Logique,MATCH(AI97,_Nsw5_Port,0)),"")</f>
        <v/>
      </c>
      <c r="AJ96" s="171" t="str">
        <f>IFERROR(INDEX(_Status_Logique,MATCH(AJ97,_Nsw5_Port,0)),"")</f>
        <v/>
      </c>
      <c r="AK96" s="173" t="str">
        <f>IFERROR(INDEX(_Status_Logique,MATCH(AK97,_Nsw5_Port,0)),"")</f>
        <v/>
      </c>
      <c r="AL96" s="174" t="str">
        <f>IFERROR(INDEX(_Status_Logique,MATCH(AL97,_Nsw5_Port,0)),"")</f>
        <v/>
      </c>
      <c r="AM96" s="33" t="str">
        <f>IFERROR(INDEX(_Status_Logique,MATCH(AM97,_Nsw5_Port,0)),"")</f>
        <v/>
      </c>
      <c r="AN96" s="33" t="str">
        <f>IFERROR(INDEX(_Status_Logique,MATCH(AN97,_Nsw5_Port,0)),"")</f>
        <v/>
      </c>
      <c r="AO96" s="165"/>
      <c r="AP96" s="44"/>
    </row>
    <row r="97" spans="1:42" s="48" customFormat="1" ht="20.25" thickTop="1" thickBot="1" x14ac:dyDescent="0.35">
      <c r="A97" s="46" t="s">
        <v>286</v>
      </c>
      <c r="B97" s="47"/>
      <c r="C97" s="48" t="s">
        <v>24</v>
      </c>
      <c r="D97" s="48" t="s">
        <v>28</v>
      </c>
      <c r="E97" s="48" t="s">
        <v>30</v>
      </c>
      <c r="F97" s="48" t="s">
        <v>32</v>
      </c>
      <c r="G97" s="48" t="s">
        <v>34</v>
      </c>
      <c r="H97" s="48" t="s">
        <v>36</v>
      </c>
      <c r="I97" s="49"/>
      <c r="J97" s="52"/>
      <c r="K97" s="51"/>
      <c r="L97" s="48" t="s">
        <v>51</v>
      </c>
      <c r="M97" s="48" t="s">
        <v>39</v>
      </c>
      <c r="N97" s="48" t="s">
        <v>41</v>
      </c>
      <c r="O97" s="48" t="s">
        <v>43</v>
      </c>
      <c r="P97" s="48" t="s">
        <v>55</v>
      </c>
      <c r="Q97" s="48" t="s">
        <v>53</v>
      </c>
      <c r="R97" s="49"/>
      <c r="S97" s="52"/>
      <c r="T97" s="51"/>
      <c r="U97" s="48" t="s">
        <v>74</v>
      </c>
      <c r="V97" s="48" t="s">
        <v>75</v>
      </c>
      <c r="W97" s="48" t="s">
        <v>76</v>
      </c>
      <c r="X97" s="48" t="s">
        <v>58</v>
      </c>
      <c r="Y97" s="48" t="s">
        <v>60</v>
      </c>
      <c r="Z97" s="48" t="s">
        <v>62</v>
      </c>
      <c r="AA97" s="49"/>
      <c r="AB97" s="52"/>
      <c r="AC97" s="51"/>
      <c r="AD97" s="48" t="s">
        <v>64</v>
      </c>
      <c r="AE97" s="48" t="s">
        <v>77</v>
      </c>
      <c r="AF97" s="48" t="s">
        <v>78</v>
      </c>
      <c r="AG97" s="48" t="s">
        <v>65</v>
      </c>
      <c r="AH97" s="48" t="s">
        <v>79</v>
      </c>
      <c r="AI97" s="48" t="s">
        <v>80</v>
      </c>
      <c r="AJ97" s="53"/>
      <c r="AK97" s="52"/>
      <c r="AL97" s="51"/>
      <c r="AM97" s="48" t="s">
        <v>68</v>
      </c>
      <c r="AN97" s="48" t="s">
        <v>87</v>
      </c>
      <c r="AO97" s="53"/>
      <c r="AP97" s="102"/>
    </row>
    <row r="98" spans="1:42" s="48" customFormat="1" ht="20.25" thickTop="1" thickBot="1" x14ac:dyDescent="0.35">
      <c r="A98" s="46"/>
      <c r="B98" s="47"/>
      <c r="C98" s="48" t="s">
        <v>26</v>
      </c>
      <c r="D98" s="48" t="s">
        <v>29</v>
      </c>
      <c r="E98" s="48" t="s">
        <v>31</v>
      </c>
      <c r="F98" s="48" t="s">
        <v>33</v>
      </c>
      <c r="G98" s="48" t="s">
        <v>35</v>
      </c>
      <c r="H98" s="48" t="s">
        <v>37</v>
      </c>
      <c r="I98" s="49"/>
      <c r="J98" s="52"/>
      <c r="K98" s="51"/>
      <c r="L98" s="48" t="s">
        <v>38</v>
      </c>
      <c r="M98" s="48" t="s">
        <v>40</v>
      </c>
      <c r="N98" s="48" t="s">
        <v>42</v>
      </c>
      <c r="O98" s="48" t="s">
        <v>44</v>
      </c>
      <c r="P98" s="48" t="s">
        <v>52</v>
      </c>
      <c r="Q98" s="48" t="s">
        <v>54</v>
      </c>
      <c r="R98" s="49"/>
      <c r="S98" s="52"/>
      <c r="T98" s="51"/>
      <c r="U98" s="48" t="s">
        <v>81</v>
      </c>
      <c r="V98" s="48" t="s">
        <v>56</v>
      </c>
      <c r="W98" s="48" t="s">
        <v>57</v>
      </c>
      <c r="X98" s="48" t="s">
        <v>59</v>
      </c>
      <c r="Y98" s="48" t="s">
        <v>61</v>
      </c>
      <c r="Z98" s="48" t="s">
        <v>63</v>
      </c>
      <c r="AA98" s="49"/>
      <c r="AB98" s="52"/>
      <c r="AC98" s="51"/>
      <c r="AD98" s="48" t="s">
        <v>82</v>
      </c>
      <c r="AE98" s="48" t="s">
        <v>83</v>
      </c>
      <c r="AF98" s="48" t="s">
        <v>84</v>
      </c>
      <c r="AG98" s="48" t="s">
        <v>85</v>
      </c>
      <c r="AH98" s="48" t="s">
        <v>66</v>
      </c>
      <c r="AI98" s="48" t="s">
        <v>67</v>
      </c>
      <c r="AJ98" s="53"/>
      <c r="AK98" s="52"/>
      <c r="AL98" s="51"/>
      <c r="AM98" s="48" t="s">
        <v>69</v>
      </c>
      <c r="AN98" s="48" t="s">
        <v>70</v>
      </c>
      <c r="AO98" s="53"/>
      <c r="AP98" s="102"/>
    </row>
    <row r="99" spans="1:42" s="142" customFormat="1" ht="18" hidden="1" outlineLevel="1" thickTop="1" thickBot="1" x14ac:dyDescent="0.35">
      <c r="A99" s="167" t="s">
        <v>285</v>
      </c>
      <c r="B99" s="172"/>
      <c r="C99" s="33" t="str">
        <f>IFERROR(INDEX(_Status_Logique,MATCH(C98,_Nsw5_Port,0)),"")</f>
        <v>nouveau</v>
      </c>
      <c r="D99" s="33" t="str">
        <f>IFERROR(INDEX(_Status_Logique,MATCH(D98,_Nsw5_Port,0)),"")</f>
        <v>nouveau</v>
      </c>
      <c r="E99" s="33" t="str">
        <f>IFERROR(INDEX(_Status_Logique,MATCH(E98,_Nsw5_Port,0)),"")</f>
        <v>nouveau</v>
      </c>
      <c r="F99" s="33" t="str">
        <f>IFERROR(INDEX(_Status_Logique,MATCH(F98,_Nsw5_Port,0)),"")</f>
        <v>nouveau</v>
      </c>
      <c r="G99" s="33" t="str">
        <f>IFERROR(INDEX(_Status_Logique,MATCH(G98,_Nsw5_Port,0)),"")</f>
        <v>nouveau</v>
      </c>
      <c r="H99" s="33" t="str">
        <f>IFERROR(INDEX(_Status_Logique,MATCH(H98,_Nsw5_Port,0)),"")</f>
        <v>nouveau</v>
      </c>
      <c r="I99" s="171" t="str">
        <f>IFERROR(INDEX(_Status_Logique,MATCH(I98,_Nsw5_Port,0)),"")</f>
        <v/>
      </c>
      <c r="J99" s="173" t="str">
        <f>IFERROR(INDEX(_Status_Logique,MATCH(J98,_Nsw5_Port,0)),"")</f>
        <v/>
      </c>
      <c r="K99" s="174" t="str">
        <f>IFERROR(INDEX(_Status_Logique,MATCH(K98,_Nsw5_Port,0)),"")</f>
        <v/>
      </c>
      <c r="L99" s="33" t="str">
        <f>IFERROR(INDEX(_Status_Logique,MATCH(L98,_Nsw5_Port,0)),"")</f>
        <v>nouveau</v>
      </c>
      <c r="M99" s="33" t="str">
        <f>IFERROR(INDEX(_Status_Logique,MATCH(M98,_Nsw5_Port,0)),"")</f>
        <v>nouveau</v>
      </c>
      <c r="N99" s="33" t="str">
        <f>IFERROR(INDEX(_Status_Logique,MATCH(N98,_Nsw5_Port,0)),"")</f>
        <v>nouveau</v>
      </c>
      <c r="O99" s="33" t="str">
        <f>IFERROR(INDEX(_Status_Logique,MATCH(O98,_Nsw5_Port,0)),"")</f>
        <v>nouveau</v>
      </c>
      <c r="P99" s="33" t="str">
        <f>IFERROR(INDEX(_Status_Logique,MATCH(P98,_Nsw5_Port,0)),"")</f>
        <v>nouveau</v>
      </c>
      <c r="Q99" s="33" t="str">
        <f>IFERROR(INDEX(_Status_Logique,MATCH(Q98,_Nsw5_Port,0)),"")</f>
        <v>nouveau</v>
      </c>
      <c r="R99" s="171" t="str">
        <f>IFERROR(INDEX(_Status_Logique,MATCH(R98,_Nsw5_Port,0)),"")</f>
        <v/>
      </c>
      <c r="S99" s="173" t="str">
        <f>IFERROR(INDEX(_Status_Logique,MATCH(S98,_Nsw5_Port,0)),"")</f>
        <v/>
      </c>
      <c r="T99" s="174" t="str">
        <f>IFERROR(INDEX(_Status_Logique,MATCH(T98,_Nsw5_Port,0)),"")</f>
        <v/>
      </c>
      <c r="U99" s="33" t="str">
        <f>IFERROR(INDEX(_Status_Logique,MATCH(U98,_Nsw5_Port,0)),"")</f>
        <v>nouveau</v>
      </c>
      <c r="V99" s="33" t="str">
        <f>IFERROR(INDEX(_Status_Logique,MATCH(V98,_Nsw5_Port,0)),"")</f>
        <v>nouveau</v>
      </c>
      <c r="W99" s="33" t="str">
        <f>IFERROR(INDEX(_Status_Logique,MATCH(W98,_Nsw5_Port,0)),"")</f>
        <v/>
      </c>
      <c r="X99" s="33" t="str">
        <f>IFERROR(INDEX(_Status_Logique,MATCH(X98,_Nsw5_Port,0)),"")</f>
        <v/>
      </c>
      <c r="Y99" s="33" t="str">
        <f>IFERROR(INDEX(_Status_Logique,MATCH(Y98,_Nsw5_Port,0)),"")</f>
        <v/>
      </c>
      <c r="Z99" s="33" t="str">
        <f>IFERROR(INDEX(_Status_Logique,MATCH(Z98,_Nsw5_Port,0)),"")</f>
        <v/>
      </c>
      <c r="AA99" s="171" t="str">
        <f>IFERROR(INDEX(_Status_Logique,MATCH(AA98,_Nsw5_Port,0)),"")</f>
        <v/>
      </c>
      <c r="AB99" s="173" t="str">
        <f>IFERROR(INDEX(_Status_Logique,MATCH(AB98,_Nsw5_Port,0)),"")</f>
        <v/>
      </c>
      <c r="AC99" s="174" t="str">
        <f>IFERROR(INDEX(_Status_Logique,MATCH(AC98,_Nsw5_Port,0)),"")</f>
        <v/>
      </c>
      <c r="AD99" s="33" t="str">
        <f>IFERROR(INDEX(_Status_Logique,MATCH(AD98,_Nsw5_Port,0)),"")</f>
        <v/>
      </c>
      <c r="AE99" s="33" t="str">
        <f>IFERROR(INDEX(_Status_Logique,MATCH(AE98,_Nsw5_Port,0)),"")</f>
        <v/>
      </c>
      <c r="AF99" s="33" t="str">
        <f>IFERROR(INDEX(_Status_Logique,MATCH(AF98,_Nsw5_Port,0)),"")</f>
        <v/>
      </c>
      <c r="AG99" s="33" t="str">
        <f>IFERROR(INDEX(_Status_Logique,MATCH(AG98,_Nsw5_Port,0)),"")</f>
        <v/>
      </c>
      <c r="AH99" s="33" t="str">
        <f>IFERROR(INDEX(_Status_Logique,MATCH(AH98,_Nsw5_Port,0)),"")</f>
        <v/>
      </c>
      <c r="AI99" s="33" t="str">
        <f>IFERROR(INDEX(_Status_Logique,MATCH(AI98,_Nsw5_Port,0)),"")</f>
        <v/>
      </c>
      <c r="AJ99" s="171" t="str">
        <f>IFERROR(INDEX(_Status_Logique,MATCH(AJ98,_Nsw5_Port,0)),"")</f>
        <v/>
      </c>
      <c r="AK99" s="173" t="str">
        <f>IFERROR(INDEX(_Status_Logique,MATCH(AK98,_Nsw5_Port,0)),"")</f>
        <v/>
      </c>
      <c r="AL99" s="174" t="str">
        <f>IFERROR(INDEX(_Status_Logique,MATCH(AL98,_Nsw5_Port,0)),"")</f>
        <v/>
      </c>
      <c r="AM99" s="33" t="str">
        <f>IFERROR(INDEX(_Status_Logique,MATCH(AM98,_Nsw5_Port,0)),"")</f>
        <v/>
      </c>
      <c r="AN99" s="33" t="str">
        <f>IFERROR(INDEX(_Status_Logique,MATCH(AN98,_Nsw5_Port,0)),"")</f>
        <v/>
      </c>
      <c r="AO99" s="175"/>
      <c r="AP99" s="148"/>
    </row>
    <row r="100" spans="1:42" s="34" customFormat="1" ht="18" collapsed="1" thickTop="1" thickBot="1" x14ac:dyDescent="0.35">
      <c r="A100" s="35"/>
      <c r="B100" s="41"/>
      <c r="C100" s="42"/>
      <c r="D100" s="42"/>
      <c r="E100" s="42"/>
      <c r="F100" s="42"/>
      <c r="G100" s="42"/>
      <c r="H100" s="42"/>
      <c r="I100" s="43"/>
      <c r="J100" s="40"/>
      <c r="K100" s="41"/>
      <c r="L100" s="42"/>
      <c r="M100" s="42"/>
      <c r="N100" s="42"/>
      <c r="O100" s="42"/>
      <c r="P100" s="42"/>
      <c r="Q100" s="42"/>
      <c r="R100" s="43"/>
      <c r="S100" s="40"/>
      <c r="T100" s="41"/>
      <c r="U100" s="42"/>
      <c r="V100" s="42"/>
      <c r="W100" s="42"/>
      <c r="X100" s="42"/>
      <c r="Y100" s="42"/>
      <c r="Z100" s="42"/>
      <c r="AA100" s="43"/>
      <c r="AB100" s="40"/>
      <c r="AC100" s="41"/>
      <c r="AD100" s="42"/>
      <c r="AE100" s="42"/>
      <c r="AF100" s="42"/>
      <c r="AG100" s="42"/>
      <c r="AH100" s="42"/>
      <c r="AI100" s="42"/>
      <c r="AJ100" s="43"/>
      <c r="AK100" s="40"/>
      <c r="AL100" s="41"/>
      <c r="AM100" s="42"/>
      <c r="AN100" s="42"/>
      <c r="AO100" s="43"/>
      <c r="AP100" s="44"/>
    </row>
    <row r="101" spans="1:42" s="34" customFormat="1" ht="18" thickTop="1" thickBot="1" x14ac:dyDescent="0.35">
      <c r="A101" s="35"/>
      <c r="S101" s="44"/>
      <c r="T101" s="45"/>
      <c r="U101" s="45"/>
      <c r="V101" s="45"/>
      <c r="W101" s="45"/>
      <c r="X101" s="45"/>
      <c r="Y101" s="45"/>
      <c r="Z101" s="45"/>
      <c r="AA101" s="45"/>
      <c r="AC101" s="45"/>
      <c r="AD101" s="45"/>
      <c r="AE101" s="45"/>
      <c r="AF101" s="45"/>
      <c r="AG101" s="45"/>
      <c r="AH101" s="45"/>
      <c r="AI101" s="45"/>
      <c r="AJ101" s="45"/>
    </row>
    <row r="102" spans="1:42" s="34" customFormat="1" ht="18" thickTop="1" thickBot="1" x14ac:dyDescent="0.35">
      <c r="A102" s="170" t="s">
        <v>284</v>
      </c>
      <c r="B102" s="166"/>
      <c r="C102" s="33" t="str">
        <f>IFERROR(INDEX(_Status_Physique,MATCH(C98,_Nsw5_Port,0)),"")</f>
        <v>en production</v>
      </c>
      <c r="D102" s="33" t="str">
        <f>IFERROR(INDEX(_Status_Physique,MATCH(D98,_Nsw5_Port,0)),"")</f>
        <v>reouvert</v>
      </c>
      <c r="E102" s="33" t="str">
        <f>IFERROR(INDEX(_Status_Physique,MATCH(E98,_Nsw5_Port,0)),"")</f>
        <v>reouvert</v>
      </c>
      <c r="F102" s="33" t="str">
        <f>IFERROR(INDEX(_Status_Physique,MATCH(F98,_Nsw5_Port,0)),"")</f>
        <v>reouvert</v>
      </c>
      <c r="G102" s="33" t="str">
        <f>IFERROR(INDEX(_Status_Physique,MATCH(G98,_Nsw5_Port,0)),"")</f>
        <v>en production</v>
      </c>
      <c r="H102" s="33" t="str">
        <f>IFERROR(INDEX(_Status_Physique,MATCH(H98,_Nsw5_Port,0)),"")</f>
        <v>reouvert</v>
      </c>
      <c r="I102" s="33" t="str">
        <f>IFERROR(INDEX(_Status_Physique,MATCH(I98,_Nsw5_Port,0)),"")</f>
        <v/>
      </c>
      <c r="J102" s="33" t="str">
        <f>IFERROR(INDEX(_Status_Physique,MATCH(J98,_Nsw5_Port,0)),"")</f>
        <v/>
      </c>
      <c r="K102" s="33" t="str">
        <f>IFERROR(INDEX(_Status_Physique,MATCH(K98,_Nsw5_Port,0)),"")</f>
        <v/>
      </c>
      <c r="L102" s="33" t="str">
        <f>IFERROR(INDEX(_Status_Physique,MATCH(L98,_Nsw5_Port,0)),"")</f>
        <v>reouvert</v>
      </c>
      <c r="M102" s="33" t="str">
        <f>IFERROR(INDEX(_Status_Physique,MATCH(M98,_Nsw5_Port,0)),"")</f>
        <v>en production</v>
      </c>
      <c r="N102" s="33" t="str">
        <f>IFERROR(INDEX(_Status_Physique,MATCH(N98,_Nsw5_Port,0)),"")</f>
        <v>en production</v>
      </c>
      <c r="O102" s="33" t="str">
        <f>IFERROR(INDEX(_Status_Physique,MATCH(O98,_Nsw5_Port,0)),"")</f>
        <v>en production</v>
      </c>
      <c r="P102" s="33" t="str">
        <f>IFERROR(INDEX(_Status_Physique,MATCH(P98,_Nsw5_Port,0)),"")</f>
        <v>en production</v>
      </c>
      <c r="Q102" s="33" t="str">
        <f>IFERROR(INDEX(_Status_Physique,MATCH(Q98,_Nsw5_Port,0)),"")</f>
        <v>en production</v>
      </c>
      <c r="R102" s="33" t="str">
        <f>IFERROR(INDEX(_Status_Physique,MATCH(R98,_Nsw5_Port,0)),"")</f>
        <v/>
      </c>
      <c r="S102" s="33" t="str">
        <f>IFERROR(INDEX(_Status_Physique,MATCH(S98,_Nsw5_Port,0)),"")</f>
        <v/>
      </c>
      <c r="T102" s="33" t="str">
        <f>IFERROR(INDEX(_Status_Physique,MATCH(T98,_Nsw5_Port,0)),"")</f>
        <v/>
      </c>
      <c r="U102" s="33" t="str">
        <f>IFERROR(INDEX(_Status_Physique,MATCH(U98,_Nsw5_Port,0)),"")</f>
        <v>en production</v>
      </c>
      <c r="V102" s="33" t="str">
        <f>IFERROR(INDEX(_Status_Physique,MATCH(V98,_Nsw5_Port,0)),"")</f>
        <v>reouvert</v>
      </c>
      <c r="W102" s="33" t="str">
        <f>IFERROR(INDEX(_Status_Physique,MATCH(W98,_Nsw5_Port,0)),"")</f>
        <v/>
      </c>
      <c r="X102" s="33" t="str">
        <f>IFERROR(INDEX(_Status_Physique,MATCH(X98,_Nsw5_Port,0)),"")</f>
        <v/>
      </c>
      <c r="Y102" s="33" t="str">
        <f>IFERROR(INDEX(_Status_Physique,MATCH(Y98,_Nsw5_Port,0)),"")</f>
        <v/>
      </c>
      <c r="Z102" s="33" t="str">
        <f>IFERROR(INDEX(_Status_Physique,MATCH(Z98,_Nsw5_Port,0)),"")</f>
        <v/>
      </c>
      <c r="AA102" s="33" t="str">
        <f>IFERROR(INDEX(_Status_Physique,MATCH(AA98,_Nsw5_Port,0)),"")</f>
        <v/>
      </c>
      <c r="AB102" s="33" t="str">
        <f>IFERROR(INDEX(_Status_Physique,MATCH(AB98,_Nsw5_Port,0)),"")</f>
        <v/>
      </c>
      <c r="AC102" s="33" t="str">
        <f>IFERROR(INDEX(_Status_Physique,MATCH(AC98,_Nsw5_Port,0)),"")</f>
        <v/>
      </c>
      <c r="AD102" s="33" t="str">
        <f>IFERROR(INDEX(_Status_Physique,MATCH(AD98,_Nsw5_Port,0)),"")</f>
        <v/>
      </c>
      <c r="AE102" s="33" t="str">
        <f>IFERROR(INDEX(_Status_Physique,MATCH(AE98,_Nsw5_Port,0)),"")</f>
        <v/>
      </c>
      <c r="AF102" s="33" t="str">
        <f>IFERROR(INDEX(_Status_Physique,MATCH(AF98,_Nsw5_Port,0)),"")</f>
        <v/>
      </c>
      <c r="AG102" s="33" t="str">
        <f>IFERROR(INDEX(_Status_Physique,MATCH(AG98,_Nsw5_Port,0)),"")</f>
        <v/>
      </c>
      <c r="AH102" s="33" t="str">
        <f>IFERROR(INDEX(_Status_Physique,MATCH(AH98,_Nsw5_Port,0)),"")</f>
        <v/>
      </c>
      <c r="AI102" s="33" t="str">
        <f>IFERROR(INDEX(_Status_Physique,MATCH(AI98,_Nsw5_Port,0)),"")</f>
        <v/>
      </c>
      <c r="AJ102" s="33" t="str">
        <f>IFERROR(INDEX(_Status_Physique,MATCH(AJ98,_Nsw5_Port,0)),"")</f>
        <v/>
      </c>
      <c r="AK102" s="33" t="str">
        <f>IFERROR(INDEX(_Status_Physique,MATCH(AK98,_Nsw5_Port,0)),"")</f>
        <v/>
      </c>
      <c r="AL102" s="33" t="str">
        <f>IFERROR(INDEX(_Status_Physique,MATCH(AL98,_Nsw5_Port,0)),"")</f>
        <v/>
      </c>
      <c r="AM102" s="33" t="str">
        <f>IFERROR(INDEX(_Status_Physique,MATCH(AM98,_Nsw5_Port,0)),"")</f>
        <v/>
      </c>
      <c r="AN102" s="33" t="str">
        <f>IFERROR(INDEX(_Status_Physique,MATCH(AN98,_Nsw5_Port,0)),"")</f>
        <v/>
      </c>
      <c r="AP102" s="44"/>
    </row>
    <row r="103" spans="1:42" s="150" customFormat="1" ht="50.1" customHeight="1" thickTop="1" thickBot="1" x14ac:dyDescent="0.35">
      <c r="C103" s="139" t="str">
        <f>IFERROR(INDEX(_Equipement,MATCH(C98,_Nsw5_Port,0)),"")</f>
        <v>PC 0.2</v>
      </c>
      <c r="D103" s="151" t="str">
        <f>IFERROR(INDEX(_Equipement,MATCH(D98,_Nsw5_Port,0)),"")</f>
        <v>PC 0.4</v>
      </c>
      <c r="E103" s="151" t="str">
        <f>IFERROR(INDEX(_Equipement,MATCH(E98,_Nsw5_Port,0)),"")</f>
        <v>PC 0.6</v>
      </c>
      <c r="F103" s="151" t="str">
        <f>IFERROR(INDEX(_Equipement,MATCH(F98,_Nsw5_Port,0)),"")</f>
        <v>PC 0.8</v>
      </c>
      <c r="G103" s="151" t="str">
        <f>IFERROR(INDEX(_Equipement,MATCH(G98,_Nsw5_Port,0)),"")</f>
        <v>PC 0.10</v>
      </c>
      <c r="H103" s="151" t="str">
        <f>IFERROR(INDEX(_Equipement,MATCH(H98,_Nsw5_Port,0)),"")</f>
        <v>PC 0.12</v>
      </c>
      <c r="I103" s="151" t="str">
        <f>IFERROR(INDEX(_Equipement,MATCH(I98,_Nsw5_Port,0)),"")</f>
        <v/>
      </c>
      <c r="J103" s="151" t="str">
        <f>IFERROR(INDEX(_Equipement,MATCH(J98,_Nsw5_Port,0)),"")</f>
        <v/>
      </c>
      <c r="K103" s="151" t="str">
        <f>IFERROR(INDEX(_Equipement,MATCH(K98,_Nsw5_Port,0)),"")</f>
        <v/>
      </c>
      <c r="L103" s="151" t="str">
        <f>IFERROR(INDEX(_Equipement,MATCH(L98,_Nsw5_Port,0)),"")</f>
        <v>PC 0.14</v>
      </c>
      <c r="M103" s="151" t="str">
        <f>IFERROR(INDEX(_Equipement,MATCH(M98,_Nsw5_Port,0)),"")</f>
        <v>PC 0.16</v>
      </c>
      <c r="N103" s="151" t="str">
        <f>IFERROR(INDEX(_Equipement,MATCH(N98,_Nsw5_Port,0)),"")</f>
        <v>PC 0.18</v>
      </c>
      <c r="O103" s="151" t="str">
        <f>IFERROR(INDEX(_Equipement,MATCH(O98,_Nsw5_Port,0)),"")</f>
        <v>PC 0.20</v>
      </c>
      <c r="P103" s="151" t="str">
        <f>IFERROR(INDEX(_Equipement,MATCH(P98,_Nsw5_Port,0)),"")</f>
        <v>PC 0.22</v>
      </c>
      <c r="Q103" s="151" t="str">
        <f>IFERROR(INDEX(_Equipement,MATCH(Q98,_Nsw5_Port,0)),"")</f>
        <v>PC 0.24</v>
      </c>
      <c r="R103" s="151" t="str">
        <f>IFERROR(INDEX(_Equipement,MATCH(R98,_Nsw5_Port,0)),"")</f>
        <v/>
      </c>
      <c r="S103" s="151" t="str">
        <f>IFERROR(INDEX(_Equipement,MATCH(S98,_Nsw5_Port,0)),"")</f>
        <v/>
      </c>
      <c r="T103" s="151" t="str">
        <f>IFERROR(INDEX(_Equipement,MATCH(T98,_Nsw5_Port,0)),"")</f>
        <v/>
      </c>
      <c r="U103" s="151" t="str">
        <f>IFERROR(INDEX(_Equipement,MATCH(U98,_Nsw5_Port,0)),"")</f>
        <v>PC 0.26</v>
      </c>
      <c r="V103" s="151" t="str">
        <f>IFERROR(INDEX(_Equipement,MATCH(V98,_Nsw5_Port,0)),"")</f>
        <v>PC 0.28</v>
      </c>
      <c r="W103" s="151" t="str">
        <f>IFERROR(INDEX(_Equipement,MATCH(W98,_Nsw5_Port,0)),"")</f>
        <v/>
      </c>
      <c r="X103" s="151" t="str">
        <f>IFERROR(INDEX(_Equipement,MATCH(X98,_Nsw5_Port,0)),"")</f>
        <v/>
      </c>
      <c r="Y103" s="151" t="str">
        <f>IFERROR(INDEX(_Equipement,MATCH(Y98,_Nsw5_Port,0)),"")</f>
        <v/>
      </c>
      <c r="Z103" s="151" t="str">
        <f>IFERROR(INDEX(_Equipement,MATCH(Z98,_Nsw5_Port,0)),"")</f>
        <v/>
      </c>
      <c r="AA103" s="151" t="str">
        <f>IFERROR(INDEX(_Equipement,MATCH(AA98,_Nsw5_Port,0)),"")</f>
        <v/>
      </c>
      <c r="AB103" s="151" t="str">
        <f>IFERROR(INDEX(_Equipement,MATCH(AB98,_Nsw5_Port,0)),"")</f>
        <v/>
      </c>
      <c r="AC103" s="151" t="str">
        <f>IFERROR(INDEX(_Equipement,MATCH(AC98,_Nsw5_Port,0)),"")</f>
        <v/>
      </c>
      <c r="AD103" s="151" t="str">
        <f>IFERROR(INDEX(_Equipement,MATCH(AD98,_Nsw5_Port,0)),"")</f>
        <v/>
      </c>
      <c r="AE103" s="151" t="str">
        <f>IFERROR(INDEX(_Equipement,MATCH(AE98,_Nsw5_Port,0)),"")</f>
        <v/>
      </c>
      <c r="AF103" s="151" t="str">
        <f>IFERROR(INDEX(_Equipement,MATCH(AF98,_Nsw5_Port,0)),"")</f>
        <v/>
      </c>
      <c r="AG103" s="151" t="str">
        <f>IFERROR(INDEX(_Equipement,MATCH(AG98,_Nsw5_Port,0)),"")</f>
        <v/>
      </c>
      <c r="AH103" s="151" t="str">
        <f>IFERROR(INDEX(_Equipement,MATCH(AH98,_Nsw5_Port,0)),"")</f>
        <v/>
      </c>
      <c r="AI103" s="151" t="str">
        <f>IFERROR(INDEX(_Equipement,MATCH(AI98,_Nsw5_Port,0)),"")</f>
        <v/>
      </c>
      <c r="AJ103" s="151" t="str">
        <f>IFERROR(INDEX(_Equipement,MATCH(AJ98,_Nsw5_Port,0)),"")</f>
        <v/>
      </c>
      <c r="AK103" s="151" t="str">
        <f>IFERROR(INDEX(_Equipement,MATCH(AK98,_Nsw5_Port,0)),"")</f>
        <v/>
      </c>
      <c r="AL103" s="151" t="str">
        <f>IFERROR(INDEX(_Equipement,MATCH(AL98,_Nsw5_Port,0)),"")</f>
        <v/>
      </c>
      <c r="AM103" s="151" t="str">
        <f>IFERROR(INDEX(_Equipement,MATCH(AM98,_Nsw5_Port,0)),"")</f>
        <v/>
      </c>
      <c r="AN103" s="151" t="str">
        <f>IFERROR(INDEX(_Equipement,MATCH(AN98,_Nsw5_Port,0)),"")</f>
        <v/>
      </c>
    </row>
    <row r="104" spans="1:42" s="142" customFormat="1" ht="18" hidden="1" outlineLevel="1" thickTop="1" thickBot="1" x14ac:dyDescent="0.35">
      <c r="C104" s="142" t="str">
        <f>IFERROR(INDEX(_Cable,MATCH(C98,_Nsw5_Port,0)),"")</f>
        <v>16-32728</v>
      </c>
      <c r="D104" s="142">
        <f>IFERROR(INDEX(_Cable,MATCH(D98,_Nsw5_Port,0)),"")</f>
        <v>0</v>
      </c>
      <c r="E104" s="142">
        <f>IFERROR(INDEX(_Cable,MATCH(E98,_Nsw5_Port,0)),"")</f>
        <v>0</v>
      </c>
      <c r="F104" s="142">
        <f>IFERROR(INDEX(_Cable,MATCH(F98,_Nsw5_Port,0)),"")</f>
        <v>0</v>
      </c>
      <c r="G104" s="142" t="str">
        <f>IFERROR(INDEX(_Cable,MATCH(G98,_Nsw5_Port,0)),"")</f>
        <v>16-32726</v>
      </c>
      <c r="H104" s="142">
        <f>IFERROR(INDEX(_Cable,MATCH(H98,_Nsw5_Port,0)),"")</f>
        <v>0</v>
      </c>
      <c r="I104" s="142" t="str">
        <f>IFERROR(INDEX(_Cable,MATCH(I98,_Nsw5_Port,0)),"")</f>
        <v/>
      </c>
      <c r="J104" s="142" t="str">
        <f>IFERROR(INDEX(_Cable,MATCH(J98,_Nsw5_Port,0)),"")</f>
        <v/>
      </c>
      <c r="K104" s="142" t="str">
        <f>IFERROR(INDEX(_Cable,MATCH(K98,_Nsw5_Port,0)),"")</f>
        <v/>
      </c>
      <c r="L104" s="142">
        <f>IFERROR(INDEX(_Cable,MATCH(L98,_Nsw5_Port,0)),"")</f>
        <v>0</v>
      </c>
      <c r="M104" s="142" t="str">
        <f>IFERROR(INDEX(_Cable,MATCH(M98,_Nsw5_Port,0)),"")</f>
        <v>16-32710</v>
      </c>
      <c r="N104" s="142" t="str">
        <f>IFERROR(INDEX(_Cable,MATCH(N98,_Nsw5_Port,0)),"")</f>
        <v>16-32706</v>
      </c>
      <c r="O104" s="142" t="str">
        <f>IFERROR(INDEX(_Cable,MATCH(O98,_Nsw5_Port,0)),"")</f>
        <v>16-32705</v>
      </c>
      <c r="P104" s="142" t="str">
        <f>IFERROR(INDEX(_Cable,MATCH(P98,_Nsw5_Port,0)),"")</f>
        <v>16-32708</v>
      </c>
      <c r="Q104" s="142" t="str">
        <f>IFERROR(INDEX(_Cable,MATCH(Q98,_Nsw5_Port,0)),"")</f>
        <v>16-32709</v>
      </c>
      <c r="R104" s="142" t="str">
        <f>IFERROR(INDEX(_Cable,MATCH(R98,_Nsw5_Port,0)),"")</f>
        <v/>
      </c>
      <c r="S104" s="142" t="str">
        <f>IFERROR(INDEX(_Cable,MATCH(S98,_Nsw5_Port,0)),"")</f>
        <v/>
      </c>
      <c r="T104" s="142" t="str">
        <f>IFERROR(INDEX(_Cable,MATCH(T98,_Nsw5_Port,0)),"")</f>
        <v/>
      </c>
      <c r="U104" s="142" t="str">
        <f>IFERROR(INDEX(_Cable,MATCH(U98,_Nsw5_Port,0)),"")</f>
        <v>16-32711</v>
      </c>
      <c r="V104" s="142">
        <f>IFERROR(INDEX(_Cable,MATCH(V98,_Nsw5_Port,0)),"")</f>
        <v>0</v>
      </c>
      <c r="W104" s="142" t="str">
        <f>IFERROR(INDEX(_Cable,MATCH(W98,_Nsw5_Port,0)),"")</f>
        <v/>
      </c>
      <c r="X104" s="142" t="str">
        <f>IFERROR(INDEX(_Cable,MATCH(X98,_Nsw5_Port,0)),"")</f>
        <v/>
      </c>
      <c r="Y104" s="142" t="str">
        <f>IFERROR(INDEX(_Cable,MATCH(Y98,_Nsw5_Port,0)),"")</f>
        <v/>
      </c>
      <c r="Z104" s="142" t="str">
        <f>IFERROR(INDEX(_Cable,MATCH(Z98,_Nsw5_Port,0)),"")</f>
        <v/>
      </c>
      <c r="AA104" s="142" t="str">
        <f>IFERROR(INDEX(_Cable,MATCH(AA98,_Nsw5_Port,0)),"")</f>
        <v/>
      </c>
      <c r="AB104" s="142" t="str">
        <f>IFERROR(INDEX(_Cable,MATCH(AB98,_Nsw5_Port,0)),"")</f>
        <v/>
      </c>
      <c r="AC104" s="142" t="str">
        <f>IFERROR(INDEX(_Cable,MATCH(AC98,_Nsw5_Port,0)),"")</f>
        <v/>
      </c>
      <c r="AD104" s="142" t="str">
        <f>IFERROR(INDEX(_Cable,MATCH(AD98,_Nsw5_Port,0)),"")</f>
        <v/>
      </c>
      <c r="AE104" s="142" t="str">
        <f>IFERROR(INDEX(_Cable,MATCH(AE98,_Nsw5_Port,0)),"")</f>
        <v/>
      </c>
      <c r="AF104" s="142" t="str">
        <f>IFERROR(INDEX(_Cable,MATCH(AF98,_Nsw5_Port,0)),"")</f>
        <v/>
      </c>
      <c r="AG104" s="142" t="str">
        <f>IFERROR(INDEX(_Cable,MATCH(AG98,_Nsw5_Port,0)),"")</f>
        <v/>
      </c>
      <c r="AH104" s="142" t="str">
        <f>IFERROR(INDEX(_Cable,MATCH(AH98,_Nsw5_Port,0)),"")</f>
        <v/>
      </c>
      <c r="AI104" s="142" t="str">
        <f>IFERROR(INDEX(_Cable,MATCH(AI98,_Nsw5_Port,0)),"")</f>
        <v/>
      </c>
      <c r="AJ104" s="142" t="str">
        <f>IFERROR(INDEX(_Cable,MATCH(AJ98,_Nsw5_Port,0)),"")</f>
        <v/>
      </c>
      <c r="AK104" s="142" t="str">
        <f>IFERROR(INDEX(_Cable,MATCH(AK98,_Nsw5_Port,0)),"")</f>
        <v/>
      </c>
      <c r="AL104" s="142" t="str">
        <f>IFERROR(INDEX(_Cable,MATCH(AL98,_Nsw5_Port,0)),"")</f>
        <v/>
      </c>
      <c r="AM104" s="142" t="str">
        <f>IFERROR(INDEX(_Cable,MATCH(AM98,_Nsw5_Port,0)),"")</f>
        <v/>
      </c>
      <c r="AN104" s="142" t="str">
        <f>IFERROR(INDEX(_Cable,MATCH(AN98,_Nsw5_Port,0)),"")</f>
        <v/>
      </c>
    </row>
    <row r="105" spans="1:42" s="143" customFormat="1" ht="18" hidden="1" outlineLevel="1" thickTop="1" thickBot="1" x14ac:dyDescent="0.3">
      <c r="C105" s="143" t="str">
        <f>IFERROR(INDEX(_Label,MATCH(C98,_Nsw5_Port,0)),"")</f>
        <v>RSP 16-02</v>
      </c>
      <c r="D105" s="143" t="str">
        <f>IFERROR(INDEX(_Label,MATCH(D98,_Nsw5_Port,0)),"")</f>
        <v>RSP 16-04</v>
      </c>
      <c r="E105" s="143" t="str">
        <f>IFERROR(INDEX(_Label,MATCH(E98,_Nsw5_Port,0)),"")</f>
        <v>RSP 16-06</v>
      </c>
      <c r="F105" s="143" t="str">
        <f>IFERROR(INDEX(_Label,MATCH(F98,_Nsw5_Port,0)),"")</f>
        <v>RSP 16-08</v>
      </c>
      <c r="G105" s="143" t="str">
        <f>IFERROR(INDEX(_Label,MATCH(G98,_Nsw5_Port,0)),"")</f>
        <v>RSP 16-10</v>
      </c>
      <c r="H105" s="143" t="str">
        <f>IFERROR(INDEX(_Label,MATCH(H98,_Nsw5_Port,0)),"")</f>
        <v>RSP 16-12</v>
      </c>
      <c r="I105" s="143" t="str">
        <f>IFERROR(INDEX(_Label,MATCH(I98,_Nsw5_Port,0)),"")</f>
        <v/>
      </c>
      <c r="J105" s="143" t="str">
        <f>IFERROR(INDEX(_Label,MATCH(J98,_Nsw5_Port,0)),"")</f>
        <v/>
      </c>
      <c r="K105" s="143" t="str">
        <f>IFERROR(INDEX(_Label,MATCH(K98,_Nsw5_Port,0)),"")</f>
        <v/>
      </c>
      <c r="L105" s="143" t="str">
        <f>IFERROR(INDEX(_Label,MATCH(L98,_Nsw5_Port,0)),"")</f>
        <v>RSP 16-14</v>
      </c>
      <c r="M105" s="143" t="str">
        <f>IFERROR(INDEX(_Label,MATCH(M98,_Nsw5_Port,0)),"")</f>
        <v>RSP 16-16</v>
      </c>
      <c r="N105" s="143" t="str">
        <f>IFERROR(INDEX(_Label,MATCH(N98,_Nsw5_Port,0)),"")</f>
        <v>RSP 16-18</v>
      </c>
      <c r="O105" s="143" t="str">
        <f>IFERROR(INDEX(_Label,MATCH(O98,_Nsw5_Port,0)),"")</f>
        <v>RSP 16-20</v>
      </c>
      <c r="P105" s="143" t="str">
        <f>IFERROR(INDEX(_Label,MATCH(P98,_Nsw5_Port,0)),"")</f>
        <v>RSP 16-22</v>
      </c>
      <c r="Q105" s="143" t="str">
        <f>IFERROR(INDEX(_Label,MATCH(Q98,_Nsw5_Port,0)),"")</f>
        <v>RSP 16-24</v>
      </c>
      <c r="R105" s="143" t="str">
        <f>IFERROR(INDEX(_Label,MATCH(R98,_Nsw5_Port,0)),"")</f>
        <v/>
      </c>
      <c r="S105" s="143" t="str">
        <f>IFERROR(INDEX(_Label,MATCH(S98,_Nsw5_Port,0)),"")</f>
        <v/>
      </c>
      <c r="T105" s="143" t="str">
        <f>IFERROR(INDEX(_Label,MATCH(T98,_Nsw5_Port,0)),"")</f>
        <v/>
      </c>
      <c r="U105" s="143" t="str">
        <f>IFERROR(INDEX(_Label,MATCH(U98,_Nsw5_Port,0)),"")</f>
        <v>RSP 16-26</v>
      </c>
      <c r="V105" s="143" t="str">
        <f>IFERROR(INDEX(_Label,MATCH(V98,_Nsw5_Port,0)),"")</f>
        <v>RSP 16-28</v>
      </c>
      <c r="W105" s="143" t="str">
        <f>IFERROR(INDEX(_Label,MATCH(W98,_Nsw5_Port,0)),"")</f>
        <v/>
      </c>
      <c r="X105" s="143" t="str">
        <f>IFERROR(INDEX(_Label,MATCH(X98,_Nsw5_Port,0)),"")</f>
        <v/>
      </c>
      <c r="Y105" s="143" t="str">
        <f>IFERROR(INDEX(_Label,MATCH(Y98,_Nsw5_Port,0)),"")</f>
        <v/>
      </c>
      <c r="Z105" s="143" t="str">
        <f>IFERROR(INDEX(_Label,MATCH(Z98,_Nsw5_Port,0)),"")</f>
        <v/>
      </c>
      <c r="AA105" s="143" t="str">
        <f>IFERROR(INDEX(_Label,MATCH(AA98,_Nsw5_Port,0)),"")</f>
        <v/>
      </c>
      <c r="AB105" s="143" t="str">
        <f>IFERROR(INDEX(_Label,MATCH(AB98,_Nsw5_Port,0)),"")</f>
        <v/>
      </c>
      <c r="AC105" s="143" t="str">
        <f>IFERROR(INDEX(_Label,MATCH(AC98,_Nsw5_Port,0)),"")</f>
        <v/>
      </c>
      <c r="AD105" s="143" t="str">
        <f>IFERROR(INDEX(_Label,MATCH(AD98,_Nsw5_Port,0)),"")</f>
        <v/>
      </c>
      <c r="AE105" s="143" t="str">
        <f>IFERROR(INDEX(_Label,MATCH(AE98,_Nsw5_Port,0)),"")</f>
        <v/>
      </c>
      <c r="AF105" s="143" t="str">
        <f>IFERROR(INDEX(_Label,MATCH(AF98,_Nsw5_Port,0)),"")</f>
        <v/>
      </c>
      <c r="AG105" s="143" t="str">
        <f>IFERROR(INDEX(_Label,MATCH(AG98,_Nsw5_Port,0)),"")</f>
        <v/>
      </c>
      <c r="AH105" s="143" t="str">
        <f>IFERROR(INDEX(_Label,MATCH(AH98,_Nsw5_Port,0)),"")</f>
        <v/>
      </c>
      <c r="AI105" s="143" t="str">
        <f>IFERROR(INDEX(_Label,MATCH(AI98,_Nsw5_Port,0)),"")</f>
        <v/>
      </c>
      <c r="AJ105" s="143" t="str">
        <f>IFERROR(INDEX(_Label,MATCH(AJ98,_Nsw5_Port,0)),"")</f>
        <v/>
      </c>
      <c r="AK105" s="143" t="str">
        <f>IFERROR(INDEX(_Label,MATCH(AK98,_Nsw5_Port,0)),"")</f>
        <v/>
      </c>
      <c r="AL105" s="143" t="str">
        <f>IFERROR(INDEX(_Label,MATCH(AL98,_Nsw5_Port,0)),"")</f>
        <v/>
      </c>
      <c r="AM105" s="143" t="str">
        <f>IFERROR(INDEX(_Label,MATCH(AM98,_Nsw5_Port,0)),"")</f>
        <v/>
      </c>
      <c r="AN105" s="143" t="str">
        <f>IFERROR(INDEX(_Label,MATCH(AN98,_Nsw5_Port,0)),"")</f>
        <v/>
      </c>
    </row>
    <row r="106" spans="1:42" s="142" customFormat="1" ht="18" hidden="1" outlineLevel="1" thickTop="1" thickBot="1" x14ac:dyDescent="0.35">
      <c r="C106" s="142">
        <f>IFERROR(INDEX(_IP1,MATCH(C98,_Nsw5_Port,0)),"")</f>
        <v>0</v>
      </c>
      <c r="D106" s="142">
        <f>IFERROR(INDEX(_IP1,MATCH(D98,_Nsw5_Port,0)),"")</f>
        <v>0</v>
      </c>
      <c r="E106" s="142">
        <f>IFERROR(INDEX(_IP1,MATCH(E98,_Nsw5_Port,0)),"")</f>
        <v>0</v>
      </c>
      <c r="F106" s="142">
        <f>IFERROR(INDEX(_IP1,MATCH(F98,_Nsw5_Port,0)),"")</f>
        <v>0</v>
      </c>
      <c r="G106" s="142">
        <f>IFERROR(INDEX(_IP1,MATCH(G98,_Nsw5_Port,0)),"")</f>
        <v>0</v>
      </c>
      <c r="H106" s="142">
        <f>IFERROR(INDEX(_IP1,MATCH(H98,_Nsw5_Port,0)),"")</f>
        <v>0</v>
      </c>
      <c r="I106" s="142" t="str">
        <f>IFERROR(INDEX(_IP1,MATCH(I98,_Nsw5_Port,0)),"")</f>
        <v/>
      </c>
      <c r="J106" s="142" t="str">
        <f>IFERROR(INDEX(_IP1,MATCH(J98,_Nsw5_Port,0)),"")</f>
        <v/>
      </c>
      <c r="K106" s="142" t="str">
        <f>IFERROR(INDEX(_IP1,MATCH(K98,_Nsw5_Port,0)),"")</f>
        <v/>
      </c>
      <c r="L106" s="142">
        <f>IFERROR(INDEX(_IP1,MATCH(L98,_Nsw5_Port,0)),"")</f>
        <v>0</v>
      </c>
      <c r="M106" s="142">
        <f>IFERROR(INDEX(_IP1,MATCH(M98,_Nsw5_Port,0)),"")</f>
        <v>0</v>
      </c>
      <c r="N106" s="142">
        <f>IFERROR(INDEX(_IP1,MATCH(N98,_Nsw5_Port,0)),"")</f>
        <v>0</v>
      </c>
      <c r="O106" s="142">
        <f>IFERROR(INDEX(_IP1,MATCH(O98,_Nsw5_Port,0)),"")</f>
        <v>0</v>
      </c>
      <c r="P106" s="142">
        <f>IFERROR(INDEX(_IP1,MATCH(P98,_Nsw5_Port,0)),"")</f>
        <v>0</v>
      </c>
      <c r="Q106" s="142">
        <f>IFERROR(INDEX(_IP1,MATCH(Q98,_Nsw5_Port,0)),"")</f>
        <v>0</v>
      </c>
      <c r="R106" s="142" t="str">
        <f>IFERROR(INDEX(_IP1,MATCH(R98,_Nsw5_Port,0)),"")</f>
        <v/>
      </c>
      <c r="S106" s="142" t="str">
        <f>IFERROR(INDEX(_IP1,MATCH(S98,_Nsw5_Port,0)),"")</f>
        <v/>
      </c>
      <c r="T106" s="142" t="str">
        <f>IFERROR(INDEX(_IP1,MATCH(T98,_Nsw5_Port,0)),"")</f>
        <v/>
      </c>
      <c r="U106" s="142">
        <f>IFERROR(INDEX(_IP1,MATCH(U98,_Nsw5_Port,0)),"")</f>
        <v>0</v>
      </c>
      <c r="V106" s="142">
        <f>IFERROR(INDEX(_IP1,MATCH(V98,_Nsw5_Port,0)),"")</f>
        <v>0</v>
      </c>
      <c r="W106" s="142" t="str">
        <f>IFERROR(INDEX(_IP1,MATCH(W98,_Nsw5_Port,0)),"")</f>
        <v/>
      </c>
      <c r="X106" s="142" t="str">
        <f>IFERROR(INDEX(_IP1,MATCH(X98,_Nsw5_Port,0)),"")</f>
        <v/>
      </c>
      <c r="Y106" s="142" t="str">
        <f>IFERROR(INDEX(_IP1,MATCH(Y98,_Nsw5_Port,0)),"")</f>
        <v/>
      </c>
      <c r="Z106" s="142" t="str">
        <f>IFERROR(INDEX(_IP1,MATCH(Z98,_Nsw5_Port,0)),"")</f>
        <v/>
      </c>
      <c r="AA106" s="142" t="str">
        <f>IFERROR(INDEX(_IP1,MATCH(AA98,_Nsw5_Port,0)),"")</f>
        <v/>
      </c>
      <c r="AB106" s="142" t="str">
        <f>IFERROR(INDEX(_IP1,MATCH(AB98,_Nsw5_Port,0)),"")</f>
        <v/>
      </c>
      <c r="AC106" s="142" t="str">
        <f>IFERROR(INDEX(_IP1,MATCH(AC98,_Nsw5_Port,0)),"")</f>
        <v/>
      </c>
      <c r="AD106" s="142" t="str">
        <f>IFERROR(INDEX(_IP1,MATCH(AD98,_Nsw5_Port,0)),"")</f>
        <v/>
      </c>
      <c r="AE106" s="142" t="str">
        <f>IFERROR(INDEX(_IP1,MATCH(AE98,_Nsw5_Port,0)),"")</f>
        <v/>
      </c>
      <c r="AF106" s="142" t="str">
        <f>IFERROR(INDEX(_IP1,MATCH(AF98,_Nsw5_Port,0)),"")</f>
        <v/>
      </c>
      <c r="AG106" s="142" t="str">
        <f>IFERROR(INDEX(_IP1,MATCH(AG98,_Nsw5_Port,0)),"")</f>
        <v/>
      </c>
      <c r="AH106" s="142" t="str">
        <f>IFERROR(INDEX(_IP1,MATCH(AH98,_Nsw5_Port,0)),"")</f>
        <v/>
      </c>
      <c r="AI106" s="142" t="str">
        <f>IFERROR(INDEX(_IP1,MATCH(AI98,_Nsw5_Port,0)),"")</f>
        <v/>
      </c>
      <c r="AJ106" s="142" t="str">
        <f>IFERROR(INDEX(_IP1,MATCH(AJ98,_Nsw5_Port,0)),"")</f>
        <v/>
      </c>
      <c r="AK106" s="142" t="str">
        <f>IFERROR(INDEX(_IP1,MATCH(AK98,_Nsw5_Port,0)),"")</f>
        <v/>
      </c>
      <c r="AL106" s="142" t="str">
        <f>IFERROR(INDEX(_IP1,MATCH(AL98,_Nsw5_Port,0)),"")</f>
        <v/>
      </c>
      <c r="AM106" s="142" t="str">
        <f>IFERROR(INDEX(_IP1,MATCH(AM98,_Nsw5_Port,0)),"")</f>
        <v/>
      </c>
      <c r="AN106" s="142" t="str">
        <f>IFERROR(INDEX(_IP1,MATCH(AN98,_Nsw5_Port,0)),"")</f>
        <v/>
      </c>
    </row>
    <row r="107" spans="1:42" s="142" customFormat="1" ht="18" hidden="1" outlineLevel="1" thickTop="1" thickBot="1" x14ac:dyDescent="0.35">
      <c r="C107" s="142">
        <f>IFERROR(INDEX(_VlanId,MATCH(C98,_Nsw5_Port,0)),"")</f>
        <v>0</v>
      </c>
      <c r="D107" s="142">
        <f>IFERROR(INDEX(_VlanId,MATCH(D98,_Nsw5_Port,0)),"")</f>
        <v>0</v>
      </c>
      <c r="E107" s="142">
        <f>IFERROR(INDEX(_VlanId,MATCH(E98,_Nsw5_Port,0)),"")</f>
        <v>0</v>
      </c>
      <c r="F107" s="142">
        <f>IFERROR(INDEX(_VlanId,MATCH(F98,_Nsw5_Port,0)),"")</f>
        <v>0</v>
      </c>
      <c r="G107" s="142">
        <f>IFERROR(INDEX(_VlanId,MATCH(G98,_Nsw5_Port,0)),"")</f>
        <v>0</v>
      </c>
      <c r="H107" s="142">
        <f>IFERROR(INDEX(_VlanId,MATCH(H98,_Nsw5_Port,0)),"")</f>
        <v>0</v>
      </c>
      <c r="I107" s="142" t="str">
        <f>IFERROR(INDEX(_VlanId,MATCH(I98,_Nsw5_Port,0)),"")</f>
        <v/>
      </c>
      <c r="J107" s="142" t="str">
        <f>IFERROR(INDEX(_VlanId,MATCH(J98,_Nsw5_Port,0)),"")</f>
        <v/>
      </c>
      <c r="K107" s="142" t="str">
        <f>IFERROR(INDEX(_VlanId,MATCH(K98,_Nsw5_Port,0)),"")</f>
        <v/>
      </c>
      <c r="L107" s="142">
        <f>IFERROR(INDEX(_VlanId,MATCH(L98,_Nsw5_Port,0)),"")</f>
        <v>0</v>
      </c>
      <c r="M107" s="142">
        <f>IFERROR(INDEX(_VlanId,MATCH(M98,_Nsw5_Port,0)),"")</f>
        <v>0</v>
      </c>
      <c r="N107" s="142">
        <f>IFERROR(INDEX(_VlanId,MATCH(N98,_Nsw5_Port,0)),"")</f>
        <v>0</v>
      </c>
      <c r="O107" s="142">
        <f>IFERROR(INDEX(_VlanId,MATCH(O98,_Nsw5_Port,0)),"")</f>
        <v>0</v>
      </c>
      <c r="P107" s="142">
        <f>IFERROR(INDEX(_VlanId,MATCH(P98,_Nsw5_Port,0)),"")</f>
        <v>0</v>
      </c>
      <c r="Q107" s="142">
        <f>IFERROR(INDEX(_VlanId,MATCH(Q98,_Nsw5_Port,0)),"")</f>
        <v>0</v>
      </c>
      <c r="R107" s="142" t="str">
        <f>IFERROR(INDEX(_VlanId,MATCH(R98,_Nsw5_Port,0)),"")</f>
        <v/>
      </c>
      <c r="S107" s="142" t="str">
        <f>IFERROR(INDEX(_VlanId,MATCH(S98,_Nsw5_Port,0)),"")</f>
        <v/>
      </c>
      <c r="T107" s="142" t="str">
        <f>IFERROR(INDEX(_VlanId,MATCH(T98,_Nsw5_Port,0)),"")</f>
        <v/>
      </c>
      <c r="U107" s="142">
        <f>IFERROR(INDEX(_VlanId,MATCH(U98,_Nsw5_Port,0)),"")</f>
        <v>0</v>
      </c>
      <c r="V107" s="142">
        <f>IFERROR(INDEX(_VlanId,MATCH(V98,_Nsw5_Port,0)),"")</f>
        <v>0</v>
      </c>
      <c r="W107" s="142" t="str">
        <f>IFERROR(INDEX(_VlanId,MATCH(W98,_Nsw5_Port,0)),"")</f>
        <v/>
      </c>
      <c r="X107" s="142" t="str">
        <f>IFERROR(INDEX(_VlanId,MATCH(X98,_Nsw5_Port,0)),"")</f>
        <v/>
      </c>
      <c r="Y107" s="142" t="str">
        <f>IFERROR(INDEX(_VlanId,MATCH(Y98,_Nsw5_Port,0)),"")</f>
        <v/>
      </c>
      <c r="Z107" s="142" t="str">
        <f>IFERROR(INDEX(_VlanId,MATCH(Z98,_Nsw5_Port,0)),"")</f>
        <v/>
      </c>
      <c r="AA107" s="142" t="str">
        <f>IFERROR(INDEX(_VlanId,MATCH(AA98,_Nsw5_Port,0)),"")</f>
        <v/>
      </c>
      <c r="AB107" s="142" t="str">
        <f>IFERROR(INDEX(_VlanId,MATCH(AB98,_Nsw5_Port,0)),"")</f>
        <v/>
      </c>
      <c r="AC107" s="142" t="str">
        <f>IFERROR(INDEX(_VlanId,MATCH(AC98,_Nsw5_Port,0)),"")</f>
        <v/>
      </c>
      <c r="AD107" s="142" t="str">
        <f>IFERROR(INDEX(_VlanId,MATCH(AD98,_Nsw5_Port,0)),"")</f>
        <v/>
      </c>
      <c r="AE107" s="142" t="str">
        <f>IFERROR(INDEX(_VlanId,MATCH(AE98,_Nsw5_Port,0)),"")</f>
        <v/>
      </c>
      <c r="AF107" s="142" t="str">
        <f>IFERROR(INDEX(_VlanId,MATCH(AF98,_Nsw5_Port,0)),"")</f>
        <v/>
      </c>
      <c r="AG107" s="142" t="str">
        <f>IFERROR(INDEX(_VlanId,MATCH(AG98,_Nsw5_Port,0)),"")</f>
        <v/>
      </c>
      <c r="AH107" s="142" t="str">
        <f>IFERROR(INDEX(_VlanId,MATCH(AH98,_Nsw5_Port,0)),"")</f>
        <v/>
      </c>
      <c r="AI107" s="142" t="str">
        <f>IFERROR(INDEX(_VlanId,MATCH(AI98,_Nsw5_Port,0)),"")</f>
        <v/>
      </c>
      <c r="AJ107" s="142" t="str">
        <f>IFERROR(INDEX(_VlanId,MATCH(AJ98,_Nsw5_Port,0)),"")</f>
        <v/>
      </c>
      <c r="AK107" s="142" t="str">
        <f>IFERROR(INDEX(_VlanId,MATCH(AK98,_Nsw5_Port,0)),"")</f>
        <v/>
      </c>
      <c r="AL107" s="142" t="str">
        <f>IFERROR(INDEX(_VlanId,MATCH(AL98,_Nsw5_Port,0)),"")</f>
        <v/>
      </c>
      <c r="AM107" s="142" t="str">
        <f>IFERROR(INDEX(_VlanId,MATCH(AM98,_Nsw5_Port,0)),"")</f>
        <v/>
      </c>
      <c r="AN107" s="142" t="str">
        <f>IFERROR(INDEX(_VlanId,MATCH(AN98,_Nsw5_Port,0)),"")</f>
        <v/>
      </c>
    </row>
    <row r="108" spans="1:42" s="142" customFormat="1" ht="18" hidden="1" outlineLevel="1" thickTop="1" thickBot="1" x14ac:dyDescent="0.35">
      <c r="C108" s="142" t="str">
        <f>IFERROR(INDEX(_Vlan,MATCH(C98,_Nsw5_Port,0)),"")</f>
        <v>AES67 Prim</v>
      </c>
      <c r="D108" s="142" t="str">
        <f>IFERROR(INDEX(_Vlan,MATCH(D98,_Nsw5_Port,0)),"")</f>
        <v>AES67 Prim</v>
      </c>
      <c r="E108" s="142" t="str">
        <f>IFERROR(INDEX(_Vlan,MATCH(E98,_Nsw5_Port,0)),"")</f>
        <v>AES67 Prim</v>
      </c>
      <c r="F108" s="142" t="str">
        <f>IFERROR(INDEX(_Vlan,MATCH(F98,_Nsw5_Port,0)),"")</f>
        <v>AES67 Prim</v>
      </c>
      <c r="G108" s="142" t="str">
        <f>IFERROR(INDEX(_Vlan,MATCH(G98,_Nsw5_Port,0)),"")</f>
        <v>AES67 Prim</v>
      </c>
      <c r="H108" s="142" t="str">
        <f>IFERROR(INDEX(_Vlan,MATCH(H98,_Nsw5_Port,0)),"")</f>
        <v>AES67 Prim</v>
      </c>
      <c r="I108" s="142" t="str">
        <f>IFERROR(INDEX(_Vlan,MATCH(I98,_Nsw5_Port,0)),"")</f>
        <v/>
      </c>
      <c r="J108" s="142" t="str">
        <f>IFERROR(INDEX(_Vlan,MATCH(J98,_Nsw5_Port,0)),"")</f>
        <v/>
      </c>
      <c r="K108" s="142" t="str">
        <f>IFERROR(INDEX(_Vlan,MATCH(K98,_Nsw5_Port,0)),"")</f>
        <v/>
      </c>
      <c r="L108" s="142" t="str">
        <f>IFERROR(INDEX(_Vlan,MATCH(L98,_Nsw5_Port,0)),"")</f>
        <v>AES67 Prim</v>
      </c>
      <c r="M108" s="142" t="str">
        <f>IFERROR(INDEX(_Vlan,MATCH(M98,_Nsw5_Port,0)),"")</f>
        <v>AES67 Prim</v>
      </c>
      <c r="N108" s="142" t="str">
        <f>IFERROR(INDEX(_Vlan,MATCH(N98,_Nsw5_Port,0)),"")</f>
        <v>AES67 Prim</v>
      </c>
      <c r="O108" s="142" t="str">
        <f>IFERROR(INDEX(_Vlan,MATCH(O98,_Nsw5_Port,0)),"")</f>
        <v>AES67 Prim</v>
      </c>
      <c r="P108" s="142" t="str">
        <f>IFERROR(INDEX(_Vlan,MATCH(P98,_Nsw5_Port,0)),"")</f>
        <v>AES67 Prim</v>
      </c>
      <c r="Q108" s="142" t="str">
        <f>IFERROR(INDEX(_Vlan,MATCH(Q98,_Nsw5_Port,0)),"")</f>
        <v>AES67 Prim</v>
      </c>
      <c r="R108" s="142" t="str">
        <f>IFERROR(INDEX(_Vlan,MATCH(R98,_Nsw5_Port,0)),"")</f>
        <v/>
      </c>
      <c r="S108" s="142" t="str">
        <f>IFERROR(INDEX(_Vlan,MATCH(S98,_Nsw5_Port,0)),"")</f>
        <v/>
      </c>
      <c r="T108" s="142" t="str">
        <f>IFERROR(INDEX(_Vlan,MATCH(T98,_Nsw5_Port,0)),"")</f>
        <v/>
      </c>
      <c r="U108" s="142" t="str">
        <f>IFERROR(INDEX(_Vlan,MATCH(U98,_Nsw5_Port,0)),"")</f>
        <v>AES67 Prim</v>
      </c>
      <c r="V108" s="142" t="str">
        <f>IFERROR(INDEX(_Vlan,MATCH(V98,_Nsw5_Port,0)),"")</f>
        <v>AES67 Prim</v>
      </c>
      <c r="W108" s="142" t="str">
        <f>IFERROR(INDEX(_Vlan,MATCH(W98,_Nsw5_Port,0)),"")</f>
        <v/>
      </c>
      <c r="X108" s="142" t="str">
        <f>IFERROR(INDEX(_Vlan,MATCH(X98,_Nsw5_Port,0)),"")</f>
        <v/>
      </c>
      <c r="Y108" s="142" t="str">
        <f>IFERROR(INDEX(_Vlan,MATCH(Y98,_Nsw5_Port,0)),"")</f>
        <v/>
      </c>
      <c r="Z108" s="142" t="str">
        <f>IFERROR(INDEX(_Vlan,MATCH(Z98,_Nsw5_Port,0)),"")</f>
        <v/>
      </c>
      <c r="AA108" s="142" t="str">
        <f>IFERROR(INDEX(_Vlan,MATCH(AA98,_Nsw5_Port,0)),"")</f>
        <v/>
      </c>
      <c r="AB108" s="142" t="str">
        <f>IFERROR(INDEX(_Vlan,MATCH(AB98,_Nsw5_Port,0)),"")</f>
        <v/>
      </c>
      <c r="AC108" s="142" t="str">
        <f>IFERROR(INDEX(_Vlan,MATCH(AC98,_Nsw5_Port,0)),"")</f>
        <v/>
      </c>
      <c r="AD108" s="142" t="str">
        <f>IFERROR(INDEX(_Vlan,MATCH(AD98,_Nsw5_Port,0)),"")</f>
        <v/>
      </c>
      <c r="AE108" s="142" t="str">
        <f>IFERROR(INDEX(_Vlan,MATCH(AE98,_Nsw5_Port,0)),"")</f>
        <v/>
      </c>
      <c r="AF108" s="142" t="str">
        <f>IFERROR(INDEX(_Vlan,MATCH(AF98,_Nsw5_Port,0)),"")</f>
        <v/>
      </c>
      <c r="AG108" s="142" t="str">
        <f>IFERROR(INDEX(_Vlan,MATCH(AG98,_Nsw5_Port,0)),"")</f>
        <v/>
      </c>
      <c r="AH108" s="142" t="str">
        <f>IFERROR(INDEX(_Vlan,MATCH(AH98,_Nsw5_Port,0)),"")</f>
        <v/>
      </c>
      <c r="AI108" s="142" t="str">
        <f>IFERROR(INDEX(_Vlan,MATCH(AI98,_Nsw5_Port,0)),"")</f>
        <v/>
      </c>
      <c r="AJ108" s="142" t="str">
        <f>IFERROR(INDEX(_Vlan,MATCH(AJ98,_Nsw5_Port,0)),"")</f>
        <v/>
      </c>
      <c r="AK108" s="142" t="str">
        <f>IFERROR(INDEX(_Vlan,MATCH(AK98,_Nsw5_Port,0)),"")</f>
        <v/>
      </c>
      <c r="AL108" s="142" t="str">
        <f>IFERROR(INDEX(_Vlan,MATCH(AL98,_Nsw5_Port,0)),"")</f>
        <v/>
      </c>
      <c r="AM108" s="142" t="str">
        <f>IFERROR(INDEX(_Vlan,MATCH(AM98,_Nsw5_Port,0)),"")</f>
        <v/>
      </c>
      <c r="AN108" s="142" t="str">
        <f>IFERROR(INDEX(_Vlan,MATCH(AN98,_Nsw5_Port,0)),"")</f>
        <v/>
      </c>
    </row>
    <row r="109" spans="1:42" s="36" customFormat="1" ht="18" collapsed="1" thickTop="1" thickBot="1" x14ac:dyDescent="0.35"/>
    <row r="110" spans="1:42" s="145" customFormat="1" ht="18" thickTop="1" thickBot="1" x14ac:dyDescent="0.35"/>
    <row r="111" spans="1:42" ht="15.75" thickTop="1" x14ac:dyDescent="0.25"/>
  </sheetData>
  <phoneticPr fontId="13" type="noConversion"/>
  <conditionalFormatting sqref="D15:AJ15">
    <cfRule type="cellIs" dxfId="953" priority="1117" operator="notEqual">
      <formula>""</formula>
    </cfRule>
  </conditionalFormatting>
  <conditionalFormatting sqref="X27:AJ27">
    <cfRule type="cellIs" dxfId="952" priority="1020" operator="notEqual">
      <formula>""</formula>
    </cfRule>
  </conditionalFormatting>
  <conditionalFormatting sqref="D15:W15">
    <cfRule type="cellIs" dxfId="951" priority="638" operator="notEqual">
      <formula>""</formula>
    </cfRule>
  </conditionalFormatting>
  <conditionalFormatting sqref="D29:W29">
    <cfRule type="cellIs" dxfId="950" priority="637" operator="notEqual">
      <formula>""</formula>
    </cfRule>
  </conditionalFormatting>
  <conditionalFormatting sqref="D36:W36">
    <cfRule type="cellIs" dxfId="949" priority="636" operator="notEqual">
      <formula>""</formula>
    </cfRule>
  </conditionalFormatting>
  <conditionalFormatting sqref="D57:H57 L57:Q57 U57:Z57 AD57:AI57">
    <cfRule type="cellIs" dxfId="948" priority="590" operator="greaterThan">
      <formula>0</formula>
    </cfRule>
  </conditionalFormatting>
  <conditionalFormatting sqref="D50:H50 L50:Q50 U50:Z50 AD50:AI50">
    <cfRule type="cellIs" dxfId="947" priority="589" operator="greaterThan">
      <formula>0</formula>
    </cfRule>
  </conditionalFormatting>
  <conditionalFormatting sqref="C15:W15">
    <cfRule type="containsBlanks" priority="584" stopIfTrue="1">
      <formula>LEN(TRIM(C15))=0</formula>
    </cfRule>
    <cfRule type="cellIs" dxfId="946" priority="585" operator="greaterThan">
      <formula>0</formula>
    </cfRule>
  </conditionalFormatting>
  <conditionalFormatting sqref="C8:W8">
    <cfRule type="containsBlanks" priority="586" stopIfTrue="1">
      <formula>LEN(TRIM(C8))=0</formula>
    </cfRule>
    <cfRule type="cellIs" dxfId="945" priority="587" operator="greaterThan">
      <formula>0</formula>
    </cfRule>
  </conditionalFormatting>
  <conditionalFormatting sqref="C29:W29">
    <cfRule type="containsBlanks" priority="582" stopIfTrue="1">
      <formula>LEN(TRIM(C29))=0</formula>
    </cfRule>
    <cfRule type="cellIs" dxfId="944" priority="583" operator="greaterThan">
      <formula>0</formula>
    </cfRule>
  </conditionalFormatting>
  <conditionalFormatting sqref="C36:W36">
    <cfRule type="containsBlanks" priority="580" stopIfTrue="1">
      <formula>LEN(TRIM(C36))=0</formula>
    </cfRule>
    <cfRule type="cellIs" dxfId="943" priority="581" operator="greaterThan">
      <formula>0</formula>
    </cfRule>
  </conditionalFormatting>
  <conditionalFormatting sqref="C50:AI50">
    <cfRule type="containsBlanks" priority="578" stopIfTrue="1">
      <formula>LEN(TRIM(C50))=0</formula>
    </cfRule>
    <cfRule type="cellIs" dxfId="942" priority="579" operator="greaterThan">
      <formula>0</formula>
    </cfRule>
  </conditionalFormatting>
  <conditionalFormatting sqref="C57:AI57">
    <cfRule type="containsBlanks" priority="576" stopIfTrue="1">
      <formula>LEN(TRIM(C57))=0</formula>
    </cfRule>
    <cfRule type="cellIs" dxfId="941" priority="577" operator="greaterThan">
      <formula>0</formula>
    </cfRule>
  </conditionalFormatting>
  <conditionalFormatting sqref="C71:AI71">
    <cfRule type="containsBlanks" priority="532" stopIfTrue="1">
      <formula>LEN(TRIM(C71))=0</formula>
    </cfRule>
    <cfRule type="cellIs" dxfId="940" priority="533" operator="greaterThan">
      <formula>0</formula>
    </cfRule>
  </conditionalFormatting>
  <conditionalFormatting sqref="C78:AI78">
    <cfRule type="containsBlanks" priority="530" stopIfTrue="1">
      <formula>LEN(TRIM(C78))=0</formula>
    </cfRule>
    <cfRule type="cellIs" dxfId="939" priority="531" operator="greaterThan">
      <formula>0</formula>
    </cfRule>
  </conditionalFormatting>
  <conditionalFormatting sqref="C92:AN92">
    <cfRule type="containsBlanks" priority="507" stopIfTrue="1">
      <formula>LEN(TRIM(C92))=0</formula>
    </cfRule>
    <cfRule type="cellIs" dxfId="938" priority="508" operator="greaterThan">
      <formula>0</formula>
    </cfRule>
  </conditionalFormatting>
  <conditionalFormatting sqref="C103:AN103">
    <cfRule type="containsBlanks" priority="484" stopIfTrue="1">
      <formula>LEN(TRIM(C103))=0</formula>
    </cfRule>
    <cfRule type="cellIs" dxfId="937" priority="485" operator="greaterThan">
      <formula>0</formula>
    </cfRule>
  </conditionalFormatting>
  <conditionalFormatting sqref="C96:AN96">
    <cfRule type="containsText" dxfId="77" priority="22" stopIfTrue="1" operator="containsText" text="fermé">
      <formula>NOT(ISERROR(SEARCH("fermé",C96)))</formula>
    </cfRule>
    <cfRule type="containsText" dxfId="76" priority="23" stopIfTrue="1" operator="containsText" text="en production">
      <formula>NOT(ISERROR(SEARCH("en production",C96)))</formula>
    </cfRule>
    <cfRule type="containsText" dxfId="75" priority="24" stopIfTrue="1" operator="containsText" text="en test">
      <formula>NOT(ISERROR(SEARCH("en test",C96)))</formula>
    </cfRule>
    <cfRule type="containsText" dxfId="74" priority="25" stopIfTrue="1" operator="containsText" text="en cours">
      <formula>NOT(ISERROR(SEARCH("en cours",C96)))</formula>
    </cfRule>
    <cfRule type="containsText" dxfId="73" priority="26" stopIfTrue="1" operator="containsText" text="en attente">
      <formula>NOT(ISERROR(SEARCH("en attente",C96)))</formula>
    </cfRule>
    <cfRule type="containsText" dxfId="72" priority="27" stopIfTrue="1" operator="containsText" text="reouvert">
      <formula>NOT(ISERROR(SEARCH("reouvert",C96)))</formula>
    </cfRule>
    <cfRule type="containsText" dxfId="71" priority="28" stopIfTrue="1" operator="containsText" text="nouveau">
      <formula>NOT(ISERROR(SEARCH("nouveau",C96)))</formula>
    </cfRule>
  </conditionalFormatting>
  <conditionalFormatting sqref="C93:AN93">
    <cfRule type="containsText" dxfId="70" priority="15" stopIfTrue="1" operator="containsText" text="fermé">
      <formula>NOT(ISERROR(SEARCH("fermé",C93)))</formula>
    </cfRule>
    <cfRule type="containsText" dxfId="69" priority="16" stopIfTrue="1" operator="containsText" text="en production">
      <formula>NOT(ISERROR(SEARCH("en production",C93)))</formula>
    </cfRule>
    <cfRule type="containsText" dxfId="68" priority="17" stopIfTrue="1" operator="containsText" text="en test">
      <formula>NOT(ISERROR(SEARCH("en test",C93)))</formula>
    </cfRule>
    <cfRule type="containsText" dxfId="67" priority="18" stopIfTrue="1" operator="containsText" text="en cours">
      <formula>NOT(ISERROR(SEARCH("en cours",C93)))</formula>
    </cfRule>
    <cfRule type="containsText" dxfId="66" priority="19" stopIfTrue="1" operator="containsText" text="en attente">
      <formula>NOT(ISERROR(SEARCH("en attente",C93)))</formula>
    </cfRule>
    <cfRule type="containsText" dxfId="65" priority="20" stopIfTrue="1" operator="containsText" text="reouvert">
      <formula>NOT(ISERROR(SEARCH("reouvert",C93)))</formula>
    </cfRule>
    <cfRule type="containsText" dxfId="64" priority="21" stopIfTrue="1" operator="containsText" text="nouveau">
      <formula>NOT(ISERROR(SEARCH("nouveau",C93)))</formula>
    </cfRule>
  </conditionalFormatting>
  <conditionalFormatting sqref="C99:AN99">
    <cfRule type="containsText" dxfId="63" priority="8" stopIfTrue="1" operator="containsText" text="fermé">
      <formula>NOT(ISERROR(SEARCH("fermé",C99)))</formula>
    </cfRule>
    <cfRule type="containsText" dxfId="62" priority="9" stopIfTrue="1" operator="containsText" text="en production">
      <formula>NOT(ISERROR(SEARCH("en production",C99)))</formula>
    </cfRule>
    <cfRule type="containsText" dxfId="61" priority="10" stopIfTrue="1" operator="containsText" text="en test">
      <formula>NOT(ISERROR(SEARCH("en test",C99)))</formula>
    </cfRule>
    <cfRule type="containsText" dxfId="60" priority="11" stopIfTrue="1" operator="containsText" text="en cours">
      <formula>NOT(ISERROR(SEARCH("en cours",C99)))</formula>
    </cfRule>
    <cfRule type="containsText" dxfId="59" priority="12" stopIfTrue="1" operator="containsText" text="en attente">
      <formula>NOT(ISERROR(SEARCH("en attente",C99)))</formula>
    </cfRule>
    <cfRule type="containsText" dxfId="58" priority="13" stopIfTrue="1" operator="containsText" text="reouvert">
      <formula>NOT(ISERROR(SEARCH("reouvert",C99)))</formula>
    </cfRule>
    <cfRule type="containsText" dxfId="57" priority="14" stopIfTrue="1" operator="containsText" text="nouveau">
      <formula>NOT(ISERROR(SEARCH("nouveau",C99)))</formula>
    </cfRule>
  </conditionalFormatting>
  <conditionalFormatting sqref="C102:AN102">
    <cfRule type="containsText" dxfId="56" priority="1" stopIfTrue="1" operator="containsText" text="fermé">
      <formula>NOT(ISERROR(SEARCH("fermé",C102)))</formula>
    </cfRule>
    <cfRule type="containsText" dxfId="55" priority="2" stopIfTrue="1" operator="containsText" text="en production">
      <formula>NOT(ISERROR(SEARCH("en production",C102)))</formula>
    </cfRule>
    <cfRule type="containsText" dxfId="54" priority="3" stopIfTrue="1" operator="containsText" text="en test">
      <formula>NOT(ISERROR(SEARCH("en test",C102)))</formula>
    </cfRule>
    <cfRule type="containsText" dxfId="53" priority="4" stopIfTrue="1" operator="containsText" text="en cours">
      <formula>NOT(ISERROR(SEARCH("en cours",C102)))</formula>
    </cfRule>
    <cfRule type="containsText" dxfId="52" priority="5" stopIfTrue="1" operator="containsText" text="en attente">
      <formula>NOT(ISERROR(SEARCH("en attente",C102)))</formula>
    </cfRule>
    <cfRule type="containsText" dxfId="51" priority="6" stopIfTrue="1" operator="containsText" text="reouvert">
      <formula>NOT(ISERROR(SEARCH("reouvert",C102)))</formula>
    </cfRule>
    <cfRule type="containsText" dxfId="50" priority="7" stopIfTrue="1" operator="containsText" text="nouveau">
      <formula>NOT(ISERROR(SEARCH("nouveau",C102)))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&amp;LNom du projet&amp;C&amp;"-,Gras"&amp;14&amp;A</oddHeader>
    <oddFooter xml:space="preserve">&amp;C&amp;P/&amp;N&amp;R&amp;D
</oddFooter>
  </headerFooter>
  <legacyDrawingHF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03" id="{9F207983-0261-4013-9A3A-BB4A32BBD9DB}">
            <xm:f>C$3=Status!$J$25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expression" priority="704" id="{69FECB5E-1D29-424E-B3BB-BCC8193F6B55}">
            <xm:f>C$3=Status!$J$24</xm:f>
            <x14:dxf>
              <font>
                <color theme="0"/>
              </font>
              <fill>
                <patternFill>
                  <bgColor rgb="FF336699"/>
                </patternFill>
              </fill>
            </x14:dxf>
          </x14:cfRule>
          <x14:cfRule type="expression" priority="705" id="{2B946D8A-EA2E-4998-81D5-724EC3DBE71B}">
            <xm:f>C$3=Status!$J$23</xm:f>
            <x14:dxf>
              <font>
                <color theme="0"/>
              </font>
              <fill>
                <patternFill>
                  <bgColor rgb="FF800080"/>
                </patternFill>
              </fill>
            </x14:dxf>
          </x14:cfRule>
          <x14:cfRule type="expression" priority="706" id="{B91B6DD2-C122-4D72-A888-6DA20FDC8AAE}">
            <xm:f>C$3=Status!$J$22</xm:f>
            <x14:dxf>
              <fill>
                <patternFill>
                  <bgColor rgb="FF66FF33"/>
                </patternFill>
              </fill>
            </x14:dxf>
          </x14:cfRule>
          <x14:cfRule type="expression" priority="707" id="{8513389F-A1CC-4C4C-9213-2066BA4542CD}">
            <xm:f>C$3=Status!$J$21</xm:f>
            <x14:dxf>
              <fill>
                <patternFill>
                  <bgColor rgb="FFCCCC00"/>
                </patternFill>
              </fill>
            </x14:dxf>
          </x14:cfRule>
          <x14:cfRule type="expression" priority="708" id="{D4F1D2AC-304B-4263-93B8-0C40820DC19D}">
            <xm:f>C$3=Status!$J$20</xm:f>
            <x14:dxf>
              <font>
                <color theme="0"/>
              </font>
              <fill>
                <patternFill>
                  <bgColor rgb="FF9900FF"/>
                </patternFill>
              </fill>
            </x14:dxf>
          </x14:cfRule>
          <x14:cfRule type="expression" priority="1119" id="{A7A30C61-FD5C-46EA-A810-F898AB46C375}">
            <xm:f>C$3=Status!$J$19</xm:f>
            <x14:dxf>
              <font>
                <color theme="0"/>
              </font>
              <fill>
                <patternFill>
                  <bgColor rgb="FFCC0000"/>
                </patternFill>
              </fill>
            </x14:dxf>
          </x14:cfRule>
          <x14:cfRule type="expression" priority="1120" id="{28481717-B8DB-439F-9E3E-C99072E95004}">
            <xm:f>C$3=Status!$J$17</xm:f>
            <x14:dxf>
              <font>
                <color theme="0"/>
              </font>
              <fill>
                <patternFill>
                  <bgColor rgb="FF33CC33"/>
                </patternFill>
              </fill>
            </x14:dxf>
          </x14:cfRule>
          <x14:cfRule type="expression" priority="1121" id="{AF399D31-F259-40D5-83F1-D739C8BC3F19}">
            <xm:f>C$3=Status!$J$16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1122" id="{EFA351CF-7E81-4CBD-A33B-7CB15E1246BB}">
            <xm:f>C$3=Status!$J$14</xm:f>
            <x14:dxf>
              <font>
                <color theme="0"/>
              </font>
              <fill>
                <patternFill>
                  <bgColor rgb="FF33CCFF"/>
                </patternFill>
              </fill>
            </x14:dxf>
          </x14:cfRule>
          <x14:cfRule type="expression" priority="1123" id="{51F6324F-50C0-4FA9-90A0-5BA74B209193}">
            <xm:f>C$3=Status!$J$11</xm:f>
            <x14:dxf>
              <fill>
                <patternFill>
                  <bgColor rgb="FFFFC000"/>
                </patternFill>
              </fill>
            </x14:dxf>
          </x14:cfRule>
          <x14:cfRule type="expression" priority="1124" id="{DFE5AF38-599D-4F7A-A0B9-C24D6D635A82}">
            <xm:f>C$3=Status!$J$9</xm:f>
            <x14:dxf>
              <fill>
                <patternFill>
                  <bgColor rgb="FF66FFFF"/>
                </patternFill>
              </fill>
            </x14:dxf>
          </x14:cfRule>
          <x14:cfRule type="expression" priority="1125" id="{6B1066A3-7740-4DB6-9241-9220881D93F2}">
            <xm:f>C$3=Status!$J$8</xm:f>
            <x14:dxf>
              <fill>
                <patternFill>
                  <bgColor rgb="FF01FF74"/>
                </patternFill>
              </fill>
            </x14:dxf>
          </x14:cfRule>
          <x14:cfRule type="expression" priority="1126" id="{D3781BDE-F0D7-48DD-A709-AEF2E231E235}">
            <xm:f>C$3=Status!$J$5</xm:f>
            <x14:dxf>
              <fill>
                <patternFill>
                  <bgColor rgb="FFBFBFBF"/>
                </patternFill>
              </fill>
            </x14:dxf>
          </x14:cfRule>
          <xm:sqref>C11:H11 L11:Q11 U11:W11</xm:sqref>
        </x14:conditionalFormatting>
        <x14:conditionalFormatting xmlns:xm="http://schemas.microsoft.com/office/excel/2006/main">
          <x14:cfRule type="expression" priority="1127" id="{9EAC9288-7149-4BCC-A4DB-4BE4840FBBFD}">
            <xm:f>C$3=Status!$J$15</xm:f>
            <x14:dxf>
              <font>
                <color theme="0"/>
              </font>
              <fill>
                <patternFill>
                  <bgColor rgb="FFFF9999"/>
                </patternFill>
              </fill>
            </x14:dxf>
          </x14:cfRule>
          <xm:sqref>C11:H11 L11:Q11 U11:W11</xm:sqref>
        </x14:conditionalFormatting>
        <x14:conditionalFormatting xmlns:xm="http://schemas.microsoft.com/office/excel/2006/main">
          <x14:cfRule type="expression" priority="1128" id="{7FC9BAC8-2A09-4553-B2C8-BC4A38625968}">
            <xm:f>C$3=Status!$J$18</xm:f>
            <x14:dxf>
              <font>
                <color theme="0"/>
              </font>
              <fill>
                <patternFill>
                  <bgColor rgb="FFFF6699"/>
                </patternFill>
              </fill>
            </x14:dxf>
          </x14:cfRule>
          <x14:cfRule type="expression" priority="1129" id="{EC0F8633-F19E-4C11-8568-564428254959}">
            <xm:f>C$3=Status!$J$13</xm:f>
            <x14:dxf>
              <font>
                <color theme="0"/>
              </font>
              <fill>
                <patternFill>
                  <bgColor rgb="FFFF66CC"/>
                </patternFill>
              </fill>
            </x14:dxf>
          </x14:cfRule>
          <x14:cfRule type="expression" priority="1130" id="{0BDBD521-7825-4F02-805F-0B6004E43D63}">
            <xm:f>C$3=Status!$J$12</xm:f>
            <x14:dxf>
              <fill>
                <patternFill>
                  <bgColor rgb="FFFFFF66"/>
                </patternFill>
              </fill>
            </x14:dxf>
          </x14:cfRule>
          <x14:cfRule type="expression" priority="1131" id="{6CC37B93-45E0-47D9-A97A-9D367C9E78BC}">
            <xm:f>C$3=Status!$J$10</xm:f>
            <x14:dxf>
              <font>
                <color theme="0"/>
              </font>
              <fill>
                <patternFill>
                  <bgColor rgb="FFCC00FF"/>
                </patternFill>
              </fill>
            </x14:dxf>
          </x14:cfRule>
          <x14:cfRule type="expression" priority="1132" id="{A3174A8A-4C61-460A-A31F-CC7BEA9D2FE8}">
            <xm:f>C$3=Status!$J$7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1133" id="{10D91C5A-7474-46A6-B320-55C53565A105}">
            <xm:f>C$3=Status!$J$6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C11:H11 L11:Q11 U11:W11</xm:sqref>
        </x14:conditionalFormatting>
        <x14:conditionalFormatting xmlns:xm="http://schemas.microsoft.com/office/excel/2006/main">
          <x14:cfRule type="expression" priority="1036" id="{7AA29267-E67A-4F3F-ABE4-B036FADCA503}">
            <xm:f>D$20=Status!$J$19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1037" id="{B257366F-AF7C-4F92-ACCF-018B0D008122}">
            <xm:f>D$20=Status!$J$17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1038" id="{98E9536A-3A53-41FD-AF64-108F8F00A6D8}">
            <xm:f>D$20=Status!$J$16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039" id="{9F1A0DC6-D777-40F6-B8C1-2661594EE154}">
            <xm:f>D$20=Status!$J$14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1040" id="{8B4A7BFF-219D-47E1-AC78-715EA57BC6B3}">
            <xm:f>D$20=Status!$J$11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041" id="{3936DCBC-294C-4496-AB58-9328FC40D3AB}">
            <xm:f>D$20=Status!$J$9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1042" id="{D465FC2F-95C2-47DD-A9B3-B16D816BEC21}">
            <xm:f>D$20=Status!$J$8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043" id="{74A36BAE-0F79-42B8-A39B-AE6AE7E41223}">
            <xm:f>D$20=Status!$J$5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044" id="{6D606956-AC5B-4C22-9407-70AB17527F27}">
            <xm:f>D$20=Status!$J$15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045" id="{951F1159-8C18-4B77-A95F-9B6DB65504A6}">
            <xm:f>D$20=Status!$J$18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1046" id="{94FCA97B-F277-4911-B740-F4036929C2C6}">
            <xm:f>D$20=Status!$J$13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1047" id="{6847F426-217F-4DD6-B16D-A07281452DE0}">
            <xm:f>D$20=Status!$J$12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48" id="{1793ABD7-E2EE-4F2E-8CAF-B6DABD1C7365}">
            <xm:f>D$20=Status!$J$10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1049" id="{F4B44004-1134-4908-99CF-E1898835A4C0}">
            <xm:f>D$20=Status!$J$7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050" id="{59AF05C3-30DF-4CC0-BBDF-30A3CF66FE2F}">
            <xm:f>D$20=Status!$J$6</xm:f>
            <x14:dxf>
              <fill>
                <patternFill>
                  <bgColor theme="8" tint="0.59996337778862885"/>
                </patternFill>
              </fill>
            </x14:dxf>
          </x14:cfRule>
          <xm:sqref>D12:H12 L12:Q12 U12</xm:sqref>
        </x14:conditionalFormatting>
        <x14:conditionalFormatting xmlns:xm="http://schemas.microsoft.com/office/excel/2006/main">
          <x14:cfRule type="expression" priority="1021" id="{D20999E2-E765-486C-8CAD-006F586169A6}">
            <xm:f>D$24=Status!$J$19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1022" id="{D093FEBE-E263-4CDD-9A8C-BD5D9C339B2D}">
            <xm:f>D$24=Status!$J$17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1023" id="{72640EE1-BF39-4672-98C3-4E38756E0A21}">
            <xm:f>D$24=Status!$J$16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024" id="{B0BDD758-597A-4332-8C80-DB50128BB892}">
            <xm:f>D$24=Status!$J$14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1025" id="{13CDC0DF-33C5-4803-9383-2A14007B647E}">
            <xm:f>D$24=Status!$J$11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026" id="{0251FF6E-4157-4C6E-9049-65D8C3892EBC}">
            <xm:f>D$24=Status!$J$9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1027" id="{EE86E6F4-2098-4A7A-BC9F-E5BCE6DA1A75}">
            <xm:f>D$24=Status!$J$8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028" id="{07E0D3E3-1C8B-4CE4-B3F3-50E9439E0B82}">
            <xm:f>D$24=Status!$J$5</xm:f>
            <x14:dxf>
              <fill>
                <patternFill>
                  <bgColor theme="8" tint="0.79998168889431442"/>
                </patternFill>
              </fill>
            </x14:dxf>
          </x14:cfRule>
          <xm:sqref>D32:H32 L32:Q32</xm:sqref>
        </x14:conditionalFormatting>
        <x14:conditionalFormatting xmlns:xm="http://schemas.microsoft.com/office/excel/2006/main">
          <x14:cfRule type="expression" priority="1029" id="{897340D7-118E-4607-BDD2-AD2F73F00A10}">
            <xm:f>D$24=Status!$J$15</xm:f>
            <x14:dxf>
              <fill>
                <patternFill>
                  <bgColor theme="3" tint="0.39994506668294322"/>
                </patternFill>
              </fill>
            </x14:dxf>
          </x14:cfRule>
          <xm:sqref>D32:H32 L32:Q32</xm:sqref>
        </x14:conditionalFormatting>
        <x14:conditionalFormatting xmlns:xm="http://schemas.microsoft.com/office/excel/2006/main">
          <x14:cfRule type="expression" priority="1004" id="{E0F10044-5BE5-41A4-A938-0133A5078C88}">
            <xm:f>D$41=Status!$J$19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1005" id="{758086F5-AFF0-47DE-8B12-9D26A4FB30B6}">
            <xm:f>D$41=Status!$J$17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1006" id="{8C8DE905-A59F-479E-927E-B9991CFFEB1A}">
            <xm:f>D$41=Status!$J$16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007" id="{852A969D-E0E0-4FBB-9F43-3C7746932F4A}">
            <xm:f>D$41=Status!$J$14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1008" id="{D5A3B004-0BEA-4D0B-8B4B-C1EEF3C64BFE}">
            <xm:f>D$41=Status!$J$11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009" id="{F89A4B1D-1FF8-4180-94BF-3AFC63115342}">
            <xm:f>D$41=Status!$J$9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1010" id="{09538DD5-582F-4924-887D-8CB890B92A0D}">
            <xm:f>D$41=Status!$J$8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011" id="{236F9D91-4A30-4D68-8E69-70FD397900F5}">
            <xm:f>D$41=Status!$J$5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012" id="{FABE5ADB-334C-43A1-8074-8292151F633A}">
            <xm:f>D$41=Status!$J$15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013" id="{FF5D490D-8BC0-4D0A-8DE5-067BA394706F}">
            <xm:f>D$41=Status!$J$18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1014" id="{20A476E3-34D9-4EEB-8194-399EA3CC5641}">
            <xm:f>D$41=Status!$J$13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1015" id="{961A2FC0-8595-44F0-B859-BB7C7F1C8A68}">
            <xm:f>D$41=Status!$J$12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16" id="{0BB91CE6-DE65-41AE-AB67-C2978D277574}">
            <xm:f>D$41=Status!$J$10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1017" id="{01425ADA-B4F2-43E2-AACA-A85BEE459CA6}">
            <xm:f>D$41=Status!$J$7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018" id="{DD28D0AF-9A7D-4300-A4A9-C154E2A4DB82}">
            <xm:f>D$41=Status!$J$6</xm:f>
            <x14:dxf>
              <fill>
                <patternFill>
                  <bgColor theme="8" tint="0.59996337778862885"/>
                </patternFill>
              </fill>
            </x14:dxf>
          </x14:cfRule>
          <xm:sqref>D33:H33 L33:Q33</xm:sqref>
        </x14:conditionalFormatting>
        <x14:conditionalFormatting xmlns:xm="http://schemas.microsoft.com/office/excel/2006/main">
          <x14:cfRule type="expression" priority="989" id="{8116D9E6-3AE3-4FF2-A694-24E7F5ACCC2D}">
            <xm:f>D$45=Status!$J$19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990" id="{8792B59C-197E-4FAD-A465-634186C5DE92}">
            <xm:f>D$45=Status!$J$17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991" id="{EDB2CC39-DC0C-4CF9-B608-EA7782A376D9}">
            <xm:f>D$45=Status!$J$16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92" id="{562469FD-61FE-4A61-AF51-678D655132F6}">
            <xm:f>D$45=Status!$J$14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993" id="{41D71FD5-17CC-4657-9F4E-0A4DB7F69692}">
            <xm:f>D$45=Status!$J$11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94" id="{39A4F7F6-F675-446A-934A-8EAD71C6E2A7}">
            <xm:f>D$45=Status!$J$9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995" id="{3A8566DB-67C7-4ABE-A761-58668B91F935}">
            <xm:f>D$45=Status!$J$8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996" id="{1CC87B8A-BCB2-4138-87B5-ADCF2B73C724}">
            <xm:f>D$45=Status!$J$5</xm:f>
            <x14:dxf>
              <fill>
                <patternFill>
                  <bgColor theme="8" tint="0.79998168889431442"/>
                </patternFill>
              </fill>
            </x14:dxf>
          </x14:cfRule>
          <xm:sqref>D53:H53 L53:Q53 U53:Z53 AD53:AI53</xm:sqref>
        </x14:conditionalFormatting>
        <x14:conditionalFormatting xmlns:xm="http://schemas.microsoft.com/office/excel/2006/main">
          <x14:cfRule type="expression" priority="997" id="{39B7F412-D4BF-4D77-B777-FC7A415EF975}">
            <xm:f>D$45=Status!$J$15</xm:f>
            <x14:dxf>
              <fill>
                <patternFill>
                  <bgColor theme="3" tint="0.39994506668294322"/>
                </patternFill>
              </fill>
            </x14:dxf>
          </x14:cfRule>
          <xm:sqref>D53:H53 L53:Q53 U53:Z53 AD53:AI53</xm:sqref>
        </x14:conditionalFormatting>
        <x14:conditionalFormatting xmlns:xm="http://schemas.microsoft.com/office/excel/2006/main">
          <x14:cfRule type="expression" priority="998" id="{70957939-8AAB-4A9E-A3CA-E44739E39C87}">
            <xm:f>D$45=Status!$J$18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999" id="{F03EE06E-B796-446C-86B0-BD91E0184844}">
            <xm:f>D$45=Status!$J$13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1000" id="{73F9512E-0AE7-4AD5-AC48-669960622AA3}">
            <xm:f>D$45=Status!$J$12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01" id="{5117F726-ADC3-4E96-AF84-D66F8D5C1C30}">
            <xm:f>D$45=Status!$J$10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1002" id="{BEDD61B5-5449-4509-89D4-EEFD27A02572}">
            <xm:f>D$45=Status!$J$7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003" id="{4E80E7D1-DAFC-4C77-BCA9-E1C0DA349A4B}">
            <xm:f>D$45=Status!$J$6</xm:f>
            <x14:dxf>
              <fill>
                <patternFill>
                  <bgColor theme="8" tint="0.59996337778862885"/>
                </patternFill>
              </fill>
            </x14:dxf>
          </x14:cfRule>
          <xm:sqref>D53:H53 L53:Q53 U53:Z53 AD53:AI53</xm:sqref>
        </x14:conditionalFormatting>
        <x14:conditionalFormatting xmlns:xm="http://schemas.microsoft.com/office/excel/2006/main">
          <x14:cfRule type="expression" priority="972" id="{C0FC21A1-59FE-45CB-B79E-B3F66DB9EEC9}">
            <xm:f>D$62=Status!$J$19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973" id="{89A585BE-540B-42E2-8FF9-7C1D8065AD9F}">
            <xm:f>D$62=Status!$J$17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974" id="{6178F6D2-4611-409C-B02F-26332097BD71}">
            <xm:f>D$62=Status!$J$16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75" id="{F9FF1C6D-6D7C-4856-916D-AA89EE834AC2}">
            <xm:f>D$62=Status!$J$14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976" id="{B08F1071-EC18-4B09-873B-373B22BA8692}">
            <xm:f>D$62=Status!$J$11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77" id="{CEA7FDB0-8711-40FD-8BA0-B3FC716E4F17}">
            <xm:f>D$62=Status!$J$9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978" id="{357BA29F-AF69-4216-B84B-FAA3F635FD6D}">
            <xm:f>D$62=Status!$J$8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979" id="{E5E21C4A-BB9E-425B-8876-A61072AAC801}">
            <xm:f>D$62=Status!$J$5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80" id="{83F026E7-14EE-4D2D-B8B0-308241D11027}">
            <xm:f>D$62=Status!$J$15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981" id="{15FFAC50-2E58-4B8B-AD0A-05D1ED075070}">
            <xm:f>D$62=Status!$J$18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982" id="{93E906EB-4482-48EB-94E8-BEA9BC3069C6}">
            <xm:f>D$62=Status!$J$13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983" id="{26375A92-F0AC-43C3-B28F-3E7EFC22509A}">
            <xm:f>D$62=Status!$J$12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984" id="{CCD4BFB1-735A-48B4-992F-4D49502832A7}">
            <xm:f>D$62=Status!$J$10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985" id="{9EDEBBA8-6BB9-4B8A-9AD7-6453886EB699}">
            <xm:f>D$62=Status!$J$7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86" id="{D0044AB4-0FC2-4DDB-BA96-65F556EC4D3D}">
            <xm:f>D$62=Status!$J$6</xm:f>
            <x14:dxf>
              <fill>
                <patternFill>
                  <bgColor theme="8" tint="0.59996337778862885"/>
                </patternFill>
              </fill>
            </x14:dxf>
          </x14:cfRule>
          <xm:sqref>D54:H54 L54:Q54 U54:Z54 AD54:AI54</xm:sqref>
        </x14:conditionalFormatting>
        <x14:conditionalFormatting xmlns:xm="http://schemas.microsoft.com/office/excel/2006/main">
          <x14:cfRule type="expression" priority="957" id="{D9FA36EE-AE68-40A0-B0B8-0E6FCA3A3C09}">
            <xm:f>D$66=Status!$J$19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958" id="{52478A4E-09A4-4E9C-B534-EB1CA0C40475}">
            <xm:f>D$66=Status!$J$17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959" id="{EDCD85B4-B4C6-4A83-B8FF-652F443821BA}">
            <xm:f>D$66=Status!$J$16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60" id="{6C91F6CA-C647-464E-819C-C1E3E9DAFA2D}">
            <xm:f>D$66=Status!$J$14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961" id="{31C51879-A7DA-45D6-8DAF-B8E39744777D}">
            <xm:f>D$66=Status!$J$11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62" id="{3E4F4209-6F73-4BCC-BCD9-B1E412326639}">
            <xm:f>D$66=Status!$J$9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963" id="{84F65877-ED00-4C38-9DF1-580E929A926E}">
            <xm:f>D$66=Status!$J$8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964" id="{3D0A3945-83CD-4055-937B-58FAD7490EE7}">
            <xm:f>D$66=Status!$J$5</xm:f>
            <x14:dxf>
              <fill>
                <patternFill>
                  <bgColor theme="8" tint="0.79998168889431442"/>
                </patternFill>
              </fill>
            </x14:dxf>
          </x14:cfRule>
          <xm:sqref>D74:H74 L74:Q74 U74:Z74 AD74:AI74</xm:sqref>
        </x14:conditionalFormatting>
        <x14:conditionalFormatting xmlns:xm="http://schemas.microsoft.com/office/excel/2006/main">
          <x14:cfRule type="expression" priority="965" id="{67B8C177-748E-41A8-9CA7-881632450584}">
            <xm:f>D$66=Status!$J$15</xm:f>
            <x14:dxf>
              <fill>
                <patternFill>
                  <bgColor theme="3" tint="0.39994506668294322"/>
                </patternFill>
              </fill>
            </x14:dxf>
          </x14:cfRule>
          <xm:sqref>D74:H74 L74:Q74 U74:Z74 AD74:AI74</xm:sqref>
        </x14:conditionalFormatting>
        <x14:conditionalFormatting xmlns:xm="http://schemas.microsoft.com/office/excel/2006/main">
          <x14:cfRule type="expression" priority="966" id="{62662380-3F41-4403-902D-25B2D5C3A953}">
            <xm:f>D$66=Status!$J$18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967" id="{3775B43C-E0FB-4170-BF7C-56989302D27F}">
            <xm:f>D$66=Status!$J$13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968" id="{C97F923B-44B9-4D95-8E40-5848B2C8D5A2}">
            <xm:f>D$66=Status!$J$12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969" id="{F37D02CB-0735-412E-8E9A-4BDE76C6F231}">
            <xm:f>D$66=Status!$J$10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970" id="{124DCE70-C68C-4AB9-9822-2DD31DCEB653}">
            <xm:f>D$66=Status!$J$7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71" id="{C8C9F34E-7867-43F3-8BD9-C1BA6899E71D}">
            <xm:f>D$66=Status!$J$6</xm:f>
            <x14:dxf>
              <fill>
                <patternFill>
                  <bgColor theme="8" tint="0.59996337778862885"/>
                </patternFill>
              </fill>
            </x14:dxf>
          </x14:cfRule>
          <xm:sqref>D74:H74 L74:Q74 U74:Z74 AD74:AI74</xm:sqref>
        </x14:conditionalFormatting>
        <x14:conditionalFormatting xmlns:xm="http://schemas.microsoft.com/office/excel/2006/main">
          <x14:cfRule type="expression" priority="940" id="{7403E672-2CC5-4ED8-9D18-F10D680AB9AE}">
            <xm:f>D$83=Status!$J$19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941" id="{16B03718-848E-40F6-9E40-0D17219B0219}">
            <xm:f>D$83=Status!$J$17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942" id="{02E0F8EB-F2BC-4890-9922-9783A15D5B75}">
            <xm:f>D$83=Status!$J$16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43" id="{D4597758-1DEC-45E3-9895-471CF268E23C}">
            <xm:f>D$83=Status!$J$14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944" id="{F97FC049-5E72-4B2C-94B9-C1AD91802342}">
            <xm:f>D$83=Status!$J$11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45" id="{4308E964-E929-446D-8658-EC7C5D0A7FF3}">
            <xm:f>D$83=Status!$J$9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946" id="{6C7A2483-B22D-4492-BBCD-708FD4DDA271}">
            <xm:f>D$83=Status!$J$8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947" id="{6FA2A67B-945D-4C00-923D-5D0C7AA58B3B}">
            <xm:f>D$83=Status!$J$5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48" id="{0F39E24E-D176-42AE-9600-A9DCB4187344}">
            <xm:f>D$83=Status!$J$15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949" id="{93E05D08-3444-47B3-A949-BA2123253142}">
            <xm:f>D$83=Status!$J$18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950" id="{A6577BC5-7AB3-4741-A995-9DE707B3D0E1}">
            <xm:f>D$83=Status!$J$13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951" id="{FC93D9D5-E6A0-48F1-A1E8-4D59442C5D3D}">
            <xm:f>D$83=Status!$J$12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952" id="{44A2D685-5C59-428F-AFDD-EB405BF25936}">
            <xm:f>D$83=Status!$J$10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953" id="{759E62CE-9969-4D36-8930-31823C57FA8D}">
            <xm:f>D$83=Status!$J$7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54" id="{60EF85E2-E3DF-4333-A94E-9AFA4CE4E0B0}">
            <xm:f>D$83=Status!$J$6</xm:f>
            <x14:dxf>
              <fill>
                <patternFill>
                  <bgColor theme="8" tint="0.59996337778862885"/>
                </patternFill>
              </fill>
            </x14:dxf>
          </x14:cfRule>
          <xm:sqref>D75:H75 L75:Q75 U75:Z75 AD75:AI75</xm:sqref>
        </x14:conditionalFormatting>
        <x14:conditionalFormatting xmlns:xm="http://schemas.microsoft.com/office/excel/2006/main">
          <x14:cfRule type="expression" priority="925" id="{7E7D7568-0F3F-4DA3-B0B9-137F142F044C}">
            <xm:f>D$87=Status!$J$19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926" id="{611632C8-8425-4C4E-B6AB-F53FF2C3013B}">
            <xm:f>D$87=Status!$J$17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927" id="{CBEF0701-1F10-4A55-BF57-689B39A18AD6}">
            <xm:f>D$87=Status!$J$16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28" id="{B5523969-4371-413E-9D83-088912CD86DF}">
            <xm:f>D$87=Status!$J$14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929" id="{186F3219-118F-4ABB-BA60-2FBB3E8F4101}">
            <xm:f>D$87=Status!$J$11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30" id="{1FA902D1-41F3-4595-82B9-0FE0C915FC9D}">
            <xm:f>D$87=Status!$J$9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931" id="{367CB722-8C94-4B7C-933B-D55CE7DA9405}">
            <xm:f>D$87=Status!$J$8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932" id="{5765D4D7-6ED6-4BE0-A6CA-BBC00F4B89B5}">
            <xm:f>D$87=Status!$J$5</xm:f>
            <x14:dxf>
              <fill>
                <patternFill>
                  <bgColor theme="8" tint="0.79998168889431442"/>
                </patternFill>
              </fill>
            </x14:dxf>
          </x14:cfRule>
          <xm:sqref>D97:H97 L97:Q97 U97:Z97 AD97:AI97 AM97:AN97</xm:sqref>
        </x14:conditionalFormatting>
        <x14:conditionalFormatting xmlns:xm="http://schemas.microsoft.com/office/excel/2006/main">
          <x14:cfRule type="expression" priority="933" id="{B27A7500-AAAA-4BAA-8576-4273257967D8}">
            <xm:f>D$87=Status!$J$15</xm:f>
            <x14:dxf>
              <fill>
                <patternFill>
                  <bgColor theme="3" tint="0.39994506668294322"/>
                </patternFill>
              </fill>
            </x14:dxf>
          </x14:cfRule>
          <xm:sqref>D97:H97 L97:Q97 U97:Z97 AD97:AI97 AM97:AN97</xm:sqref>
        </x14:conditionalFormatting>
        <x14:conditionalFormatting xmlns:xm="http://schemas.microsoft.com/office/excel/2006/main">
          <x14:cfRule type="expression" priority="934" id="{E30531E8-1A89-49B6-B450-1A00C4F000C2}">
            <xm:f>D$87=Status!$J$18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935" id="{8804C98A-B8C6-44C8-966E-749C79466276}">
            <xm:f>D$87=Status!$J$13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936" id="{5D244C70-09F4-498A-BA71-EE4557EC6D62}">
            <xm:f>D$87=Status!$J$12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937" id="{DF2A831B-2844-4D32-87DC-FDDBE0DDC77E}">
            <xm:f>D$87=Status!$J$10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938" id="{060CC57F-CA68-4971-B482-A45095173399}">
            <xm:f>D$87=Status!$J$7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39" id="{463D01B0-EF7D-463E-A3E9-4D12861726A1}">
            <xm:f>D$87=Status!$J$6</xm:f>
            <x14:dxf>
              <fill>
                <patternFill>
                  <bgColor theme="8" tint="0.59996337778862885"/>
                </patternFill>
              </fill>
            </x14:dxf>
          </x14:cfRule>
          <xm:sqref>D97:H97 L97:Q97 U97:Z97 AD97:AI97 AM97:AN97</xm:sqref>
        </x14:conditionalFormatting>
        <x14:conditionalFormatting xmlns:xm="http://schemas.microsoft.com/office/excel/2006/main">
          <x14:cfRule type="expression" priority="908" id="{EA389BFB-1993-4070-8340-A8D4F74D7C41}">
            <xm:f>D$108=Status!$J$19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909" id="{3BAF4218-AFC9-4CBA-8AEA-D719732B82BA}">
            <xm:f>D$108=Status!$J$17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910" id="{947ACC88-B130-4DC9-B337-276923082770}">
            <xm:f>D$108=Status!$J$16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11" id="{77DA7788-C6C3-4F9F-9CA1-2D6E04204349}">
            <xm:f>D$108=Status!$J$14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912" id="{E40BABF5-8094-4E86-8634-E2737391251E}">
            <xm:f>D$108=Status!$J$11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13" id="{75869838-428F-46DF-8AC0-FD4EC0FA32D0}">
            <xm:f>D$108=Status!$J$9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914" id="{BAAF1BB8-217A-4064-8A87-6EE3FD7734DC}">
            <xm:f>D$108=Status!$J$8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915" id="{DD2824D6-0407-4226-8D57-C6704ABF158E}">
            <xm:f>D$108=Status!$J$5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16" id="{29CE2318-5145-4C73-8C06-82B587EB5668}">
            <xm:f>D$108=Status!$J$15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917" id="{0368B1F9-E1E2-48D8-936A-7B8AC69CC1F5}">
            <xm:f>D$108=Status!$J$18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918" id="{44930C96-F195-49BD-8871-8CB325519ECF}">
            <xm:f>D$108=Status!$J$13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919" id="{4BF92384-D2FA-4502-81AE-4987F7BC92B2}">
            <xm:f>D$108=Status!$J$12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920" id="{335FDCDC-245D-4B4F-AEAA-9000DC9E1D0E}">
            <xm:f>D$108=Status!$J$10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921" id="{15BF8B31-E0AC-4F48-90AF-47E0E5BEB127}">
            <xm:f>D$108=Status!$J$7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22" id="{9AC7BFB3-5C8D-40CE-AFDF-41C1595A2739}">
            <xm:f>D$108=Status!$J$6</xm:f>
            <x14:dxf>
              <fill>
                <patternFill>
                  <bgColor theme="8" tint="0.59996337778862885"/>
                </patternFill>
              </fill>
            </x14:dxf>
          </x14:cfRule>
          <xm:sqref>D98:H98 L98:Q98 U98:Z98 AD98:AI98</xm:sqref>
        </x14:conditionalFormatting>
        <x14:conditionalFormatting xmlns:xm="http://schemas.microsoft.com/office/excel/2006/main">
          <x14:cfRule type="expression" priority="886" id="{A82A5BA0-33C6-42A1-A91D-E634579B01AE}">
            <xm:f>V$3=Status!$J$19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887" id="{586A7B39-7FFF-4DA0-8667-3949A6CB7B5C}">
            <xm:f>V$3=Status!$J$17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888" id="{B2903A3B-09E7-4743-BEC2-153DD0980F44}">
            <xm:f>V$3=Status!$J$16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889" id="{685F089D-5F18-4189-A4A1-AFEE464933CD}">
            <xm:f>V$3=Status!$J$14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890" id="{C74231A3-EE52-4C05-AB05-E1E6AACDBD69}">
            <xm:f>V$3=Status!$J$11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891" id="{E9F1A56D-4FD5-4A96-82B3-72B952412907}">
            <xm:f>V$3=Status!$J$9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892" id="{92018E60-0FB2-41CE-B03B-889D5CBEEDD7}">
            <xm:f>V$3=Status!$J$8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893" id="{977B6673-B299-4B7C-9BCE-F445ACEAEF36}">
            <xm:f>V$3=Status!$J$5</xm:f>
            <x14:dxf>
              <fill>
                <patternFill>
                  <bgColor theme="8" tint="0.79998168889431442"/>
                </patternFill>
              </fill>
            </x14:dxf>
          </x14:cfRule>
          <xm:sqref>V12</xm:sqref>
        </x14:conditionalFormatting>
        <x14:conditionalFormatting xmlns:xm="http://schemas.microsoft.com/office/excel/2006/main">
          <x14:cfRule type="expression" priority="894" id="{D14FB5A4-7160-4E66-B10B-7817CF3E1306}">
            <xm:f>V$3=Status!$J$15</xm:f>
            <x14:dxf>
              <fill>
                <patternFill>
                  <bgColor theme="3" tint="0.39994506668294322"/>
                </patternFill>
              </fill>
            </x14:dxf>
          </x14:cfRule>
          <xm:sqref>V12</xm:sqref>
        </x14:conditionalFormatting>
        <x14:conditionalFormatting xmlns:xm="http://schemas.microsoft.com/office/excel/2006/main">
          <x14:cfRule type="expression" priority="895" id="{CE328C69-9388-42AD-8AF9-842B69CF54B8}">
            <xm:f>V$3=Status!$J$18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896" id="{5459EA61-5B50-4159-9BA4-1649AF0478E0}">
            <xm:f>V$3=Status!$J$13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897" id="{6F063C31-C902-4EC2-BEDB-0865C3367691}">
            <xm:f>V$3=Status!$J$12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898" id="{B131A5F2-1A65-4AFA-8CEE-1A7D53DD74E3}">
            <xm:f>V$3=Status!$J$10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899" id="{2017FA63-8776-49B4-9CAD-ACF5A5FCE8A4}">
            <xm:f>V$3=Status!$J$7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00" id="{30B8FFC4-CE79-450A-8575-CB65F7F881ED}">
            <xm:f>V$3=Status!$J$6</xm:f>
            <x14:dxf>
              <fill>
                <patternFill>
                  <bgColor theme="8" tint="0.59996337778862885"/>
                </patternFill>
              </fill>
            </x14:dxf>
          </x14:cfRule>
          <xm:sqref>V12</xm:sqref>
        </x14:conditionalFormatting>
        <x14:conditionalFormatting xmlns:xm="http://schemas.microsoft.com/office/excel/2006/main">
          <x14:cfRule type="expression" priority="871" id="{C3B5D42F-B005-498C-AFEE-8AD900E295FE}">
            <xm:f>W$3=Status!$J$19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872" id="{391F297D-A7A0-4EDB-BC95-74458B8137FD}">
            <xm:f>W$3=Status!$J$17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873" id="{21D9BB86-E936-4F29-9491-870E0EB3612E}">
            <xm:f>W$3=Status!$J$16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874" id="{F7D93541-0439-4219-9F96-9D2FB6CA8B8A}">
            <xm:f>W$3=Status!$J$14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875" id="{8028BD78-8DBC-4E6E-88F9-057EAC54C397}">
            <xm:f>W$3=Status!$J$11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876" id="{D2C87C1C-3255-4376-BFB4-0F3F6C5F6C45}">
            <xm:f>W$3=Status!$J$9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877" id="{4AF85EA3-83A4-457B-9530-67FCA9FE13F9}">
            <xm:f>W$3=Status!$J$8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878" id="{07710843-F881-4D11-A1C0-03F4A11C9A8E}">
            <xm:f>W$3=Status!$J$5</xm:f>
            <x14:dxf>
              <fill>
                <patternFill>
                  <bgColor theme="8" tint="0.79998168889431442"/>
                </patternFill>
              </fill>
            </x14:dxf>
          </x14:cfRule>
          <xm:sqref>W12</xm:sqref>
        </x14:conditionalFormatting>
        <x14:conditionalFormatting xmlns:xm="http://schemas.microsoft.com/office/excel/2006/main">
          <x14:cfRule type="expression" priority="879" id="{19F16200-E20C-453E-9B6E-7DED9D657E5F}">
            <xm:f>W$3=Status!$J$15</xm:f>
            <x14:dxf>
              <fill>
                <patternFill>
                  <bgColor theme="3" tint="0.39994506668294322"/>
                </patternFill>
              </fill>
            </x14:dxf>
          </x14:cfRule>
          <xm:sqref>W12</xm:sqref>
        </x14:conditionalFormatting>
        <x14:conditionalFormatting xmlns:xm="http://schemas.microsoft.com/office/excel/2006/main">
          <x14:cfRule type="expression" priority="880" id="{F3ECAFAF-7FDC-455C-82DF-D2B51511F462}">
            <xm:f>W$3=Status!$J$18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881" id="{E6985E94-5CDD-46FC-B678-0712F1988878}">
            <xm:f>W$3=Status!$J$13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882" id="{C9C0603A-752C-4857-B4A1-BA9083C289DA}">
            <xm:f>W$3=Status!$J$12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883" id="{46B137BC-A304-4879-B7AC-B6077B0B49B3}">
            <xm:f>W$3=Status!$J$10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884" id="{97CEB6BC-4A7F-45A9-A0C2-03BDE623CAE3}">
            <xm:f>W$3=Status!$J$7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885" id="{E8D72BC0-8D5D-4832-9756-047D4EB1A6DF}">
            <xm:f>W$3=Status!$J$6</xm:f>
            <x14:dxf>
              <fill>
                <patternFill>
                  <bgColor theme="8" tint="0.59996337778862885"/>
                </patternFill>
              </fill>
            </x14:dxf>
          </x14:cfRule>
          <xm:sqref>W12</xm:sqref>
        </x14:conditionalFormatting>
        <x14:conditionalFormatting xmlns:xm="http://schemas.microsoft.com/office/excel/2006/main">
          <x14:cfRule type="expression" priority="796" id="{DBE2EB55-FC5C-4A95-BAFF-0AED7521BA4D}">
            <xm:f>U$24=Status!$J$19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797" id="{2A73EDC1-5342-4A6E-AE91-6C1DE6A69565}">
            <xm:f>U$24=Status!$J$17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798" id="{0A9F2B0D-4613-4218-AD1C-8E185B752E8D}">
            <xm:f>U$24=Status!$J$16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99" id="{35B8C32F-C89C-4DC3-9957-BB96F08F1FAA}">
            <xm:f>U$24=Status!$J$14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800" id="{B8446C5F-DA9F-4711-8AFE-A8A7E8935C42}">
            <xm:f>U$24=Status!$J$11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801" id="{F4CED51A-EABB-4146-909D-812282506622}">
            <xm:f>U$24=Status!$J$9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802" id="{60301DC2-1FEA-489F-BC6A-FC88C0873DEF}">
            <xm:f>U$24=Status!$J$8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803" id="{B2BF03D2-3F8E-4969-9550-CC8F9543986F}">
            <xm:f>U$24=Status!$J$5</xm:f>
            <x14:dxf>
              <fill>
                <patternFill>
                  <bgColor theme="8" tint="0.79998168889431442"/>
                </patternFill>
              </fill>
            </x14:dxf>
          </x14:cfRule>
          <xm:sqref>U32:W32</xm:sqref>
        </x14:conditionalFormatting>
        <x14:conditionalFormatting xmlns:xm="http://schemas.microsoft.com/office/excel/2006/main">
          <x14:cfRule type="expression" priority="804" id="{884E3441-5838-4A63-AB31-C4E7B701D9CC}">
            <xm:f>U$24=Status!$J$15</xm:f>
            <x14:dxf>
              <fill>
                <patternFill>
                  <bgColor theme="3" tint="0.39994506668294322"/>
                </patternFill>
              </fill>
            </x14:dxf>
          </x14:cfRule>
          <xm:sqref>U32:W32</xm:sqref>
        </x14:conditionalFormatting>
        <x14:conditionalFormatting xmlns:xm="http://schemas.microsoft.com/office/excel/2006/main">
          <x14:cfRule type="expression" priority="781" id="{F5A1333C-B06C-4189-8F46-5E87A436BD61}">
            <xm:f>U$41=Status!$J$19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782" id="{95760A32-4F85-4AD3-8BF0-70DF1A422C58}">
            <xm:f>U$41=Status!$J$17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783" id="{956BB1B6-48FE-4210-A980-2E17677BBA51}">
            <xm:f>U$41=Status!$J$16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84" id="{B7991F91-EFDE-49D1-A6A0-578886803A69}">
            <xm:f>U$41=Status!$J$14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785" id="{60051C58-3B7F-4746-9264-F60F40B02292}">
            <xm:f>U$41=Status!$J$11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786" id="{B1613E8C-AC21-42AD-AED3-F90C178CBDE3}">
            <xm:f>U$41=Status!$J$9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787" id="{0874B444-7DB6-4D1C-BCD9-1EF94C34DDF7}">
            <xm:f>U$41=Status!$J$8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88" id="{9499D5E3-1CD9-4EAF-952E-B8A6806961B4}">
            <xm:f>U$41=Status!$J$5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789" id="{28F983F2-9D5A-4D21-90BB-15359F9DABEC}">
            <xm:f>U$41=Status!$J$15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90" id="{8ED1F4AF-51CD-4E2D-B7F7-7763750D7CF9}">
            <xm:f>U$41=Status!$J$18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791" id="{B4B74D3E-AADE-47D0-909A-006B57349A4D}">
            <xm:f>U$41=Status!$J$13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792" id="{69FFEB84-4908-4266-9915-F0DDC4393988}">
            <xm:f>U$41=Status!$J$12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793" id="{F39D06CE-68F2-4A5E-B02F-5D24F41DE846}">
            <xm:f>U$41=Status!$J$10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794" id="{F5E05886-C5A6-4815-A0BB-CA7606670EEE}">
            <xm:f>U$41=Status!$J$7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95" id="{A526BB7A-CA88-4F75-8FAE-F56935351B8D}">
            <xm:f>U$41=Status!$J$6</xm:f>
            <x14:dxf>
              <fill>
                <patternFill>
                  <bgColor theme="8" tint="0.59996337778862885"/>
                </patternFill>
              </fill>
            </x14:dxf>
          </x14:cfRule>
          <xm:sqref>U33:W33</xm:sqref>
        </x14:conditionalFormatting>
        <x14:conditionalFormatting xmlns:xm="http://schemas.microsoft.com/office/excel/2006/main">
          <x14:cfRule type="expression" priority="714" id="{A1C29ABF-3825-4FC4-97A6-9F03A5A36970}">
            <xm:f>AM$108=Status!$J$19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715" id="{0656C351-46F2-4A6A-A70E-66254C97C389}">
            <xm:f>AM$108=Status!$J$17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716" id="{7F5867AF-83C9-4F6F-BE3B-88E0938285CD}">
            <xm:f>AM$108=Status!$J$16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17" id="{549B51EC-315D-4ACC-AF1F-F96DC406816F}">
            <xm:f>AM$108=Status!$J$14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718" id="{B67F83B7-94DF-4167-B73F-4B755D300ACE}">
            <xm:f>AM$108=Status!$J$11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719" id="{65EA861A-D1C0-4558-A0F6-E04AC817A053}">
            <xm:f>AM$108=Status!$J$9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720" id="{81B85159-8D53-4ED1-BF5C-4B7178BF9E89}">
            <xm:f>AM$108=Status!$J$8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21" id="{5EDBBC1F-6B7C-4A55-BFA7-93C8EA633179}">
            <xm:f>AM$108=Status!$J$5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722" id="{26B46B71-C3FA-4585-8A66-A7150A97364F}">
            <xm:f>AM$108=Status!$J$15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23" id="{1746DE14-BDED-430B-B76A-8993195BAB01}">
            <xm:f>AM$108=Status!$J$18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724" id="{9C74496B-A66E-4876-A83A-7C2D969524F7}">
            <xm:f>AM$108=Status!$J$13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725" id="{4D186939-0421-4BC8-9CE6-66C137583A70}">
            <xm:f>AM$108=Status!$J$12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726" id="{AB8BC423-AB7F-4B29-8826-868F2D22A9B1}">
            <xm:f>AM$108=Status!$J$10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727" id="{25B0CA7D-2452-4DAC-A41D-F961A5E2FE74}">
            <xm:f>AM$108=Status!$J$7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28" id="{C40F6A7C-2FC6-4A36-9FBF-DCEE11FE40E0}">
            <xm:f>AM$108=Status!$J$6</xm:f>
            <x14:dxf>
              <fill>
                <patternFill>
                  <bgColor theme="8" tint="0.59996337778862885"/>
                </patternFill>
              </fill>
            </x14:dxf>
          </x14:cfRule>
          <xm:sqref>AM98:AN98</xm:sqref>
        </x14:conditionalFormatting>
        <x14:conditionalFormatting xmlns:xm="http://schemas.microsoft.com/office/excel/2006/main">
          <x14:cfRule type="expression" priority="682" id="{7964D018-2EC4-442E-B782-F3BDF8722F22}">
            <xm:f>C$20=Status!$J$25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expression" priority="683" id="{36CE5030-6462-4CC8-B09F-86138682D696}">
            <xm:f>C$20=Status!$J$24</xm:f>
            <x14:dxf>
              <font>
                <color theme="0"/>
              </font>
              <fill>
                <patternFill>
                  <bgColor rgb="FF336699"/>
                </patternFill>
              </fill>
            </x14:dxf>
          </x14:cfRule>
          <x14:cfRule type="expression" priority="684" id="{A9D76BF7-F99B-4ABA-AC81-FD216837E0CF}">
            <xm:f>C$20=Status!$J$23</xm:f>
            <x14:dxf>
              <font>
                <color theme="0"/>
              </font>
              <fill>
                <patternFill>
                  <bgColor rgb="FF800080"/>
                </patternFill>
              </fill>
            </x14:dxf>
          </x14:cfRule>
          <x14:cfRule type="expression" priority="685" id="{A28C6533-4DA7-4015-8D07-78A03DDB4A91}">
            <xm:f>C$20=Status!$J$22</xm:f>
            <x14:dxf>
              <fill>
                <patternFill>
                  <bgColor rgb="FF66FF33"/>
                </patternFill>
              </fill>
            </x14:dxf>
          </x14:cfRule>
          <x14:cfRule type="expression" priority="686" id="{87011698-9EAF-4564-89CF-6C800090D828}">
            <xm:f>C$20=Status!$J$21</xm:f>
            <x14:dxf>
              <fill>
                <patternFill>
                  <bgColor rgb="FFCCCC00"/>
                </patternFill>
              </fill>
            </x14:dxf>
          </x14:cfRule>
          <x14:cfRule type="expression" priority="687" id="{3928349D-58E7-4337-9BF1-424477998F04}">
            <xm:f>C$20=Status!$J$20</xm:f>
            <x14:dxf>
              <font>
                <color theme="0"/>
              </font>
              <fill>
                <patternFill>
                  <bgColor rgb="FF9900FF"/>
                </patternFill>
              </fill>
            </x14:dxf>
          </x14:cfRule>
          <x14:cfRule type="expression" priority="688" id="{65F24134-51B4-4B48-9B54-D0A1D89F8320}">
            <xm:f>C$20=Status!$J$19</xm:f>
            <x14:dxf>
              <font>
                <color theme="0"/>
              </font>
              <fill>
                <patternFill>
                  <bgColor rgb="FFCC0000"/>
                </patternFill>
              </fill>
            </x14:dxf>
          </x14:cfRule>
          <x14:cfRule type="expression" priority="689" id="{F0F13F8C-3519-430B-A250-6FE288BC4C7B}">
            <xm:f>C$20=Status!$J$17</xm:f>
            <x14:dxf>
              <font>
                <color theme="0"/>
              </font>
              <fill>
                <patternFill>
                  <bgColor rgb="FF33CC33"/>
                </patternFill>
              </fill>
            </x14:dxf>
          </x14:cfRule>
          <x14:cfRule type="expression" priority="690" id="{D099DA85-1EE1-443D-8125-199D87AB5E5A}">
            <xm:f>C$20=Status!$J$16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691" id="{E25ACC3E-65F9-49DC-937B-F5EF70891313}">
            <xm:f>C$20=Status!$J$14</xm:f>
            <x14:dxf>
              <font>
                <color theme="0"/>
              </font>
              <fill>
                <patternFill>
                  <bgColor rgb="FF33CCFF"/>
                </patternFill>
              </fill>
            </x14:dxf>
          </x14:cfRule>
          <x14:cfRule type="expression" priority="692" id="{47A5D1E9-3B9F-42A6-8339-5D6875AF1AFF}">
            <xm:f>C$20=Status!$J$11</xm:f>
            <x14:dxf>
              <fill>
                <patternFill>
                  <bgColor rgb="FFFFC000"/>
                </patternFill>
              </fill>
            </x14:dxf>
          </x14:cfRule>
          <x14:cfRule type="expression" priority="693" id="{C616FEEC-085A-489C-A4A9-568D8E5E5D53}">
            <xm:f>C$20=Status!$J$9</xm:f>
            <x14:dxf>
              <fill>
                <patternFill>
                  <bgColor rgb="FF66FFFF"/>
                </patternFill>
              </fill>
            </x14:dxf>
          </x14:cfRule>
          <x14:cfRule type="expression" priority="696" id="{C4C0D171-5F8F-4A06-B891-04CAF1A58A19}">
            <xm:f>C$20=Status!$J$15</xm:f>
            <x14:dxf>
              <font>
                <color theme="0"/>
              </font>
              <fill>
                <patternFill>
                  <bgColor rgb="FFFF9999"/>
                </patternFill>
              </fill>
            </x14:dxf>
          </x14:cfRule>
          <x14:cfRule type="expression" priority="697" id="{0F3DC8CE-2129-4AF7-84DD-B7608D408673}">
            <xm:f>C$20=Status!$J$18</xm:f>
            <x14:dxf>
              <font>
                <color theme="0"/>
              </font>
              <fill>
                <patternFill>
                  <bgColor rgb="FFFF6699"/>
                </patternFill>
              </fill>
            </x14:dxf>
          </x14:cfRule>
          <x14:cfRule type="expression" priority="698" id="{40CBD8D6-FC5D-4540-83E3-5A64C5F0896B}">
            <xm:f>C$20=Status!$J$13</xm:f>
            <x14:dxf>
              <font>
                <color theme="0"/>
              </font>
              <fill>
                <patternFill>
                  <bgColor rgb="FFFF66CC"/>
                </patternFill>
              </fill>
            </x14:dxf>
          </x14:cfRule>
          <xm:sqref>C12:H12 L12:Q12 U12:W12 U12:Z12 AD12:AI12</xm:sqref>
        </x14:conditionalFormatting>
        <x14:conditionalFormatting xmlns:xm="http://schemas.microsoft.com/office/excel/2006/main">
          <x14:cfRule type="expression" priority="702" id="{81016319-60DE-409A-AA85-C4E6FDA57E52}">
            <xm:f>C$20=Status!$J$6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C12:H12 L12:Q12 U12:Z12 AD12:AI12</xm:sqref>
        </x14:conditionalFormatting>
        <x14:conditionalFormatting xmlns:xm="http://schemas.microsoft.com/office/excel/2006/main">
          <x14:cfRule type="expression" priority="701" id="{D9ED78D0-3B2E-474D-863F-61CA8C8FFA49}">
            <xm:f>C$20=Status!$J$7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C12:H12 L12:Q12 U12:Z12 AD12:AI12</xm:sqref>
        </x14:conditionalFormatting>
        <x14:conditionalFormatting xmlns:xm="http://schemas.microsoft.com/office/excel/2006/main">
          <x14:cfRule type="expression" priority="700" id="{98872F1F-63AE-49B6-849C-75E84C2FAACB}">
            <xm:f>C$20=Status!$J$10</xm:f>
            <x14:dxf>
              <font>
                <color theme="0"/>
              </font>
              <fill>
                <patternFill>
                  <bgColor rgb="FFCC00FF"/>
                </patternFill>
              </fill>
            </x14:dxf>
          </x14:cfRule>
          <xm:sqref>C12:H12 L12:Q12 U12:Z12 AD12:AI12</xm:sqref>
        </x14:conditionalFormatting>
        <x14:conditionalFormatting xmlns:xm="http://schemas.microsoft.com/office/excel/2006/main">
          <x14:cfRule type="expression" priority="699" id="{828FC4EB-A6AB-4F49-9B4E-86CE7C11BC6B}">
            <xm:f>C$20=Status!$J$12</xm:f>
            <x14:dxf>
              <fill>
                <patternFill>
                  <bgColor rgb="FFFFFF66"/>
                </patternFill>
              </fill>
            </x14:dxf>
          </x14:cfRule>
          <xm:sqref>C12:H12 L12:Q12 U12:Z12 AD12:AI12</xm:sqref>
        </x14:conditionalFormatting>
        <x14:conditionalFormatting xmlns:xm="http://schemas.microsoft.com/office/excel/2006/main">
          <x14:cfRule type="expression" priority="694" id="{DB975C8E-7F70-4D9E-8882-D649E2863F9C}">
            <xm:f>C$20=Status!$J$8</xm:f>
            <x14:dxf>
              <fill>
                <patternFill>
                  <bgColor rgb="FF01FF74"/>
                </patternFill>
              </fill>
            </x14:dxf>
          </x14:cfRule>
          <xm:sqref>C12:H12 L12:Q12 U12:Z12 AD12:AI12</xm:sqref>
        </x14:conditionalFormatting>
        <x14:conditionalFormatting xmlns:xm="http://schemas.microsoft.com/office/excel/2006/main">
          <x14:cfRule type="expression" priority="695" id="{9AB95355-AC28-4765-9CD7-8F137EDC7501}">
            <xm:f>C$20=Status!$J$5</xm:f>
            <x14:dxf>
              <fill>
                <patternFill>
                  <bgColor rgb="FFBFBFBF"/>
                </patternFill>
              </fill>
            </x14:dxf>
          </x14:cfRule>
          <xm:sqref>C12:H12 L12:Q12 U12:Z12 AD12:AI12</xm:sqref>
        </x14:conditionalFormatting>
        <x14:conditionalFormatting xmlns:xm="http://schemas.microsoft.com/office/excel/2006/main">
          <x14:cfRule type="expression" priority="661" id="{8DBBA136-722F-4576-B064-806D1E4E725D}">
            <xm:f>C$24=Status!$J$25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expression" priority="662" id="{4EC3427C-D048-4363-ABFA-05ACBD32FE04}">
            <xm:f>C$24=Status!$J$24</xm:f>
            <x14:dxf>
              <font>
                <color theme="0"/>
              </font>
              <fill>
                <patternFill>
                  <bgColor rgb="FF336699"/>
                </patternFill>
              </fill>
            </x14:dxf>
          </x14:cfRule>
          <x14:cfRule type="expression" priority="663" id="{28684DA6-4577-425D-B63D-4BB7038F6CF4}">
            <xm:f>C$24=Status!$J$23</xm:f>
            <x14:dxf>
              <font>
                <color theme="0"/>
              </font>
              <fill>
                <patternFill>
                  <bgColor rgb="FF800080"/>
                </patternFill>
              </fill>
            </x14:dxf>
          </x14:cfRule>
          <x14:cfRule type="expression" priority="664" id="{99F3DA4B-ACB3-434B-9DE3-2DBB18C5C6D7}">
            <xm:f>C$24=Status!$J$22</xm:f>
            <x14:dxf>
              <fill>
                <patternFill>
                  <bgColor rgb="FF66FF33"/>
                </patternFill>
              </fill>
            </x14:dxf>
          </x14:cfRule>
          <x14:cfRule type="expression" priority="665" id="{23D581C1-127A-4EC5-81EA-9ACF36214593}">
            <xm:f>C$24=Status!$J$21</xm:f>
            <x14:dxf>
              <fill>
                <patternFill>
                  <bgColor rgb="FFCCCC00"/>
                </patternFill>
              </fill>
            </x14:dxf>
          </x14:cfRule>
          <x14:cfRule type="expression" priority="666" id="{9FA01AEA-8739-40BA-A24C-755C282289CC}">
            <xm:f>C$24=Status!$J$20</xm:f>
            <x14:dxf>
              <font>
                <color theme="0"/>
              </font>
              <fill>
                <patternFill>
                  <bgColor rgb="FF9900FF"/>
                </patternFill>
              </fill>
            </x14:dxf>
          </x14:cfRule>
          <x14:cfRule type="expression" priority="667" id="{316C3A19-AB60-4A37-9471-C30C212344DE}">
            <xm:f>C$24=Status!$J$19</xm:f>
            <x14:dxf>
              <font>
                <color theme="0"/>
              </font>
              <fill>
                <patternFill>
                  <bgColor rgb="FFCC0000"/>
                </patternFill>
              </fill>
            </x14:dxf>
          </x14:cfRule>
          <x14:cfRule type="expression" priority="668" id="{0D34C51F-44A4-4941-932A-5319E8300D44}">
            <xm:f>C$24=Status!$J$17</xm:f>
            <x14:dxf>
              <font>
                <color theme="0"/>
              </font>
              <fill>
                <patternFill>
                  <bgColor rgb="FF33CC33"/>
                </patternFill>
              </fill>
            </x14:dxf>
          </x14:cfRule>
          <x14:cfRule type="expression" priority="669" id="{B6F805C7-A826-4E79-9ACE-E3271BF776F6}">
            <xm:f>C$24=Status!$J$16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670" id="{D09B3E18-47B1-468A-8573-0D052D268085}">
            <xm:f>C$24=Status!$J$14</xm:f>
            <x14:dxf>
              <font>
                <color theme="0"/>
              </font>
              <fill>
                <patternFill>
                  <bgColor rgb="FF33CCFF"/>
                </patternFill>
              </fill>
            </x14:dxf>
          </x14:cfRule>
          <x14:cfRule type="expression" priority="671" id="{75C61DA9-5F25-4CD1-AFFD-688BC3749370}">
            <xm:f>C$24=Status!$J$11</xm:f>
            <x14:dxf>
              <fill>
                <patternFill>
                  <bgColor rgb="FFFFC000"/>
                </patternFill>
              </fill>
            </x14:dxf>
          </x14:cfRule>
          <x14:cfRule type="expression" priority="672" id="{DF55D440-3D3A-4B6C-9707-04C73974953C}">
            <xm:f>C$24=Status!$J$9</xm:f>
            <x14:dxf>
              <fill>
                <patternFill>
                  <bgColor rgb="FF66FFFF"/>
                </patternFill>
              </fill>
            </x14:dxf>
          </x14:cfRule>
          <x14:cfRule type="expression" priority="673" id="{5B07CCD0-FCF1-4487-8EBA-DB8BAB538596}">
            <xm:f>C$24=Status!$J$8</xm:f>
            <x14:dxf>
              <fill>
                <patternFill>
                  <bgColor rgb="FF01FF74"/>
                </patternFill>
              </fill>
            </x14:dxf>
          </x14:cfRule>
          <x14:cfRule type="expression" priority="674" id="{025238DF-00ED-47EC-A7AA-01810842249E}">
            <xm:f>C$24=Status!$J$5</xm:f>
            <x14:dxf>
              <fill>
                <patternFill>
                  <bgColor rgb="FFBFBFBF"/>
                </patternFill>
              </fill>
            </x14:dxf>
          </x14:cfRule>
          <x14:cfRule type="expression" priority="675" id="{715285AA-8FA3-4730-A812-6D1EACD1C1ED}">
            <xm:f>C$24=Status!$J$15</xm:f>
            <x14:dxf>
              <font>
                <color theme="0"/>
              </font>
              <fill>
                <patternFill>
                  <bgColor rgb="FFFF9999"/>
                </patternFill>
              </fill>
            </x14:dxf>
          </x14:cfRule>
          <x14:cfRule type="expression" priority="676" id="{0B12E9A8-7B04-4FB5-BE8F-E01ACBE174D7}">
            <xm:f>C$24=Status!$J$18</xm:f>
            <x14:dxf>
              <font>
                <color theme="0"/>
              </font>
              <fill>
                <patternFill>
                  <bgColor rgb="FFFF6699"/>
                </patternFill>
              </fill>
            </x14:dxf>
          </x14:cfRule>
          <x14:cfRule type="expression" priority="677" id="{7DD9D832-FB02-4EE5-B91C-17127ADEEB0F}">
            <xm:f>C$24=Status!$J$13</xm:f>
            <x14:dxf>
              <font>
                <color theme="0"/>
              </font>
              <fill>
                <patternFill>
                  <bgColor rgb="FFFF66CC"/>
                </patternFill>
              </fill>
            </x14:dxf>
          </x14:cfRule>
          <x14:cfRule type="expression" priority="678" id="{B76F9F00-24A4-4824-B369-D42BD234F6D4}">
            <xm:f>C$24=Status!$J$12</xm:f>
            <x14:dxf>
              <fill>
                <patternFill>
                  <bgColor rgb="FFFFFF66"/>
                </patternFill>
              </fill>
            </x14:dxf>
          </x14:cfRule>
          <x14:cfRule type="expression" priority="679" id="{1B3855F8-BED7-493A-9A70-2B0955988A43}">
            <xm:f>C$24=Status!$J$10</xm:f>
            <x14:dxf>
              <font>
                <color theme="0"/>
              </font>
              <fill>
                <patternFill>
                  <bgColor rgb="FFCC00FF"/>
                </patternFill>
              </fill>
            </x14:dxf>
          </x14:cfRule>
          <x14:cfRule type="expression" priority="680" id="{CE68B7C3-1236-4C91-9FCC-58EF4A3FD8AA}">
            <xm:f>C$24=Status!$J$7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681" id="{DB2B2268-FC37-41A8-AEF9-EB9620FF25F2}">
            <xm:f>C$24=Status!$J$6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C32:H32 L32:Q32 U32:Z32 AD32:AI32</xm:sqref>
        </x14:conditionalFormatting>
        <x14:conditionalFormatting xmlns:xm="http://schemas.microsoft.com/office/excel/2006/main">
          <x14:cfRule type="expression" priority="640" id="{5A3EF487-44AA-4637-8BB2-5BAAEEA5A68A}">
            <xm:f>C$41=Status!$J$25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expression" priority="641" id="{D64AF097-3E90-42E4-8904-C5F31993A9DF}">
            <xm:f>C$41=Status!$J$24</xm:f>
            <x14:dxf>
              <font>
                <color theme="0"/>
              </font>
              <fill>
                <patternFill>
                  <bgColor rgb="FF336699"/>
                </patternFill>
              </fill>
            </x14:dxf>
          </x14:cfRule>
          <x14:cfRule type="expression" priority="642" id="{11A480E0-05D2-4C9B-B3EE-234A7C858C06}">
            <xm:f>C$41=Status!$J$23</xm:f>
            <x14:dxf>
              <font>
                <color theme="0"/>
              </font>
              <fill>
                <patternFill>
                  <bgColor rgb="FF800080"/>
                </patternFill>
              </fill>
            </x14:dxf>
          </x14:cfRule>
          <x14:cfRule type="expression" priority="643" id="{B3395A1F-C182-4379-93B3-4555B2E17FD8}">
            <xm:f>C$41=Status!$J$22</xm:f>
            <x14:dxf>
              <fill>
                <patternFill>
                  <bgColor rgb="FF66FF33"/>
                </patternFill>
              </fill>
            </x14:dxf>
          </x14:cfRule>
          <x14:cfRule type="expression" priority="644" id="{0AC913FE-ADB8-4845-A890-6340E30DEBEA}">
            <xm:f>C$41=Status!$J$21</xm:f>
            <x14:dxf>
              <fill>
                <patternFill>
                  <bgColor rgb="FFCCCC00"/>
                </patternFill>
              </fill>
            </x14:dxf>
          </x14:cfRule>
          <x14:cfRule type="expression" priority="645" id="{A23ADA38-FEC0-4486-A2A8-7E4B8D22F04A}">
            <xm:f>C$41=Status!$J$20</xm:f>
            <x14:dxf>
              <font>
                <color theme="0"/>
              </font>
              <fill>
                <patternFill>
                  <bgColor rgb="FF9900FF"/>
                </patternFill>
              </fill>
            </x14:dxf>
          </x14:cfRule>
          <x14:cfRule type="expression" priority="646" id="{451919AD-4725-41B8-BB6D-C5099381BC4F}">
            <xm:f>C$41=Status!$J$19</xm:f>
            <x14:dxf>
              <font>
                <color theme="0"/>
              </font>
              <fill>
                <patternFill>
                  <bgColor rgb="FFCC0000"/>
                </patternFill>
              </fill>
            </x14:dxf>
          </x14:cfRule>
          <x14:cfRule type="expression" priority="647" id="{87D9A049-B8F3-4ACD-97FE-A298E5040BC1}">
            <xm:f>C$41=Status!$J$17</xm:f>
            <x14:dxf>
              <font>
                <color theme="0"/>
              </font>
              <fill>
                <patternFill>
                  <bgColor rgb="FF33CC33"/>
                </patternFill>
              </fill>
            </x14:dxf>
          </x14:cfRule>
          <x14:cfRule type="expression" priority="648" id="{E6BC344F-FE8A-4202-BBF1-0622563EF651}">
            <xm:f>C$41=Status!$J$16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649" id="{D8AED008-C8FC-4E61-9FBB-E4B963AB04D1}">
            <xm:f>C$41=Status!$J$14</xm:f>
            <x14:dxf>
              <font>
                <color theme="0"/>
              </font>
              <fill>
                <patternFill>
                  <bgColor rgb="FF33CCFF"/>
                </patternFill>
              </fill>
            </x14:dxf>
          </x14:cfRule>
          <x14:cfRule type="expression" priority="650" id="{03BEA7EC-AC16-4552-B35D-EFD253AA4422}">
            <xm:f>C$41=Status!$J$11</xm:f>
            <x14:dxf>
              <fill>
                <patternFill>
                  <bgColor rgb="FFFFC000"/>
                </patternFill>
              </fill>
            </x14:dxf>
          </x14:cfRule>
          <x14:cfRule type="expression" priority="651" id="{F73A81E9-4E07-4C79-9440-F422826B4213}">
            <xm:f>C$41=Status!$J$9</xm:f>
            <x14:dxf>
              <fill>
                <patternFill>
                  <bgColor rgb="FF66FFFF"/>
                </patternFill>
              </fill>
            </x14:dxf>
          </x14:cfRule>
          <x14:cfRule type="expression" priority="652" id="{7FE4CA70-0B21-49BA-987F-8A4D64D9720D}">
            <xm:f>C$41=Status!$J$8</xm:f>
            <x14:dxf>
              <fill>
                <patternFill>
                  <bgColor rgb="FF01FF74"/>
                </patternFill>
              </fill>
            </x14:dxf>
          </x14:cfRule>
          <x14:cfRule type="expression" priority="653" id="{501DB2C5-EC62-4045-A140-63A514075AC4}">
            <xm:f>C$41=Status!$J$5</xm:f>
            <x14:dxf>
              <fill>
                <patternFill>
                  <bgColor rgb="FFBFBFBF"/>
                </patternFill>
              </fill>
            </x14:dxf>
          </x14:cfRule>
          <x14:cfRule type="expression" priority="654" id="{7C39EC74-A9AF-4935-A5F1-129960BEC5BB}">
            <xm:f>C$41=Status!$J$15</xm:f>
            <x14:dxf>
              <font>
                <color theme="0"/>
              </font>
              <fill>
                <patternFill>
                  <bgColor rgb="FFFF9999"/>
                </patternFill>
              </fill>
            </x14:dxf>
          </x14:cfRule>
          <x14:cfRule type="expression" priority="655" id="{688F5969-1548-4588-B5D9-4FE9510BE3AA}">
            <xm:f>C$41=Status!$J$18</xm:f>
            <x14:dxf>
              <font>
                <color theme="0"/>
              </font>
              <fill>
                <patternFill>
                  <bgColor rgb="FFFF6699"/>
                </patternFill>
              </fill>
            </x14:dxf>
          </x14:cfRule>
          <x14:cfRule type="expression" priority="656" id="{793F6B30-BBA5-47A8-AE7F-A4F504F5A068}">
            <xm:f>C$41=Status!$J$13</xm:f>
            <x14:dxf>
              <font>
                <color theme="0"/>
              </font>
              <fill>
                <patternFill>
                  <bgColor rgb="FFFF66CC"/>
                </patternFill>
              </fill>
            </x14:dxf>
          </x14:cfRule>
          <x14:cfRule type="expression" priority="657" id="{D2571345-D6A7-4AD8-964F-FF0150ABA5E0}">
            <xm:f>C$41=Status!$J$12</xm:f>
            <x14:dxf>
              <fill>
                <patternFill>
                  <bgColor rgb="FFFFFF66"/>
                </patternFill>
              </fill>
            </x14:dxf>
          </x14:cfRule>
          <x14:cfRule type="expression" priority="658" id="{9AF5A5B1-5F8E-490E-A168-C665330358FA}">
            <xm:f>C$41=Status!$J$10</xm:f>
            <x14:dxf>
              <font>
                <color theme="0"/>
              </font>
              <fill>
                <patternFill>
                  <bgColor rgb="FFCC00FF"/>
                </patternFill>
              </fill>
            </x14:dxf>
          </x14:cfRule>
          <x14:cfRule type="expression" priority="659" id="{49D21C73-7471-45FD-AFA2-7DAD68EB2788}">
            <xm:f>C$41=Status!$J$7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660" id="{0813C4A1-5613-4723-B991-01404B468896}">
            <xm:f>C$41=Status!$J$6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C33:H33 L33:Q33 U33:Z33 AD33:AI33</xm:sqref>
        </x14:conditionalFormatting>
        <x14:conditionalFormatting xmlns:xm="http://schemas.microsoft.com/office/excel/2006/main">
          <x14:cfRule type="expression" priority="5273" id="{A850557A-1155-42E8-8816-155D8F243A90}">
            <xm:f>D$3=Status!$J$18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5274" id="{37186614-DD59-4E61-99E4-17B31195DF0A}">
            <xm:f>D$24=Status!$J$13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5275" id="{C5E5B12A-35E8-4923-8814-77C9078E343D}">
            <xm:f>D$24=Status!$J$12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5276" id="{C10BA492-A5ED-4599-B735-762457E3647B}">
            <xm:f>D$24=Status!$J$10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5277" id="{AF7B6676-D061-4B8C-A00D-13A8424C0D13}">
            <xm:f>D$24=Status!$J$7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278" id="{3E225EA2-79DA-477C-8059-EB37EB77BFAD}">
            <xm:f>D$24=Status!$J$6</xm:f>
            <x14:dxf>
              <fill>
                <patternFill>
                  <bgColor theme="8" tint="0.59996337778862885"/>
                </patternFill>
              </fill>
            </x14:dxf>
          </x14:cfRule>
          <xm:sqref>D32:H32 L32:Q32 U32:W32</xm:sqref>
        </x14:conditionalFormatting>
        <x14:conditionalFormatting xmlns:xm="http://schemas.microsoft.com/office/excel/2006/main">
          <x14:cfRule type="expression" priority="615" id="{F55513F7-B3C5-4D2F-92F9-E56AAB81A764}">
            <xm:f>C$45=Status!$J$25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expression" priority="616" id="{6C5EBB9A-5153-4FDD-9B8C-935E65E1FF42}">
            <xm:f>C$45=Status!$J$24</xm:f>
            <x14:dxf>
              <font>
                <color theme="0"/>
              </font>
              <fill>
                <patternFill>
                  <bgColor rgb="FF336699"/>
                </patternFill>
              </fill>
            </x14:dxf>
          </x14:cfRule>
          <x14:cfRule type="expression" priority="617" id="{1C7A1A65-72AD-407F-9402-A3C9E6F54F0C}">
            <xm:f>C$45=Status!$J$23</xm:f>
            <x14:dxf>
              <font>
                <color theme="0"/>
              </font>
              <fill>
                <patternFill>
                  <bgColor rgb="FF800080"/>
                </patternFill>
              </fill>
            </x14:dxf>
          </x14:cfRule>
          <x14:cfRule type="expression" priority="618" id="{D8FD3A34-1547-43F6-880D-4FE69937CCEB}">
            <xm:f>C$45=Status!$J$22</xm:f>
            <x14:dxf>
              <fill>
                <patternFill>
                  <bgColor rgb="FF66FF33"/>
                </patternFill>
              </fill>
            </x14:dxf>
          </x14:cfRule>
          <x14:cfRule type="expression" priority="619" id="{EC7DC900-58A5-47E0-968D-E8243EBFCB21}">
            <xm:f>C$45=Status!$J$21</xm:f>
            <x14:dxf>
              <fill>
                <patternFill>
                  <bgColor rgb="FFCCCC00"/>
                </patternFill>
              </fill>
            </x14:dxf>
          </x14:cfRule>
          <x14:cfRule type="expression" priority="620" id="{481ABE03-2982-45A2-8189-D4220B849718}">
            <xm:f>C$45=Status!$J$20</xm:f>
            <x14:dxf>
              <font>
                <color theme="0"/>
              </font>
              <fill>
                <patternFill>
                  <bgColor rgb="FF9900FF"/>
                </patternFill>
              </fill>
            </x14:dxf>
          </x14:cfRule>
          <x14:cfRule type="expression" priority="621" id="{9A7894CE-0420-41A4-B036-76B8B9D6CF47}">
            <xm:f>C$45=Status!$J$19</xm:f>
            <x14:dxf>
              <font>
                <color theme="0"/>
              </font>
              <fill>
                <patternFill>
                  <bgColor rgb="FFCC0000"/>
                </patternFill>
              </fill>
            </x14:dxf>
          </x14:cfRule>
          <x14:cfRule type="expression" priority="622" id="{342FF22A-D929-4B3D-86AD-2795F3072BC9}">
            <xm:f>C$45=Status!$J$17</xm:f>
            <x14:dxf>
              <font>
                <color theme="0"/>
              </font>
              <fill>
                <patternFill>
                  <bgColor rgb="FF33CC33"/>
                </patternFill>
              </fill>
            </x14:dxf>
          </x14:cfRule>
          <x14:cfRule type="expression" priority="623" id="{02CEEE61-C3D2-4D89-B42D-FEBC812A8D1D}">
            <xm:f>C$45=Status!$J$16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624" id="{BED7138D-7C73-4B3F-845E-9E4AF1EA81C5}">
            <xm:f>C$45=Status!$J$14</xm:f>
            <x14:dxf>
              <font>
                <color theme="0"/>
              </font>
              <fill>
                <patternFill>
                  <bgColor rgb="FF33CCFF"/>
                </patternFill>
              </fill>
            </x14:dxf>
          </x14:cfRule>
          <x14:cfRule type="expression" priority="625" id="{8FDE1253-9828-4FD0-8525-483E1D505C8F}">
            <xm:f>C$45=Status!$J$11</xm:f>
            <x14:dxf>
              <fill>
                <patternFill>
                  <bgColor rgb="FFFFC000"/>
                </patternFill>
              </fill>
            </x14:dxf>
          </x14:cfRule>
          <x14:cfRule type="expression" priority="626" id="{FA7460C4-A19D-40BB-8216-D0B7685D2890}">
            <xm:f>C$45=Status!$J$9</xm:f>
            <x14:dxf>
              <fill>
                <patternFill>
                  <bgColor rgb="FF66FFFF"/>
                </patternFill>
              </fill>
            </x14:dxf>
          </x14:cfRule>
          <x14:cfRule type="expression" priority="627" id="{2640F838-3594-40EF-8EA1-2A92E4AD5EF7}">
            <xm:f>C$45=Status!$J$8</xm:f>
            <x14:dxf>
              <fill>
                <patternFill>
                  <bgColor rgb="FF01FF74"/>
                </patternFill>
              </fill>
            </x14:dxf>
          </x14:cfRule>
          <x14:cfRule type="expression" priority="628" id="{C6626FA0-3443-46FF-A064-C824EBC962B0}">
            <xm:f>C$45=Status!$J$5</xm:f>
            <x14:dxf>
              <fill>
                <patternFill>
                  <bgColor rgb="FFBFBFBF"/>
                </patternFill>
              </fill>
            </x14:dxf>
          </x14:cfRule>
          <x14:cfRule type="expression" priority="629" id="{73436E23-D267-46E7-99EE-2C60C107E12F}">
            <xm:f>C$45=Status!$J$15</xm:f>
            <x14:dxf>
              <font>
                <color theme="0"/>
              </font>
              <fill>
                <patternFill>
                  <bgColor rgb="FFFF9999"/>
                </patternFill>
              </fill>
            </x14:dxf>
          </x14:cfRule>
          <x14:cfRule type="expression" priority="630" id="{104F43DF-0BE5-462E-A95F-EFF4FCC0D519}">
            <xm:f>C$45=Status!$J$18</xm:f>
            <x14:dxf>
              <font>
                <color theme="0"/>
              </font>
              <fill>
                <patternFill>
                  <bgColor rgb="FFFF6699"/>
                </patternFill>
              </fill>
            </x14:dxf>
          </x14:cfRule>
          <x14:cfRule type="expression" priority="631" id="{EAFBD6E4-1B31-40E6-A346-3934CDB85C9C}">
            <xm:f>C$45=Status!$J$13</xm:f>
            <x14:dxf>
              <font>
                <color theme="0"/>
              </font>
              <fill>
                <patternFill>
                  <bgColor rgb="FFFF66CC"/>
                </patternFill>
              </fill>
            </x14:dxf>
          </x14:cfRule>
          <x14:cfRule type="expression" priority="632" id="{5DBB540B-B786-4EBF-A8F7-90E26D9EE7B5}">
            <xm:f>C$45=Status!$J$12</xm:f>
            <x14:dxf>
              <fill>
                <patternFill>
                  <bgColor rgb="FFFFFF66"/>
                </patternFill>
              </fill>
            </x14:dxf>
          </x14:cfRule>
          <x14:cfRule type="expression" priority="633" id="{A5B0CE73-B55D-487F-81DE-CC69967E2335}">
            <xm:f>C$45=Status!$J$10</xm:f>
            <x14:dxf>
              <font>
                <color theme="0"/>
              </font>
              <fill>
                <patternFill>
                  <bgColor rgb="FFCC00FF"/>
                </patternFill>
              </fill>
            </x14:dxf>
          </x14:cfRule>
          <x14:cfRule type="expression" priority="634" id="{62DA20DD-89C5-4753-A08B-E3DD99F9A4CB}">
            <xm:f>C$45=Status!$J$7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635" id="{DD4BC686-0466-4074-A3D5-2FCEAB8E96B0}">
            <xm:f>C$45=Status!$J$6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C53:H53 L53:Q53 U53:Z53 AD53:AI53</xm:sqref>
        </x14:conditionalFormatting>
        <x14:conditionalFormatting xmlns:xm="http://schemas.microsoft.com/office/excel/2006/main">
          <x14:cfRule type="expression" priority="593" id="{4DED778C-59D7-424D-BB9C-B4F923AFBCBA}">
            <xm:f>C$62=Status!$J$25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expression" priority="594" id="{D7F2D7D0-8EE0-46BC-A53A-FDB5F0FD8463}">
            <xm:f>C$62=Status!$J$24</xm:f>
            <x14:dxf>
              <font>
                <color theme="0"/>
              </font>
              <fill>
                <patternFill>
                  <bgColor rgb="FF336699"/>
                </patternFill>
              </fill>
            </x14:dxf>
          </x14:cfRule>
          <x14:cfRule type="expression" priority="595" id="{BDB4460F-FA21-4E07-A028-F24084DD1B70}">
            <xm:f>C$62=Status!$J$23</xm:f>
            <x14:dxf>
              <font>
                <color theme="0"/>
              </font>
              <fill>
                <patternFill>
                  <bgColor rgb="FF800080"/>
                </patternFill>
              </fill>
            </x14:dxf>
          </x14:cfRule>
          <x14:cfRule type="expression" priority="596" id="{65E5B468-DFB3-4B26-AE09-6FFC6D1BE8FC}">
            <xm:f>C$62=Status!$J$22</xm:f>
            <x14:dxf>
              <fill>
                <patternFill>
                  <bgColor rgb="FF66FF33"/>
                </patternFill>
              </fill>
            </x14:dxf>
          </x14:cfRule>
          <x14:cfRule type="expression" priority="597" id="{88D7C706-3C54-40F9-966D-27A1F009542C}">
            <xm:f>C$62=Status!$J$21</xm:f>
            <x14:dxf>
              <fill>
                <patternFill>
                  <bgColor rgb="FFCCCC00"/>
                </patternFill>
              </fill>
            </x14:dxf>
          </x14:cfRule>
          <x14:cfRule type="expression" priority="598" id="{EED60CB4-B5A4-4412-974D-286F87EDAE27}">
            <xm:f>C$62=Status!$J$20</xm:f>
            <x14:dxf>
              <font>
                <color theme="0"/>
              </font>
              <fill>
                <patternFill>
                  <bgColor rgb="FF9900FF"/>
                </patternFill>
              </fill>
            </x14:dxf>
          </x14:cfRule>
          <x14:cfRule type="expression" priority="599" id="{31A77969-963B-4DFB-851D-D0B8B53360BB}">
            <xm:f>C$62=Status!$J$19</xm:f>
            <x14:dxf>
              <font>
                <color theme="0"/>
              </font>
              <fill>
                <patternFill>
                  <bgColor rgb="FFCC0000"/>
                </patternFill>
              </fill>
            </x14:dxf>
          </x14:cfRule>
          <x14:cfRule type="expression" priority="600" id="{42B8C311-26A6-4641-9E52-8A4100FBD370}">
            <xm:f>C$62=Status!$J$17</xm:f>
            <x14:dxf>
              <font>
                <color theme="0"/>
              </font>
              <fill>
                <patternFill>
                  <bgColor rgb="FF33CC33"/>
                </patternFill>
              </fill>
            </x14:dxf>
          </x14:cfRule>
          <x14:cfRule type="expression" priority="601" id="{5FA9B355-AEFA-4352-81CB-BC3DAA86A246}">
            <xm:f>C$62=Status!$J$16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602" id="{4F86712F-4773-4287-9345-00DCF9128132}">
            <xm:f>C$62=Status!$J$14</xm:f>
            <x14:dxf>
              <font>
                <color theme="0"/>
              </font>
              <fill>
                <patternFill>
                  <bgColor rgb="FF33CCFF"/>
                </patternFill>
              </fill>
            </x14:dxf>
          </x14:cfRule>
          <x14:cfRule type="expression" priority="603" id="{14E624BF-4C3B-41E0-A37E-272A5AB3C23F}">
            <xm:f>C$62=Status!$J$11</xm:f>
            <x14:dxf>
              <fill>
                <patternFill>
                  <bgColor rgb="FFFFC000"/>
                </patternFill>
              </fill>
            </x14:dxf>
          </x14:cfRule>
          <x14:cfRule type="expression" priority="604" id="{36DBEFD5-F311-4FE3-9F98-621E3017261B}">
            <xm:f>C$62=Status!$J$9</xm:f>
            <x14:dxf>
              <fill>
                <patternFill>
                  <bgColor rgb="FF66FFFF"/>
                </patternFill>
              </fill>
            </x14:dxf>
          </x14:cfRule>
          <x14:cfRule type="expression" priority="605" id="{3698A2EB-26CB-4119-8057-35F04C70CFB8}">
            <xm:f>C$62=Status!$J$8</xm:f>
            <x14:dxf>
              <fill>
                <patternFill>
                  <bgColor rgb="FF01FF74"/>
                </patternFill>
              </fill>
            </x14:dxf>
          </x14:cfRule>
          <x14:cfRule type="expression" priority="606" id="{22990EA3-A405-4B46-A913-A34F1D1423BA}">
            <xm:f>C$62=Status!$J$5</xm:f>
            <x14:dxf>
              <fill>
                <patternFill>
                  <bgColor rgb="FFBFBFBF"/>
                </patternFill>
              </fill>
            </x14:dxf>
          </x14:cfRule>
          <x14:cfRule type="expression" priority="607" id="{3556A42D-EE89-4BC2-8017-02D60CBFA76E}">
            <xm:f>C$62=Status!$J$15</xm:f>
            <x14:dxf>
              <font>
                <color theme="0"/>
              </font>
              <fill>
                <patternFill>
                  <bgColor rgb="FFFF9999"/>
                </patternFill>
              </fill>
            </x14:dxf>
          </x14:cfRule>
          <x14:cfRule type="expression" priority="608" id="{93B90A12-2B5C-4828-962F-BA7B5AEF1C91}">
            <xm:f>C$62=Status!$J$18</xm:f>
            <x14:dxf>
              <font>
                <color theme="0"/>
              </font>
              <fill>
                <patternFill>
                  <bgColor rgb="FFFF6699"/>
                </patternFill>
              </fill>
            </x14:dxf>
          </x14:cfRule>
          <x14:cfRule type="expression" priority="609" id="{18E38F03-2007-4379-A728-5E718418D0DB}">
            <xm:f>C$62=Status!$J$13</xm:f>
            <x14:dxf>
              <font>
                <color theme="0"/>
              </font>
              <fill>
                <patternFill>
                  <bgColor rgb="FFFF66CC"/>
                </patternFill>
              </fill>
            </x14:dxf>
          </x14:cfRule>
          <x14:cfRule type="expression" priority="610" id="{1A67D3C2-F788-42C0-9C7B-BE2E4D495686}">
            <xm:f>C$62=Status!$J$12</xm:f>
            <x14:dxf>
              <fill>
                <patternFill>
                  <bgColor rgb="FFFFFF66"/>
                </patternFill>
              </fill>
            </x14:dxf>
          </x14:cfRule>
          <x14:cfRule type="expression" priority="611" id="{21DCD83C-A6C8-4C4C-B5E2-794C97E2D993}">
            <xm:f>C$62=Status!$J$10</xm:f>
            <x14:dxf>
              <font>
                <color theme="0"/>
              </font>
              <fill>
                <patternFill>
                  <bgColor rgb="FFCC00FF"/>
                </patternFill>
              </fill>
            </x14:dxf>
          </x14:cfRule>
          <x14:cfRule type="expression" priority="612" id="{13035B6F-785F-4CA6-AFA6-BCE3E078FD22}">
            <xm:f>C$62=Status!$J$7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613" id="{033C8CF6-8BFC-4443-9EA3-B2AD7FE45ACD}">
            <xm:f>C$62=Status!$J$6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C54:H54 L54:Q54 U54:Z54 AD54:AI54</xm:sqref>
        </x14:conditionalFormatting>
        <x14:conditionalFormatting xmlns:xm="http://schemas.microsoft.com/office/excel/2006/main">
          <x14:cfRule type="expression" priority="555" id="{3D06E184-E455-47F7-9F49-C08B8AE4D008}">
            <xm:f>C$66=Status!$J$25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expression" priority="556" id="{54E32355-3229-45A0-8824-A1A9617F7235}">
            <xm:f>C$66=Status!$J$24</xm:f>
            <x14:dxf>
              <font>
                <color theme="0"/>
              </font>
              <fill>
                <patternFill>
                  <bgColor rgb="FF336699"/>
                </patternFill>
              </fill>
            </x14:dxf>
          </x14:cfRule>
          <x14:cfRule type="expression" priority="557" id="{81F7202F-D6EA-40B5-82C0-882AA49B1BDD}">
            <xm:f>C$66=Status!$J$23</xm:f>
            <x14:dxf>
              <font>
                <color theme="0"/>
              </font>
              <fill>
                <patternFill>
                  <bgColor rgb="FF800080"/>
                </patternFill>
              </fill>
            </x14:dxf>
          </x14:cfRule>
          <x14:cfRule type="expression" priority="558" id="{D64B9F40-3121-4289-9806-C6FC6F4B0E0C}">
            <xm:f>C$66=Status!$J$22</xm:f>
            <x14:dxf>
              <fill>
                <patternFill>
                  <bgColor rgb="FF66FF33"/>
                </patternFill>
              </fill>
            </x14:dxf>
          </x14:cfRule>
          <x14:cfRule type="expression" priority="559" id="{F0BBC5A3-4C71-428A-8C1C-A1A58E8045B5}">
            <xm:f>C$66=Status!$J$21</xm:f>
            <x14:dxf>
              <fill>
                <patternFill>
                  <bgColor rgb="FFCCCC00"/>
                </patternFill>
              </fill>
            </x14:dxf>
          </x14:cfRule>
          <x14:cfRule type="expression" priority="560" id="{0056460F-222F-4747-A230-A0F000810F1B}">
            <xm:f>C$66=Status!$J$20</xm:f>
            <x14:dxf>
              <font>
                <color theme="0"/>
              </font>
              <fill>
                <patternFill>
                  <bgColor rgb="FF9900FF"/>
                </patternFill>
              </fill>
            </x14:dxf>
          </x14:cfRule>
          <x14:cfRule type="expression" priority="561" id="{06555664-A1DE-4195-807F-DC68AF7350CD}">
            <xm:f>C$66=Status!$J$19</xm:f>
            <x14:dxf>
              <font>
                <color theme="0"/>
              </font>
              <fill>
                <patternFill>
                  <bgColor rgb="FFCC0000"/>
                </patternFill>
              </fill>
            </x14:dxf>
          </x14:cfRule>
          <x14:cfRule type="expression" priority="562" id="{D6206C1D-3CC4-42C3-AF79-8C7D3E0CF539}">
            <xm:f>C$66=Status!$J$17</xm:f>
            <x14:dxf>
              <font>
                <color theme="0"/>
              </font>
              <fill>
                <patternFill>
                  <bgColor rgb="FF33CC33"/>
                </patternFill>
              </fill>
            </x14:dxf>
          </x14:cfRule>
          <x14:cfRule type="expression" priority="563" id="{265AAA90-59E1-47EA-A069-D00EA1FCCAF6}">
            <xm:f>C$66=Status!$J$16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564" id="{26F863D9-7788-40F1-B4BC-D05C131E929E}">
            <xm:f>C$66=Status!$J$14</xm:f>
            <x14:dxf>
              <font>
                <color theme="0"/>
              </font>
              <fill>
                <patternFill>
                  <bgColor rgb="FF33CCFF"/>
                </patternFill>
              </fill>
            </x14:dxf>
          </x14:cfRule>
          <x14:cfRule type="expression" priority="565" id="{8A21DC4A-1AD0-487C-9B5E-C18DF852DC33}">
            <xm:f>C$66=Status!$J$11</xm:f>
            <x14:dxf>
              <fill>
                <patternFill>
                  <bgColor rgb="FFFFC000"/>
                </patternFill>
              </fill>
            </x14:dxf>
          </x14:cfRule>
          <x14:cfRule type="expression" priority="566" id="{5969F770-B535-487B-B833-D3529B120176}">
            <xm:f>C$66=Status!$J$9</xm:f>
            <x14:dxf>
              <fill>
                <patternFill>
                  <bgColor rgb="FF66FFFF"/>
                </patternFill>
              </fill>
            </x14:dxf>
          </x14:cfRule>
          <x14:cfRule type="expression" priority="567" id="{46252A14-6833-4B93-8DC0-F21D846F47BD}">
            <xm:f>C$66=Status!$J$8</xm:f>
            <x14:dxf>
              <fill>
                <patternFill>
                  <bgColor rgb="FF01FF74"/>
                </patternFill>
              </fill>
            </x14:dxf>
          </x14:cfRule>
          <x14:cfRule type="expression" priority="568" id="{A011150D-25FA-4D4F-9A3A-6B95E621EE08}">
            <xm:f>C$66=Status!$J$5</xm:f>
            <x14:dxf>
              <fill>
                <patternFill>
                  <bgColor rgb="FFBFBFBF"/>
                </patternFill>
              </fill>
            </x14:dxf>
          </x14:cfRule>
          <x14:cfRule type="expression" priority="569" id="{74527A83-BA66-42F3-A300-7CCC1A4B1374}">
            <xm:f>C$66=Status!$J$15</xm:f>
            <x14:dxf>
              <font>
                <color theme="0"/>
              </font>
              <fill>
                <patternFill>
                  <bgColor rgb="FFFF9999"/>
                </patternFill>
              </fill>
            </x14:dxf>
          </x14:cfRule>
          <x14:cfRule type="expression" priority="570" id="{AD1C6B5F-85C5-44B9-88EA-C50FA0426A5C}">
            <xm:f>C$66=Status!$J$18</xm:f>
            <x14:dxf>
              <font>
                <color theme="0"/>
              </font>
              <fill>
                <patternFill>
                  <bgColor rgb="FFFF6699"/>
                </patternFill>
              </fill>
            </x14:dxf>
          </x14:cfRule>
          <x14:cfRule type="expression" priority="571" id="{2D6281A9-02EE-41B9-974B-9BEDFD4023B1}">
            <xm:f>C$66=Status!$J$13</xm:f>
            <x14:dxf>
              <font>
                <color theme="0"/>
              </font>
              <fill>
                <patternFill>
                  <bgColor rgb="FFFF66CC"/>
                </patternFill>
              </fill>
            </x14:dxf>
          </x14:cfRule>
          <x14:cfRule type="expression" priority="572" id="{E52DFB3F-4821-4D1E-9383-9121213223A4}">
            <xm:f>C$66=Status!$J$12</xm:f>
            <x14:dxf>
              <fill>
                <patternFill>
                  <bgColor rgb="FFFFFF66"/>
                </patternFill>
              </fill>
            </x14:dxf>
          </x14:cfRule>
          <x14:cfRule type="expression" priority="573" id="{E6101979-6731-43F5-A58F-D7B79FC8A128}">
            <xm:f>C$66=Status!$J$10</xm:f>
            <x14:dxf>
              <font>
                <color theme="0"/>
              </font>
              <fill>
                <patternFill>
                  <bgColor rgb="FFCC00FF"/>
                </patternFill>
              </fill>
            </x14:dxf>
          </x14:cfRule>
          <x14:cfRule type="expression" priority="574" id="{E0219A06-3E7F-42FD-94A3-B0836C7DDE03}">
            <xm:f>C$66=Status!$J$7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575" id="{608D1450-937C-426D-B3A6-9E5A38CFFD39}">
            <xm:f>C$66=Status!$J$6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C74:AI74</xm:sqref>
        </x14:conditionalFormatting>
        <x14:conditionalFormatting xmlns:xm="http://schemas.microsoft.com/office/excel/2006/main">
          <x14:cfRule type="expression" priority="534" id="{13884751-2B62-4713-A3CA-CBCD5B7A0E7A}">
            <xm:f>C$83=Status!$J$25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expression" priority="535" id="{3951C22C-DD58-4150-B570-FADA6A2EF467}">
            <xm:f>C$83=Status!$J$24</xm:f>
            <x14:dxf>
              <font>
                <color theme="0"/>
              </font>
              <fill>
                <patternFill>
                  <bgColor rgb="FF336699"/>
                </patternFill>
              </fill>
            </x14:dxf>
          </x14:cfRule>
          <x14:cfRule type="expression" priority="536" id="{F60084F7-FABC-4F2A-A84F-EB814EE0E4B0}">
            <xm:f>C$83=Status!$J$23</xm:f>
            <x14:dxf>
              <font>
                <color theme="0"/>
              </font>
              <fill>
                <patternFill>
                  <bgColor rgb="FF800080"/>
                </patternFill>
              </fill>
            </x14:dxf>
          </x14:cfRule>
          <x14:cfRule type="expression" priority="537" id="{D9AD72F2-5B99-4471-83B2-5F3C65152919}">
            <xm:f>C$83=Status!$J$22</xm:f>
            <x14:dxf>
              <fill>
                <patternFill>
                  <bgColor rgb="FF66FF33"/>
                </patternFill>
              </fill>
            </x14:dxf>
          </x14:cfRule>
          <x14:cfRule type="expression" priority="538" id="{2B05087D-38C7-496C-9C31-F864C3468C4F}">
            <xm:f>C$83=Status!$J$21</xm:f>
            <x14:dxf>
              <fill>
                <patternFill>
                  <bgColor rgb="FFCCCC00"/>
                </patternFill>
              </fill>
            </x14:dxf>
          </x14:cfRule>
          <x14:cfRule type="expression" priority="539" id="{0B577945-6480-426D-9173-3BE7FAE8AA63}">
            <xm:f>C$83=Status!$J$20</xm:f>
            <x14:dxf>
              <font>
                <color theme="0"/>
              </font>
              <fill>
                <patternFill>
                  <bgColor rgb="FF9900FF"/>
                </patternFill>
              </fill>
            </x14:dxf>
          </x14:cfRule>
          <x14:cfRule type="expression" priority="540" id="{4E81B6E7-F495-4C77-B0B8-59FA2288FFE1}">
            <xm:f>C$83=Status!$J$19</xm:f>
            <x14:dxf>
              <font>
                <color theme="0"/>
              </font>
              <fill>
                <patternFill>
                  <bgColor rgb="FFCC0000"/>
                </patternFill>
              </fill>
            </x14:dxf>
          </x14:cfRule>
          <x14:cfRule type="expression" priority="541" id="{D1D79E3D-C391-4E01-B6D9-2A3844A49BAF}">
            <xm:f>C$83=Status!$J$17</xm:f>
            <x14:dxf>
              <font>
                <color theme="0"/>
              </font>
              <fill>
                <patternFill>
                  <bgColor rgb="FF33CC33"/>
                </patternFill>
              </fill>
            </x14:dxf>
          </x14:cfRule>
          <x14:cfRule type="expression" priority="542" id="{477AB6AF-B8EC-420B-AC62-280B705EF16D}">
            <xm:f>C$83=Status!$J$16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543" id="{9F481E43-86BC-4FFC-A35A-7384C08A5495}">
            <xm:f>C$83=Status!$J$14</xm:f>
            <x14:dxf>
              <font>
                <color theme="0"/>
              </font>
              <fill>
                <patternFill>
                  <bgColor rgb="FF33CCFF"/>
                </patternFill>
              </fill>
            </x14:dxf>
          </x14:cfRule>
          <x14:cfRule type="expression" priority="544" id="{FEB7F9C8-1072-4D2D-8733-6F2120BC214E}">
            <xm:f>C$83=Status!$J$11</xm:f>
            <x14:dxf>
              <fill>
                <patternFill>
                  <bgColor rgb="FFFFC000"/>
                </patternFill>
              </fill>
            </x14:dxf>
          </x14:cfRule>
          <x14:cfRule type="expression" priority="545" id="{07E2C872-18F0-436C-AC15-B00A7BEC379F}">
            <xm:f>C$83=Status!$J$9</xm:f>
            <x14:dxf>
              <fill>
                <patternFill>
                  <bgColor rgb="FF66FFFF"/>
                </patternFill>
              </fill>
            </x14:dxf>
          </x14:cfRule>
          <x14:cfRule type="expression" priority="546" id="{6B6E99D7-3B0E-4C0A-BC49-8DD471BCFFFB}">
            <xm:f>C$83=Status!$J$8</xm:f>
            <x14:dxf>
              <fill>
                <patternFill>
                  <bgColor rgb="FF01FF74"/>
                </patternFill>
              </fill>
            </x14:dxf>
          </x14:cfRule>
          <x14:cfRule type="expression" priority="547" id="{9D70B8A0-ECCA-4F3D-B671-2A5AC924B5FB}">
            <xm:f>C$83=Status!$J$5</xm:f>
            <x14:dxf>
              <fill>
                <patternFill>
                  <bgColor rgb="FFBFBFBF"/>
                </patternFill>
              </fill>
            </x14:dxf>
          </x14:cfRule>
          <x14:cfRule type="expression" priority="548" id="{F5711A7A-2466-47B2-9784-A89AEF4FAC2E}">
            <xm:f>C$83=Status!$J$15</xm:f>
            <x14:dxf>
              <font>
                <color theme="0"/>
              </font>
              <fill>
                <patternFill>
                  <bgColor rgb="FFFF9999"/>
                </patternFill>
              </fill>
            </x14:dxf>
          </x14:cfRule>
          <x14:cfRule type="expression" priority="549" id="{7359DA77-EA41-48D4-9F80-6BF43B37F1D7}">
            <xm:f>C$83=Status!$J$18</xm:f>
            <x14:dxf>
              <font>
                <color theme="0"/>
              </font>
              <fill>
                <patternFill>
                  <bgColor rgb="FFFF6699"/>
                </patternFill>
              </fill>
            </x14:dxf>
          </x14:cfRule>
          <x14:cfRule type="expression" priority="550" id="{0FBFC60B-9507-48D1-A376-10638EB951FB}">
            <xm:f>C$83=Status!$J$13</xm:f>
            <x14:dxf>
              <font>
                <color theme="0"/>
              </font>
              <fill>
                <patternFill>
                  <bgColor rgb="FFFF66CC"/>
                </patternFill>
              </fill>
            </x14:dxf>
          </x14:cfRule>
          <x14:cfRule type="expression" priority="551" id="{AA0FDDCD-A330-4653-8AE5-12E51FDFD94E}">
            <xm:f>C$83=Status!$J$12</xm:f>
            <x14:dxf>
              <fill>
                <patternFill>
                  <bgColor rgb="FFFFFF66"/>
                </patternFill>
              </fill>
            </x14:dxf>
          </x14:cfRule>
          <x14:cfRule type="expression" priority="552" id="{4D68AEC6-5DAC-4E2F-BC2E-F065055A76FC}">
            <xm:f>C$83=Status!$J$10</xm:f>
            <x14:dxf>
              <font>
                <color theme="0"/>
              </font>
              <fill>
                <patternFill>
                  <bgColor rgb="FFCC00FF"/>
                </patternFill>
              </fill>
            </x14:dxf>
          </x14:cfRule>
          <x14:cfRule type="expression" priority="553" id="{BF114D22-803B-4491-BBB9-65A902C86852}">
            <xm:f>C$83=Status!$J$7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554" id="{8DF85DB6-571A-4CA4-99E4-0F43B4641758}">
            <xm:f>C$83=Status!$J$6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C75:AI75</xm:sqref>
        </x14:conditionalFormatting>
        <x14:conditionalFormatting xmlns:xm="http://schemas.microsoft.com/office/excel/2006/main">
          <x14:cfRule type="expression" priority="509" id="{81892D86-0E5A-444D-ABDB-DAF8A64C616D}">
            <xm:f>C$87=Status!$J$25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expression" priority="510" id="{920556D0-36DA-4266-B54C-A5D08C9AB0C7}">
            <xm:f>C$87=Status!$J$24</xm:f>
            <x14:dxf>
              <font>
                <color theme="0"/>
              </font>
              <fill>
                <patternFill>
                  <bgColor rgb="FF336699"/>
                </patternFill>
              </fill>
            </x14:dxf>
          </x14:cfRule>
          <x14:cfRule type="expression" priority="511" id="{F90DB257-CD92-41D3-AA24-1411CA93F918}">
            <xm:f>C$87=Status!$J$23</xm:f>
            <x14:dxf>
              <font>
                <color theme="0"/>
              </font>
              <fill>
                <patternFill>
                  <bgColor rgb="FF800080"/>
                </patternFill>
              </fill>
            </x14:dxf>
          </x14:cfRule>
          <x14:cfRule type="expression" priority="512" id="{67719059-C2C2-4E46-81E9-C656923ED352}">
            <xm:f>C$87=Status!$J$22</xm:f>
            <x14:dxf>
              <fill>
                <patternFill>
                  <bgColor rgb="FF66FF33"/>
                </patternFill>
              </fill>
            </x14:dxf>
          </x14:cfRule>
          <x14:cfRule type="expression" priority="513" id="{92A6764C-5399-4FF9-8A59-98ACEB4B80BA}">
            <xm:f>C$87=Status!$J$21</xm:f>
            <x14:dxf>
              <fill>
                <patternFill>
                  <bgColor rgb="FFCCCC00"/>
                </patternFill>
              </fill>
            </x14:dxf>
          </x14:cfRule>
          <x14:cfRule type="expression" priority="514" id="{53B31A60-418C-4F41-8175-A119280EF844}">
            <xm:f>C$87=Status!$J$20</xm:f>
            <x14:dxf>
              <font>
                <color theme="0"/>
              </font>
              <fill>
                <patternFill>
                  <bgColor rgb="FF9900FF"/>
                </patternFill>
              </fill>
            </x14:dxf>
          </x14:cfRule>
          <x14:cfRule type="expression" priority="515" id="{DA97E741-ECE1-4C1A-A796-F062CC29E2AF}">
            <xm:f>C$87=Status!$J$19</xm:f>
            <x14:dxf>
              <font>
                <color theme="0"/>
              </font>
              <fill>
                <patternFill>
                  <bgColor rgb="FFCC0000"/>
                </patternFill>
              </fill>
            </x14:dxf>
          </x14:cfRule>
          <x14:cfRule type="expression" priority="516" id="{D2BD8426-F443-4A27-A255-DD2B15502B7C}">
            <xm:f>C$87=Status!$J$17</xm:f>
            <x14:dxf>
              <font>
                <color theme="0"/>
              </font>
              <fill>
                <patternFill>
                  <bgColor rgb="FF33CC33"/>
                </patternFill>
              </fill>
            </x14:dxf>
          </x14:cfRule>
          <x14:cfRule type="expression" priority="517" id="{669AF07D-66A0-447A-BE93-1055588F0E42}">
            <xm:f>C$87=Status!$J$16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518" id="{77F0B25A-2303-467C-A5BA-BD944CEE6BAE}">
            <xm:f>C$87=Status!$J$14</xm:f>
            <x14:dxf>
              <font>
                <color theme="0"/>
              </font>
              <fill>
                <patternFill>
                  <bgColor rgb="FF33CCFF"/>
                </patternFill>
              </fill>
            </x14:dxf>
          </x14:cfRule>
          <x14:cfRule type="expression" priority="519" id="{24E0CE0D-FF74-45E5-9C31-0D215792BE73}">
            <xm:f>C$87=Status!$J$11</xm:f>
            <x14:dxf>
              <fill>
                <patternFill>
                  <bgColor rgb="FFFFC000"/>
                </patternFill>
              </fill>
            </x14:dxf>
          </x14:cfRule>
          <x14:cfRule type="expression" priority="520" id="{3F9C7BBA-8D59-43C7-AE81-183D4E756C1D}">
            <xm:f>C$87=Status!$J$9</xm:f>
            <x14:dxf>
              <fill>
                <patternFill>
                  <bgColor rgb="FF66FFFF"/>
                </patternFill>
              </fill>
            </x14:dxf>
          </x14:cfRule>
          <x14:cfRule type="expression" priority="521" id="{8C3A5721-D802-4220-B97E-DC32360D5C1F}">
            <xm:f>C$87=Status!$J$8</xm:f>
            <x14:dxf>
              <fill>
                <patternFill>
                  <bgColor rgb="FF01FF74"/>
                </patternFill>
              </fill>
            </x14:dxf>
          </x14:cfRule>
          <x14:cfRule type="expression" priority="522" id="{E39EF934-73C3-4281-ADAF-F24A4CB73363}">
            <xm:f>C$87=Status!$J$5</xm:f>
            <x14:dxf>
              <fill>
                <patternFill>
                  <bgColor rgb="FFBFBFBF"/>
                </patternFill>
              </fill>
            </x14:dxf>
          </x14:cfRule>
          <x14:cfRule type="expression" priority="523" id="{F47E59CA-F939-4696-8B14-DD98BDF83948}">
            <xm:f>C$87=Status!$J$15</xm:f>
            <x14:dxf>
              <font>
                <color theme="0"/>
              </font>
              <fill>
                <patternFill>
                  <bgColor rgb="FFFF9999"/>
                </patternFill>
              </fill>
            </x14:dxf>
          </x14:cfRule>
          <x14:cfRule type="expression" priority="524" id="{28C26ABA-9A78-4EC8-A142-A455F392523D}">
            <xm:f>C$87=Status!$J$18</xm:f>
            <x14:dxf>
              <font>
                <color theme="0"/>
              </font>
              <fill>
                <patternFill>
                  <bgColor rgb="FFFF6699"/>
                </patternFill>
              </fill>
            </x14:dxf>
          </x14:cfRule>
          <x14:cfRule type="expression" priority="525" id="{98C2AAEB-6F9A-4D58-A85A-234DE18D348E}">
            <xm:f>C$87=Status!$J$13</xm:f>
            <x14:dxf>
              <font>
                <color theme="0"/>
              </font>
              <fill>
                <patternFill>
                  <bgColor rgb="FFFF66CC"/>
                </patternFill>
              </fill>
            </x14:dxf>
          </x14:cfRule>
          <x14:cfRule type="expression" priority="526" id="{54F7A7B1-15BD-417A-8C35-F8C0D01D374B}">
            <xm:f>C$87=Status!$J$12</xm:f>
            <x14:dxf>
              <fill>
                <patternFill>
                  <bgColor rgb="FFFFFF66"/>
                </patternFill>
              </fill>
            </x14:dxf>
          </x14:cfRule>
          <x14:cfRule type="expression" priority="527" id="{15C14C73-3F92-4234-96E6-AFD1EC6A1964}">
            <xm:f>C$87=Status!$J$10</xm:f>
            <x14:dxf>
              <font>
                <color theme="0"/>
              </font>
              <fill>
                <patternFill>
                  <bgColor rgb="FFCC00FF"/>
                </patternFill>
              </fill>
            </x14:dxf>
          </x14:cfRule>
          <x14:cfRule type="expression" priority="528" id="{B07BCFF5-5C47-4E77-A09F-B6EAF04AF953}">
            <xm:f>C$87=Status!$J$7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529" id="{C559F68C-ABC2-4615-81AB-F01EED97386E}">
            <xm:f>C$87=Status!$J$6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C97:AN97</xm:sqref>
        </x14:conditionalFormatting>
        <x14:conditionalFormatting xmlns:xm="http://schemas.microsoft.com/office/excel/2006/main">
          <x14:cfRule type="expression" priority="486" id="{E7BDAAA8-F322-41AD-96C0-E4942E3AC176}">
            <xm:f>C$108=Status!$J$25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expression" priority="487" id="{6F12B94F-2E03-4E8A-9274-413D7A7F67CD}">
            <xm:f>C$108=Status!$J$24</xm:f>
            <x14:dxf>
              <font>
                <color theme="0"/>
              </font>
              <fill>
                <patternFill>
                  <bgColor rgb="FF336699"/>
                </patternFill>
              </fill>
            </x14:dxf>
          </x14:cfRule>
          <x14:cfRule type="expression" priority="488" id="{45524BF1-57C2-4074-B29A-B23A1AC11659}">
            <xm:f>C$108=Status!$J$23</xm:f>
            <x14:dxf>
              <font>
                <color theme="0"/>
              </font>
              <fill>
                <patternFill>
                  <bgColor rgb="FF800080"/>
                </patternFill>
              </fill>
            </x14:dxf>
          </x14:cfRule>
          <x14:cfRule type="expression" priority="489" id="{52ED3829-E7FC-47A7-B712-E5FF749A38C6}">
            <xm:f>C$108=Status!$J$22</xm:f>
            <x14:dxf>
              <fill>
                <patternFill>
                  <bgColor rgb="FF66FF33"/>
                </patternFill>
              </fill>
            </x14:dxf>
          </x14:cfRule>
          <x14:cfRule type="expression" priority="490" id="{D122E157-BFA6-496C-A8CD-4891E4A21105}">
            <xm:f>C$108=Status!$J$21</xm:f>
            <x14:dxf>
              <fill>
                <patternFill>
                  <bgColor rgb="FFCCCC00"/>
                </patternFill>
              </fill>
            </x14:dxf>
          </x14:cfRule>
          <x14:cfRule type="expression" priority="491" id="{1FCB6482-A290-4AE6-A0DE-25254F17D32A}">
            <xm:f>C$108=Status!$J$20</xm:f>
            <x14:dxf>
              <font>
                <color theme="0"/>
              </font>
              <fill>
                <patternFill>
                  <bgColor rgb="FF9900FF"/>
                </patternFill>
              </fill>
            </x14:dxf>
          </x14:cfRule>
          <x14:cfRule type="expression" priority="492" id="{D5EBB70B-9712-4089-9F8F-DF4340F40E6D}">
            <xm:f>C$108=Status!$J$19</xm:f>
            <x14:dxf>
              <font>
                <color theme="0"/>
              </font>
              <fill>
                <patternFill>
                  <bgColor rgb="FFCC0000"/>
                </patternFill>
              </fill>
            </x14:dxf>
          </x14:cfRule>
          <x14:cfRule type="expression" priority="493" id="{1BDDB15A-0628-4FC4-99D7-9F8EDD9E3497}">
            <xm:f>C$108=Status!$J$17</xm:f>
            <x14:dxf>
              <font>
                <color theme="0"/>
              </font>
              <fill>
                <patternFill>
                  <bgColor rgb="FF33CC33"/>
                </patternFill>
              </fill>
            </x14:dxf>
          </x14:cfRule>
          <x14:cfRule type="expression" priority="494" id="{5772C8B2-FC93-4BD5-9477-624B587A0739}">
            <xm:f>C$108=Status!$J$16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495" id="{6DDC6A91-D9FE-4B4D-9CCF-8F88C9FF9170}">
            <xm:f>C$108=Status!$J$14</xm:f>
            <x14:dxf>
              <font>
                <color theme="0"/>
              </font>
              <fill>
                <patternFill>
                  <bgColor rgb="FF33CCFF"/>
                </patternFill>
              </fill>
            </x14:dxf>
          </x14:cfRule>
          <x14:cfRule type="expression" priority="496" id="{72928286-DAFE-47A5-956B-21E62ED858DD}">
            <xm:f>C$108=Status!$J$11</xm:f>
            <x14:dxf>
              <fill>
                <patternFill>
                  <bgColor rgb="FFFFC000"/>
                </patternFill>
              </fill>
            </x14:dxf>
          </x14:cfRule>
          <x14:cfRule type="expression" priority="497" id="{C4D2C803-32EB-4B22-9500-BC4BFE0CABC3}">
            <xm:f>C$108=Status!$J$9</xm:f>
            <x14:dxf>
              <fill>
                <patternFill>
                  <bgColor rgb="FF66FFFF"/>
                </patternFill>
              </fill>
            </x14:dxf>
          </x14:cfRule>
          <x14:cfRule type="expression" priority="498" id="{E7D949D2-BA57-4FC5-9A4B-ABD584B8C14F}">
            <xm:f>C$108=Status!$J$8</xm:f>
            <x14:dxf>
              <fill>
                <patternFill>
                  <bgColor rgb="FF01FF74"/>
                </patternFill>
              </fill>
            </x14:dxf>
          </x14:cfRule>
          <x14:cfRule type="expression" priority="499" id="{35DD65A2-4C3D-4CC0-B526-FB1EDCF9E380}">
            <xm:f>C$108=Status!$J$5</xm:f>
            <x14:dxf>
              <fill>
                <patternFill>
                  <bgColor rgb="FFBFBFBF"/>
                </patternFill>
              </fill>
            </x14:dxf>
          </x14:cfRule>
          <x14:cfRule type="expression" priority="500" id="{94532FFA-921F-413B-8426-28B1A81D98A8}">
            <xm:f>C$108=Status!$J$15</xm:f>
            <x14:dxf>
              <font>
                <color theme="0"/>
              </font>
              <fill>
                <patternFill>
                  <bgColor rgb="FFFF9999"/>
                </patternFill>
              </fill>
            </x14:dxf>
          </x14:cfRule>
          <x14:cfRule type="expression" priority="501" id="{D2EA340F-AB75-4B95-9F4B-4F5E20D8841E}">
            <xm:f>C$108=Status!$J$18</xm:f>
            <x14:dxf>
              <font>
                <color theme="0"/>
              </font>
              <fill>
                <patternFill>
                  <bgColor rgb="FFFF6699"/>
                </patternFill>
              </fill>
            </x14:dxf>
          </x14:cfRule>
          <x14:cfRule type="expression" priority="502" id="{1F6F8D3D-B856-4ECA-B098-4F6C2D9026BB}">
            <xm:f>C$108=Status!$J$13</xm:f>
            <x14:dxf>
              <font>
                <color theme="0"/>
              </font>
              <fill>
                <patternFill>
                  <bgColor rgb="FFFF66CC"/>
                </patternFill>
              </fill>
            </x14:dxf>
          </x14:cfRule>
          <x14:cfRule type="expression" priority="503" id="{5E332F37-F9EF-4BC0-A894-7A12082B4908}">
            <xm:f>C$108=Status!$J$12</xm:f>
            <x14:dxf>
              <fill>
                <patternFill>
                  <bgColor rgb="FFFFFF66"/>
                </patternFill>
              </fill>
            </x14:dxf>
          </x14:cfRule>
          <x14:cfRule type="expression" priority="504" id="{39C4559D-9699-44B0-9610-CD3B7989FBA8}">
            <xm:f>C$108=Status!$J$10</xm:f>
            <x14:dxf>
              <font>
                <color theme="0"/>
              </font>
              <fill>
                <patternFill>
                  <bgColor rgb="FFCC00FF"/>
                </patternFill>
              </fill>
            </x14:dxf>
          </x14:cfRule>
          <x14:cfRule type="expression" priority="505" id="{35AD7F32-D20F-43DA-86A6-E71B11E4EBE6}">
            <xm:f>C$108=Status!$J$7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506" id="{A0B292E8-90E3-486D-9F5E-BDF26A46721A}">
            <xm:f>C$108=Status!$J$6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C98:AN98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64C0-4697-474A-A576-AAC650DC59D9}">
  <sheetPr>
    <tabColor rgb="FF92D050"/>
  </sheetPr>
  <dimension ref="A1:AA28"/>
  <sheetViews>
    <sheetView zoomScale="160" zoomScaleNormal="160" workbookViewId="0">
      <selection activeCell="C53" sqref="C53"/>
    </sheetView>
  </sheetViews>
  <sheetFormatPr baseColWidth="10" defaultColWidth="11.5703125" defaultRowHeight="12.75" x14ac:dyDescent="0.25"/>
  <cols>
    <col min="1" max="1" width="8" style="87" customWidth="1"/>
    <col min="2" max="2" width="1.42578125" style="91" customWidth="1"/>
    <col min="3" max="26" width="8" style="91" customWidth="1"/>
    <col min="27" max="27" width="1.42578125" style="91" customWidth="1"/>
    <col min="28" max="16384" width="11.5703125" style="91"/>
  </cols>
  <sheetData>
    <row r="1" spans="1:27" s="66" customFormat="1" ht="15" customHeight="1" thickTop="1" thickBot="1" x14ac:dyDescent="0.3">
      <c r="A1" s="93" t="s">
        <v>212</v>
      </c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</row>
    <row r="2" spans="1:27" s="80" customFormat="1" ht="10.15" customHeight="1" thickTop="1" thickBot="1" x14ac:dyDescent="0.3">
      <c r="C2" s="80">
        <f t="shared" ref="C2:K2" si="0">IFERROR(INDEX(_VersNpf,MATCH($A$1&amp;"/0"&amp;C6,_DeNpf,0)),"")</f>
        <v>0</v>
      </c>
      <c r="D2" s="80">
        <f t="shared" si="0"/>
        <v>0</v>
      </c>
      <c r="E2" s="80">
        <f t="shared" si="0"/>
        <v>0</v>
      </c>
      <c r="F2" s="80">
        <f t="shared" si="0"/>
        <v>0</v>
      </c>
      <c r="G2" s="80">
        <f t="shared" si="0"/>
        <v>0</v>
      </c>
      <c r="H2" s="80">
        <f t="shared" si="0"/>
        <v>0</v>
      </c>
      <c r="I2" s="80">
        <f t="shared" si="0"/>
        <v>0</v>
      </c>
      <c r="J2" s="80">
        <f t="shared" si="0"/>
        <v>0</v>
      </c>
      <c r="K2" s="80">
        <f t="shared" si="0"/>
        <v>0</v>
      </c>
      <c r="L2" s="80">
        <f t="shared" ref="L2:Z2" si="1">IFERROR(INDEX(_VersNpf,MATCH($A$1&amp;"/"&amp;L6,_DeNpf,0)),"")</f>
        <v>0</v>
      </c>
      <c r="M2" s="80">
        <f t="shared" si="1"/>
        <v>0</v>
      </c>
      <c r="N2" s="80">
        <f t="shared" si="1"/>
        <v>0</v>
      </c>
      <c r="O2" s="80" t="str">
        <f t="shared" si="1"/>
        <v/>
      </c>
      <c r="P2" s="80" t="str">
        <f t="shared" si="1"/>
        <v/>
      </c>
      <c r="Q2" s="80" t="str">
        <f t="shared" si="1"/>
        <v/>
      </c>
      <c r="R2" s="80" t="str">
        <f t="shared" si="1"/>
        <v/>
      </c>
      <c r="S2" s="80" t="str">
        <f t="shared" si="1"/>
        <v/>
      </c>
      <c r="T2" s="80" t="str">
        <f t="shared" si="1"/>
        <v/>
      </c>
      <c r="U2" s="80" t="str">
        <f t="shared" si="1"/>
        <v/>
      </c>
      <c r="V2" s="80" t="str">
        <f t="shared" si="1"/>
        <v/>
      </c>
      <c r="W2" s="80" t="str">
        <f t="shared" si="1"/>
        <v/>
      </c>
      <c r="X2" s="80" t="str">
        <f t="shared" si="1"/>
        <v/>
      </c>
      <c r="Y2" s="80" t="str">
        <f t="shared" si="1"/>
        <v/>
      </c>
      <c r="Z2" s="80" t="str">
        <f t="shared" si="1"/>
        <v/>
      </c>
    </row>
    <row r="3" spans="1:27" s="84" customFormat="1" ht="10.15" customHeight="1" thickTop="1" thickBot="1" x14ac:dyDescent="0.3">
      <c r="C3" s="84" t="str">
        <f t="shared" ref="C3:K3" si="2">IFERROR(INDEX(_Cable,MATCH($A$1&amp;"/0"&amp;C6,_DeNpf,0)),"")</f>
        <v>16-32701</v>
      </c>
      <c r="D3" s="84" t="str">
        <f t="shared" si="2"/>
        <v>16-32702</v>
      </c>
      <c r="E3" s="84" t="str">
        <f t="shared" si="2"/>
        <v>16-32703</v>
      </c>
      <c r="F3" s="84" t="str">
        <f t="shared" si="2"/>
        <v>16-32704</v>
      </c>
      <c r="G3" s="84" t="str">
        <f t="shared" si="2"/>
        <v>16-32705</v>
      </c>
      <c r="H3" s="84" t="str">
        <f t="shared" si="2"/>
        <v>16-32706</v>
      </c>
      <c r="I3" s="84" t="str">
        <f t="shared" si="2"/>
        <v>16-32707</v>
      </c>
      <c r="J3" s="84" t="str">
        <f t="shared" si="2"/>
        <v>16-32708</v>
      </c>
      <c r="K3" s="84" t="str">
        <f t="shared" si="2"/>
        <v>16-32709</v>
      </c>
      <c r="L3" s="84" t="str">
        <f t="shared" ref="L3:Z3" si="3">IFERROR(INDEX(_Cable,MATCH($A$1&amp;"/"&amp;L6,_DeNpf,0)),"")</f>
        <v>16-32710</v>
      </c>
      <c r="M3" s="84" t="str">
        <f t="shared" si="3"/>
        <v>16-32711</v>
      </c>
      <c r="N3" s="84" t="str">
        <f t="shared" si="3"/>
        <v>16-32712</v>
      </c>
      <c r="O3" s="84" t="str">
        <f t="shared" si="3"/>
        <v/>
      </c>
      <c r="P3" s="84" t="str">
        <f t="shared" si="3"/>
        <v/>
      </c>
      <c r="Q3" s="84" t="str">
        <f t="shared" si="3"/>
        <v/>
      </c>
      <c r="R3" s="84" t="str">
        <f t="shared" si="3"/>
        <v/>
      </c>
      <c r="S3" s="84" t="str">
        <f t="shared" si="3"/>
        <v/>
      </c>
      <c r="T3" s="84" t="str">
        <f t="shared" si="3"/>
        <v/>
      </c>
      <c r="U3" s="84" t="str">
        <f t="shared" si="3"/>
        <v/>
      </c>
      <c r="V3" s="84" t="str">
        <f t="shared" si="3"/>
        <v/>
      </c>
      <c r="W3" s="84" t="str">
        <f t="shared" si="3"/>
        <v/>
      </c>
      <c r="X3" s="84" t="str">
        <f t="shared" si="3"/>
        <v/>
      </c>
      <c r="Y3" s="84" t="str">
        <f t="shared" si="3"/>
        <v/>
      </c>
      <c r="Z3" s="84" t="str">
        <f t="shared" si="3"/>
        <v/>
      </c>
    </row>
    <row r="4" spans="1:27" s="80" customFormat="1" ht="10.15" customHeight="1" thickTop="1" thickBot="1" x14ac:dyDescent="0.3">
      <c r="A4" s="95"/>
      <c r="B4" s="96"/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97"/>
      <c r="AA4" s="98"/>
    </row>
    <row r="5" spans="1:27" s="66" customFormat="1" ht="7.9" customHeight="1" thickTop="1" thickBot="1" x14ac:dyDescent="0.3">
      <c r="A5" s="68"/>
      <c r="B5" s="69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1"/>
    </row>
    <row r="6" spans="1:27" s="72" customFormat="1" ht="15" customHeight="1" thickTop="1" thickBot="1" x14ac:dyDescent="0.3">
      <c r="B6" s="73"/>
      <c r="C6" s="74">
        <v>1</v>
      </c>
      <c r="D6" s="74">
        <v>2</v>
      </c>
      <c r="E6" s="74">
        <v>3</v>
      </c>
      <c r="F6" s="74">
        <v>4</v>
      </c>
      <c r="G6" s="74">
        <v>5</v>
      </c>
      <c r="H6" s="74">
        <v>6</v>
      </c>
      <c r="I6" s="74">
        <v>7</v>
      </c>
      <c r="J6" s="74">
        <v>8</v>
      </c>
      <c r="K6" s="74">
        <v>9</v>
      </c>
      <c r="L6" s="74">
        <v>10</v>
      </c>
      <c r="M6" s="74">
        <v>11</v>
      </c>
      <c r="N6" s="74">
        <v>12</v>
      </c>
      <c r="O6" s="74">
        <v>13</v>
      </c>
      <c r="P6" s="74">
        <v>14</v>
      </c>
      <c r="Q6" s="74">
        <v>15</v>
      </c>
      <c r="R6" s="74">
        <v>16</v>
      </c>
      <c r="S6" s="74">
        <v>17</v>
      </c>
      <c r="T6" s="74">
        <v>18</v>
      </c>
      <c r="U6" s="74">
        <v>19</v>
      </c>
      <c r="V6" s="74">
        <v>20</v>
      </c>
      <c r="W6" s="74">
        <v>21</v>
      </c>
      <c r="X6" s="74">
        <v>22</v>
      </c>
      <c r="Y6" s="74">
        <v>23</v>
      </c>
      <c r="Z6" s="74">
        <v>24</v>
      </c>
      <c r="AA6" s="75"/>
    </row>
    <row r="7" spans="1:27" s="66" customFormat="1" ht="7.9" customHeight="1" thickTop="1" thickBot="1" x14ac:dyDescent="0.3">
      <c r="A7" s="68"/>
      <c r="B7" s="76"/>
      <c r="C7" s="77"/>
      <c r="D7" s="77"/>
      <c r="E7" s="77"/>
      <c r="F7" s="77"/>
      <c r="G7" s="77"/>
      <c r="H7" s="77"/>
      <c r="I7" s="77"/>
      <c r="J7" s="77"/>
      <c r="K7" s="77"/>
      <c r="L7" s="77"/>
      <c r="M7" s="77"/>
      <c r="N7" s="77"/>
      <c r="O7" s="77"/>
      <c r="P7" s="77"/>
      <c r="Q7" s="77"/>
      <c r="R7" s="77"/>
      <c r="S7" s="77"/>
      <c r="T7" s="77"/>
      <c r="U7" s="77"/>
      <c r="V7" s="77"/>
      <c r="W7" s="77"/>
      <c r="X7" s="77"/>
      <c r="Y7" s="77"/>
      <c r="Z7" s="77"/>
      <c r="AA7" s="78"/>
    </row>
    <row r="8" spans="1:27" s="66" customFormat="1" ht="10.15" customHeight="1" thickTop="1" thickBot="1" x14ac:dyDescent="0.3">
      <c r="A8" s="68"/>
      <c r="O8" s="79"/>
      <c r="P8" s="79"/>
      <c r="Q8" s="79"/>
      <c r="R8" s="79"/>
      <c r="S8" s="79"/>
      <c r="T8" s="79"/>
      <c r="U8" s="79"/>
      <c r="V8" s="79"/>
      <c r="W8" s="79"/>
      <c r="X8" s="79"/>
      <c r="Y8" s="79"/>
      <c r="Z8" s="79"/>
      <c r="AA8" s="79"/>
    </row>
    <row r="9" spans="1:27" s="72" customFormat="1" ht="10.15" customHeight="1" thickTop="1" thickBot="1" x14ac:dyDescent="0.3">
      <c r="A9" s="65"/>
      <c r="C9" s="84" t="str">
        <f t="shared" ref="C9:K9" si="4">IFERROR(INDEX(_CableEqpt,MATCH($A$1&amp;"/0"&amp;C6,_DeNpf,0)),"")</f>
        <v>16-32501</v>
      </c>
      <c r="D9" s="84" t="str">
        <f t="shared" si="4"/>
        <v>16-32502</v>
      </c>
      <c r="E9" s="84" t="str">
        <f t="shared" si="4"/>
        <v>16-32503</v>
      </c>
      <c r="F9" s="84" t="str">
        <f t="shared" si="4"/>
        <v>16-32504</v>
      </c>
      <c r="G9" s="84" t="str">
        <f t="shared" si="4"/>
        <v>16-32505</v>
      </c>
      <c r="H9" s="84" t="str">
        <f t="shared" si="4"/>
        <v>16-32506</v>
      </c>
      <c r="I9" s="84" t="str">
        <f t="shared" si="4"/>
        <v>16-32507</v>
      </c>
      <c r="J9" s="84" t="str">
        <f t="shared" si="4"/>
        <v>16-32508</v>
      </c>
      <c r="K9" s="84" t="str">
        <f t="shared" si="4"/>
        <v>16-32509</v>
      </c>
      <c r="L9" s="84" t="str">
        <f t="shared" ref="L9:Z9" si="5">IFERROR(INDEX(_CableEqpt,MATCH($A$1&amp;"/"&amp;L6,_DeNpf,0)),"")</f>
        <v>16-32510</v>
      </c>
      <c r="M9" s="84" t="str">
        <f t="shared" si="5"/>
        <v>16-32511</v>
      </c>
      <c r="N9" s="84" t="str">
        <f t="shared" si="5"/>
        <v>16-32530</v>
      </c>
      <c r="O9" s="84" t="str">
        <f t="shared" si="5"/>
        <v/>
      </c>
      <c r="P9" s="84" t="str">
        <f t="shared" si="5"/>
        <v/>
      </c>
      <c r="Q9" s="84" t="str">
        <f t="shared" si="5"/>
        <v/>
      </c>
      <c r="R9" s="84" t="str">
        <f t="shared" si="5"/>
        <v/>
      </c>
      <c r="S9" s="84" t="str">
        <f t="shared" si="5"/>
        <v/>
      </c>
      <c r="T9" s="84" t="str">
        <f t="shared" si="5"/>
        <v/>
      </c>
      <c r="U9" s="84" t="str">
        <f t="shared" si="5"/>
        <v/>
      </c>
      <c r="V9" s="84" t="str">
        <f t="shared" si="5"/>
        <v/>
      </c>
      <c r="W9" s="84" t="str">
        <f t="shared" si="5"/>
        <v/>
      </c>
      <c r="X9" s="84" t="str">
        <f t="shared" si="5"/>
        <v/>
      </c>
      <c r="Y9" s="84" t="str">
        <f t="shared" si="5"/>
        <v/>
      </c>
      <c r="Z9" s="84" t="str">
        <f t="shared" si="5"/>
        <v/>
      </c>
      <c r="AA9" s="94"/>
    </row>
    <row r="10" spans="1:27" s="80" customFormat="1" ht="10.15" customHeight="1" thickTop="1" thickBot="1" x14ac:dyDescent="0.3"/>
    <row r="11" spans="1:27" s="81" customFormat="1" ht="21.6" customHeight="1" thickTop="1" thickBot="1" x14ac:dyDescent="0.3">
      <c r="A11" s="81" t="s">
        <v>6</v>
      </c>
      <c r="C11" s="82" t="str">
        <f t="shared" ref="C11:K11" si="6">IFERROR(INDEX(_Label,MATCH($A$1&amp;"/0"&amp;C6,_DeNpf,0)),"")</f>
        <v>RSP 16-19</v>
      </c>
      <c r="D11" s="82" t="str">
        <f t="shared" si="6"/>
        <v>RSP 16-29</v>
      </c>
      <c r="E11" s="82" t="str">
        <f t="shared" si="6"/>
        <v>RSP 16-25</v>
      </c>
      <c r="F11" s="82" t="str">
        <f t="shared" si="6"/>
        <v>RSP 16-27</v>
      </c>
      <c r="G11" s="82" t="str">
        <f t="shared" si="6"/>
        <v>RSP 16-20</v>
      </c>
      <c r="H11" s="82" t="str">
        <f t="shared" si="6"/>
        <v>RSP 16-18</v>
      </c>
      <c r="I11" s="82" t="str">
        <f t="shared" si="6"/>
        <v>RSP 16-17</v>
      </c>
      <c r="J11" s="82" t="str">
        <f t="shared" si="6"/>
        <v>RSP 16-22</v>
      </c>
      <c r="K11" s="82" t="str">
        <f t="shared" si="6"/>
        <v>RSP 16-24</v>
      </c>
      <c r="L11" s="82" t="str">
        <f t="shared" ref="L11:Z11" si="7">IFERROR(INDEX(_Label,MATCH($A$1&amp;"/"&amp;L6,_DeNpf,0)),"")</f>
        <v>RSP 16-16</v>
      </c>
      <c r="M11" s="82" t="str">
        <f t="shared" si="7"/>
        <v>RSP 16-26</v>
      </c>
      <c r="N11" s="82" t="str">
        <f t="shared" si="7"/>
        <v>RSP 16-23</v>
      </c>
      <c r="O11" s="82" t="str">
        <f t="shared" si="7"/>
        <v/>
      </c>
      <c r="P11" s="82" t="str">
        <f t="shared" si="7"/>
        <v/>
      </c>
      <c r="Q11" s="82" t="str">
        <f t="shared" si="7"/>
        <v/>
      </c>
      <c r="R11" s="82" t="str">
        <f t="shared" si="7"/>
        <v/>
      </c>
      <c r="S11" s="82" t="str">
        <f t="shared" si="7"/>
        <v/>
      </c>
      <c r="T11" s="82" t="str">
        <f t="shared" si="7"/>
        <v/>
      </c>
      <c r="U11" s="82" t="str">
        <f t="shared" si="7"/>
        <v/>
      </c>
      <c r="V11" s="82" t="str">
        <f t="shared" si="7"/>
        <v/>
      </c>
      <c r="W11" s="82" t="str">
        <f t="shared" si="7"/>
        <v/>
      </c>
      <c r="X11" s="82" t="str">
        <f t="shared" si="7"/>
        <v/>
      </c>
      <c r="Y11" s="82" t="str">
        <f t="shared" si="7"/>
        <v/>
      </c>
      <c r="Z11" s="82" t="str">
        <f t="shared" si="7"/>
        <v/>
      </c>
    </row>
    <row r="12" spans="1:27" s="81" customFormat="1" ht="26.25" customHeight="1" thickTop="1" thickBot="1" x14ac:dyDescent="0.3">
      <c r="A12" s="81" t="s">
        <v>88</v>
      </c>
      <c r="C12" s="82" t="str">
        <f>IFERROR(INDEX(_NomEquipement,MATCH($A$1&amp;"/0"&amp;C6,_DeNpf,0)),"")</f>
        <v>PC 0.19</v>
      </c>
      <c r="D12" s="82" t="str">
        <f t="shared" ref="D12:K12" si="8">IFERROR(INDEX(_NomEquipement,MATCH($A$1&amp;"/0"&amp;D6,_DeNpf,0)),"")</f>
        <v>PC 0.29</v>
      </c>
      <c r="E12" s="82" t="str">
        <f t="shared" si="8"/>
        <v>PC 0.25</v>
      </c>
      <c r="F12" s="82" t="str">
        <f t="shared" si="8"/>
        <v>PC 0.27</v>
      </c>
      <c r="G12" s="82" t="str">
        <f t="shared" si="8"/>
        <v>PC 0.20</v>
      </c>
      <c r="H12" s="82" t="str">
        <f t="shared" si="8"/>
        <v>PC 0.18</v>
      </c>
      <c r="I12" s="82" t="str">
        <f t="shared" si="8"/>
        <v>PC 0.17</v>
      </c>
      <c r="J12" s="82" t="str">
        <f t="shared" si="8"/>
        <v>PC 0.22</v>
      </c>
      <c r="K12" s="82" t="str">
        <f t="shared" si="8"/>
        <v>PC 0.24</v>
      </c>
      <c r="L12" s="82" t="str">
        <f t="shared" ref="L12:Z12" si="9">IFERROR(INDEX(_NomEquipement,MATCH($A$1&amp;"/"&amp;L6,_DeNpf,0)),"")</f>
        <v>PC 0.16</v>
      </c>
      <c r="M12" s="82" t="str">
        <f t="shared" si="9"/>
        <v>PC 0.26</v>
      </c>
      <c r="N12" s="82" t="str">
        <f t="shared" si="9"/>
        <v>PC 0.23</v>
      </c>
      <c r="O12" s="82" t="str">
        <f t="shared" si="9"/>
        <v/>
      </c>
      <c r="P12" s="82" t="str">
        <f t="shared" si="9"/>
        <v/>
      </c>
      <c r="Q12" s="82" t="str">
        <f t="shared" si="9"/>
        <v/>
      </c>
      <c r="R12" s="82" t="str">
        <f t="shared" si="9"/>
        <v/>
      </c>
      <c r="S12" s="82" t="str">
        <f t="shared" si="9"/>
        <v/>
      </c>
      <c r="T12" s="82" t="str">
        <f t="shared" si="9"/>
        <v/>
      </c>
      <c r="U12" s="82" t="str">
        <f t="shared" si="9"/>
        <v/>
      </c>
      <c r="V12" s="82" t="str">
        <f t="shared" si="9"/>
        <v/>
      </c>
      <c r="W12" s="82" t="str">
        <f t="shared" si="9"/>
        <v/>
      </c>
      <c r="X12" s="82" t="str">
        <f t="shared" si="9"/>
        <v/>
      </c>
      <c r="Y12" s="82" t="str">
        <f t="shared" si="9"/>
        <v/>
      </c>
      <c r="Z12" s="82" t="str">
        <f t="shared" si="9"/>
        <v/>
      </c>
    </row>
    <row r="13" spans="1:27" s="80" customFormat="1" ht="10.15" customHeight="1" thickTop="1" thickBot="1" x14ac:dyDescent="0.3"/>
    <row r="14" spans="1:27" s="84" customFormat="1" ht="10.15" customHeight="1" thickTop="1" thickBot="1" x14ac:dyDescent="0.3">
      <c r="A14" s="83" t="s">
        <v>89</v>
      </c>
      <c r="C14" s="80" t="str">
        <f t="shared" ref="C14:K14" si="10">IF(IFERROR(INDEX(_Nsw1_Port,MATCH($A$1&amp;"/0"&amp;C6,_DeNpf,0)),"")=0,"",IFERROR(INDEX(_Nsw1_Port,MATCH($A$1&amp;"/0"&amp;C6,_DeNpf,0)),""))</f>
        <v/>
      </c>
      <c r="D14" s="80" t="str">
        <f t="shared" si="10"/>
        <v/>
      </c>
      <c r="E14" s="80" t="str">
        <f t="shared" si="10"/>
        <v/>
      </c>
      <c r="F14" s="80" t="str">
        <f t="shared" si="10"/>
        <v/>
      </c>
      <c r="G14" s="80" t="str">
        <f t="shared" si="10"/>
        <v/>
      </c>
      <c r="H14" s="80" t="str">
        <f t="shared" si="10"/>
        <v/>
      </c>
      <c r="I14" s="80" t="str">
        <f t="shared" si="10"/>
        <v/>
      </c>
      <c r="J14" s="80" t="str">
        <f t="shared" si="10"/>
        <v/>
      </c>
      <c r="K14" s="80" t="str">
        <f t="shared" si="10"/>
        <v/>
      </c>
      <c r="L14" s="80" t="str">
        <f t="shared" ref="L14:Z14" si="11">IF(IFERROR(INDEX(_Nsw1_Port,MATCH($A$1&amp;"/"&amp;L6,_DeNpf,0)),"")=0,"",IFERROR(INDEX(_Nsw1_Port,MATCH($A$1&amp;"/"&amp;L6,_DeNpf,0)),""))</f>
        <v/>
      </c>
      <c r="M14" s="80" t="str">
        <f t="shared" si="11"/>
        <v/>
      </c>
      <c r="N14" s="80" t="str">
        <f t="shared" si="11"/>
        <v/>
      </c>
      <c r="O14" s="80" t="str">
        <f t="shared" si="11"/>
        <v/>
      </c>
      <c r="P14" s="80" t="str">
        <f t="shared" si="11"/>
        <v/>
      </c>
      <c r="Q14" s="80" t="str">
        <f t="shared" si="11"/>
        <v/>
      </c>
      <c r="R14" s="80" t="str">
        <f t="shared" si="11"/>
        <v/>
      </c>
      <c r="S14" s="80" t="str">
        <f t="shared" si="11"/>
        <v/>
      </c>
      <c r="T14" s="80" t="str">
        <f t="shared" si="11"/>
        <v/>
      </c>
      <c r="U14" s="80" t="str">
        <f t="shared" si="11"/>
        <v/>
      </c>
      <c r="V14" s="80" t="str">
        <f t="shared" si="11"/>
        <v/>
      </c>
      <c r="W14" s="80" t="str">
        <f t="shared" si="11"/>
        <v/>
      </c>
      <c r="X14" s="80" t="str">
        <f t="shared" si="11"/>
        <v/>
      </c>
      <c r="Y14" s="80" t="str">
        <f t="shared" si="11"/>
        <v/>
      </c>
      <c r="Z14" s="80" t="str">
        <f t="shared" si="11"/>
        <v/>
      </c>
    </row>
    <row r="15" spans="1:27" s="84" customFormat="1" ht="10.15" customHeight="1" thickTop="1" thickBot="1" x14ac:dyDescent="0.3">
      <c r="A15" s="85" t="s">
        <v>90</v>
      </c>
      <c r="C15" s="80" t="str">
        <f t="shared" ref="C15:K15" si="12">IF(IFERROR(INDEX(_Nsw2_Port,MATCH($A$1&amp;"/0"&amp;C6,_DeNpf,0)),"")=0,"",IFERROR(INDEX(_Nsw2_Port,MATCH($A$1&amp;"/0"&amp;C6,_DeNpf,0)),""))</f>
        <v/>
      </c>
      <c r="D15" s="80" t="str">
        <f t="shared" si="12"/>
        <v/>
      </c>
      <c r="E15" s="80" t="str">
        <f t="shared" si="12"/>
        <v/>
      </c>
      <c r="F15" s="80" t="str">
        <f t="shared" si="12"/>
        <v/>
      </c>
      <c r="G15" s="80" t="str">
        <f t="shared" si="12"/>
        <v/>
      </c>
      <c r="H15" s="80" t="str">
        <f t="shared" si="12"/>
        <v/>
      </c>
      <c r="I15" s="80" t="str">
        <f t="shared" si="12"/>
        <v/>
      </c>
      <c r="J15" s="80" t="str">
        <f t="shared" si="12"/>
        <v/>
      </c>
      <c r="K15" s="80" t="str">
        <f t="shared" si="12"/>
        <v/>
      </c>
      <c r="L15" s="80" t="str">
        <f t="shared" ref="L15:Z15" si="13">IF(IFERROR(INDEX(_Nsw2_Port,MATCH($A$1&amp;"/"&amp;L6,_DeNpf,0)),"")=0,"",IFERROR(INDEX(_Nsw2_Port,MATCH($A$1&amp;"/"&amp;L6,_DeNpf,0)),""))</f>
        <v/>
      </c>
      <c r="M15" s="80" t="str">
        <f t="shared" si="13"/>
        <v/>
      </c>
      <c r="N15" s="80" t="str">
        <f t="shared" si="13"/>
        <v/>
      </c>
      <c r="O15" s="80" t="str">
        <f t="shared" si="13"/>
        <v/>
      </c>
      <c r="P15" s="80" t="str">
        <f t="shared" si="13"/>
        <v/>
      </c>
      <c r="Q15" s="80" t="str">
        <f t="shared" si="13"/>
        <v/>
      </c>
      <c r="R15" s="80" t="str">
        <f t="shared" si="13"/>
        <v/>
      </c>
      <c r="S15" s="80" t="str">
        <f t="shared" si="13"/>
        <v/>
      </c>
      <c r="T15" s="80" t="str">
        <f t="shared" si="13"/>
        <v/>
      </c>
      <c r="U15" s="80" t="str">
        <f t="shared" si="13"/>
        <v/>
      </c>
      <c r="V15" s="80" t="str">
        <f t="shared" si="13"/>
        <v/>
      </c>
      <c r="W15" s="80" t="str">
        <f t="shared" si="13"/>
        <v/>
      </c>
      <c r="X15" s="80" t="str">
        <f t="shared" si="13"/>
        <v/>
      </c>
      <c r="Y15" s="80" t="str">
        <f t="shared" si="13"/>
        <v/>
      </c>
      <c r="Z15" s="80" t="str">
        <f t="shared" si="13"/>
        <v/>
      </c>
    </row>
    <row r="16" spans="1:27" s="84" customFormat="1" ht="10.15" customHeight="1" thickTop="1" thickBot="1" x14ac:dyDescent="0.3">
      <c r="A16" s="83" t="s">
        <v>91</v>
      </c>
      <c r="C16" s="80" t="str">
        <f t="shared" ref="C16:K16" si="14">IF(IFERROR(INDEX(_Nsw3_Port,MATCH($A$1&amp;"/0"&amp;C6,_DeNpf,0)),"")=0,"",IFERROR(INDEX(_Nsw3_Port,MATCH($A$1&amp;"/0"&amp;C6,_DeNpf,0)),""))</f>
        <v/>
      </c>
      <c r="D16" s="80" t="str">
        <f t="shared" si="14"/>
        <v/>
      </c>
      <c r="E16" s="80" t="str">
        <f t="shared" si="14"/>
        <v/>
      </c>
      <c r="F16" s="80" t="str">
        <f t="shared" si="14"/>
        <v/>
      </c>
      <c r="G16" s="80" t="str">
        <f t="shared" si="14"/>
        <v/>
      </c>
      <c r="H16" s="80" t="str">
        <f t="shared" si="14"/>
        <v/>
      </c>
      <c r="I16" s="80" t="str">
        <f t="shared" si="14"/>
        <v/>
      </c>
      <c r="J16" s="80" t="str">
        <f t="shared" si="14"/>
        <v/>
      </c>
      <c r="K16" s="80" t="str">
        <f t="shared" si="14"/>
        <v/>
      </c>
      <c r="L16" s="80" t="str">
        <f t="shared" ref="L16:Z16" si="15">IF(IFERROR(INDEX(_Nsw3_Port,MATCH($A$1&amp;"/"&amp;L6,_DeNpf,0)),"")=0,"",IFERROR(INDEX(_Nsw3_Port,MATCH($A$1&amp;"/"&amp;L6,_DeNpf,0)),""))</f>
        <v/>
      </c>
      <c r="M16" s="80" t="str">
        <f t="shared" si="15"/>
        <v/>
      </c>
      <c r="N16" s="80" t="str">
        <f t="shared" si="15"/>
        <v/>
      </c>
      <c r="O16" s="80" t="str">
        <f t="shared" si="15"/>
        <v/>
      </c>
      <c r="P16" s="80" t="str">
        <f t="shared" si="15"/>
        <v/>
      </c>
      <c r="Q16" s="80" t="str">
        <f t="shared" si="15"/>
        <v/>
      </c>
      <c r="R16" s="80" t="str">
        <f t="shared" si="15"/>
        <v/>
      </c>
      <c r="S16" s="80" t="str">
        <f t="shared" si="15"/>
        <v/>
      </c>
      <c r="T16" s="80" t="str">
        <f t="shared" si="15"/>
        <v/>
      </c>
      <c r="U16" s="80" t="str">
        <f t="shared" si="15"/>
        <v/>
      </c>
      <c r="V16" s="80" t="str">
        <f t="shared" si="15"/>
        <v/>
      </c>
      <c r="W16" s="80" t="str">
        <f t="shared" si="15"/>
        <v/>
      </c>
      <c r="X16" s="80" t="str">
        <f t="shared" si="15"/>
        <v/>
      </c>
      <c r="Y16" s="80" t="str">
        <f t="shared" si="15"/>
        <v/>
      </c>
      <c r="Z16" s="80" t="str">
        <f t="shared" si="15"/>
        <v/>
      </c>
    </row>
    <row r="17" spans="1:26" s="84" customFormat="1" ht="10.15" customHeight="1" thickTop="1" thickBot="1" x14ac:dyDescent="0.3">
      <c r="A17" s="85" t="s">
        <v>92</v>
      </c>
      <c r="C17" s="80" t="str">
        <f t="shared" ref="C17:K17" si="16">IF(IFERROR(INDEX(_Nsw4_Port,MATCH($A$1&amp;"/0"&amp;C6,_DeNpf,0)),"")=0,"",IFERROR(INDEX(_Nsw4_Port,MATCH($A$1&amp;"/0"&amp;C6,_DeNpf,0)),""))</f>
        <v/>
      </c>
      <c r="D17" s="80" t="str">
        <f t="shared" si="16"/>
        <v/>
      </c>
      <c r="E17" s="80" t="str">
        <f t="shared" si="16"/>
        <v/>
      </c>
      <c r="F17" s="80" t="str">
        <f t="shared" si="16"/>
        <v/>
      </c>
      <c r="G17" s="80" t="str">
        <f t="shared" si="16"/>
        <v/>
      </c>
      <c r="H17" s="80" t="str">
        <f t="shared" si="16"/>
        <v/>
      </c>
      <c r="I17" s="80" t="str">
        <f t="shared" si="16"/>
        <v/>
      </c>
      <c r="J17" s="80" t="str">
        <f t="shared" si="16"/>
        <v/>
      </c>
      <c r="K17" s="80" t="str">
        <f t="shared" si="16"/>
        <v/>
      </c>
      <c r="L17" s="80" t="str">
        <f t="shared" ref="L17:Z17" si="17">IF(IFERROR(INDEX(_Nsw4_Port,MATCH($A$1&amp;"/"&amp;L6,_DeNpf,0)),"")=0,"",IFERROR(INDEX(_Nsw4_Port,MATCH($A$1&amp;"/"&amp;L6,_DeNpf,0)),""))</f>
        <v/>
      </c>
      <c r="M17" s="80" t="str">
        <f t="shared" si="17"/>
        <v/>
      </c>
      <c r="N17" s="80" t="str">
        <f t="shared" si="17"/>
        <v/>
      </c>
      <c r="O17" s="80" t="str">
        <f t="shared" si="17"/>
        <v/>
      </c>
      <c r="P17" s="80" t="str">
        <f t="shared" si="17"/>
        <v/>
      </c>
      <c r="Q17" s="80" t="str">
        <f t="shared" si="17"/>
        <v/>
      </c>
      <c r="R17" s="80" t="str">
        <f t="shared" si="17"/>
        <v/>
      </c>
      <c r="S17" s="80" t="str">
        <f t="shared" si="17"/>
        <v/>
      </c>
      <c r="T17" s="80" t="str">
        <f t="shared" si="17"/>
        <v/>
      </c>
      <c r="U17" s="80" t="str">
        <f t="shared" si="17"/>
        <v/>
      </c>
      <c r="V17" s="80" t="str">
        <f t="shared" si="17"/>
        <v/>
      </c>
      <c r="W17" s="80" t="str">
        <f t="shared" si="17"/>
        <v/>
      </c>
      <c r="X17" s="80" t="str">
        <f t="shared" si="17"/>
        <v/>
      </c>
      <c r="Y17" s="80" t="str">
        <f t="shared" si="17"/>
        <v/>
      </c>
      <c r="Z17" s="80" t="str">
        <f t="shared" si="17"/>
        <v/>
      </c>
    </row>
    <row r="18" spans="1:26" s="84" customFormat="1" ht="10.15" customHeight="1" thickTop="1" thickBot="1" x14ac:dyDescent="0.3">
      <c r="A18" s="83" t="s">
        <v>93</v>
      </c>
      <c r="C18" s="80" t="str">
        <f t="shared" ref="C18:K18" si="18">IF(IFERROR(INDEX(_Nsw5_Port,MATCH($A$1&amp;"/0"&amp;C6,_DeNpf,0)),"")=0,"",IFERROR(INDEX(_Nsw5_Port,MATCH($A$1&amp;"/0"&amp;C6,_DeNpf,0)),""))</f>
        <v>Gi1/19</v>
      </c>
      <c r="D18" s="80" t="str">
        <f t="shared" si="18"/>
        <v>Gi1/29</v>
      </c>
      <c r="E18" s="80" t="str">
        <f t="shared" si="18"/>
        <v>Gi1/25</v>
      </c>
      <c r="F18" s="80" t="str">
        <f t="shared" si="18"/>
        <v>Gi1/27</v>
      </c>
      <c r="G18" s="80" t="str">
        <f t="shared" si="18"/>
        <v>Gi1/20</v>
      </c>
      <c r="H18" s="80" t="str">
        <f t="shared" si="18"/>
        <v>Gi1/18</v>
      </c>
      <c r="I18" s="80" t="str">
        <f t="shared" si="18"/>
        <v>Gi1/17</v>
      </c>
      <c r="J18" s="80" t="str">
        <f t="shared" si="18"/>
        <v>Gi1/22</v>
      </c>
      <c r="K18" s="80" t="str">
        <f t="shared" si="18"/>
        <v>Gi1/24</v>
      </c>
      <c r="L18" s="80" t="str">
        <f t="shared" ref="L18:Z18" si="19">IF(IFERROR(INDEX(_Nsw5_Port,MATCH($A$1&amp;"/"&amp;L6,_DeNpf,0)),"")=0,"",IFERROR(INDEX(_Nsw5_Port,MATCH($A$1&amp;"/"&amp;L6,_DeNpf,0)),""))</f>
        <v>Gi1/16</v>
      </c>
      <c r="M18" s="80" t="str">
        <f t="shared" si="19"/>
        <v>Gi1/26</v>
      </c>
      <c r="N18" s="80" t="str">
        <f t="shared" si="19"/>
        <v>Gi1/23</v>
      </c>
      <c r="O18" s="80" t="str">
        <f t="shared" si="19"/>
        <v/>
      </c>
      <c r="P18" s="80" t="str">
        <f t="shared" si="19"/>
        <v/>
      </c>
      <c r="Q18" s="80" t="str">
        <f t="shared" si="19"/>
        <v/>
      </c>
      <c r="R18" s="80" t="str">
        <f t="shared" si="19"/>
        <v/>
      </c>
      <c r="S18" s="80" t="str">
        <f t="shared" si="19"/>
        <v/>
      </c>
      <c r="T18" s="80" t="str">
        <f t="shared" si="19"/>
        <v/>
      </c>
      <c r="U18" s="80" t="str">
        <f t="shared" si="19"/>
        <v/>
      </c>
      <c r="V18" s="80" t="str">
        <f t="shared" si="19"/>
        <v/>
      </c>
      <c r="W18" s="80" t="str">
        <f t="shared" si="19"/>
        <v/>
      </c>
      <c r="X18" s="80" t="str">
        <f t="shared" si="19"/>
        <v/>
      </c>
      <c r="Y18" s="80" t="str">
        <f t="shared" si="19"/>
        <v/>
      </c>
      <c r="Z18" s="80" t="str">
        <f t="shared" si="19"/>
        <v/>
      </c>
    </row>
    <row r="19" spans="1:26" s="84" customFormat="1" ht="10.15" customHeight="1" thickTop="1" thickBot="1" x14ac:dyDescent="0.3">
      <c r="A19" s="85" t="s">
        <v>94</v>
      </c>
      <c r="C19" s="80" t="str">
        <f t="shared" ref="C19:K19" si="20">IF(IFERROR(INDEX(_Nsw6_Port,MATCH($A$1&amp;"/0"&amp;C6,_DeNpf,0)),"")=0,"",IFERROR(INDEX(_Nsw6_Port,MATCH($A$1&amp;"/0"&amp;C6,_DeNpf,0)),""))</f>
        <v/>
      </c>
      <c r="D19" s="80" t="str">
        <f t="shared" si="20"/>
        <v/>
      </c>
      <c r="E19" s="80" t="str">
        <f t="shared" si="20"/>
        <v/>
      </c>
      <c r="F19" s="80" t="str">
        <f t="shared" si="20"/>
        <v/>
      </c>
      <c r="G19" s="80" t="str">
        <f t="shared" si="20"/>
        <v/>
      </c>
      <c r="H19" s="80" t="str">
        <f t="shared" si="20"/>
        <v/>
      </c>
      <c r="I19" s="80" t="str">
        <f t="shared" si="20"/>
        <v/>
      </c>
      <c r="J19" s="80" t="str">
        <f t="shared" si="20"/>
        <v/>
      </c>
      <c r="K19" s="80" t="str">
        <f t="shared" si="20"/>
        <v/>
      </c>
      <c r="L19" s="80" t="str">
        <f t="shared" ref="L19:Z19" si="21">IF(IFERROR(INDEX(_Nsw6_Port,MATCH($A$1&amp;"/"&amp;L6,_DeNpf,0)),"")=0,"",IFERROR(INDEX(_Nsw6_Port,MATCH($A$1&amp;"/"&amp;L6,_DeNpf,0)),""))</f>
        <v/>
      </c>
      <c r="M19" s="80" t="str">
        <f t="shared" si="21"/>
        <v/>
      </c>
      <c r="N19" s="80" t="str">
        <f t="shared" si="21"/>
        <v/>
      </c>
      <c r="O19" s="80" t="str">
        <f t="shared" si="21"/>
        <v/>
      </c>
      <c r="P19" s="80" t="str">
        <f t="shared" si="21"/>
        <v/>
      </c>
      <c r="Q19" s="80" t="str">
        <f t="shared" si="21"/>
        <v/>
      </c>
      <c r="R19" s="80" t="str">
        <f t="shared" si="21"/>
        <v/>
      </c>
      <c r="S19" s="80" t="str">
        <f t="shared" si="21"/>
        <v/>
      </c>
      <c r="T19" s="80" t="str">
        <f t="shared" si="21"/>
        <v/>
      </c>
      <c r="U19" s="80" t="str">
        <f t="shared" si="21"/>
        <v/>
      </c>
      <c r="V19" s="80" t="str">
        <f t="shared" si="21"/>
        <v/>
      </c>
      <c r="W19" s="80" t="str">
        <f t="shared" si="21"/>
        <v/>
      </c>
      <c r="X19" s="80" t="str">
        <f t="shared" si="21"/>
        <v/>
      </c>
      <c r="Y19" s="80" t="str">
        <f t="shared" si="21"/>
        <v/>
      </c>
      <c r="Z19" s="80" t="str">
        <f t="shared" si="21"/>
        <v/>
      </c>
    </row>
    <row r="20" spans="1:26" s="80" customFormat="1" ht="10.15" customHeight="1" thickTop="1" thickBot="1" x14ac:dyDescent="0.3"/>
    <row r="21" spans="1:26" s="86" customFormat="1" ht="14.25" thickTop="1" thickBot="1" x14ac:dyDescent="0.3">
      <c r="A21" s="81" t="s">
        <v>22</v>
      </c>
      <c r="C21" s="86" t="str">
        <f t="shared" ref="C21:K21" si="22">IFERROR(INDEX(_Vlan,MATCH($A$1&amp;"/0"&amp;C6,_DeNpf,0)),"")</f>
        <v>AES67 Prim</v>
      </c>
      <c r="D21" s="86" t="str">
        <f t="shared" si="22"/>
        <v>AES67 Prim</v>
      </c>
      <c r="E21" s="86" t="str">
        <f t="shared" si="22"/>
        <v>AES67 Prim</v>
      </c>
      <c r="F21" s="86" t="str">
        <f t="shared" si="22"/>
        <v>AES67 Prim</v>
      </c>
      <c r="G21" s="86" t="str">
        <f t="shared" si="22"/>
        <v>AES67 Prim</v>
      </c>
      <c r="H21" s="86" t="str">
        <f t="shared" si="22"/>
        <v>AES67 Prim</v>
      </c>
      <c r="I21" s="86" t="str">
        <f t="shared" si="22"/>
        <v>AES67 Prim</v>
      </c>
      <c r="J21" s="86" t="str">
        <f t="shared" si="22"/>
        <v>AES67 Prim</v>
      </c>
      <c r="K21" s="86" t="str">
        <f t="shared" si="22"/>
        <v>AES67 Prim</v>
      </c>
      <c r="L21" s="86" t="str">
        <f t="shared" ref="L21:Z21" si="23">IFERROR(INDEX(_Vlan,MATCH($A$1&amp;"/"&amp;L6,_DeNpf,0)),"")</f>
        <v>AES67 Prim</v>
      </c>
      <c r="M21" s="86" t="str">
        <f t="shared" si="23"/>
        <v>AES67 Prim</v>
      </c>
      <c r="N21" s="86" t="str">
        <f t="shared" si="23"/>
        <v>AES67 Prim</v>
      </c>
      <c r="O21" s="86" t="str">
        <f t="shared" si="23"/>
        <v/>
      </c>
      <c r="P21" s="86" t="str">
        <f t="shared" si="23"/>
        <v/>
      </c>
      <c r="Q21" s="86" t="str">
        <f t="shared" si="23"/>
        <v/>
      </c>
      <c r="R21" s="86" t="str">
        <f t="shared" si="23"/>
        <v/>
      </c>
      <c r="S21" s="86" t="str">
        <f t="shared" si="23"/>
        <v/>
      </c>
      <c r="T21" s="86" t="str">
        <f t="shared" si="23"/>
        <v/>
      </c>
      <c r="U21" s="86" t="str">
        <f t="shared" si="23"/>
        <v/>
      </c>
      <c r="V21" s="86" t="str">
        <f t="shared" si="23"/>
        <v/>
      </c>
      <c r="W21" s="86" t="str">
        <f t="shared" si="23"/>
        <v/>
      </c>
      <c r="X21" s="86" t="str">
        <f t="shared" si="23"/>
        <v/>
      </c>
      <c r="Y21" s="86" t="str">
        <f t="shared" si="23"/>
        <v/>
      </c>
      <c r="Z21" s="86" t="str">
        <f t="shared" si="23"/>
        <v/>
      </c>
    </row>
    <row r="22" spans="1:26" s="87" customFormat="1" ht="10.15" customHeight="1" thickTop="1" x14ac:dyDescent="0.25"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  <c r="U22" s="88"/>
      <c r="V22" s="88"/>
      <c r="W22" s="88"/>
      <c r="X22" s="88"/>
      <c r="Y22" s="88"/>
      <c r="Z22" s="88"/>
    </row>
    <row r="23" spans="1:26" ht="10.15" customHeight="1" x14ac:dyDescent="0.25"/>
    <row r="28" spans="1:26" ht="10.15" customHeight="1" x14ac:dyDescent="0.25"/>
  </sheetData>
  <conditionalFormatting sqref="C11:Z11">
    <cfRule type="cellIs" dxfId="49" priority="1" operator="equal">
      <formula>"SPARE"</formula>
    </cfRule>
    <cfRule type="cellIs" dxfId="48" priority="42" operator="notEqual">
      <formula>""</formula>
    </cfRule>
  </conditionalFormatting>
  <conditionalFormatting sqref="C12:Z12">
    <cfRule type="cellIs" dxfId="47" priority="9" operator="notEqual">
      <formula>""</formula>
    </cfRule>
  </conditionalFormatting>
  <conditionalFormatting sqref="C14:Z14">
    <cfRule type="notContainsBlanks" dxfId="46" priority="7">
      <formula>LEN(TRIM(C14))&gt;0</formula>
    </cfRule>
  </conditionalFormatting>
  <conditionalFormatting sqref="C15:Z15">
    <cfRule type="notContainsBlanks" dxfId="45" priority="6">
      <formula>LEN(TRIM(C15))&gt;0</formula>
    </cfRule>
  </conditionalFormatting>
  <conditionalFormatting sqref="C16:Z16">
    <cfRule type="notContainsBlanks" dxfId="44" priority="5">
      <formula>LEN(TRIM(C16))&gt;0</formula>
    </cfRule>
  </conditionalFormatting>
  <conditionalFormatting sqref="C17:Z17">
    <cfRule type="notContainsBlanks" dxfId="43" priority="4">
      <formula>LEN(TRIM(C17))&gt;0</formula>
    </cfRule>
  </conditionalFormatting>
  <conditionalFormatting sqref="C18:Z18">
    <cfRule type="notContainsBlanks" dxfId="42" priority="3">
      <formula>LEN(TRIM(C18))&gt;0</formula>
    </cfRule>
  </conditionalFormatting>
  <conditionalFormatting sqref="C19:Z19">
    <cfRule type="notContainsBlanks" dxfId="41" priority="2">
      <formula>LEN(TRIM(C19))&gt;0</formula>
    </cfRule>
  </conditionalFormatting>
  <conditionalFormatting sqref="C6:Z6">
    <cfRule type="expression" dxfId="40" priority="2042">
      <formula>C$3&lt;&gt;""</formula>
    </cfRule>
  </conditionalFormatting>
  <dataValidations count="1">
    <dataValidation type="list" allowBlank="1" showInputMessage="1" showErrorMessage="1" sqref="A1:A4" xr:uid="{7A28E900-80C5-40A3-9D4E-34758143F6F0}">
      <formula1>liste_Patch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&amp;LNom du projet&amp;C&amp;"-,Gras"&amp;14&amp;A</oddHeader>
    <oddFooter xml:space="preserve">&amp;C&amp;P/&amp;N&amp;R&amp;D
</oddFooter>
  </headerFooter>
  <legacyDrawingHF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7" id="{49FE0575-BE83-4138-B43E-1864EDC28DB7}">
            <xm:f>C21=Status!$J$19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28" id="{1D4985BB-0D2C-4666-95D0-D99F1DC924FA}">
            <xm:f>C21=Status!$J$17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29" id="{3462EB0D-898F-495F-91D2-2788C9D218BC}">
            <xm:f>C21=Status!$J$16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0" id="{0A19912C-8E43-4439-99A0-F3F8FF11B655}">
            <xm:f>C21=Status!$J$14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31" id="{489E04B0-3317-4023-8B11-7A456ACA5B8E}">
            <xm:f>C21=Status!$J$11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2" id="{4DB0490F-EF68-43E8-BE7C-FA32E27FE59A}">
            <xm:f>C21=Status!$J$9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33" id="{36C2B466-F46B-4A97-9404-BA26DFCF4E6B}">
            <xm:f>C21=Status!$J$8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4" id="{310144F9-4931-46E1-A353-E5E0E404D5AC}">
            <xm:f>C21=Status!$J$5</xm:f>
            <x14:dxf>
              <fill>
                <patternFill>
                  <bgColor theme="8" tint="0.79998168889431442"/>
                </patternFill>
              </fill>
            </x14:dxf>
          </x14:cfRule>
          <xm:sqref>C21:Z22</xm:sqref>
        </x14:conditionalFormatting>
        <x14:conditionalFormatting xmlns:xm="http://schemas.microsoft.com/office/excel/2006/main">
          <x14:cfRule type="expression" priority="35" id="{727116DD-BE1E-40CA-A5E4-92678E834D28}">
            <xm:f>C21=Status!$J$15</xm:f>
            <x14:dxf>
              <fill>
                <patternFill>
                  <bgColor theme="3" tint="0.39994506668294322"/>
                </patternFill>
              </fill>
            </x14:dxf>
          </x14:cfRule>
          <xm:sqref>C21:Z22</xm:sqref>
        </x14:conditionalFormatting>
        <x14:conditionalFormatting xmlns:xm="http://schemas.microsoft.com/office/excel/2006/main">
          <x14:cfRule type="expression" priority="36" id="{60971A72-C1C0-4B46-A9B1-3127BD90FF87}">
            <xm:f>C21=Status!$J$18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37" id="{0B3C041C-5EC7-4646-BF3B-86933756D5BA}">
            <xm:f>C21=Status!$J$13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38" id="{7806D91A-478A-44D6-AEEF-C19E1A0944DD}">
            <xm:f>C21=Status!$J$12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39" id="{1E2DE531-04A1-443F-A248-D7DA3397414E}">
            <xm:f>C21=Status!$J$10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40" id="{C2D3C8C7-678E-4E3E-ACCD-807EB5552EF8}">
            <xm:f>C21=Status!$J$7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1" id="{459E98A6-E3C4-4E78-9A71-3F4912D2F979}">
            <xm:f>C21=Status!$J$6</xm:f>
            <x14:dxf>
              <fill>
                <patternFill>
                  <bgColor theme="8" tint="0.59996337778862885"/>
                </patternFill>
              </fill>
            </x14:dxf>
          </x14:cfRule>
          <xm:sqref>C21:Z22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7A14B-CFFF-4A00-A3F1-31D7CBA6406E}">
  <sheetPr>
    <tabColor rgb="FF00B050"/>
  </sheetPr>
  <dimension ref="A1:AA22"/>
  <sheetViews>
    <sheetView workbookViewId="0">
      <selection activeCell="C53" sqref="C53"/>
    </sheetView>
  </sheetViews>
  <sheetFormatPr baseColWidth="10" defaultColWidth="11.5703125" defaultRowHeight="11.25" x14ac:dyDescent="0.2"/>
  <cols>
    <col min="1" max="1" width="8" style="89" customWidth="1"/>
    <col min="2" max="2" width="1.42578125" style="90" customWidth="1"/>
    <col min="3" max="26" width="8" style="90" customWidth="1"/>
    <col min="27" max="27" width="1.42578125" style="90" customWidth="1"/>
    <col min="28" max="16384" width="11.5703125" style="90"/>
  </cols>
  <sheetData>
    <row r="1" spans="1:27" s="66" customFormat="1" ht="10.15" customHeight="1" thickTop="1" thickBot="1" x14ac:dyDescent="0.3">
      <c r="A1" s="93" t="s">
        <v>95</v>
      </c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</row>
    <row r="2" spans="1:27" s="80" customFormat="1" ht="10.15" customHeight="1" thickTop="1" thickBot="1" x14ac:dyDescent="0.3">
      <c r="C2" s="80" t="str">
        <f t="shared" ref="C2:K2" si="0">IFERROR(INDEX(_DeNpf,MATCH($A$1&amp;"/0"&amp;C6,_VersNpf,0)),"")</f>
        <v/>
      </c>
      <c r="D2" s="80" t="str">
        <f t="shared" si="0"/>
        <v/>
      </c>
      <c r="E2" s="80" t="str">
        <f t="shared" si="0"/>
        <v/>
      </c>
      <c r="F2" s="80" t="str">
        <f t="shared" si="0"/>
        <v/>
      </c>
      <c r="G2" s="80" t="str">
        <f t="shared" si="0"/>
        <v/>
      </c>
      <c r="H2" s="80" t="str">
        <f t="shared" si="0"/>
        <v/>
      </c>
      <c r="I2" s="80" t="str">
        <f t="shared" si="0"/>
        <v/>
      </c>
      <c r="J2" s="80" t="str">
        <f t="shared" si="0"/>
        <v/>
      </c>
      <c r="K2" s="80" t="str">
        <f t="shared" si="0"/>
        <v/>
      </c>
      <c r="L2" s="80" t="str">
        <f t="shared" ref="L2:Z2" si="1">IFERROR(INDEX(_DeNpf,MATCH($A$1&amp;"/"&amp;L6,_VersNpf,0)),"")</f>
        <v/>
      </c>
      <c r="M2" s="80" t="str">
        <f t="shared" si="1"/>
        <v/>
      </c>
      <c r="N2" s="80" t="str">
        <f t="shared" si="1"/>
        <v/>
      </c>
      <c r="O2" s="80" t="str">
        <f t="shared" si="1"/>
        <v/>
      </c>
      <c r="P2" s="80" t="str">
        <f t="shared" si="1"/>
        <v/>
      </c>
      <c r="Q2" s="80" t="str">
        <f t="shared" si="1"/>
        <v/>
      </c>
      <c r="R2" s="80" t="str">
        <f t="shared" si="1"/>
        <v/>
      </c>
      <c r="S2" s="80" t="str">
        <f t="shared" si="1"/>
        <v/>
      </c>
      <c r="T2" s="80" t="str">
        <f t="shared" si="1"/>
        <v/>
      </c>
      <c r="U2" s="80" t="str">
        <f t="shared" si="1"/>
        <v/>
      </c>
      <c r="V2" s="80" t="str">
        <f t="shared" si="1"/>
        <v/>
      </c>
      <c r="W2" s="80" t="str">
        <f t="shared" si="1"/>
        <v/>
      </c>
      <c r="X2" s="80" t="str">
        <f t="shared" si="1"/>
        <v/>
      </c>
      <c r="Y2" s="80" t="str">
        <f t="shared" si="1"/>
        <v/>
      </c>
      <c r="Z2" s="80" t="str">
        <f t="shared" si="1"/>
        <v/>
      </c>
    </row>
    <row r="3" spans="1:27" s="80" customFormat="1" ht="10.15" customHeight="1" thickTop="1" thickBot="1" x14ac:dyDescent="0.3">
      <c r="C3" s="80" t="str">
        <f t="shared" ref="C3:K3" si="2">IFERROR(INDEX(_Cable,MATCH($A$1&amp;"/0"&amp;C6,_VersNpf,0)),"")</f>
        <v/>
      </c>
      <c r="D3" s="80" t="str">
        <f t="shared" si="2"/>
        <v/>
      </c>
      <c r="E3" s="80" t="str">
        <f t="shared" si="2"/>
        <v/>
      </c>
      <c r="F3" s="80" t="str">
        <f t="shared" si="2"/>
        <v/>
      </c>
      <c r="G3" s="80" t="str">
        <f t="shared" si="2"/>
        <v/>
      </c>
      <c r="H3" s="80" t="str">
        <f t="shared" si="2"/>
        <v/>
      </c>
      <c r="I3" s="80" t="str">
        <f t="shared" si="2"/>
        <v/>
      </c>
      <c r="J3" s="80" t="str">
        <f t="shared" si="2"/>
        <v/>
      </c>
      <c r="K3" s="80" t="str">
        <f t="shared" si="2"/>
        <v/>
      </c>
      <c r="L3" s="80" t="str">
        <f t="shared" ref="L3:Z3" si="3">IFERROR(INDEX(_Cable,MATCH($A$1&amp;"/"&amp;L6,_VersNpf,0)),"")</f>
        <v/>
      </c>
      <c r="M3" s="80" t="str">
        <f t="shared" si="3"/>
        <v/>
      </c>
      <c r="N3" s="80" t="str">
        <f t="shared" si="3"/>
        <v/>
      </c>
      <c r="O3" s="80" t="str">
        <f t="shared" si="3"/>
        <v/>
      </c>
      <c r="P3" s="80" t="str">
        <f t="shared" si="3"/>
        <v/>
      </c>
      <c r="Q3" s="80" t="str">
        <f t="shared" si="3"/>
        <v/>
      </c>
      <c r="R3" s="80" t="str">
        <f t="shared" si="3"/>
        <v/>
      </c>
      <c r="S3" s="80" t="str">
        <f t="shared" si="3"/>
        <v/>
      </c>
      <c r="T3" s="80" t="str">
        <f t="shared" si="3"/>
        <v/>
      </c>
      <c r="U3" s="80" t="str">
        <f t="shared" si="3"/>
        <v/>
      </c>
      <c r="V3" s="80" t="str">
        <f t="shared" si="3"/>
        <v/>
      </c>
      <c r="W3" s="80" t="str">
        <f t="shared" si="3"/>
        <v/>
      </c>
      <c r="X3" s="80" t="str">
        <f t="shared" si="3"/>
        <v/>
      </c>
      <c r="Y3" s="80" t="str">
        <f t="shared" si="3"/>
        <v/>
      </c>
      <c r="Z3" s="80" t="str">
        <f t="shared" si="3"/>
        <v/>
      </c>
    </row>
    <row r="4" spans="1:27" s="80" customFormat="1" ht="10.15" customHeight="1" thickTop="1" thickBot="1" x14ac:dyDescent="0.3">
      <c r="C4" s="80" t="str">
        <f t="shared" ref="C4" si="4">IFERROR(INDEX(_DeNpf,MATCH($A$1&amp;"/0"&amp;#REF!,_VersNpf,0)),"")</f>
        <v/>
      </c>
      <c r="D4" s="80" t="str">
        <f t="shared" ref="D4" si="5">IFERROR(INDEX(_DeNpf,MATCH($A$1&amp;"/0"&amp;#REF!,_VersNpf,0)),"")</f>
        <v/>
      </c>
      <c r="E4" s="80" t="str">
        <f t="shared" ref="E4" si="6">IFERROR(INDEX(_DeNpf,MATCH($A$1&amp;"/0"&amp;#REF!,_VersNpf,0)),"")</f>
        <v/>
      </c>
      <c r="F4" s="80" t="str">
        <f t="shared" ref="F4" si="7">IFERROR(INDEX(_DeNpf,MATCH($A$1&amp;"/0"&amp;#REF!,_VersNpf,0)),"")</f>
        <v/>
      </c>
      <c r="G4" s="80" t="str">
        <f t="shared" ref="G4" si="8">IFERROR(INDEX(_DeNpf,MATCH($A$1&amp;"/0"&amp;#REF!,_VersNpf,0)),"")</f>
        <v/>
      </c>
      <c r="H4" s="80" t="str">
        <f t="shared" ref="H4" si="9">IFERROR(INDEX(_DeNpf,MATCH($A$1&amp;"/0"&amp;#REF!,_VersNpf,0)),"")</f>
        <v/>
      </c>
      <c r="I4" s="80" t="str">
        <f t="shared" ref="I4" si="10">IFERROR(INDEX(_DeNpf,MATCH($A$1&amp;"/0"&amp;#REF!,_VersNpf,0)),"")</f>
        <v/>
      </c>
      <c r="J4" s="80" t="str">
        <f t="shared" ref="J4" si="11">IFERROR(INDEX(_DeNpf,MATCH($A$1&amp;"/0"&amp;#REF!,_VersNpf,0)),"")</f>
        <v/>
      </c>
      <c r="K4" s="80" t="str">
        <f t="shared" ref="K4" si="12">IFERROR(INDEX(_DeNpf,MATCH($A$1&amp;"/0"&amp;#REF!,_VersNpf,0)),"")</f>
        <v/>
      </c>
      <c r="L4" s="80" t="str">
        <f t="shared" ref="L4" si="13">IFERROR(INDEX(_DeNpf,MATCH($A$1&amp;"/"&amp;#REF!,_VersNpf,0)),"")</f>
        <v/>
      </c>
      <c r="M4" s="80" t="str">
        <f t="shared" ref="M4" si="14">IFERROR(INDEX(_DeNpf,MATCH($A$1&amp;"/"&amp;#REF!,_VersNpf,0)),"")</f>
        <v/>
      </c>
      <c r="N4" s="80" t="str">
        <f t="shared" ref="N4" si="15">IFERROR(INDEX(_DeNpf,MATCH($A$1&amp;"/"&amp;#REF!,_VersNpf,0)),"")</f>
        <v/>
      </c>
      <c r="O4" s="80" t="str">
        <f t="shared" ref="O4" si="16">IFERROR(INDEX(_DeNpf,MATCH($A$1&amp;"/"&amp;#REF!,_VersNpf,0)),"")</f>
        <v/>
      </c>
      <c r="P4" s="80" t="str">
        <f t="shared" ref="P4" si="17">IFERROR(INDEX(_DeNpf,MATCH($A$1&amp;"/"&amp;#REF!,_VersNpf,0)),"")</f>
        <v/>
      </c>
      <c r="Q4" s="80" t="str">
        <f t="shared" ref="Q4" si="18">IFERROR(INDEX(_DeNpf,MATCH($A$1&amp;"/"&amp;#REF!,_VersNpf,0)),"")</f>
        <v/>
      </c>
      <c r="R4" s="80" t="str">
        <f t="shared" ref="R4" si="19">IFERROR(INDEX(_DeNpf,MATCH($A$1&amp;"/"&amp;#REF!,_VersNpf,0)),"")</f>
        <v/>
      </c>
      <c r="S4" s="80" t="str">
        <f t="shared" ref="S4" si="20">IFERROR(INDEX(_DeNpf,MATCH($A$1&amp;"/"&amp;#REF!,_VersNpf,0)),"")</f>
        <v/>
      </c>
      <c r="T4" s="80" t="str">
        <f t="shared" ref="T4" si="21">IFERROR(INDEX(_DeNpf,MATCH($A$1&amp;"/"&amp;#REF!,_VersNpf,0)),"")</f>
        <v/>
      </c>
      <c r="U4" s="80" t="str">
        <f t="shared" ref="U4" si="22">IFERROR(INDEX(_DeNpf,MATCH($A$1&amp;"/"&amp;#REF!,_VersNpf,0)),"")</f>
        <v/>
      </c>
      <c r="V4" s="80" t="str">
        <f t="shared" ref="V4" si="23">IFERROR(INDEX(_DeNpf,MATCH($A$1&amp;"/"&amp;#REF!,_VersNpf,0)),"")</f>
        <v/>
      </c>
      <c r="W4" s="80" t="str">
        <f t="shared" ref="W4" si="24">IFERROR(INDEX(_DeNpf,MATCH($A$1&amp;"/"&amp;#REF!,_VersNpf,0)),"")</f>
        <v/>
      </c>
      <c r="X4" s="80" t="str">
        <f t="shared" ref="X4" si="25">IFERROR(INDEX(_DeNpf,MATCH($A$1&amp;"/"&amp;#REF!,_VersNpf,0)),"")</f>
        <v/>
      </c>
      <c r="Y4" s="80" t="str">
        <f t="shared" ref="Y4" si="26">IFERROR(INDEX(_DeNpf,MATCH($A$1&amp;"/"&amp;#REF!,_VersNpf,0)),"")</f>
        <v/>
      </c>
      <c r="Z4" s="80" t="str">
        <f t="shared" ref="Z4" si="27">IFERROR(INDEX(_DeNpf,MATCH($A$1&amp;"/"&amp;#REF!,_VersNpf,0)),"")</f>
        <v/>
      </c>
    </row>
    <row r="5" spans="1:27" s="66" customFormat="1" ht="7.9" customHeight="1" thickTop="1" thickBot="1" x14ac:dyDescent="0.3">
      <c r="A5" s="68"/>
      <c r="B5" s="69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1"/>
    </row>
    <row r="6" spans="1:27" s="72" customFormat="1" ht="10.15" customHeight="1" thickTop="1" thickBot="1" x14ac:dyDescent="0.3">
      <c r="B6" s="73"/>
      <c r="C6" s="74">
        <v>1</v>
      </c>
      <c r="D6" s="74">
        <v>2</v>
      </c>
      <c r="E6" s="74">
        <v>3</v>
      </c>
      <c r="F6" s="74">
        <v>4</v>
      </c>
      <c r="G6" s="74">
        <v>5</v>
      </c>
      <c r="H6" s="74">
        <v>6</v>
      </c>
      <c r="I6" s="74">
        <v>7</v>
      </c>
      <c r="J6" s="74">
        <v>8</v>
      </c>
      <c r="K6" s="74">
        <v>9</v>
      </c>
      <c r="L6" s="74">
        <v>10</v>
      </c>
      <c r="M6" s="74">
        <v>11</v>
      </c>
      <c r="N6" s="74">
        <v>12</v>
      </c>
      <c r="O6" s="74">
        <v>13</v>
      </c>
      <c r="P6" s="74">
        <v>14</v>
      </c>
      <c r="Q6" s="74">
        <v>15</v>
      </c>
      <c r="R6" s="74">
        <v>16</v>
      </c>
      <c r="S6" s="74">
        <v>17</v>
      </c>
      <c r="T6" s="74">
        <v>18</v>
      </c>
      <c r="U6" s="74">
        <v>19</v>
      </c>
      <c r="V6" s="74">
        <v>20</v>
      </c>
      <c r="W6" s="74">
        <v>21</v>
      </c>
      <c r="X6" s="74">
        <v>22</v>
      </c>
      <c r="Y6" s="74">
        <v>23</v>
      </c>
      <c r="Z6" s="74">
        <v>24</v>
      </c>
      <c r="AA6" s="75"/>
    </row>
    <row r="7" spans="1:27" s="66" customFormat="1" ht="7.9" customHeight="1" thickTop="1" thickBot="1" x14ac:dyDescent="0.3">
      <c r="A7" s="68"/>
      <c r="B7" s="76"/>
      <c r="C7" s="77"/>
      <c r="D7" s="77"/>
      <c r="E7" s="77"/>
      <c r="F7" s="77"/>
      <c r="G7" s="77"/>
      <c r="H7" s="77"/>
      <c r="I7" s="77"/>
      <c r="J7" s="77"/>
      <c r="K7" s="77"/>
      <c r="L7" s="77"/>
      <c r="M7" s="77"/>
      <c r="N7" s="77"/>
      <c r="O7" s="77"/>
      <c r="P7" s="77"/>
      <c r="Q7" s="77"/>
      <c r="R7" s="77"/>
      <c r="S7" s="77"/>
      <c r="T7" s="77"/>
      <c r="U7" s="77"/>
      <c r="V7" s="77"/>
      <c r="W7" s="77"/>
      <c r="X7" s="77"/>
      <c r="Y7" s="77"/>
      <c r="Z7" s="77"/>
      <c r="AA7" s="78"/>
    </row>
    <row r="8" spans="1:27" s="66" customFormat="1" ht="10.15" customHeight="1" thickTop="1" thickBot="1" x14ac:dyDescent="0.3">
      <c r="A8" s="68"/>
      <c r="O8" s="79"/>
      <c r="P8" s="79"/>
      <c r="Q8" s="79"/>
      <c r="R8" s="79"/>
      <c r="S8" s="79"/>
      <c r="T8" s="79"/>
      <c r="U8" s="79"/>
      <c r="V8" s="79"/>
      <c r="W8" s="79"/>
      <c r="X8" s="79"/>
      <c r="Y8" s="79"/>
      <c r="Z8" s="79"/>
      <c r="AA8" s="79"/>
    </row>
    <row r="9" spans="1:27" s="84" customFormat="1" ht="10.15" customHeight="1" thickTop="1" thickBot="1" x14ac:dyDescent="0.3">
      <c r="C9" s="84" t="str">
        <f t="shared" ref="C9:K9" si="28">IFERROR(INDEX(_CableNsw,MATCH($A$1&amp;"/0"&amp;C6,_VersNpf,0)),"")</f>
        <v/>
      </c>
      <c r="D9" s="84" t="str">
        <f t="shared" si="28"/>
        <v/>
      </c>
      <c r="E9" s="84" t="str">
        <f t="shared" si="28"/>
        <v/>
      </c>
      <c r="F9" s="84" t="str">
        <f t="shared" si="28"/>
        <v/>
      </c>
      <c r="G9" s="84" t="str">
        <f t="shared" si="28"/>
        <v/>
      </c>
      <c r="H9" s="84" t="str">
        <f t="shared" si="28"/>
        <v/>
      </c>
      <c r="I9" s="84" t="str">
        <f t="shared" si="28"/>
        <v/>
      </c>
      <c r="J9" s="84" t="str">
        <f t="shared" si="28"/>
        <v/>
      </c>
      <c r="K9" s="84" t="str">
        <f t="shared" si="28"/>
        <v/>
      </c>
      <c r="L9" s="84" t="str">
        <f t="shared" ref="L9:Z9" si="29">IFERROR(INDEX(_CableNsw,MATCH($A$1&amp;"/"&amp;L6,_VersNpf,0)),"")</f>
        <v/>
      </c>
      <c r="M9" s="84" t="str">
        <f t="shared" si="29"/>
        <v/>
      </c>
      <c r="N9" s="84" t="str">
        <f t="shared" si="29"/>
        <v/>
      </c>
      <c r="O9" s="84" t="str">
        <f t="shared" si="29"/>
        <v/>
      </c>
      <c r="P9" s="84" t="str">
        <f t="shared" si="29"/>
        <v/>
      </c>
      <c r="Q9" s="84" t="str">
        <f t="shared" si="29"/>
        <v/>
      </c>
      <c r="R9" s="84" t="str">
        <f t="shared" si="29"/>
        <v/>
      </c>
      <c r="S9" s="84" t="str">
        <f t="shared" si="29"/>
        <v/>
      </c>
      <c r="T9" s="84" t="str">
        <f t="shared" si="29"/>
        <v/>
      </c>
      <c r="U9" s="84" t="str">
        <f t="shared" si="29"/>
        <v/>
      </c>
      <c r="V9" s="84" t="str">
        <f t="shared" si="29"/>
        <v/>
      </c>
      <c r="W9" s="84" t="str">
        <f t="shared" si="29"/>
        <v/>
      </c>
      <c r="X9" s="84" t="str">
        <f t="shared" si="29"/>
        <v/>
      </c>
      <c r="Y9" s="84" t="str">
        <f t="shared" si="29"/>
        <v/>
      </c>
      <c r="Z9" s="84" t="str">
        <f t="shared" si="29"/>
        <v/>
      </c>
    </row>
    <row r="10" spans="1:27" s="80" customFormat="1" ht="10.15" customHeight="1" thickTop="1" thickBot="1" x14ac:dyDescent="0.3"/>
    <row r="11" spans="1:27" s="81" customFormat="1" ht="21.6" customHeight="1" thickTop="1" thickBot="1" x14ac:dyDescent="0.3">
      <c r="A11" s="81" t="s">
        <v>6</v>
      </c>
      <c r="C11" s="82" t="str">
        <f t="shared" ref="C11:K11" si="30">IFERROR(INDEX(_Label,MATCH($A$1&amp;"/0"&amp;C6,_VersNpf,0)),"")</f>
        <v/>
      </c>
      <c r="D11" s="82" t="str">
        <f t="shared" si="30"/>
        <v/>
      </c>
      <c r="E11" s="82" t="str">
        <f t="shared" si="30"/>
        <v/>
      </c>
      <c r="F11" s="82" t="str">
        <f t="shared" si="30"/>
        <v/>
      </c>
      <c r="G11" s="82" t="str">
        <f t="shared" si="30"/>
        <v/>
      </c>
      <c r="H11" s="82" t="str">
        <f t="shared" si="30"/>
        <v/>
      </c>
      <c r="I11" s="82" t="str">
        <f t="shared" si="30"/>
        <v/>
      </c>
      <c r="J11" s="82" t="str">
        <f t="shared" si="30"/>
        <v/>
      </c>
      <c r="K11" s="82" t="str">
        <f t="shared" si="30"/>
        <v/>
      </c>
      <c r="L11" s="82" t="str">
        <f t="shared" ref="L11:Z11" si="31">IFERROR(INDEX(_Label,MATCH($A$1&amp;"/"&amp;L6,_VersNpf,0)),"")</f>
        <v/>
      </c>
      <c r="M11" s="82" t="str">
        <f t="shared" si="31"/>
        <v/>
      </c>
      <c r="N11" s="82" t="str">
        <f t="shared" si="31"/>
        <v/>
      </c>
      <c r="O11" s="82" t="str">
        <f t="shared" si="31"/>
        <v/>
      </c>
      <c r="P11" s="82" t="str">
        <f t="shared" si="31"/>
        <v/>
      </c>
      <c r="Q11" s="82" t="str">
        <f t="shared" si="31"/>
        <v/>
      </c>
      <c r="R11" s="82" t="str">
        <f t="shared" si="31"/>
        <v/>
      </c>
      <c r="S11" s="82" t="str">
        <f t="shared" si="31"/>
        <v/>
      </c>
      <c r="T11" s="82" t="str">
        <f t="shared" si="31"/>
        <v/>
      </c>
      <c r="U11" s="82" t="str">
        <f t="shared" si="31"/>
        <v/>
      </c>
      <c r="V11" s="82" t="str">
        <f t="shared" si="31"/>
        <v/>
      </c>
      <c r="W11" s="82" t="str">
        <f t="shared" si="31"/>
        <v/>
      </c>
      <c r="X11" s="82" t="str">
        <f t="shared" si="31"/>
        <v/>
      </c>
      <c r="Y11" s="82" t="str">
        <f t="shared" si="31"/>
        <v/>
      </c>
      <c r="Z11" s="82" t="str">
        <f t="shared" si="31"/>
        <v/>
      </c>
    </row>
    <row r="12" spans="1:27" s="81" customFormat="1" ht="14.25" thickTop="1" thickBot="1" x14ac:dyDescent="0.3">
      <c r="A12" s="81" t="s">
        <v>88</v>
      </c>
      <c r="C12" s="82" t="str">
        <f t="shared" ref="C12:K12" si="32">IFERROR(INDEX(_NomEquipement,MATCH($A$1&amp;"/0"&amp;C6,_VersNpf,0)),"")</f>
        <v/>
      </c>
      <c r="D12" s="82" t="str">
        <f t="shared" si="32"/>
        <v/>
      </c>
      <c r="E12" s="82" t="str">
        <f t="shared" si="32"/>
        <v/>
      </c>
      <c r="F12" s="82" t="str">
        <f t="shared" si="32"/>
        <v/>
      </c>
      <c r="G12" s="82" t="str">
        <f t="shared" si="32"/>
        <v/>
      </c>
      <c r="H12" s="82" t="str">
        <f t="shared" si="32"/>
        <v/>
      </c>
      <c r="I12" s="82" t="str">
        <f t="shared" si="32"/>
        <v/>
      </c>
      <c r="J12" s="82" t="str">
        <f t="shared" si="32"/>
        <v/>
      </c>
      <c r="K12" s="82" t="str">
        <f t="shared" si="32"/>
        <v/>
      </c>
      <c r="L12" s="82" t="str">
        <f t="shared" ref="L12:AA12" si="33">IFERROR(INDEX(_NomEquipement,MATCH($A$1&amp;"/"&amp;L6,_VersNpf,0)),"")</f>
        <v/>
      </c>
      <c r="M12" s="82" t="str">
        <f t="shared" si="33"/>
        <v/>
      </c>
      <c r="N12" s="82" t="str">
        <f t="shared" si="33"/>
        <v/>
      </c>
      <c r="O12" s="82" t="str">
        <f t="shared" si="33"/>
        <v/>
      </c>
      <c r="P12" s="82" t="str">
        <f t="shared" si="33"/>
        <v/>
      </c>
      <c r="Q12" s="82" t="str">
        <f t="shared" si="33"/>
        <v/>
      </c>
      <c r="R12" s="82" t="str">
        <f t="shared" si="33"/>
        <v/>
      </c>
      <c r="S12" s="82" t="str">
        <f t="shared" si="33"/>
        <v/>
      </c>
      <c r="T12" s="82" t="str">
        <f t="shared" si="33"/>
        <v/>
      </c>
      <c r="U12" s="82" t="str">
        <f t="shared" si="33"/>
        <v/>
      </c>
      <c r="V12" s="82" t="str">
        <f t="shared" si="33"/>
        <v/>
      </c>
      <c r="W12" s="82" t="str">
        <f t="shared" si="33"/>
        <v/>
      </c>
      <c r="X12" s="82" t="str">
        <f t="shared" si="33"/>
        <v/>
      </c>
      <c r="Y12" s="82" t="str">
        <f t="shared" si="33"/>
        <v/>
      </c>
      <c r="Z12" s="82" t="str">
        <f t="shared" si="33"/>
        <v/>
      </c>
      <c r="AA12" s="82" t="str">
        <f t="shared" si="33"/>
        <v/>
      </c>
    </row>
    <row r="13" spans="1:27" s="80" customFormat="1" ht="10.15" customHeight="1" thickTop="1" thickBot="1" x14ac:dyDescent="0.3"/>
    <row r="14" spans="1:27" s="84" customFormat="1" ht="10.15" customHeight="1" thickTop="1" thickBot="1" x14ac:dyDescent="0.3">
      <c r="A14" s="83" t="s">
        <v>89</v>
      </c>
      <c r="C14" s="80" t="str">
        <f t="shared" ref="C14:K14" si="34">IF(IFERROR(INDEX(_Nsw1_Port,MATCH($A$1&amp;"/0"&amp;C6,_VersNpf,0)),"")=0,"",IFERROR(INDEX(_Nsw1_Port,MATCH($A$1&amp;"/0"&amp;C6,_VersNpf,0)),""))</f>
        <v/>
      </c>
      <c r="D14" s="80" t="str">
        <f t="shared" si="34"/>
        <v/>
      </c>
      <c r="E14" s="80" t="str">
        <f t="shared" si="34"/>
        <v/>
      </c>
      <c r="F14" s="80" t="str">
        <f t="shared" si="34"/>
        <v/>
      </c>
      <c r="G14" s="80" t="str">
        <f t="shared" si="34"/>
        <v/>
      </c>
      <c r="H14" s="80" t="str">
        <f t="shared" si="34"/>
        <v/>
      </c>
      <c r="I14" s="80" t="str">
        <f t="shared" si="34"/>
        <v/>
      </c>
      <c r="J14" s="80" t="str">
        <f t="shared" si="34"/>
        <v/>
      </c>
      <c r="K14" s="80" t="str">
        <f t="shared" si="34"/>
        <v/>
      </c>
      <c r="L14" s="80" t="str">
        <f t="shared" ref="L14:Z14" si="35">IF(IFERROR(INDEX(_Nsw1_Port,MATCH($A$1&amp;"/"&amp;L6,_VersNpf,0)),"")=0,"",IFERROR(INDEX(_Nsw1_Port,MATCH($A$1&amp;"/"&amp;L6,_VersNpf,0)),""))</f>
        <v/>
      </c>
      <c r="M14" s="80" t="str">
        <f t="shared" si="35"/>
        <v/>
      </c>
      <c r="N14" s="80" t="str">
        <f t="shared" si="35"/>
        <v/>
      </c>
      <c r="O14" s="80" t="str">
        <f t="shared" si="35"/>
        <v/>
      </c>
      <c r="P14" s="80" t="str">
        <f t="shared" si="35"/>
        <v/>
      </c>
      <c r="Q14" s="80" t="str">
        <f t="shared" si="35"/>
        <v/>
      </c>
      <c r="R14" s="80" t="str">
        <f t="shared" si="35"/>
        <v/>
      </c>
      <c r="S14" s="80" t="str">
        <f t="shared" si="35"/>
        <v/>
      </c>
      <c r="T14" s="80" t="str">
        <f t="shared" si="35"/>
        <v/>
      </c>
      <c r="U14" s="80" t="str">
        <f t="shared" si="35"/>
        <v/>
      </c>
      <c r="V14" s="80" t="str">
        <f t="shared" si="35"/>
        <v/>
      </c>
      <c r="W14" s="80" t="str">
        <f t="shared" si="35"/>
        <v/>
      </c>
      <c r="X14" s="80" t="str">
        <f t="shared" si="35"/>
        <v/>
      </c>
      <c r="Y14" s="80" t="str">
        <f t="shared" si="35"/>
        <v/>
      </c>
      <c r="Z14" s="80" t="str">
        <f t="shared" si="35"/>
        <v/>
      </c>
    </row>
    <row r="15" spans="1:27" s="84" customFormat="1" ht="10.15" customHeight="1" thickTop="1" thickBot="1" x14ac:dyDescent="0.3">
      <c r="A15" s="85" t="s">
        <v>90</v>
      </c>
      <c r="C15" s="80" t="str">
        <f t="shared" ref="C15:K15" si="36">IF(IFERROR(INDEX(_Nsw2_Port,MATCH($A$1&amp;"/0"&amp;C6,_VersNpf,0)),"")=0,"",IFERROR(INDEX(_Nsw2_Port,MATCH($A$1&amp;"/0"&amp;C6,_VersNpf,0)),""))</f>
        <v/>
      </c>
      <c r="D15" s="80" t="str">
        <f t="shared" si="36"/>
        <v/>
      </c>
      <c r="E15" s="80" t="str">
        <f t="shared" si="36"/>
        <v/>
      </c>
      <c r="F15" s="80" t="str">
        <f t="shared" si="36"/>
        <v/>
      </c>
      <c r="G15" s="80" t="str">
        <f t="shared" si="36"/>
        <v/>
      </c>
      <c r="H15" s="80" t="str">
        <f t="shared" si="36"/>
        <v/>
      </c>
      <c r="I15" s="80" t="str">
        <f t="shared" si="36"/>
        <v/>
      </c>
      <c r="J15" s="80" t="str">
        <f t="shared" si="36"/>
        <v/>
      </c>
      <c r="K15" s="80" t="str">
        <f t="shared" si="36"/>
        <v/>
      </c>
      <c r="L15" s="80" t="str">
        <f t="shared" ref="L15:Z15" si="37">IF(IFERROR(INDEX(_Nsw2_Port,MATCH($A$1&amp;"/"&amp;L6,_VersNpf,0)),"")=0,"",IFERROR(INDEX(_Nsw2_Port,MATCH($A$1&amp;"/"&amp;L6,_VersNpf,0)),""))</f>
        <v/>
      </c>
      <c r="M15" s="80" t="str">
        <f t="shared" si="37"/>
        <v/>
      </c>
      <c r="N15" s="80" t="str">
        <f t="shared" si="37"/>
        <v/>
      </c>
      <c r="O15" s="80" t="str">
        <f t="shared" si="37"/>
        <v/>
      </c>
      <c r="P15" s="80" t="str">
        <f t="shared" si="37"/>
        <v/>
      </c>
      <c r="Q15" s="80" t="str">
        <f t="shared" si="37"/>
        <v/>
      </c>
      <c r="R15" s="80" t="str">
        <f t="shared" si="37"/>
        <v/>
      </c>
      <c r="S15" s="80" t="str">
        <f t="shared" si="37"/>
        <v/>
      </c>
      <c r="T15" s="80" t="str">
        <f t="shared" si="37"/>
        <v/>
      </c>
      <c r="U15" s="80" t="str">
        <f t="shared" si="37"/>
        <v/>
      </c>
      <c r="V15" s="80" t="str">
        <f t="shared" si="37"/>
        <v/>
      </c>
      <c r="W15" s="80" t="str">
        <f t="shared" si="37"/>
        <v/>
      </c>
      <c r="X15" s="80" t="str">
        <f t="shared" si="37"/>
        <v/>
      </c>
      <c r="Y15" s="80" t="str">
        <f t="shared" si="37"/>
        <v/>
      </c>
      <c r="Z15" s="80" t="str">
        <f t="shared" si="37"/>
        <v/>
      </c>
    </row>
    <row r="16" spans="1:27" s="84" customFormat="1" ht="10.15" customHeight="1" thickTop="1" thickBot="1" x14ac:dyDescent="0.3">
      <c r="A16" s="83" t="s">
        <v>91</v>
      </c>
      <c r="C16" s="80" t="str">
        <f t="shared" ref="C16:K16" si="38">IF(IFERROR(INDEX(_Nsw3_Port,MATCH($A$1&amp;"/0"&amp;C6,_VersNpf,0)),"")=0,"",IFERROR(INDEX(_Nsw3_Port,MATCH($A$1&amp;"/0"&amp;C6,_VersNpf,0)),""))</f>
        <v/>
      </c>
      <c r="D16" s="80" t="str">
        <f t="shared" si="38"/>
        <v/>
      </c>
      <c r="E16" s="80" t="str">
        <f t="shared" si="38"/>
        <v/>
      </c>
      <c r="F16" s="80" t="str">
        <f t="shared" si="38"/>
        <v/>
      </c>
      <c r="G16" s="80" t="str">
        <f t="shared" si="38"/>
        <v/>
      </c>
      <c r="H16" s="80" t="str">
        <f t="shared" si="38"/>
        <v/>
      </c>
      <c r="I16" s="80" t="str">
        <f t="shared" si="38"/>
        <v/>
      </c>
      <c r="J16" s="80" t="str">
        <f t="shared" si="38"/>
        <v/>
      </c>
      <c r="K16" s="80" t="str">
        <f t="shared" si="38"/>
        <v/>
      </c>
      <c r="L16" s="80" t="str">
        <f t="shared" ref="L16:Z16" si="39">IF(IFERROR(INDEX(_Nsw3_Port,MATCH($A$1&amp;"/"&amp;L6,_VersNpf,0)),"")=0,"",IFERROR(INDEX(_Nsw3_Port,MATCH($A$1&amp;"/"&amp;L6,_VersNpf,0)),""))</f>
        <v/>
      </c>
      <c r="M16" s="80" t="str">
        <f t="shared" si="39"/>
        <v/>
      </c>
      <c r="N16" s="80" t="str">
        <f t="shared" si="39"/>
        <v/>
      </c>
      <c r="O16" s="80" t="str">
        <f t="shared" si="39"/>
        <v/>
      </c>
      <c r="P16" s="80" t="str">
        <f t="shared" si="39"/>
        <v/>
      </c>
      <c r="Q16" s="80" t="str">
        <f t="shared" si="39"/>
        <v/>
      </c>
      <c r="R16" s="80" t="str">
        <f t="shared" si="39"/>
        <v/>
      </c>
      <c r="S16" s="80" t="str">
        <f t="shared" si="39"/>
        <v/>
      </c>
      <c r="T16" s="80" t="str">
        <f t="shared" si="39"/>
        <v/>
      </c>
      <c r="U16" s="80" t="str">
        <f t="shared" si="39"/>
        <v/>
      </c>
      <c r="V16" s="80" t="str">
        <f t="shared" si="39"/>
        <v/>
      </c>
      <c r="W16" s="80" t="str">
        <f t="shared" si="39"/>
        <v/>
      </c>
      <c r="X16" s="80" t="str">
        <f t="shared" si="39"/>
        <v/>
      </c>
      <c r="Y16" s="80" t="str">
        <f t="shared" si="39"/>
        <v/>
      </c>
      <c r="Z16" s="80" t="str">
        <f t="shared" si="39"/>
        <v/>
      </c>
    </row>
    <row r="17" spans="1:26" s="84" customFormat="1" ht="10.15" customHeight="1" thickTop="1" thickBot="1" x14ac:dyDescent="0.3">
      <c r="A17" s="85" t="s">
        <v>92</v>
      </c>
      <c r="C17" s="80" t="str">
        <f t="shared" ref="C17:K17" si="40">IF(IFERROR(INDEX(_Nsw4_Port,MATCH($A$1&amp;"/0"&amp;C6,_VersNpf,0)),"")=0,"",IFERROR(INDEX(_Nsw4_Port,MATCH($A$1&amp;"/0"&amp;C6,_VersNpf,0)),""))</f>
        <v/>
      </c>
      <c r="D17" s="80" t="str">
        <f t="shared" si="40"/>
        <v/>
      </c>
      <c r="E17" s="80" t="str">
        <f t="shared" si="40"/>
        <v/>
      </c>
      <c r="F17" s="80" t="str">
        <f t="shared" si="40"/>
        <v/>
      </c>
      <c r="G17" s="80" t="str">
        <f t="shared" si="40"/>
        <v/>
      </c>
      <c r="H17" s="80" t="str">
        <f t="shared" si="40"/>
        <v/>
      </c>
      <c r="I17" s="80" t="str">
        <f t="shared" si="40"/>
        <v/>
      </c>
      <c r="J17" s="80" t="str">
        <f t="shared" si="40"/>
        <v/>
      </c>
      <c r="K17" s="80" t="str">
        <f t="shared" si="40"/>
        <v/>
      </c>
      <c r="L17" s="80" t="str">
        <f t="shared" ref="L17:Z17" si="41">IF(IFERROR(INDEX(_Nsw4_Port,MATCH($A$1&amp;"/"&amp;L6,_VersNpf,0)),"")=0,"",IFERROR(INDEX(_Nsw4_Port,MATCH($A$1&amp;"/"&amp;L6,_VersNpf,0)),""))</f>
        <v/>
      </c>
      <c r="M17" s="80" t="str">
        <f t="shared" si="41"/>
        <v/>
      </c>
      <c r="N17" s="80" t="str">
        <f t="shared" si="41"/>
        <v/>
      </c>
      <c r="O17" s="80" t="str">
        <f t="shared" si="41"/>
        <v/>
      </c>
      <c r="P17" s="80" t="str">
        <f t="shared" si="41"/>
        <v/>
      </c>
      <c r="Q17" s="80" t="str">
        <f t="shared" si="41"/>
        <v/>
      </c>
      <c r="R17" s="80" t="str">
        <f t="shared" si="41"/>
        <v/>
      </c>
      <c r="S17" s="80" t="str">
        <f t="shared" si="41"/>
        <v/>
      </c>
      <c r="T17" s="80" t="str">
        <f t="shared" si="41"/>
        <v/>
      </c>
      <c r="U17" s="80" t="str">
        <f t="shared" si="41"/>
        <v/>
      </c>
      <c r="V17" s="80" t="str">
        <f t="shared" si="41"/>
        <v/>
      </c>
      <c r="W17" s="80" t="str">
        <f t="shared" si="41"/>
        <v/>
      </c>
      <c r="X17" s="80" t="str">
        <f t="shared" si="41"/>
        <v/>
      </c>
      <c r="Y17" s="80" t="str">
        <f t="shared" si="41"/>
        <v/>
      </c>
      <c r="Z17" s="80" t="str">
        <f t="shared" si="41"/>
        <v/>
      </c>
    </row>
    <row r="18" spans="1:26" s="84" customFormat="1" ht="10.15" customHeight="1" thickTop="1" thickBot="1" x14ac:dyDescent="0.3">
      <c r="A18" s="83" t="s">
        <v>93</v>
      </c>
      <c r="C18" s="80" t="str">
        <f t="shared" ref="C18:K18" si="42">IF(IFERROR(INDEX(_Nsw5_Port,MATCH($A$1&amp;"/0"&amp;C6,_VersNpf,0)),"")=0,"",IFERROR(INDEX(_Nsw5_Port,MATCH($A$1&amp;"/0"&amp;C6,_VersNpf,0)),""))</f>
        <v/>
      </c>
      <c r="D18" s="80" t="str">
        <f t="shared" si="42"/>
        <v/>
      </c>
      <c r="E18" s="80" t="str">
        <f t="shared" si="42"/>
        <v/>
      </c>
      <c r="F18" s="80" t="str">
        <f t="shared" si="42"/>
        <v/>
      </c>
      <c r="G18" s="80" t="str">
        <f t="shared" si="42"/>
        <v/>
      </c>
      <c r="H18" s="80" t="str">
        <f t="shared" si="42"/>
        <v/>
      </c>
      <c r="I18" s="80" t="str">
        <f t="shared" si="42"/>
        <v/>
      </c>
      <c r="J18" s="80" t="str">
        <f t="shared" si="42"/>
        <v/>
      </c>
      <c r="K18" s="80" t="str">
        <f t="shared" si="42"/>
        <v/>
      </c>
      <c r="L18" s="80" t="str">
        <f t="shared" ref="L18:Z18" si="43">IF(IFERROR(INDEX(_Nsw5_Port,MATCH($A$1&amp;"/"&amp;L6,_VersNpf,0)),"")=0,"",IFERROR(INDEX(_Nsw5_Port,MATCH($A$1&amp;"/"&amp;L6,_VersNpf,0)),""))</f>
        <v/>
      </c>
      <c r="M18" s="80" t="str">
        <f t="shared" si="43"/>
        <v/>
      </c>
      <c r="N18" s="80" t="str">
        <f t="shared" si="43"/>
        <v/>
      </c>
      <c r="O18" s="80" t="str">
        <f t="shared" si="43"/>
        <v/>
      </c>
      <c r="P18" s="80" t="str">
        <f t="shared" si="43"/>
        <v/>
      </c>
      <c r="Q18" s="80" t="str">
        <f t="shared" si="43"/>
        <v/>
      </c>
      <c r="R18" s="80" t="str">
        <f t="shared" si="43"/>
        <v/>
      </c>
      <c r="S18" s="80" t="str">
        <f t="shared" si="43"/>
        <v/>
      </c>
      <c r="T18" s="80" t="str">
        <f t="shared" si="43"/>
        <v/>
      </c>
      <c r="U18" s="80" t="str">
        <f t="shared" si="43"/>
        <v/>
      </c>
      <c r="V18" s="80" t="str">
        <f t="shared" si="43"/>
        <v/>
      </c>
      <c r="W18" s="80" t="str">
        <f t="shared" si="43"/>
        <v/>
      </c>
      <c r="X18" s="80" t="str">
        <f t="shared" si="43"/>
        <v/>
      </c>
      <c r="Y18" s="80" t="str">
        <f t="shared" si="43"/>
        <v/>
      </c>
      <c r="Z18" s="80" t="str">
        <f t="shared" si="43"/>
        <v/>
      </c>
    </row>
    <row r="19" spans="1:26" s="84" customFormat="1" ht="10.15" customHeight="1" thickTop="1" thickBot="1" x14ac:dyDescent="0.3">
      <c r="A19" s="85" t="s">
        <v>94</v>
      </c>
      <c r="C19" s="80" t="str">
        <f t="shared" ref="C19:K19" si="44">IF(IFERROR(INDEX(_Nsw6_Port,MATCH($A$1&amp;"/0"&amp;C6,_VersNpf,0)),"")=0,"",IFERROR(INDEX(_Nsw6_Port,MATCH($A$1&amp;"/0"&amp;C6,_VersNpf,0)),""))</f>
        <v/>
      </c>
      <c r="D19" s="80" t="str">
        <f t="shared" si="44"/>
        <v/>
      </c>
      <c r="E19" s="80" t="str">
        <f t="shared" si="44"/>
        <v/>
      </c>
      <c r="F19" s="80" t="str">
        <f t="shared" si="44"/>
        <v/>
      </c>
      <c r="G19" s="80" t="str">
        <f t="shared" si="44"/>
        <v/>
      </c>
      <c r="H19" s="80" t="str">
        <f t="shared" si="44"/>
        <v/>
      </c>
      <c r="I19" s="80" t="str">
        <f t="shared" si="44"/>
        <v/>
      </c>
      <c r="J19" s="80" t="str">
        <f t="shared" si="44"/>
        <v/>
      </c>
      <c r="K19" s="80" t="str">
        <f t="shared" si="44"/>
        <v/>
      </c>
      <c r="L19" s="80" t="str">
        <f t="shared" ref="L19:Z19" si="45">IF(IFERROR(INDEX(_Nsw6_Port,MATCH($A$1&amp;"/"&amp;L6,_VersNpf,0)),"")=0,"",IFERROR(INDEX(_Nsw6_Port,MATCH($A$1&amp;"/"&amp;L6,_VersNpf,0)),""))</f>
        <v/>
      </c>
      <c r="M19" s="80" t="str">
        <f t="shared" si="45"/>
        <v/>
      </c>
      <c r="N19" s="80" t="str">
        <f t="shared" si="45"/>
        <v/>
      </c>
      <c r="O19" s="80" t="str">
        <f t="shared" si="45"/>
        <v/>
      </c>
      <c r="P19" s="80" t="str">
        <f t="shared" si="45"/>
        <v/>
      </c>
      <c r="Q19" s="80" t="str">
        <f t="shared" si="45"/>
        <v/>
      </c>
      <c r="R19" s="80" t="str">
        <f t="shared" si="45"/>
        <v/>
      </c>
      <c r="S19" s="80" t="str">
        <f t="shared" si="45"/>
        <v/>
      </c>
      <c r="T19" s="80" t="str">
        <f t="shared" si="45"/>
        <v/>
      </c>
      <c r="U19" s="80" t="str">
        <f t="shared" si="45"/>
        <v/>
      </c>
      <c r="V19" s="80" t="str">
        <f t="shared" si="45"/>
        <v/>
      </c>
      <c r="W19" s="80" t="str">
        <f t="shared" si="45"/>
        <v/>
      </c>
      <c r="X19" s="80" t="str">
        <f t="shared" si="45"/>
        <v/>
      </c>
      <c r="Y19" s="80" t="str">
        <f t="shared" si="45"/>
        <v/>
      </c>
      <c r="Z19" s="80" t="str">
        <f t="shared" si="45"/>
        <v/>
      </c>
    </row>
    <row r="20" spans="1:26" s="80" customFormat="1" ht="10.15" customHeight="1" thickTop="1" thickBot="1" x14ac:dyDescent="0.3">
      <c r="C20" s="80" t="str">
        <f t="shared" ref="C20:Z20" si="46">IFERROR(INDEX(_IP1,MATCH(C6,_Nsw1_Port,0)),"")</f>
        <v/>
      </c>
      <c r="D20" s="80" t="str">
        <f t="shared" si="46"/>
        <v/>
      </c>
      <c r="E20" s="80" t="str">
        <f t="shared" si="46"/>
        <v/>
      </c>
      <c r="F20" s="80" t="str">
        <f t="shared" si="46"/>
        <v/>
      </c>
      <c r="G20" s="80" t="str">
        <f t="shared" si="46"/>
        <v/>
      </c>
      <c r="H20" s="80" t="str">
        <f t="shared" si="46"/>
        <v/>
      </c>
      <c r="I20" s="80" t="str">
        <f t="shared" si="46"/>
        <v/>
      </c>
      <c r="J20" s="80" t="str">
        <f t="shared" si="46"/>
        <v/>
      </c>
      <c r="K20" s="80" t="str">
        <f t="shared" si="46"/>
        <v/>
      </c>
      <c r="L20" s="80" t="str">
        <f t="shared" si="46"/>
        <v/>
      </c>
      <c r="M20" s="80" t="str">
        <f t="shared" si="46"/>
        <v/>
      </c>
      <c r="N20" s="80" t="str">
        <f t="shared" si="46"/>
        <v/>
      </c>
      <c r="O20" s="80" t="str">
        <f t="shared" si="46"/>
        <v/>
      </c>
      <c r="P20" s="80" t="str">
        <f t="shared" si="46"/>
        <v/>
      </c>
      <c r="Q20" s="80" t="str">
        <f t="shared" si="46"/>
        <v/>
      </c>
      <c r="R20" s="80" t="str">
        <f t="shared" si="46"/>
        <v/>
      </c>
      <c r="S20" s="80" t="str">
        <f t="shared" si="46"/>
        <v/>
      </c>
      <c r="T20" s="80" t="str">
        <f t="shared" si="46"/>
        <v/>
      </c>
      <c r="U20" s="80" t="str">
        <f t="shared" si="46"/>
        <v/>
      </c>
      <c r="V20" s="80" t="str">
        <f t="shared" si="46"/>
        <v/>
      </c>
      <c r="W20" s="80" t="str">
        <f t="shared" si="46"/>
        <v/>
      </c>
      <c r="X20" s="80" t="str">
        <f t="shared" si="46"/>
        <v/>
      </c>
      <c r="Y20" s="80" t="str">
        <f t="shared" si="46"/>
        <v/>
      </c>
      <c r="Z20" s="80" t="str">
        <f t="shared" si="46"/>
        <v/>
      </c>
    </row>
    <row r="21" spans="1:26" s="86" customFormat="1" ht="14.25" thickTop="1" thickBot="1" x14ac:dyDescent="0.3">
      <c r="A21" s="81" t="s">
        <v>22</v>
      </c>
      <c r="C21" s="86" t="str">
        <f t="shared" ref="C21:K21" si="47">IFERROR(INDEX(_Vlan,MATCH($A$1&amp;"/0"&amp;C6,_VersNpf,0)),"")</f>
        <v/>
      </c>
      <c r="D21" s="86" t="str">
        <f t="shared" si="47"/>
        <v/>
      </c>
      <c r="E21" s="86" t="str">
        <f t="shared" si="47"/>
        <v/>
      </c>
      <c r="F21" s="86" t="str">
        <f t="shared" si="47"/>
        <v/>
      </c>
      <c r="G21" s="86" t="str">
        <f t="shared" si="47"/>
        <v/>
      </c>
      <c r="H21" s="86" t="str">
        <f t="shared" si="47"/>
        <v/>
      </c>
      <c r="I21" s="86" t="str">
        <f t="shared" si="47"/>
        <v/>
      </c>
      <c r="J21" s="86" t="str">
        <f t="shared" si="47"/>
        <v/>
      </c>
      <c r="K21" s="86" t="str">
        <f t="shared" si="47"/>
        <v/>
      </c>
      <c r="L21" s="86" t="str">
        <f t="shared" ref="L21:Z21" si="48">IFERROR(INDEX(_Vlan,MATCH($A$1&amp;"/"&amp;L6,_VersNpf,0)),"")</f>
        <v/>
      </c>
      <c r="M21" s="86" t="str">
        <f t="shared" si="48"/>
        <v/>
      </c>
      <c r="N21" s="86" t="str">
        <f t="shared" si="48"/>
        <v/>
      </c>
      <c r="O21" s="86" t="str">
        <f t="shared" si="48"/>
        <v/>
      </c>
      <c r="P21" s="86" t="str">
        <f t="shared" si="48"/>
        <v/>
      </c>
      <c r="Q21" s="86" t="str">
        <f t="shared" si="48"/>
        <v/>
      </c>
      <c r="R21" s="86" t="str">
        <f t="shared" si="48"/>
        <v/>
      </c>
      <c r="S21" s="86" t="str">
        <f t="shared" si="48"/>
        <v/>
      </c>
      <c r="T21" s="86" t="str">
        <f t="shared" si="48"/>
        <v/>
      </c>
      <c r="U21" s="86" t="str">
        <f t="shared" si="48"/>
        <v/>
      </c>
      <c r="V21" s="86" t="str">
        <f t="shared" si="48"/>
        <v/>
      </c>
      <c r="W21" s="86" t="str">
        <f t="shared" si="48"/>
        <v/>
      </c>
      <c r="X21" s="86" t="str">
        <f t="shared" si="48"/>
        <v/>
      </c>
      <c r="Y21" s="86" t="str">
        <f t="shared" si="48"/>
        <v/>
      </c>
      <c r="Z21" s="86" t="str">
        <f t="shared" si="48"/>
        <v/>
      </c>
    </row>
    <row r="22" spans="1:26" s="87" customFormat="1" ht="13.5" thickTop="1" x14ac:dyDescent="0.25"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  <c r="U22" s="88"/>
      <c r="V22" s="88"/>
      <c r="W22" s="88"/>
      <c r="X22" s="88"/>
      <c r="Y22" s="88"/>
      <c r="Z22" s="88"/>
    </row>
  </sheetData>
  <conditionalFormatting sqref="C6:Z6">
    <cfRule type="expression" dxfId="24" priority="26">
      <formula>C$9&lt;&gt;""</formula>
    </cfRule>
  </conditionalFormatting>
  <conditionalFormatting sqref="C11:Z11">
    <cfRule type="cellIs" dxfId="23" priority="1" operator="equal">
      <formula>"SPARE"</formula>
    </cfRule>
    <cfRule type="cellIs" dxfId="22" priority="25" operator="notEqual">
      <formula>""</formula>
    </cfRule>
  </conditionalFormatting>
  <conditionalFormatting sqref="C12:AA12">
    <cfRule type="cellIs" dxfId="21" priority="9" operator="notEqual">
      <formula>""</formula>
    </cfRule>
  </conditionalFormatting>
  <conditionalFormatting sqref="C14:Z14">
    <cfRule type="notContainsBlanks" dxfId="20" priority="8">
      <formula>LEN(TRIM(C14))&gt;0</formula>
    </cfRule>
  </conditionalFormatting>
  <conditionalFormatting sqref="C15:Z15">
    <cfRule type="notContainsBlanks" dxfId="19" priority="27">
      <formula>LEN(TRIM(C15))&gt;0</formula>
    </cfRule>
  </conditionalFormatting>
  <conditionalFormatting sqref="C16:Z16">
    <cfRule type="notContainsBlanks" dxfId="18" priority="4">
      <formula>LEN(TRIM(C16))&gt;0</formula>
    </cfRule>
  </conditionalFormatting>
  <conditionalFormatting sqref="C17:Z17">
    <cfRule type="notContainsBlanks" dxfId="17" priority="5">
      <formula>LEN(TRIM(C17))&gt;0</formula>
    </cfRule>
  </conditionalFormatting>
  <conditionalFormatting sqref="C18:Z18">
    <cfRule type="notContainsBlanks" dxfId="16" priority="2">
      <formula>LEN(TRIM(C18))&gt;0</formula>
    </cfRule>
  </conditionalFormatting>
  <conditionalFormatting sqref="C19:Z19">
    <cfRule type="notContainsBlanks" dxfId="15" priority="3">
      <formula>LEN(TRIM(C19))&gt;0</formula>
    </cfRule>
  </conditionalFormatting>
  <dataValidations count="1">
    <dataValidation type="list" allowBlank="1" showInputMessage="1" showErrorMessage="1" sqref="A1" xr:uid="{283E6402-F7D1-4DF6-B986-4B97F01DBCCC}">
      <formula1>liste_Patch2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&amp;LNom du projet&amp;C&amp;"-,Gras"&amp;14&amp;A</oddHeader>
    <oddFooter xml:space="preserve">&amp;C&amp;P/&amp;N&amp;R&amp;D
</oddFooter>
  </headerFooter>
  <legacyDrawingHF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8D703815-516A-4D7B-A7BD-2D75F420B3DA}">
            <xm:f>C21=Status!$J$19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11" id="{FF1C5968-1D81-4518-A9F3-FB5632EBD32C}">
            <xm:f>C21=Status!$J$17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12" id="{9E7B9D2A-5405-4457-AD65-957D50D84572}">
            <xm:f>C21=Status!$J$16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3" id="{95219562-C3A3-4737-8392-A239AB62E9EC}">
            <xm:f>C21=Status!$J$14</xm:f>
            <x14:dxf>
              <fill>
                <patternFill>
                  <bgColor theme="3" tint="0.59996337778862885"/>
                </patternFill>
              </fill>
            </x14:dxf>
          </x14:cfRule>
          <x14:cfRule type="expression" priority="14" id="{61B70F8E-EE82-4F8E-B9F6-BACB56083DC2}">
            <xm:f>C21=Status!$J$11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5" id="{7B07D926-27AC-47EB-9197-41E2C510CA4E}">
            <xm:f>C21=Status!$J$9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16" id="{194BB1FF-E081-480F-8780-3F37B5EDC89B}">
            <xm:f>C21=Status!$J$8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7" id="{E29AFF4C-594F-448A-B42B-C50337F9AF0F}">
            <xm:f>C21=Status!$J$5</xm:f>
            <x14:dxf>
              <fill>
                <patternFill>
                  <bgColor theme="8" tint="0.79998168889431442"/>
                </patternFill>
              </fill>
            </x14:dxf>
          </x14:cfRule>
          <xm:sqref>C21:Z22</xm:sqref>
        </x14:conditionalFormatting>
        <x14:conditionalFormatting xmlns:xm="http://schemas.microsoft.com/office/excel/2006/main">
          <x14:cfRule type="expression" priority="18" id="{F1E3B378-6F1A-4480-9E54-1E9F2355CC5E}">
            <xm:f>C21=Status!$J$15</xm:f>
            <x14:dxf>
              <fill>
                <patternFill>
                  <bgColor theme="3" tint="0.39994506668294322"/>
                </patternFill>
              </fill>
            </x14:dxf>
          </x14:cfRule>
          <xm:sqref>C21:Z22</xm:sqref>
        </x14:conditionalFormatting>
        <x14:conditionalFormatting xmlns:xm="http://schemas.microsoft.com/office/excel/2006/main">
          <x14:cfRule type="expression" priority="19" id="{9FA50C14-0076-4E0D-B259-B9E1E4BCA185}">
            <xm:f>C21=Status!$J$18</xm:f>
            <x14:dxf>
              <fill>
                <patternFill>
                  <bgColor theme="4" tint="-0.24994659260841701"/>
                </patternFill>
              </fill>
            </x14:dxf>
          </x14:cfRule>
          <x14:cfRule type="expression" priority="20" id="{91D50D7C-529C-4DA1-8ED4-8BA02AC5F9BE}">
            <xm:f>C21=Status!$J$13</xm:f>
            <x14:dxf>
              <fill>
                <patternFill>
                  <bgColor theme="3" tint="0.79998168889431442"/>
                </patternFill>
              </fill>
            </x14:dxf>
          </x14:cfRule>
          <x14:cfRule type="expression" priority="21" id="{6C307E23-5576-4662-AFC8-0B49D75AF8B2}">
            <xm:f>C21=Status!$J$12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22" id="{12AFE84D-08B1-43BB-B22F-CB178D810408}">
            <xm:f>C21=Status!$J$10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3" id="{8B804763-3BF2-4F3C-A4C3-58B5218952A6}">
            <xm:f>C21=Status!$J$7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4" id="{5B7D5AAF-8493-4793-988E-B4243B21850D}">
            <xm:f>C21=Status!$J$6</xm:f>
            <x14:dxf>
              <fill>
                <patternFill>
                  <bgColor theme="8" tint="0.59996337778862885"/>
                </patternFill>
              </fill>
            </x14:dxf>
          </x14:cfRule>
          <xm:sqref>C21:Z22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>
    <tabColor theme="1"/>
  </sheetPr>
  <dimension ref="B3:O33"/>
  <sheetViews>
    <sheetView zoomScale="108" zoomScaleNormal="220" workbookViewId="0">
      <selection activeCell="C53" sqref="C53"/>
    </sheetView>
  </sheetViews>
  <sheetFormatPr baseColWidth="10" defaultColWidth="11.42578125" defaultRowHeight="15" x14ac:dyDescent="0.25"/>
  <cols>
    <col min="3" max="3" width="11.5703125" bestFit="1" customWidth="1"/>
    <col min="8" max="8" width="3" bestFit="1" customWidth="1"/>
    <col min="9" max="9" width="8" customWidth="1"/>
    <col min="10" max="10" width="20.7109375" bestFit="1" customWidth="1"/>
    <col min="15" max="15" width="13.28515625" bestFit="1" customWidth="1"/>
  </cols>
  <sheetData>
    <row r="3" spans="2:15" x14ac:dyDescent="0.25">
      <c r="B3" t="s">
        <v>96</v>
      </c>
      <c r="C3" t="s">
        <v>97</v>
      </c>
      <c r="D3" t="s">
        <v>98</v>
      </c>
      <c r="E3" t="s">
        <v>99</v>
      </c>
      <c r="F3" t="s">
        <v>100</v>
      </c>
      <c r="L3" t="s">
        <v>134</v>
      </c>
      <c r="O3" t="s">
        <v>180</v>
      </c>
    </row>
    <row r="4" spans="2:15" x14ac:dyDescent="0.25">
      <c r="B4" t="s">
        <v>101</v>
      </c>
    </row>
    <row r="5" spans="2:15" x14ac:dyDescent="0.25">
      <c r="B5" t="s">
        <v>23</v>
      </c>
      <c r="C5" t="s">
        <v>102</v>
      </c>
      <c r="D5" t="s">
        <v>103</v>
      </c>
      <c r="E5" t="s">
        <v>212</v>
      </c>
      <c r="H5">
        <v>5</v>
      </c>
      <c r="I5" s="115"/>
      <c r="J5" t="s">
        <v>115</v>
      </c>
      <c r="K5" t="s">
        <v>135</v>
      </c>
      <c r="L5" t="s">
        <v>164</v>
      </c>
      <c r="O5" s="158" t="s">
        <v>296</v>
      </c>
    </row>
    <row r="6" spans="2:15" x14ac:dyDescent="0.25">
      <c r="B6" t="s">
        <v>104</v>
      </c>
      <c r="C6" t="s">
        <v>105</v>
      </c>
      <c r="D6" t="s">
        <v>106</v>
      </c>
      <c r="E6" t="s">
        <v>267</v>
      </c>
      <c r="H6">
        <v>6</v>
      </c>
      <c r="I6" s="116"/>
      <c r="J6" t="s">
        <v>116</v>
      </c>
      <c r="K6" t="s">
        <v>136</v>
      </c>
      <c r="L6">
        <v>1</v>
      </c>
      <c r="O6" s="158" t="s">
        <v>297</v>
      </c>
    </row>
    <row r="7" spans="2:15" x14ac:dyDescent="0.25">
      <c r="B7" t="s">
        <v>107</v>
      </c>
      <c r="D7" t="s">
        <v>108</v>
      </c>
      <c r="E7" t="s">
        <v>268</v>
      </c>
      <c r="H7">
        <v>7</v>
      </c>
      <c r="I7" s="117"/>
      <c r="J7" t="s">
        <v>117</v>
      </c>
      <c r="K7" t="s">
        <v>137</v>
      </c>
      <c r="L7">
        <v>200</v>
      </c>
      <c r="O7" t="s">
        <v>299</v>
      </c>
    </row>
    <row r="8" spans="2:15" x14ac:dyDescent="0.25">
      <c r="B8" t="s">
        <v>109</v>
      </c>
      <c r="D8" t="s">
        <v>110</v>
      </c>
      <c r="E8" t="s">
        <v>269</v>
      </c>
      <c r="H8">
        <v>8</v>
      </c>
      <c r="I8" s="118"/>
      <c r="J8" t="s">
        <v>118</v>
      </c>
      <c r="K8" t="s">
        <v>138</v>
      </c>
      <c r="L8">
        <v>300</v>
      </c>
      <c r="O8" t="s">
        <v>298</v>
      </c>
    </row>
    <row r="9" spans="2:15" x14ac:dyDescent="0.25">
      <c r="B9" t="s">
        <v>111</v>
      </c>
      <c r="D9" t="s">
        <v>112</v>
      </c>
      <c r="H9">
        <v>9</v>
      </c>
      <c r="I9" s="119"/>
      <c r="J9" t="s">
        <v>119</v>
      </c>
      <c r="K9" t="s">
        <v>139</v>
      </c>
      <c r="L9">
        <v>400</v>
      </c>
    </row>
    <row r="10" spans="2:15" x14ac:dyDescent="0.25">
      <c r="B10" t="s">
        <v>113</v>
      </c>
      <c r="H10">
        <v>10</v>
      </c>
      <c r="I10" s="120"/>
      <c r="J10" t="s">
        <v>179</v>
      </c>
      <c r="K10" t="s">
        <v>140</v>
      </c>
      <c r="L10">
        <v>500</v>
      </c>
    </row>
    <row r="11" spans="2:15" x14ac:dyDescent="0.25">
      <c r="B11" t="s">
        <v>114</v>
      </c>
      <c r="H11">
        <v>11</v>
      </c>
      <c r="I11" s="121"/>
      <c r="J11" t="s">
        <v>120</v>
      </c>
      <c r="K11" t="s">
        <v>141</v>
      </c>
      <c r="L11">
        <v>600</v>
      </c>
    </row>
    <row r="12" spans="2:15" x14ac:dyDescent="0.25">
      <c r="B12" t="s">
        <v>25</v>
      </c>
      <c r="H12">
        <v>12</v>
      </c>
      <c r="I12" s="122"/>
      <c r="J12" t="s">
        <v>121</v>
      </c>
      <c r="K12" t="s">
        <v>142</v>
      </c>
      <c r="L12">
        <v>700</v>
      </c>
    </row>
    <row r="13" spans="2:15" x14ac:dyDescent="0.25">
      <c r="H13">
        <v>13</v>
      </c>
      <c r="I13" s="123"/>
      <c r="J13" t="s">
        <v>122</v>
      </c>
      <c r="K13" t="s">
        <v>143</v>
      </c>
      <c r="L13">
        <v>800</v>
      </c>
    </row>
    <row r="14" spans="2:15" x14ac:dyDescent="0.25">
      <c r="H14">
        <v>14</v>
      </c>
      <c r="I14" s="124"/>
      <c r="J14" t="s">
        <v>123</v>
      </c>
      <c r="K14" t="s">
        <v>144</v>
      </c>
      <c r="L14">
        <v>900</v>
      </c>
    </row>
    <row r="15" spans="2:15" x14ac:dyDescent="0.25">
      <c r="H15">
        <v>15</v>
      </c>
      <c r="I15" s="125"/>
      <c r="J15" t="s">
        <v>165</v>
      </c>
      <c r="K15" t="s">
        <v>145</v>
      </c>
      <c r="L15">
        <v>1000</v>
      </c>
    </row>
    <row r="16" spans="2:15" x14ac:dyDescent="0.25">
      <c r="H16">
        <v>16</v>
      </c>
      <c r="I16" s="126"/>
      <c r="J16" t="s">
        <v>124</v>
      </c>
      <c r="K16" t="s">
        <v>146</v>
      </c>
      <c r="L16">
        <v>1100</v>
      </c>
    </row>
    <row r="17" spans="8:12" x14ac:dyDescent="0.25">
      <c r="H17">
        <v>17</v>
      </c>
      <c r="I17" s="127"/>
      <c r="J17" t="s">
        <v>125</v>
      </c>
      <c r="K17" t="s">
        <v>147</v>
      </c>
      <c r="L17">
        <v>2010</v>
      </c>
    </row>
    <row r="18" spans="8:12" x14ac:dyDescent="0.25">
      <c r="H18">
        <v>18</v>
      </c>
      <c r="I18" s="128"/>
      <c r="J18" t="s">
        <v>126</v>
      </c>
      <c r="K18" t="s">
        <v>148</v>
      </c>
      <c r="L18">
        <v>2011</v>
      </c>
    </row>
    <row r="19" spans="8:12" x14ac:dyDescent="0.25">
      <c r="H19">
        <v>19</v>
      </c>
      <c r="I19" s="129"/>
      <c r="J19" t="s">
        <v>127</v>
      </c>
      <c r="K19" t="s">
        <v>149</v>
      </c>
      <c r="L19">
        <v>2007</v>
      </c>
    </row>
    <row r="20" spans="8:12" x14ac:dyDescent="0.25">
      <c r="H20">
        <v>20</v>
      </c>
      <c r="I20" s="130"/>
      <c r="J20" t="s">
        <v>128</v>
      </c>
      <c r="K20" t="s">
        <v>150</v>
      </c>
      <c r="L20">
        <v>2008</v>
      </c>
    </row>
    <row r="21" spans="8:12" x14ac:dyDescent="0.25">
      <c r="H21">
        <v>21</v>
      </c>
      <c r="I21" s="131"/>
      <c r="J21" t="s">
        <v>129</v>
      </c>
      <c r="K21" t="s">
        <v>151</v>
      </c>
      <c r="L21">
        <v>2500</v>
      </c>
    </row>
    <row r="22" spans="8:12" x14ac:dyDescent="0.25">
      <c r="H22">
        <v>22</v>
      </c>
      <c r="I22" s="132"/>
      <c r="J22">
        <v>17</v>
      </c>
      <c r="K22" t="s">
        <v>152</v>
      </c>
      <c r="L22">
        <v>1700</v>
      </c>
    </row>
    <row r="23" spans="8:12" x14ac:dyDescent="0.25">
      <c r="H23">
        <v>23</v>
      </c>
      <c r="I23" s="133"/>
      <c r="J23">
        <v>18</v>
      </c>
      <c r="K23" t="s">
        <v>153</v>
      </c>
      <c r="L23">
        <v>1800</v>
      </c>
    </row>
    <row r="24" spans="8:12" x14ac:dyDescent="0.25">
      <c r="H24">
        <v>24</v>
      </c>
      <c r="I24" s="134"/>
      <c r="J24" t="s">
        <v>130</v>
      </c>
      <c r="K24" t="s">
        <v>154</v>
      </c>
      <c r="L24">
        <v>1900</v>
      </c>
    </row>
    <row r="25" spans="8:12" x14ac:dyDescent="0.25">
      <c r="H25">
        <v>25</v>
      </c>
      <c r="I25" s="135"/>
      <c r="J25">
        <v>20</v>
      </c>
      <c r="K25" t="s">
        <v>155</v>
      </c>
      <c r="L25">
        <v>2000</v>
      </c>
    </row>
    <row r="26" spans="8:12" x14ac:dyDescent="0.25">
      <c r="J26" s="155" t="s">
        <v>158</v>
      </c>
    </row>
    <row r="27" spans="8:12" x14ac:dyDescent="0.25">
      <c r="J27" s="155" t="s">
        <v>156</v>
      </c>
      <c r="L27">
        <v>2200</v>
      </c>
    </row>
    <row r="28" spans="8:12" x14ac:dyDescent="0.25">
      <c r="J28" s="155" t="s">
        <v>163</v>
      </c>
    </row>
    <row r="29" spans="8:12" x14ac:dyDescent="0.25">
      <c r="J29" s="155" t="s">
        <v>157</v>
      </c>
    </row>
    <row r="30" spans="8:12" x14ac:dyDescent="0.25">
      <c r="J30" s="155" t="s">
        <v>159</v>
      </c>
    </row>
    <row r="31" spans="8:12" x14ac:dyDescent="0.25">
      <c r="J31" s="155" t="s">
        <v>160</v>
      </c>
    </row>
    <row r="32" spans="8:12" x14ac:dyDescent="0.25">
      <c r="J32" s="155" t="s">
        <v>161</v>
      </c>
      <c r="L32">
        <v>2000</v>
      </c>
    </row>
    <row r="33" spans="10:10" x14ac:dyDescent="0.25">
      <c r="J33" s="155" t="s">
        <v>162</v>
      </c>
    </row>
  </sheetData>
  <phoneticPr fontId="13" type="noConversion"/>
  <conditionalFormatting sqref="C11">
    <cfRule type="expression" priority="2039">
      <formula>#REF!=$J$18</formula>
    </cfRule>
    <cfRule type="expression" priority="2040">
      <formula>#REF!=$J$18</formula>
    </cfRule>
  </conditionalFormatting>
  <conditionalFormatting sqref="B11">
    <cfRule type="expression" priority="1">
      <formula>#REF!=$J$18</formula>
    </cfRule>
    <cfRule type="expression" priority="2">
      <formula>#REF!=$J$18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&amp;LNom du projet&amp;C&amp;"-,Gras"&amp;14&amp;A</oddHeader>
    <oddFooter xml:space="preserve">&amp;C&amp;P/&amp;N&amp;R&amp;D
</oddFooter>
  </headerFooter>
  <legacyDrawingHF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9760268B265D24094D72365A574F753" ma:contentTypeVersion="6" ma:contentTypeDescription="Crée un document." ma:contentTypeScope="" ma:versionID="d5de44f9d76c65014ebf5c67459cac95">
  <xsd:schema xmlns:xsd="http://www.w3.org/2001/XMLSchema" xmlns:xs="http://www.w3.org/2001/XMLSchema" xmlns:p="http://schemas.microsoft.com/office/2006/metadata/properties" xmlns:ns2="0a254161-b76e-4999-948b-fb7ecf1f51c8" targetNamespace="http://schemas.microsoft.com/office/2006/metadata/properties" ma:root="true" ma:fieldsID="da7c91d3acb8c34ff436bf09db0cfc10" ns2:_="">
    <xsd:import namespace="0a254161-b76e-4999-948b-fb7ecf1f51c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254161-b76e-4999-948b-fb7ecf1f51c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3EAFB8A-6659-4CA0-8F3A-3193C651FC8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a254161-b76e-4999-948b-fb7ecf1f51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8CEFC83-961B-422F-907F-71D83771BE15}">
  <ds:schemaRefs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0a254161-b76e-4999-948b-fb7ecf1f51c8"/>
    <ds:schemaRef ds:uri="http://www.w3.org/XML/1998/namespace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69E03A94-3A0E-46EA-A755-19E7D972F61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33</vt:i4>
      </vt:variant>
    </vt:vector>
  </HeadingPairs>
  <TitlesOfParts>
    <vt:vector size="38" baseType="lpstr">
      <vt:lpstr>Clientliste</vt:lpstr>
      <vt:lpstr>NSW View</vt:lpstr>
      <vt:lpstr>DePatch View</vt:lpstr>
      <vt:lpstr>VersPatch View</vt:lpstr>
      <vt:lpstr>Status</vt:lpstr>
      <vt:lpstr>_Cable</vt:lpstr>
      <vt:lpstr>_CableEqpt</vt:lpstr>
      <vt:lpstr>_CableNsw</vt:lpstr>
      <vt:lpstr>_DeNpf</vt:lpstr>
      <vt:lpstr>_Equipement</vt:lpstr>
      <vt:lpstr>_Gateway</vt:lpstr>
      <vt:lpstr>_IP1</vt:lpstr>
      <vt:lpstr>_IP2</vt:lpstr>
      <vt:lpstr>_Label</vt:lpstr>
      <vt:lpstr>_Mask</vt:lpstr>
      <vt:lpstr>_NomEquipement</vt:lpstr>
      <vt:lpstr>_Nsw1_Port</vt:lpstr>
      <vt:lpstr>_Nsw10_Port</vt:lpstr>
      <vt:lpstr>_Nsw2_Port</vt:lpstr>
      <vt:lpstr>_Nsw3_Port</vt:lpstr>
      <vt:lpstr>_Nsw4_Port</vt:lpstr>
      <vt:lpstr>_Nsw5_Port</vt:lpstr>
      <vt:lpstr>_Nsw6_Port</vt:lpstr>
      <vt:lpstr>_Nsw7_Port</vt:lpstr>
      <vt:lpstr>_Nsw8_Port</vt:lpstr>
      <vt:lpstr>_Nsw9_Port</vt:lpstr>
      <vt:lpstr>_Status_Logique</vt:lpstr>
      <vt:lpstr>_Status_Physique</vt:lpstr>
      <vt:lpstr>_VersNpf</vt:lpstr>
      <vt:lpstr>_Vlan</vt:lpstr>
      <vt:lpstr>_VlanId</vt:lpstr>
      <vt:lpstr>liste_KvmSw</vt:lpstr>
      <vt:lpstr>liste_Patch</vt:lpstr>
      <vt:lpstr>liste_Patch2</vt:lpstr>
      <vt:lpstr>liste_status</vt:lpstr>
      <vt:lpstr>liste_Unit</vt:lpstr>
      <vt:lpstr>Clientliste!Zone_d_impression</vt:lpstr>
      <vt:lpstr>'NSW View'!Zone_d_impression</vt:lpstr>
    </vt:vector>
  </TitlesOfParts>
  <Manager/>
  <Company>RTS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Mapping Réseau IT</dc:title>
  <dc:subject/>
  <dc:creator>Bulliard, Thomas (RTS)</dc:creator>
  <cp:keywords/>
  <dc:description/>
  <cp:lastModifiedBy>Bulliard, Thomas (RTS)</cp:lastModifiedBy>
  <cp:revision/>
  <dcterms:created xsi:type="dcterms:W3CDTF">2017-03-09T08:56:14Z</dcterms:created>
  <dcterms:modified xsi:type="dcterms:W3CDTF">2022-03-17T23:50:24Z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0x010100E9760268B265D24094D72365A574F753</vt:lpwstr>
  </property>
  <property fmtid="{D5CDD505-2E9C-101B-9397-08002B2CF9AE}" pid="3" name="SRGLanguage">
    <vt:lpwstr/>
  </property>
  <property fmtid="{D5CDD505-2E9C-101B-9397-08002B2CF9AE}" pid="4" name="SRGDocumentType">
    <vt:lpwstr/>
  </property>
  <property fmtid="{D5CDD505-2E9C-101B-9397-08002B2CF9AE}" pid="5" name="SRGClassification">
    <vt:lpwstr/>
  </property>
</Properties>
</file>