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francois\Desktop\papiers\appart Amboise\Golf\La Carte Compact\"/>
    </mc:Choice>
  </mc:AlternateContent>
  <bookViews>
    <workbookView xWindow="0" yWindow="0" windowWidth="28800" windowHeight="11700"/>
  </bookViews>
  <sheets>
    <sheet name="Trou1" sheetId="1" r:id="rId1"/>
    <sheet name="Trou2" sheetId="2" r:id="rId2"/>
    <sheet name="Trou3" sheetId="3" r:id="rId3"/>
    <sheet name="Trou4" sheetId="4" r:id="rId4"/>
    <sheet name="Trou5" sheetId="5" r:id="rId5"/>
    <sheet name="Trou6" sheetId="6" r:id="rId6"/>
    <sheet name="Trou7" sheetId="7" r:id="rId7"/>
    <sheet name="Trou8" sheetId="8" r:id="rId8"/>
    <sheet name="Trou9" sheetId="9" r:id="rId9"/>
    <sheet name="Score" sheetId="10" r:id="rId10"/>
    <sheet name="Stats" sheetId="11" r:id="rId11"/>
  </sheets>
  <calcPr calcId="162913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3" i="11" l="1"/>
  <c r="D8" i="2"/>
  <c r="D28" i="2"/>
  <c r="D14" i="11"/>
  <c r="D7" i="1"/>
  <c r="D28" i="1"/>
  <c r="D9" i="2"/>
  <c r="D6" i="1"/>
  <c r="B17" i="1"/>
  <c r="B17" i="2"/>
  <c r="C4" i="10"/>
  <c r="B18" i="7"/>
  <c r="D27" i="1"/>
  <c r="D8" i="1"/>
  <c r="D29" i="5"/>
  <c r="C29" i="5"/>
  <c r="D28" i="5"/>
  <c r="C28" i="5"/>
  <c r="D27" i="5"/>
  <c r="C27" i="5"/>
  <c r="D26" i="5"/>
  <c r="C26" i="5"/>
  <c r="D25" i="5"/>
  <c r="C25" i="5"/>
  <c r="D24" i="5"/>
  <c r="C24" i="5"/>
  <c r="D23" i="5"/>
  <c r="C23" i="5"/>
  <c r="D22" i="5"/>
  <c r="C22" i="5"/>
  <c r="D21" i="5"/>
  <c r="C21" i="5"/>
  <c r="D7" i="11"/>
  <c r="D29" i="9"/>
  <c r="C29" i="9"/>
  <c r="D28" i="9"/>
  <c r="C28" i="9"/>
  <c r="D27" i="9"/>
  <c r="C27" i="9"/>
  <c r="D26" i="9"/>
  <c r="C26" i="9"/>
  <c r="D25" i="9"/>
  <c r="C25" i="9"/>
  <c r="D24" i="9"/>
  <c r="C24" i="9"/>
  <c r="D23" i="9"/>
  <c r="C23" i="9"/>
  <c r="D22" i="9"/>
  <c r="C22" i="9"/>
  <c r="D21" i="9"/>
  <c r="C21" i="9"/>
  <c r="D29" i="8"/>
  <c r="C29" i="8"/>
  <c r="D28" i="8"/>
  <c r="C28" i="8"/>
  <c r="D27" i="8"/>
  <c r="C27" i="8"/>
  <c r="D26" i="8"/>
  <c r="C26" i="8"/>
  <c r="D25" i="8"/>
  <c r="C25" i="8"/>
  <c r="D24" i="8"/>
  <c r="C24" i="8"/>
  <c r="D23" i="8"/>
  <c r="C23" i="8"/>
  <c r="D22" i="8"/>
  <c r="C22" i="8"/>
  <c r="D21" i="8"/>
  <c r="C21" i="8"/>
  <c r="D29" i="7"/>
  <c r="C29" i="7"/>
  <c r="D28" i="7"/>
  <c r="C28" i="7"/>
  <c r="D27" i="7"/>
  <c r="C27" i="7"/>
  <c r="D26" i="7"/>
  <c r="C26" i="7"/>
  <c r="D25" i="7"/>
  <c r="C25" i="7"/>
  <c r="D24" i="7"/>
  <c r="C24" i="7"/>
  <c r="D23" i="7"/>
  <c r="C23" i="7"/>
  <c r="D22" i="7"/>
  <c r="C22" i="7"/>
  <c r="D21" i="7"/>
  <c r="C21" i="7"/>
  <c r="D29" i="6"/>
  <c r="C29" i="6"/>
  <c r="D28" i="6"/>
  <c r="C28" i="6"/>
  <c r="D27" i="6"/>
  <c r="C27" i="6"/>
  <c r="D26" i="6"/>
  <c r="C26" i="6"/>
  <c r="D25" i="6"/>
  <c r="C25" i="6"/>
  <c r="D24" i="6"/>
  <c r="C24" i="6"/>
  <c r="D23" i="6"/>
  <c r="C23" i="6"/>
  <c r="D22" i="6"/>
  <c r="C22" i="6"/>
  <c r="D21" i="6"/>
  <c r="C21" i="6"/>
  <c r="D29" i="4"/>
  <c r="C29" i="4"/>
  <c r="D28" i="4"/>
  <c r="C28" i="4"/>
  <c r="D27" i="4"/>
  <c r="C27" i="4"/>
  <c r="D26" i="4"/>
  <c r="C26" i="4"/>
  <c r="D25" i="4"/>
  <c r="C25" i="4"/>
  <c r="D24" i="4"/>
  <c r="C24" i="4"/>
  <c r="D23" i="4"/>
  <c r="C23" i="4"/>
  <c r="D22" i="4"/>
  <c r="C22" i="4"/>
  <c r="D21" i="4"/>
  <c r="C21" i="4"/>
  <c r="D15" i="9"/>
  <c r="D14" i="9"/>
  <c r="D13" i="9"/>
  <c r="D12" i="9"/>
  <c r="D11" i="9"/>
  <c r="D10" i="9"/>
  <c r="D9" i="9"/>
  <c r="D8" i="9"/>
  <c r="D7" i="9"/>
  <c r="D6" i="9"/>
  <c r="D15" i="8"/>
  <c r="D14" i="8"/>
  <c r="D13" i="8"/>
  <c r="D12" i="8"/>
  <c r="D11" i="8"/>
  <c r="D10" i="8"/>
  <c r="D9" i="8"/>
  <c r="D8" i="8"/>
  <c r="D7" i="8"/>
  <c r="D6" i="8"/>
  <c r="D15" i="7"/>
  <c r="D14" i="7"/>
  <c r="D13" i="7"/>
  <c r="D12" i="7"/>
  <c r="D11" i="7"/>
  <c r="D10" i="7"/>
  <c r="D9" i="7"/>
  <c r="D8" i="7"/>
  <c r="D7" i="7"/>
  <c r="D6" i="7"/>
  <c r="D15" i="6"/>
  <c r="D14" i="6"/>
  <c r="D13" i="6"/>
  <c r="D12" i="6"/>
  <c r="D11" i="6"/>
  <c r="D10" i="6"/>
  <c r="D9" i="6"/>
  <c r="D8" i="6"/>
  <c r="D7" i="6"/>
  <c r="D6" i="6"/>
  <c r="D15" i="5"/>
  <c r="D14" i="5"/>
  <c r="D13" i="5"/>
  <c r="D12" i="5"/>
  <c r="D11" i="5"/>
  <c r="D10" i="5"/>
  <c r="D9" i="5"/>
  <c r="D8" i="5"/>
  <c r="D7" i="5"/>
  <c r="D6" i="5"/>
  <c r="D15" i="4"/>
  <c r="D14" i="4"/>
  <c r="D13" i="4"/>
  <c r="D12" i="4"/>
  <c r="D11" i="4"/>
  <c r="D10" i="4"/>
  <c r="D9" i="4"/>
  <c r="D8" i="4"/>
  <c r="D7" i="4"/>
  <c r="D6" i="4"/>
  <c r="D15" i="3"/>
  <c r="D14" i="3"/>
  <c r="D13" i="3"/>
  <c r="D12" i="3"/>
  <c r="D11" i="3"/>
  <c r="D10" i="3"/>
  <c r="D9" i="3"/>
  <c r="D8" i="3"/>
  <c r="D7" i="3"/>
  <c r="D6" i="3"/>
  <c r="D29" i="3"/>
  <c r="C29" i="3"/>
  <c r="D28" i="3"/>
  <c r="C28" i="3"/>
  <c r="D27" i="3"/>
  <c r="C27" i="3"/>
  <c r="D26" i="3"/>
  <c r="C26" i="3"/>
  <c r="D25" i="3"/>
  <c r="C25" i="3"/>
  <c r="D24" i="3"/>
  <c r="C24" i="3"/>
  <c r="D23" i="3"/>
  <c r="C23" i="3"/>
  <c r="D22" i="3"/>
  <c r="C22" i="3"/>
  <c r="D21" i="3"/>
  <c r="C21" i="3"/>
  <c r="D10" i="2"/>
  <c r="D29" i="2"/>
  <c r="C29" i="2"/>
  <c r="C28" i="2"/>
  <c r="D7" i="2"/>
  <c r="D27" i="2"/>
  <c r="C27" i="2"/>
  <c r="D26" i="2"/>
  <c r="C26" i="2"/>
  <c r="D25" i="2"/>
  <c r="C25" i="2"/>
  <c r="D24" i="2"/>
  <c r="C24" i="2"/>
  <c r="D6" i="2"/>
  <c r="D23" i="2"/>
  <c r="C23" i="2"/>
  <c r="D22" i="2"/>
  <c r="C22" i="2"/>
  <c r="D21" i="2"/>
  <c r="C21" i="2"/>
  <c r="D15" i="2"/>
  <c r="D14" i="2"/>
  <c r="D13" i="2"/>
  <c r="D12" i="2"/>
  <c r="D11" i="2"/>
  <c r="D9" i="1"/>
  <c r="D21" i="1"/>
  <c r="D22" i="1"/>
  <c r="D23" i="1"/>
  <c r="D24" i="1"/>
  <c r="D25" i="1"/>
  <c r="D26" i="1"/>
  <c r="D10" i="1"/>
  <c r="D15" i="1"/>
  <c r="D14" i="1"/>
  <c r="D13" i="1"/>
  <c r="D12" i="1"/>
  <c r="D11" i="1"/>
  <c r="D29" i="1"/>
  <c r="B17" i="9"/>
  <c r="B17" i="8"/>
  <c r="B17" i="7"/>
  <c r="B17" i="6"/>
  <c r="B17" i="5"/>
  <c r="B17" i="4"/>
  <c r="B17" i="3"/>
  <c r="D15" i="11"/>
  <c r="C29" i="1"/>
  <c r="C28" i="1"/>
  <c r="C27" i="1"/>
  <c r="C26" i="1"/>
  <c r="C25" i="1"/>
  <c r="C24" i="1"/>
  <c r="C23" i="1"/>
  <c r="C22" i="1"/>
  <c r="C21" i="1"/>
  <c r="B3" i="10"/>
  <c r="B3" i="11"/>
  <c r="B4" i="11"/>
  <c r="B4" i="10"/>
  <c r="C15" i="10"/>
  <c r="C14" i="10"/>
  <c r="C13" i="10"/>
  <c r="C12" i="10"/>
  <c r="C11" i="10"/>
  <c r="C10" i="10"/>
  <c r="C9" i="10"/>
  <c r="C8" i="10"/>
  <c r="C17" i="9"/>
  <c r="C17" i="8"/>
  <c r="C17" i="7"/>
  <c r="C17" i="6"/>
  <c r="C17" i="5"/>
  <c r="C9" i="11"/>
  <c r="C10" i="11"/>
  <c r="C15" i="11"/>
  <c r="C14" i="11"/>
  <c r="C13" i="11"/>
  <c r="C12" i="11"/>
  <c r="C11" i="11"/>
  <c r="C8" i="11"/>
  <c r="C7" i="11"/>
  <c r="C16" i="11"/>
  <c r="C17" i="4"/>
  <c r="C17" i="3"/>
  <c r="C17" i="2"/>
  <c r="D9" i="11"/>
  <c r="D8" i="11"/>
  <c r="B15" i="10"/>
  <c r="B14" i="10"/>
  <c r="B13" i="10"/>
  <c r="B12" i="10"/>
  <c r="B11" i="10"/>
  <c r="B10" i="10"/>
  <c r="B9" i="10"/>
  <c r="B8" i="10"/>
  <c r="B7" i="10"/>
  <c r="C4" i="11"/>
  <c r="D4" i="11"/>
  <c r="D3" i="11"/>
  <c r="D3" i="10"/>
  <c r="C17" i="1"/>
  <c r="C7" i="10"/>
  <c r="B18" i="4"/>
  <c r="D10" i="11"/>
  <c r="B18" i="1"/>
  <c r="B18" i="2"/>
  <c r="B18" i="9"/>
  <c r="B18" i="6"/>
  <c r="D12" i="11"/>
  <c r="B18" i="8"/>
  <c r="B18" i="5"/>
  <c r="D11" i="11"/>
  <c r="D4" i="10"/>
  <c r="B18" i="3"/>
</calcChain>
</file>

<file path=xl/sharedStrings.xml><?xml version="1.0" encoding="utf-8"?>
<sst xmlns="http://schemas.openxmlformats.org/spreadsheetml/2006/main" count="366" uniqueCount="44">
  <si>
    <t>Trou n°1</t>
  </si>
  <si>
    <t>Drapeau</t>
  </si>
  <si>
    <t>Par</t>
  </si>
  <si>
    <t xml:space="preserve">Coup </t>
  </si>
  <si>
    <t>Score</t>
  </si>
  <si>
    <t>Précision</t>
  </si>
  <si>
    <t>Distance</t>
  </si>
  <si>
    <t>TOTAL</t>
  </si>
  <si>
    <t>Trou n°2</t>
  </si>
  <si>
    <t>Trou n°3</t>
  </si>
  <si>
    <t>Trou n°4</t>
  </si>
  <si>
    <t>Trou n°5</t>
  </si>
  <si>
    <t>Trou n°7</t>
  </si>
  <si>
    <t>Trou n°6</t>
  </si>
  <si>
    <t>Trou n°8</t>
  </si>
  <si>
    <t>Trou n°9</t>
  </si>
  <si>
    <t>Carte de score</t>
  </si>
  <si>
    <t>Trous</t>
  </si>
  <si>
    <t>Dist totale</t>
  </si>
  <si>
    <t>150m et plus</t>
  </si>
  <si>
    <t>Statistiques</t>
  </si>
  <si>
    <t>Distances</t>
  </si>
  <si>
    <t>Nombre de coups</t>
  </si>
  <si>
    <t>135 à  &lt;150m</t>
  </si>
  <si>
    <t>100 à &lt;135m</t>
  </si>
  <si>
    <t>90 à &lt; 100m</t>
  </si>
  <si>
    <t>70 à &lt; 90m</t>
  </si>
  <si>
    <t>60 à &lt; 70m</t>
  </si>
  <si>
    <t>&gt;0 à &lt; 10m</t>
  </si>
  <si>
    <t>Club</t>
  </si>
  <si>
    <t>Driver</t>
  </si>
  <si>
    <t>Bois n°5</t>
  </si>
  <si>
    <t>Fer 7</t>
  </si>
  <si>
    <t>Fer 8</t>
  </si>
  <si>
    <t>Fer 9</t>
  </si>
  <si>
    <t>Pitch Wedge</t>
  </si>
  <si>
    <t>Sand Wedge</t>
  </si>
  <si>
    <t>20 à &lt; 60m</t>
  </si>
  <si>
    <t>10 à &lt; 20m</t>
  </si>
  <si>
    <t>Fer 7 court</t>
  </si>
  <si>
    <t>Putter</t>
  </si>
  <si>
    <t>-</t>
  </si>
  <si>
    <t>Total</t>
  </si>
  <si>
    <t>coups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</si>
</sst>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General&quot; m&quot;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F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8">
    <xf numFmtId="0" fontId="0" fillId="0" borderId="0" xfId="0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0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2" fillId="2" borderId="12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164" fontId="0" fillId="2" borderId="9" xfId="0" applyNumberForma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164" fontId="0" fillId="2" borderId="17" xfId="0" applyNumberFormat="1" applyFill="1" applyBorder="1" applyAlignment="1">
      <alignment horizontal="center" vertical="center"/>
    </xf>
    <xf numFmtId="9" fontId="2" fillId="2" borderId="13" xfId="1" applyFont="1" applyFill="1" applyBorder="1" applyAlignment="1">
      <alignment horizontal="center" vertical="center"/>
    </xf>
    <xf numFmtId="0" fontId="0" fillId="2" borderId="15" xfId="0" applyFill="1" applyBorder="1" applyAlignment="1">
      <alignment horizontal="center"/>
    </xf>
    <xf numFmtId="0" fontId="0" fillId="2" borderId="9" xfId="0" applyFill="1" applyBorder="1" applyAlignment="1">
      <alignment horizontal="center" vertical="center"/>
    </xf>
    <xf numFmtId="0" fontId="2" fillId="2" borderId="17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/>
    </xf>
    <xf numFmtId="0" fontId="5" fillId="2" borderId="16" xfId="0" applyFont="1" applyFill="1" applyBorder="1" applyAlignment="1">
      <alignment horizontal="center" vertical="center"/>
    </xf>
    <xf numFmtId="0" fontId="2" fillId="2" borderId="13" xfId="1" applyNumberFormat="1" applyFont="1" applyFill="1" applyBorder="1" applyAlignment="1">
      <alignment horizontal="center" vertical="center"/>
    </xf>
    <xf numFmtId="164" fontId="2" fillId="2" borderId="16" xfId="0" applyNumberFormat="1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/>
    </xf>
    <xf numFmtId="0" fontId="0" fillId="2" borderId="9" xfId="0" applyNumberFormat="1" applyFill="1" applyBorder="1" applyAlignment="1">
      <alignment horizontal="center" vertical="center"/>
    </xf>
    <xf numFmtId="0" fontId="0" fillId="2" borderId="12" xfId="0" quotePrefix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/>
    </xf>
    <xf numFmtId="0" fontId="0" fillId="2" borderId="17" xfId="0" applyFill="1" applyBorder="1" applyAlignment="1">
      <alignment horizontal="center" vertical="center"/>
    </xf>
    <xf numFmtId="0" fontId="0" fillId="2" borderId="17" xfId="0" applyNumberFormat="1" applyFill="1" applyBorder="1" applyAlignment="1">
      <alignment horizontal="center" vertical="center"/>
    </xf>
    <xf numFmtId="0" fontId="0" fillId="2" borderId="0" xfId="0" applyFill="1"/>
    <xf numFmtId="0" fontId="2" fillId="2" borderId="9" xfId="0" applyFont="1" applyFill="1" applyBorder="1" applyAlignment="1">
      <alignment horizontal="center" vertical="center"/>
    </xf>
    <xf numFmtId="164" fontId="2" fillId="2" borderId="9" xfId="0" applyNumberFormat="1" applyFont="1" applyFill="1" applyBorder="1" applyAlignment="1">
      <alignment horizontal="center" vertical="center"/>
    </xf>
    <xf numFmtId="0" fontId="0" fillId="2" borderId="13" xfId="0" applyFill="1" applyBorder="1"/>
    <xf numFmtId="9" fontId="2" fillId="2" borderId="15" xfId="1" applyFont="1" applyFill="1" applyBorder="1" applyAlignment="1">
      <alignment horizontal="center" vertical="center"/>
    </xf>
    <xf numFmtId="164" fontId="2" fillId="2" borderId="17" xfId="0" applyNumberFormat="1" applyFont="1" applyFill="1" applyBorder="1" applyAlignment="1">
      <alignment horizontal="center" vertical="center"/>
    </xf>
    <xf numFmtId="0" fontId="0" fillId="2" borderId="15" xfId="0" applyFill="1" applyBorder="1"/>
    <xf numFmtId="164" fontId="2" fillId="2" borderId="22" xfId="0" applyNumberFormat="1" applyFont="1" applyFill="1" applyBorder="1" applyAlignment="1">
      <alignment horizontal="center" vertical="center"/>
    </xf>
    <xf numFmtId="0" fontId="0" fillId="2" borderId="22" xfId="0" applyFill="1" applyBorder="1"/>
    <xf numFmtId="0" fontId="0" fillId="2" borderId="0" xfId="0" applyFill="1" applyBorder="1" applyAlignment="1">
      <alignment horizontal="center"/>
    </xf>
    <xf numFmtId="0" fontId="0" fillId="0" borderId="0" xfId="0" applyAlignment="1">
      <alignment horizontal="center"/>
    </xf>
    <xf numFmtId="0" fontId="2" fillId="2" borderId="18" xfId="0" applyFont="1" applyFill="1" applyBorder="1" applyAlignment="1">
      <alignment horizontal="center" vertical="center"/>
    </xf>
    <xf numFmtId="0" fontId="0" fillId="2" borderId="23" xfId="0" applyFill="1" applyBorder="1" applyAlignment="1">
      <alignment horizontal="center"/>
    </xf>
    <xf numFmtId="9" fontId="2" fillId="2" borderId="15" xfId="0" applyNumberFormat="1" applyFont="1" applyFill="1" applyBorder="1" applyAlignment="1">
      <alignment horizontal="center" vertical="center"/>
    </xf>
    <xf numFmtId="2" fontId="0" fillId="0" borderId="0" xfId="0" applyNumberFormat="1"/>
    <xf numFmtId="0" fontId="2" fillId="2" borderId="4" xfId="0" applyFont="1" applyFill="1" applyBorder="1" applyAlignment="1">
      <alignment horizontal="center" vertical="center"/>
    </xf>
    <xf numFmtId="9" fontId="2" fillId="2" borderId="4" xfId="1" applyFont="1" applyFill="1" applyBorder="1" applyAlignment="1">
      <alignment horizontal="center" vertical="center"/>
    </xf>
    <xf numFmtId="1" fontId="2" fillId="2" borderId="13" xfId="1" applyNumberFormat="1" applyFont="1" applyFill="1" applyBorder="1" applyAlignment="1">
      <alignment horizontal="center" vertical="center"/>
    </xf>
    <xf numFmtId="10" fontId="2" fillId="2" borderId="13" xfId="1" applyNumberFormat="1" applyFont="1" applyFill="1" applyBorder="1" applyAlignment="1">
      <alignment horizontal="center" vertical="center"/>
    </xf>
    <xf numFmtId="9" fontId="2" fillId="3" borderId="13" xfId="1" applyFont="1" applyFill="1" applyBorder="1" applyAlignment="1">
      <alignment horizontal="center" vertical="center"/>
    </xf>
    <xf numFmtId="9" fontId="2" fillId="4" borderId="13" xfId="1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3" fillId="2" borderId="19" xfId="0" applyFon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center" vertical="center"/>
    </xf>
    <xf numFmtId="0" fontId="3" fillId="2" borderId="2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32"/>
  <sheetViews>
    <sheetView tabSelected="1" zoomScale="115" zoomScaleNormal="115" workbookViewId="0">
      <selection activeCell="D28" sqref="D28"/>
    </sheetView>
  </sheetViews>
  <sheetFormatPr baseColWidth="10" defaultColWidth="10.7109375" defaultRowHeight="15" x14ac:dyDescent="0.25"/>
  <cols>
    <col min="1" max="1" width="12.140625" bestFit="1" customWidth="1"/>
    <col min="2" max="2" width="12.140625" style="48" bestFit="1" customWidth="1"/>
    <col min="3" max="3" width="9.140625" bestFit="1" customWidth="1"/>
    <col min="4" max="4" width="9.7109375" bestFit="1" customWidth="1"/>
    <col min="7" max="7" width="18.140625" customWidth="1"/>
  </cols>
  <sheetData>
    <row r="1" spans="1:7" ht="15" customHeight="1" x14ac:dyDescent="0.25">
      <c r="A1" s="59" t="s">
        <v>0</v>
      </c>
      <c r="B1" s="60"/>
      <c r="C1" s="60"/>
      <c r="D1" s="61"/>
      <c r="E1" s="2"/>
      <c r="F1" s="2"/>
      <c r="G1" s="3"/>
    </row>
    <row r="2" spans="1:7" x14ac:dyDescent="0.25">
      <c r="A2" s="10" t="s">
        <v>1</v>
      </c>
      <c r="B2" s="40"/>
      <c r="C2" s="40">
        <v>69</v>
      </c>
      <c r="D2" s="41"/>
      <c r="E2" s="5"/>
      <c r="F2" s="5"/>
      <c r="G2" s="6"/>
    </row>
    <row r="3" spans="1:7" ht="15.75" thickBot="1" x14ac:dyDescent="0.3">
      <c r="A3" s="11" t="s">
        <v>2</v>
      </c>
      <c r="B3" s="43"/>
      <c r="C3" s="25">
        <v>3</v>
      </c>
      <c r="D3" s="44"/>
      <c r="E3" s="5"/>
      <c r="F3" s="5"/>
      <c r="G3" s="6"/>
    </row>
    <row r="4" spans="1:7" ht="15.75" thickBot="1" x14ac:dyDescent="0.3">
      <c r="A4" s="46"/>
      <c r="B4" s="45"/>
      <c r="C4" s="46"/>
      <c r="D4" s="46"/>
      <c r="E4" s="5"/>
      <c r="F4" s="5"/>
      <c r="G4" s="6"/>
    </row>
    <row r="5" spans="1:7" x14ac:dyDescent="0.25">
      <c r="A5" s="15" t="s">
        <v>3</v>
      </c>
      <c r="B5" s="20" t="s">
        <v>29</v>
      </c>
      <c r="C5" s="20" t="s">
        <v>6</v>
      </c>
      <c r="D5" s="16" t="s">
        <v>5</v>
      </c>
      <c r="E5" s="5"/>
      <c r="F5" s="5"/>
      <c r="G5" s="6"/>
    </row>
    <row r="6" spans="1:7" x14ac:dyDescent="0.25">
      <c r="A6" s="13">
        <v>1</v>
      </c>
      <c r="B6" s="39"/>
      <c r="C6" s="19">
        <v>69</v>
      </c>
      <c r="D6" s="22">
        <f>IF(C7=0,100/100,IF(C7="-","vide",(C6-C7)/C6))</f>
        <v>0.84057971014492749</v>
      </c>
      <c r="E6" s="5"/>
      <c r="F6" s="5"/>
      <c r="G6" s="6"/>
    </row>
    <row r="7" spans="1:7" x14ac:dyDescent="0.25">
      <c r="A7" s="13">
        <v>2</v>
      </c>
      <c r="B7" s="39"/>
      <c r="C7" s="19">
        <v>11</v>
      </c>
      <c r="D7" s="22">
        <f>IF(C8=0,100/100,IF(C8="-","vide",(C7-C8)/C7))</f>
        <v>0.99090909090909096</v>
      </c>
      <c r="E7" s="5"/>
      <c r="F7" s="5"/>
      <c r="G7" s="6"/>
    </row>
    <row r="8" spans="1:7" x14ac:dyDescent="0.25">
      <c r="A8" s="13">
        <v>3</v>
      </c>
      <c r="B8" s="39"/>
      <c r="C8" s="19">
        <v>0.1</v>
      </c>
      <c r="D8" s="22">
        <f>IF(C9=0,100/100,IF(C9="-","vide",(C8-C9)/C8))</f>
        <v>1</v>
      </c>
      <c r="E8" s="5"/>
      <c r="F8" s="5"/>
      <c r="G8" s="6"/>
    </row>
    <row r="9" spans="1:7" x14ac:dyDescent="0.25">
      <c r="A9" s="13">
        <v>4</v>
      </c>
      <c r="B9" s="39"/>
      <c r="C9" s="19">
        <v>0</v>
      </c>
      <c r="D9" s="22" t="str">
        <f>IF(C10=0,100/100,IF(C10="-","vide",(C9-C10)/C9))</f>
        <v>vide</v>
      </c>
      <c r="E9" s="5"/>
      <c r="F9" s="5"/>
      <c r="G9" s="6"/>
    </row>
    <row r="10" spans="1:7" x14ac:dyDescent="0.25">
      <c r="A10" s="13">
        <v>5</v>
      </c>
      <c r="B10" s="39"/>
      <c r="C10" s="19" t="s">
        <v>41</v>
      </c>
      <c r="D10" s="22" t="str">
        <f t="shared" ref="D10:D15" si="0">IF(C11=0,100/100,IF(C11="-","vide",(C10-C11)/C10))</f>
        <v>vide</v>
      </c>
      <c r="E10" s="5"/>
      <c r="F10" s="5"/>
      <c r="G10" s="6"/>
    </row>
    <row r="11" spans="1:7" x14ac:dyDescent="0.25">
      <c r="A11" s="13">
        <v>6</v>
      </c>
      <c r="B11" s="39"/>
      <c r="C11" s="19" t="s">
        <v>41</v>
      </c>
      <c r="D11" s="22" t="str">
        <f t="shared" si="0"/>
        <v>vide</v>
      </c>
      <c r="E11" s="5"/>
      <c r="F11" s="5"/>
      <c r="G11" s="6"/>
    </row>
    <row r="12" spans="1:7" x14ac:dyDescent="0.25">
      <c r="A12" s="13">
        <v>7</v>
      </c>
      <c r="B12" s="39"/>
      <c r="C12" s="19" t="s">
        <v>41</v>
      </c>
      <c r="D12" s="22" t="str">
        <f t="shared" si="0"/>
        <v>vide</v>
      </c>
      <c r="E12" s="5"/>
      <c r="F12" s="5"/>
      <c r="G12" s="6"/>
    </row>
    <row r="13" spans="1:7" x14ac:dyDescent="0.25">
      <c r="A13" s="13">
        <v>8</v>
      </c>
      <c r="B13" s="39"/>
      <c r="C13" s="19" t="s">
        <v>41</v>
      </c>
      <c r="D13" s="22" t="str">
        <f t="shared" si="0"/>
        <v>vide</v>
      </c>
      <c r="E13" s="5"/>
      <c r="F13" s="5"/>
      <c r="G13" s="6"/>
    </row>
    <row r="14" spans="1:7" x14ac:dyDescent="0.25">
      <c r="A14" s="13">
        <v>9</v>
      </c>
      <c r="B14" s="39"/>
      <c r="C14" s="19" t="s">
        <v>41</v>
      </c>
      <c r="D14" s="22" t="str">
        <f t="shared" si="0"/>
        <v>vide</v>
      </c>
      <c r="E14" s="5"/>
      <c r="F14" s="5"/>
      <c r="G14" s="6"/>
    </row>
    <row r="15" spans="1:7" ht="15.75" thickBot="1" x14ac:dyDescent="0.3">
      <c r="A15" s="14">
        <v>10</v>
      </c>
      <c r="B15" s="25"/>
      <c r="C15" s="21" t="s">
        <v>41</v>
      </c>
      <c r="D15" s="22" t="str">
        <f t="shared" si="0"/>
        <v>vide</v>
      </c>
      <c r="E15" s="5"/>
      <c r="F15" s="5"/>
      <c r="G15" s="6"/>
    </row>
    <row r="16" spans="1:7" ht="15.75" thickBot="1" x14ac:dyDescent="0.3">
      <c r="A16" s="4"/>
      <c r="B16" s="47"/>
      <c r="C16" s="5" t="s">
        <v>41</v>
      </c>
      <c r="D16" s="5"/>
      <c r="E16" s="5"/>
      <c r="F16" s="5"/>
      <c r="G16" s="6"/>
    </row>
    <row r="17" spans="1:7" x14ac:dyDescent="0.25">
      <c r="A17" s="15" t="s">
        <v>4</v>
      </c>
      <c r="B17" s="28">
        <f>COUNTIF(C6:C15,"&gt;0")</f>
        <v>3</v>
      </c>
      <c r="C17" s="12" t="str">
        <f>IF(B17=C3,"PAR",IF(B17=C3-1,"BIRDIE",IF(B17=C3-2,"EAGLE",IF(B17=C3-3,"ALBATROS",IF(B17=C3+1,"BOGEY",IF(B17=C3+2,"DOUBLE BOGEY",IF(B17=C3+3,"TRIPLE BOGEY","A CHIER !!!")))))))</f>
        <v>PAR</v>
      </c>
      <c r="D17" s="38"/>
      <c r="E17" s="5"/>
      <c r="F17" s="5"/>
      <c r="G17" s="6"/>
    </row>
    <row r="18" spans="1:7" ht="15.75" thickBot="1" x14ac:dyDescent="0.3">
      <c r="A18" s="11" t="s">
        <v>7</v>
      </c>
      <c r="B18" s="27">
        <f>Score!C4</f>
        <v>37</v>
      </c>
      <c r="C18" s="23"/>
      <c r="D18" s="38"/>
      <c r="E18" s="5"/>
      <c r="F18" s="5"/>
      <c r="G18" s="6"/>
    </row>
    <row r="19" spans="1:7" ht="15.75" thickBot="1" x14ac:dyDescent="0.3">
      <c r="A19" s="18"/>
      <c r="B19" s="18"/>
      <c r="C19" s="5"/>
      <c r="D19" s="38"/>
      <c r="E19" s="5"/>
      <c r="F19" s="5"/>
      <c r="G19" s="6"/>
    </row>
    <row r="20" spans="1:7" x14ac:dyDescent="0.25">
      <c r="A20" s="15" t="s">
        <v>21</v>
      </c>
      <c r="B20" s="35" t="s">
        <v>29</v>
      </c>
      <c r="C20" s="20" t="s">
        <v>43</v>
      </c>
      <c r="D20" s="16" t="s">
        <v>5</v>
      </c>
      <c r="E20" s="5"/>
      <c r="F20" s="5"/>
      <c r="G20" s="6"/>
    </row>
    <row r="21" spans="1:7" x14ac:dyDescent="0.25">
      <c r="A21" s="13" t="s">
        <v>19</v>
      </c>
      <c r="B21" s="24" t="s">
        <v>30</v>
      </c>
      <c r="C21" s="33">
        <f>COUNTIFS(C6:C15,"&gt;0",C6:C15,"&gt;=150")</f>
        <v>0</v>
      </c>
      <c r="D21" s="22" t="str">
        <f>IFERROR(AVERAGEIFS(D6:D15,C6:C15,"&gt;=150"),"-")</f>
        <v>-</v>
      </c>
      <c r="E21" s="5"/>
      <c r="F21" s="5"/>
      <c r="G21" s="6"/>
    </row>
    <row r="22" spans="1:7" x14ac:dyDescent="0.25">
      <c r="A22" s="34" t="s">
        <v>23</v>
      </c>
      <c r="B22" s="24" t="s">
        <v>31</v>
      </c>
      <c r="C22" s="33">
        <f>COUNTIFS(C6:C15,"&gt;=135",C6:C15,"&lt;150")</f>
        <v>0</v>
      </c>
      <c r="D22" s="22" t="str">
        <f>IFERROR(AVERAGEIFS(D6:D15,C6:C15,"&gt;=135",C6:C15,"&lt;150"),"-")</f>
        <v>-</v>
      </c>
      <c r="E22" s="5"/>
      <c r="F22" s="5"/>
      <c r="G22" s="6"/>
    </row>
    <row r="23" spans="1:7" x14ac:dyDescent="0.25">
      <c r="A23" s="34" t="s">
        <v>24</v>
      </c>
      <c r="B23" s="24" t="s">
        <v>32</v>
      </c>
      <c r="C23" s="33">
        <f>COUNTIFS(C6:C15,"&gt;=100",C6:C15,"&lt;135")</f>
        <v>0</v>
      </c>
      <c r="D23" s="22" t="str">
        <f>IFERROR(AVERAGEIFS(D6:D15,C6:C15,"&gt;=100",C6:C15,"&lt;135"),"-")</f>
        <v>-</v>
      </c>
      <c r="E23" s="5"/>
      <c r="F23" s="5"/>
      <c r="G23" s="6"/>
    </row>
    <row r="24" spans="1:7" x14ac:dyDescent="0.25">
      <c r="A24" s="13" t="s">
        <v>25</v>
      </c>
      <c r="B24" s="24" t="s">
        <v>33</v>
      </c>
      <c r="C24" s="33">
        <f>COUNTIFS(C6:C15,"&gt;=90",C6:C15,"&lt;100")</f>
        <v>0</v>
      </c>
      <c r="D24" s="22" t="str">
        <f>IFERROR(AVERAGEIFS(D6:D15,C6:C15,"&gt;=90",C6:C15,"&lt;100"),"-")</f>
        <v>-</v>
      </c>
      <c r="E24" s="5"/>
      <c r="F24" s="5"/>
      <c r="G24" s="6"/>
    </row>
    <row r="25" spans="1:7" x14ac:dyDescent="0.25">
      <c r="A25" s="13" t="s">
        <v>26</v>
      </c>
      <c r="B25" s="24" t="s">
        <v>34</v>
      </c>
      <c r="C25" s="33">
        <f>COUNTIFS(C6:C15,"&gt;=70",C6:C15,"&lt;90")</f>
        <v>0</v>
      </c>
      <c r="D25" s="22" t="str">
        <f>IFERROR(AVERAGEIFS(D6:D15,C6:C15,"&gt;=70",C6:C15,"&lt;90"),"-")</f>
        <v>-</v>
      </c>
      <c r="E25" s="5"/>
      <c r="F25" s="5"/>
      <c r="G25" s="6"/>
    </row>
    <row r="26" spans="1:7" x14ac:dyDescent="0.25">
      <c r="A26" s="13" t="s">
        <v>27</v>
      </c>
      <c r="B26" s="24" t="s">
        <v>35</v>
      </c>
      <c r="C26" s="33">
        <f>COUNTIFS(C6:C15,"&gt;=60",C6:C15,"&lt;70")</f>
        <v>1</v>
      </c>
      <c r="D26" s="22">
        <f>IFERROR(AVERAGEIFS(D6:D15,C6:C15,"&gt;=60",C6:C15,"&lt;70"),"-")</f>
        <v>0.84057971014492749</v>
      </c>
      <c r="E26" s="5"/>
      <c r="F26" s="5"/>
      <c r="G26" s="6"/>
    </row>
    <row r="27" spans="1:7" x14ac:dyDescent="0.25">
      <c r="A27" s="13" t="s">
        <v>37</v>
      </c>
      <c r="B27" s="24" t="s">
        <v>36</v>
      </c>
      <c r="C27" s="33">
        <f>COUNTIFS(C6:C15,"&gt;=20",C6:C15,"&lt;60")</f>
        <v>0</v>
      </c>
      <c r="D27" s="22" t="str">
        <f>IFERROR(AVERAGEIFS(D6:D15,C6:C15,"&gt;=20",C6:C15,"&lt;60"),"-")</f>
        <v>-</v>
      </c>
      <c r="E27" s="5"/>
      <c r="F27" s="5"/>
      <c r="G27" s="6"/>
    </row>
    <row r="28" spans="1:7" ht="15.75" thickBot="1" x14ac:dyDescent="0.3">
      <c r="A28" s="13" t="s">
        <v>38</v>
      </c>
      <c r="B28" s="24" t="s">
        <v>39</v>
      </c>
      <c r="C28" s="33">
        <f>COUNTIFS(C6:C15,"&gt;=10",C6:C15,"&lt;20")</f>
        <v>1</v>
      </c>
      <c r="D28" s="56">
        <f>IFERROR(AVERAGEIFS(D6:D15,C6:C15,"&gt;=10",C6:C15,"&lt;20"),"-")</f>
        <v>0.99090909090909096</v>
      </c>
      <c r="E28" s="8"/>
      <c r="F28" s="8"/>
      <c r="G28" s="9"/>
    </row>
    <row r="29" spans="1:7" x14ac:dyDescent="0.25">
      <c r="A29" s="13" t="s">
        <v>28</v>
      </c>
      <c r="B29" s="24" t="s">
        <v>40</v>
      </c>
      <c r="C29" s="33">
        <f>COUNTIFS(C6:C15,"&gt;0",C6:C15,"&lt;10")</f>
        <v>1</v>
      </c>
      <c r="D29" s="22">
        <f>IFERROR(AVERAGEIFS(D6:D15,C6:C15,"&gt;0",C6:C15,"&lt;10"),"-")</f>
        <v>1</v>
      </c>
    </row>
    <row r="32" spans="1:7" x14ac:dyDescent="0.25">
      <c r="E32" s="52"/>
    </row>
  </sheetData>
  <mergeCells count="1">
    <mergeCell ref="A1:D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29"/>
  <sheetViews>
    <sheetView zoomScale="115" zoomScaleNormal="115" workbookViewId="0">
      <selection activeCell="D27" sqref="D27"/>
    </sheetView>
  </sheetViews>
  <sheetFormatPr baseColWidth="10" defaultColWidth="10.7109375" defaultRowHeight="15" x14ac:dyDescent="0.25"/>
  <cols>
    <col min="1" max="1" width="12.140625" bestFit="1" customWidth="1"/>
    <col min="2" max="2" width="12.140625" style="48" bestFit="1" customWidth="1"/>
    <col min="3" max="3" width="8.5703125" bestFit="1" customWidth="1"/>
    <col min="4" max="4" width="9.140625" bestFit="1" customWidth="1"/>
  </cols>
  <sheetData>
    <row r="1" spans="1:6" ht="15" customHeight="1" x14ac:dyDescent="0.25">
      <c r="A1" s="59" t="s">
        <v>8</v>
      </c>
      <c r="B1" s="60"/>
      <c r="C1" s="60"/>
      <c r="D1" s="61"/>
      <c r="E1" s="2"/>
      <c r="F1" s="3"/>
    </row>
    <row r="2" spans="1:6" x14ac:dyDescent="0.25">
      <c r="A2" s="10" t="s">
        <v>1</v>
      </c>
      <c r="B2" s="40"/>
      <c r="C2" s="40">
        <v>110</v>
      </c>
      <c r="D2" s="41"/>
      <c r="E2" s="5"/>
      <c r="F2" s="6"/>
    </row>
    <row r="3" spans="1:6" ht="15.75" thickBot="1" x14ac:dyDescent="0.3">
      <c r="A3" s="11" t="s">
        <v>2</v>
      </c>
      <c r="B3" s="43"/>
      <c r="C3" s="25">
        <v>3</v>
      </c>
      <c r="D3" s="44"/>
      <c r="E3" s="5"/>
      <c r="F3" s="6"/>
    </row>
    <row r="4" spans="1:6" ht="15.75" thickBot="1" x14ac:dyDescent="0.3">
      <c r="A4" s="46"/>
      <c r="B4" s="45"/>
      <c r="C4" s="46"/>
      <c r="D4" s="46"/>
      <c r="E4" s="5"/>
      <c r="F4" s="6"/>
    </row>
    <row r="5" spans="1:6" x14ac:dyDescent="0.25">
      <c r="A5" s="15" t="s">
        <v>3</v>
      </c>
      <c r="B5" s="20" t="s">
        <v>29</v>
      </c>
      <c r="C5" s="20" t="s">
        <v>6</v>
      </c>
      <c r="D5" s="16" t="s">
        <v>5</v>
      </c>
      <c r="E5" s="5"/>
      <c r="F5" s="6"/>
    </row>
    <row r="6" spans="1:6" x14ac:dyDescent="0.25">
      <c r="A6" s="13">
        <v>1</v>
      </c>
      <c r="B6" s="39"/>
      <c r="C6" s="19">
        <v>110</v>
      </c>
      <c r="D6" s="22">
        <f t="shared" ref="D6:D15" si="0">IF(C7=0,100/100,IF(C7="-","Vide",(C6-C7)/C6))</f>
        <v>0.80909090909090908</v>
      </c>
      <c r="E6" s="5"/>
      <c r="F6" s="6"/>
    </row>
    <row r="7" spans="1:6" x14ac:dyDescent="0.25">
      <c r="A7" s="13">
        <v>2</v>
      </c>
      <c r="B7" s="39"/>
      <c r="C7" s="19">
        <v>21</v>
      </c>
      <c r="D7" s="22">
        <f t="shared" si="0"/>
        <v>0.47619047619047616</v>
      </c>
      <c r="E7" s="5"/>
      <c r="F7" s="6"/>
    </row>
    <row r="8" spans="1:6" x14ac:dyDescent="0.25">
      <c r="A8" s="13">
        <v>3</v>
      </c>
      <c r="B8" s="39"/>
      <c r="C8" s="19">
        <v>11</v>
      </c>
      <c r="D8" s="22">
        <f t="shared" si="0"/>
        <v>0.90909090909090906</v>
      </c>
      <c r="E8" s="5"/>
      <c r="F8" s="6"/>
    </row>
    <row r="9" spans="1:6" x14ac:dyDescent="0.25">
      <c r="A9" s="13">
        <v>4</v>
      </c>
      <c r="B9" s="39"/>
      <c r="C9" s="19">
        <v>1</v>
      </c>
      <c r="D9" s="22">
        <f t="shared" si="0"/>
        <v>0.9</v>
      </c>
      <c r="E9" s="5"/>
      <c r="F9" s="6"/>
    </row>
    <row r="10" spans="1:6" x14ac:dyDescent="0.25">
      <c r="A10" s="13">
        <v>5</v>
      </c>
      <c r="B10" s="39"/>
      <c r="C10" s="19">
        <v>0.1</v>
      </c>
      <c r="D10" s="22">
        <f t="shared" si="0"/>
        <v>1</v>
      </c>
      <c r="E10" s="5"/>
      <c r="F10" s="6"/>
    </row>
    <row r="11" spans="1:6" x14ac:dyDescent="0.25">
      <c r="A11" s="13">
        <v>6</v>
      </c>
      <c r="B11" s="39"/>
      <c r="C11" s="19">
        <v>0</v>
      </c>
      <c r="D11" s="22" t="str">
        <f t="shared" si="0"/>
        <v>Vide</v>
      </c>
      <c r="E11" s="5"/>
      <c r="F11" s="6"/>
    </row>
    <row r="12" spans="1:6" x14ac:dyDescent="0.25">
      <c r="A12" s="13">
        <v>7</v>
      </c>
      <c r="B12" s="39"/>
      <c r="C12" s="19" t="s">
        <v>41</v>
      </c>
      <c r="D12" s="22" t="str">
        <f t="shared" si="0"/>
        <v>Vide</v>
      </c>
      <c r="E12" s="5"/>
      <c r="F12" s="6"/>
    </row>
    <row r="13" spans="1:6" x14ac:dyDescent="0.25">
      <c r="A13" s="13">
        <v>8</v>
      </c>
      <c r="B13" s="39"/>
      <c r="C13" s="19" t="s">
        <v>41</v>
      </c>
      <c r="D13" s="22" t="str">
        <f t="shared" si="0"/>
        <v>Vide</v>
      </c>
      <c r="E13" s="5"/>
      <c r="F13" s="6"/>
    </row>
    <row r="14" spans="1:6" x14ac:dyDescent="0.25">
      <c r="A14" s="13">
        <v>9</v>
      </c>
      <c r="B14" s="39"/>
      <c r="C14" s="19" t="s">
        <v>41</v>
      </c>
      <c r="D14" s="22" t="str">
        <f t="shared" si="0"/>
        <v>Vide</v>
      </c>
      <c r="E14" s="5"/>
      <c r="F14" s="6"/>
    </row>
    <row r="15" spans="1:6" ht="15.75" thickBot="1" x14ac:dyDescent="0.3">
      <c r="A15" s="14">
        <v>10</v>
      </c>
      <c r="B15" s="25"/>
      <c r="C15" s="21" t="s">
        <v>41</v>
      </c>
      <c r="D15" s="42" t="str">
        <f t="shared" si="0"/>
        <v>Vide</v>
      </c>
      <c r="E15" s="5"/>
      <c r="F15" s="6"/>
    </row>
    <row r="16" spans="1:6" ht="15.75" thickBot="1" x14ac:dyDescent="0.3">
      <c r="A16" s="1"/>
      <c r="B16" s="47"/>
      <c r="C16" s="5" t="s">
        <v>41</v>
      </c>
      <c r="D16" s="5"/>
      <c r="E16" s="5"/>
      <c r="F16" s="6"/>
    </row>
    <row r="17" spans="1:6" x14ac:dyDescent="0.25">
      <c r="A17" s="15" t="s">
        <v>4</v>
      </c>
      <c r="B17" s="28">
        <f>COUNTIF(C6:C15,"&gt;0")</f>
        <v>5</v>
      </c>
      <c r="C17" s="12" t="str">
        <f>IF(B17=C3,"PAR",IF(B17=C3-1,"BIRDIE",IF(B17=C3-2,"EAGLE",IF(B17=C3-3,"ALBATROS",IF(B17=C3+1,"BOGEY",IF(B17=C3+2,"DOUBLE BOGEY",IF(B17=C3+3,"TRIPLE BOGEY","A CHIER !!!")))))))</f>
        <v>DOUBLE BOGEY</v>
      </c>
      <c r="D17" s="38"/>
      <c r="E17" s="5"/>
      <c r="F17" s="6"/>
    </row>
    <row r="18" spans="1:6" ht="15.75" thickBot="1" x14ac:dyDescent="0.3">
      <c r="A18" s="11" t="s">
        <v>7</v>
      </c>
      <c r="B18" s="27">
        <f>Score!C4</f>
        <v>37</v>
      </c>
      <c r="C18" s="23"/>
      <c r="D18" s="38"/>
      <c r="E18" s="5"/>
      <c r="F18" s="6"/>
    </row>
    <row r="19" spans="1:6" ht="15.75" thickBot="1" x14ac:dyDescent="0.3">
      <c r="A19" s="18"/>
      <c r="B19" s="18"/>
      <c r="C19" s="5"/>
      <c r="D19" s="38"/>
      <c r="E19" s="5"/>
      <c r="F19" s="6"/>
    </row>
    <row r="20" spans="1:6" x14ac:dyDescent="0.25">
      <c r="A20" s="15" t="s">
        <v>21</v>
      </c>
      <c r="B20" s="35" t="s">
        <v>29</v>
      </c>
      <c r="C20" s="20" t="s">
        <v>43</v>
      </c>
      <c r="D20" s="16" t="s">
        <v>5</v>
      </c>
      <c r="E20" s="5"/>
      <c r="F20" s="6"/>
    </row>
    <row r="21" spans="1:6" x14ac:dyDescent="0.25">
      <c r="A21" s="13" t="s">
        <v>19</v>
      </c>
      <c r="B21" s="24" t="s">
        <v>30</v>
      </c>
      <c r="C21" s="33">
        <f>COUNTIFS(C6:C15,"&gt;0",C6:C15,"&gt;=150")</f>
        <v>0</v>
      </c>
      <c r="D21" s="22" t="str">
        <f>IFERROR(AVERAGEIFS(D6:D15,C6:C15,"&gt;=150"),"-")</f>
        <v>-</v>
      </c>
      <c r="E21" s="5"/>
      <c r="F21" s="6"/>
    </row>
    <row r="22" spans="1:6" x14ac:dyDescent="0.25">
      <c r="A22" s="34" t="s">
        <v>23</v>
      </c>
      <c r="B22" s="24" t="s">
        <v>31</v>
      </c>
      <c r="C22" s="33">
        <f>COUNTIFS(C6:C15,"&gt;=135",C6:C15,"&lt;150")</f>
        <v>0</v>
      </c>
      <c r="D22" s="22" t="str">
        <f>IFERROR(AVERAGEIFS(D6:D15,C6:C15,"&gt;=135",C6:C15,"&lt;150"),"-")</f>
        <v>-</v>
      </c>
      <c r="E22" s="5"/>
      <c r="F22" s="6"/>
    </row>
    <row r="23" spans="1:6" x14ac:dyDescent="0.25">
      <c r="A23" s="34" t="s">
        <v>24</v>
      </c>
      <c r="B23" s="24" t="s">
        <v>32</v>
      </c>
      <c r="C23" s="33">
        <f>COUNTIFS(C6:C15,"&gt;=100",C6:C15,"&lt;135")</f>
        <v>1</v>
      </c>
      <c r="D23" s="22">
        <f>IFERROR(AVERAGEIFS(D6:D15,C6:C15,"&gt;=100",C6:C15,"&lt;135"),"-")</f>
        <v>0.80909090909090908</v>
      </c>
      <c r="E23" s="5"/>
      <c r="F23" s="6"/>
    </row>
    <row r="24" spans="1:6" x14ac:dyDescent="0.25">
      <c r="A24" s="13" t="s">
        <v>25</v>
      </c>
      <c r="B24" s="24" t="s">
        <v>33</v>
      </c>
      <c r="C24" s="33">
        <f>COUNTIFS(C6:C15,"&gt;=90",C6:C15,"&lt;100")</f>
        <v>0</v>
      </c>
      <c r="D24" s="22" t="str">
        <f>IFERROR(AVERAGEIFS(D6:D15,C6:C15,"&gt;=90",C6:C15,"&lt;100"),"-")</f>
        <v>-</v>
      </c>
      <c r="E24" s="5"/>
      <c r="F24" s="6"/>
    </row>
    <row r="25" spans="1:6" x14ac:dyDescent="0.25">
      <c r="A25" s="13" t="s">
        <v>26</v>
      </c>
      <c r="B25" s="24" t="s">
        <v>34</v>
      </c>
      <c r="C25" s="33">
        <f>COUNTIFS(C6:C15,"&gt;=70",C6:C15,"&lt;90")</f>
        <v>0</v>
      </c>
      <c r="D25" s="22" t="str">
        <f>IFERROR(AVERAGEIFS(D6:D15,C6:C15,"&gt;=70",C6:C15,"&lt;90"),"-")</f>
        <v>-</v>
      </c>
      <c r="E25" s="5"/>
      <c r="F25" s="6"/>
    </row>
    <row r="26" spans="1:6" x14ac:dyDescent="0.25">
      <c r="A26" s="13" t="s">
        <v>27</v>
      </c>
      <c r="B26" s="24" t="s">
        <v>35</v>
      </c>
      <c r="C26" s="33">
        <f>COUNTIFS(C6:C15,"&gt;=60",C6:C15,"&lt;70")</f>
        <v>0</v>
      </c>
      <c r="D26" s="22" t="str">
        <f>IFERROR(AVERAGEIFS(D6:D15,C6:C15,"&gt;=60",C6:C15,"&lt;70"),"-")</f>
        <v>-</v>
      </c>
      <c r="E26" s="5"/>
      <c r="F26" s="6"/>
    </row>
    <row r="27" spans="1:6" x14ac:dyDescent="0.25">
      <c r="A27" s="13" t="s">
        <v>37</v>
      </c>
      <c r="B27" s="24" t="s">
        <v>36</v>
      </c>
      <c r="C27" s="33">
        <f>COUNTIFS(C6:C15,"&gt;=20",C6:C15,"&lt;60")</f>
        <v>1</v>
      </c>
      <c r="D27" s="22">
        <f>IFERROR(AVERAGEIFS(D6:D15,C6:C15,"&gt;=20",C6:C15,"&lt;60"),"-")</f>
        <v>0.47619047619047616</v>
      </c>
      <c r="E27" s="5"/>
      <c r="F27" s="6"/>
    </row>
    <row r="28" spans="1:6" ht="15.75" thickBot="1" x14ac:dyDescent="0.3">
      <c r="A28" s="13" t="s">
        <v>38</v>
      </c>
      <c r="B28" s="24" t="s">
        <v>39</v>
      </c>
      <c r="C28" s="33">
        <f>COUNTIFS(C6:C15,"&gt;=10",C6:C15,"&lt;20")</f>
        <v>1</v>
      </c>
      <c r="D28" s="55">
        <f>IFERROR(AVERAGEIFS(D6:D15,C6:C15,"&gt;=10",C6:C15,"&lt;20"),"-")</f>
        <v>0.90909090909090906</v>
      </c>
      <c r="E28" s="8"/>
      <c r="F28" s="9"/>
    </row>
    <row r="29" spans="1:6" x14ac:dyDescent="0.25">
      <c r="A29" s="13" t="s">
        <v>28</v>
      </c>
      <c r="B29" s="24" t="s">
        <v>40</v>
      </c>
      <c r="C29" s="33">
        <f>COUNTIFS(C6:C15,"&gt;0",C6:C15,"&lt;10")</f>
        <v>2</v>
      </c>
      <c r="D29" s="22">
        <f>IFERROR(AVERAGEIFS(D6:D15,C6:C15,"&gt;0",C6:C15,"&lt;10"),"-")</f>
        <v>0.95</v>
      </c>
    </row>
  </sheetData>
  <mergeCells count="1">
    <mergeCell ref="A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29"/>
  <sheetViews>
    <sheetView zoomScale="115" zoomScaleNormal="115" workbookViewId="0">
      <selection activeCell="A20" sqref="A20:D29"/>
    </sheetView>
  </sheetViews>
  <sheetFormatPr baseColWidth="10" defaultColWidth="10.7109375" defaultRowHeight="15" x14ac:dyDescent="0.25"/>
  <cols>
    <col min="1" max="1" width="13" bestFit="1" customWidth="1"/>
    <col min="2" max="2" width="12.140625" style="48" bestFit="1" customWidth="1"/>
    <col min="3" max="4" width="9.140625" bestFit="1" customWidth="1"/>
    <col min="6" max="6" width="21.42578125" customWidth="1"/>
  </cols>
  <sheetData>
    <row r="1" spans="1:6" ht="21" x14ac:dyDescent="0.25">
      <c r="A1" s="59" t="s">
        <v>9</v>
      </c>
      <c r="B1" s="60"/>
      <c r="C1" s="60"/>
      <c r="D1" s="61"/>
      <c r="E1" s="2"/>
      <c r="F1" s="3"/>
    </row>
    <row r="2" spans="1:6" x14ac:dyDescent="0.25">
      <c r="A2" s="10" t="s">
        <v>1</v>
      </c>
      <c r="B2" s="40"/>
      <c r="C2" s="40">
        <v>90</v>
      </c>
      <c r="D2" s="41"/>
      <c r="E2" s="5"/>
      <c r="F2" s="6"/>
    </row>
    <row r="3" spans="1:6" ht="15.75" thickBot="1" x14ac:dyDescent="0.3">
      <c r="A3" s="11" t="s">
        <v>2</v>
      </c>
      <c r="B3" s="43"/>
      <c r="C3" s="25">
        <v>3</v>
      </c>
      <c r="D3" s="44"/>
      <c r="E3" s="5"/>
      <c r="F3" s="6"/>
    </row>
    <row r="4" spans="1:6" ht="15.75" thickBot="1" x14ac:dyDescent="0.3">
      <c r="A4" s="46"/>
      <c r="B4" s="45"/>
      <c r="C4" s="46"/>
      <c r="D4" s="46"/>
      <c r="E4" s="5"/>
      <c r="F4" s="6"/>
    </row>
    <row r="5" spans="1:6" x14ac:dyDescent="0.25">
      <c r="A5" s="15" t="s">
        <v>3</v>
      </c>
      <c r="B5" s="20" t="s">
        <v>29</v>
      </c>
      <c r="C5" s="20" t="s">
        <v>6</v>
      </c>
      <c r="D5" s="16" t="s">
        <v>5</v>
      </c>
      <c r="E5" s="5"/>
      <c r="F5" s="6"/>
    </row>
    <row r="6" spans="1:6" x14ac:dyDescent="0.25">
      <c r="A6" s="13">
        <v>1</v>
      </c>
      <c r="B6" s="39"/>
      <c r="C6" s="19">
        <v>90</v>
      </c>
      <c r="D6" s="22">
        <f t="shared" ref="D6:D15" si="0">IF(C7=0,100/100,IF(C7="-","Vide",(C6-C7)/C6))</f>
        <v>0.87777777777777777</v>
      </c>
      <c r="E6" s="5"/>
      <c r="F6" s="6"/>
    </row>
    <row r="7" spans="1:6" x14ac:dyDescent="0.25">
      <c r="A7" s="13">
        <v>2</v>
      </c>
      <c r="B7" s="39"/>
      <c r="C7" s="19">
        <v>11</v>
      </c>
      <c r="D7" s="22">
        <f t="shared" si="0"/>
        <v>0.72727272727272729</v>
      </c>
      <c r="E7" s="5"/>
      <c r="F7" s="6"/>
    </row>
    <row r="8" spans="1:6" x14ac:dyDescent="0.25">
      <c r="A8" s="13">
        <v>3</v>
      </c>
      <c r="B8" s="39"/>
      <c r="C8" s="19">
        <v>3</v>
      </c>
      <c r="D8" s="22">
        <f t="shared" si="0"/>
        <v>0.96666666666666667</v>
      </c>
      <c r="E8" s="5"/>
      <c r="F8" s="6"/>
    </row>
    <row r="9" spans="1:6" x14ac:dyDescent="0.25">
      <c r="A9" s="13">
        <v>4</v>
      </c>
      <c r="B9" s="39"/>
      <c r="C9" s="19">
        <v>0.1</v>
      </c>
      <c r="D9" s="22">
        <f t="shared" si="0"/>
        <v>1</v>
      </c>
      <c r="E9" s="5"/>
      <c r="F9" s="6"/>
    </row>
    <row r="10" spans="1:6" x14ac:dyDescent="0.25">
      <c r="A10" s="13">
        <v>5</v>
      </c>
      <c r="B10" s="39"/>
      <c r="C10" s="19">
        <v>0</v>
      </c>
      <c r="D10" s="22" t="str">
        <f t="shared" si="0"/>
        <v>Vide</v>
      </c>
      <c r="E10" s="5"/>
      <c r="F10" s="6"/>
    </row>
    <row r="11" spans="1:6" x14ac:dyDescent="0.25">
      <c r="A11" s="13">
        <v>6</v>
      </c>
      <c r="B11" s="39"/>
      <c r="C11" s="19" t="s">
        <v>41</v>
      </c>
      <c r="D11" s="22" t="str">
        <f t="shared" si="0"/>
        <v>Vide</v>
      </c>
      <c r="E11" s="5"/>
      <c r="F11" s="6"/>
    </row>
    <row r="12" spans="1:6" x14ac:dyDescent="0.25">
      <c r="A12" s="13">
        <v>7</v>
      </c>
      <c r="B12" s="39"/>
      <c r="C12" s="19" t="s">
        <v>41</v>
      </c>
      <c r="D12" s="22" t="str">
        <f t="shared" si="0"/>
        <v>Vide</v>
      </c>
      <c r="E12" s="5"/>
      <c r="F12" s="6"/>
    </row>
    <row r="13" spans="1:6" x14ac:dyDescent="0.25">
      <c r="A13" s="13">
        <v>8</v>
      </c>
      <c r="B13" s="39"/>
      <c r="C13" s="19" t="s">
        <v>41</v>
      </c>
      <c r="D13" s="22" t="str">
        <f t="shared" si="0"/>
        <v>Vide</v>
      </c>
      <c r="E13" s="5"/>
      <c r="F13" s="6"/>
    </row>
    <row r="14" spans="1:6" x14ac:dyDescent="0.25">
      <c r="A14" s="13">
        <v>9</v>
      </c>
      <c r="B14" s="39"/>
      <c r="C14" s="19" t="s">
        <v>41</v>
      </c>
      <c r="D14" s="22" t="str">
        <f t="shared" si="0"/>
        <v>Vide</v>
      </c>
      <c r="E14" s="5"/>
      <c r="F14" s="6"/>
    </row>
    <row r="15" spans="1:6" ht="15.75" thickBot="1" x14ac:dyDescent="0.3">
      <c r="A15" s="14">
        <v>10</v>
      </c>
      <c r="B15" s="25"/>
      <c r="C15" s="21" t="s">
        <v>41</v>
      </c>
      <c r="D15" s="42" t="str">
        <f t="shared" si="0"/>
        <v>Vide</v>
      </c>
      <c r="E15" s="5"/>
      <c r="F15" s="6"/>
    </row>
    <row r="16" spans="1:6" ht="15.75" thickBot="1" x14ac:dyDescent="0.3">
      <c r="A16" s="1"/>
      <c r="B16" s="47"/>
      <c r="C16" s="5" t="s">
        <v>41</v>
      </c>
      <c r="D16" s="5"/>
      <c r="E16" s="5"/>
      <c r="F16" s="6"/>
    </row>
    <row r="17" spans="1:6" x14ac:dyDescent="0.25">
      <c r="A17" s="15" t="s">
        <v>4</v>
      </c>
      <c r="B17" s="28">
        <f>COUNTIF(C6:C15,"&gt;0")</f>
        <v>4</v>
      </c>
      <c r="C17" s="12" t="str">
        <f>IF(B17=C3,"PAR",IF(B17=C3-1,"BIRDIE",IF(B17=C3-2,"EAGLE",IF(B17=C3-3,"ALBATROS",IF(B17=C3+1,"BOGEY",IF(B17=C3+2,"DOUBLE BOGEY",IF(B17=C3+3,"TRIPLE BOGEY","A CHIER !!!")))))))</f>
        <v>BOGEY</v>
      </c>
      <c r="D17" s="38"/>
      <c r="E17" s="5"/>
      <c r="F17" s="6"/>
    </row>
    <row r="18" spans="1:6" ht="15.75" thickBot="1" x14ac:dyDescent="0.3">
      <c r="A18" s="11" t="s">
        <v>7</v>
      </c>
      <c r="B18" s="27">
        <f>Score!C4</f>
        <v>37</v>
      </c>
      <c r="C18" s="23"/>
      <c r="D18" s="38"/>
      <c r="E18" s="5"/>
      <c r="F18" s="6"/>
    </row>
    <row r="19" spans="1:6" ht="15.75" thickBot="1" x14ac:dyDescent="0.3">
      <c r="A19" s="18"/>
      <c r="B19" s="18"/>
      <c r="C19" s="5"/>
      <c r="D19" s="38"/>
      <c r="E19" s="5"/>
      <c r="F19" s="6"/>
    </row>
    <row r="20" spans="1:6" x14ac:dyDescent="0.25">
      <c r="A20" s="15" t="s">
        <v>21</v>
      </c>
      <c r="B20" s="35" t="s">
        <v>29</v>
      </c>
      <c r="C20" s="20" t="s">
        <v>43</v>
      </c>
      <c r="D20" s="16" t="s">
        <v>5</v>
      </c>
      <c r="E20" s="53"/>
      <c r="F20" s="6"/>
    </row>
    <row r="21" spans="1:6" x14ac:dyDescent="0.25">
      <c r="A21" s="13" t="s">
        <v>19</v>
      </c>
      <c r="B21" s="24" t="s">
        <v>30</v>
      </c>
      <c r="C21" s="33">
        <f>COUNTIFS(C6:C15,"&gt;0",C6:C15,"&gt;=150")</f>
        <v>0</v>
      </c>
      <c r="D21" s="22" t="str">
        <f>IFERROR(AVERAGEIFS(D6:D15,C6:C15,"&gt;=150"),"-")</f>
        <v>-</v>
      </c>
      <c r="E21" s="54"/>
      <c r="F21" s="6"/>
    </row>
    <row r="22" spans="1:6" x14ac:dyDescent="0.25">
      <c r="A22" s="34" t="s">
        <v>23</v>
      </c>
      <c r="B22" s="24" t="s">
        <v>31</v>
      </c>
      <c r="C22" s="33">
        <f>COUNTIFS(C6:C15,"&gt;=135",C6:C15,"&lt;150")</f>
        <v>0</v>
      </c>
      <c r="D22" s="22" t="str">
        <f>IFERROR(AVERAGEIFS(D6:D15,C6:C15,"&gt;=135",C6:C15,"&lt;150"),"-")</f>
        <v>-</v>
      </c>
      <c r="E22" s="54"/>
      <c r="F22" s="6"/>
    </row>
    <row r="23" spans="1:6" x14ac:dyDescent="0.25">
      <c r="A23" s="34" t="s">
        <v>24</v>
      </c>
      <c r="B23" s="24" t="s">
        <v>32</v>
      </c>
      <c r="C23" s="33">
        <f>COUNTIFS(C6:C15,"&gt;=100",C6:C15,"&lt;135")</f>
        <v>0</v>
      </c>
      <c r="D23" s="22" t="str">
        <f>IFERROR(AVERAGEIFS(D6:D15,C6:C15,"&gt;=100",C6:C15,"&lt;135"),"-")</f>
        <v>-</v>
      </c>
      <c r="E23" s="54"/>
      <c r="F23" s="6"/>
    </row>
    <row r="24" spans="1:6" x14ac:dyDescent="0.25">
      <c r="A24" s="13" t="s">
        <v>25</v>
      </c>
      <c r="B24" s="24" t="s">
        <v>33</v>
      </c>
      <c r="C24" s="33">
        <f>COUNTIFS(C6:C15,"&gt;=90",C6:C15,"&lt;100")</f>
        <v>1</v>
      </c>
      <c r="D24" s="22">
        <f>IFERROR(AVERAGEIFS(D6:D15,C6:C15,"&gt;=90",C6:C15,"&lt;100"),"-")</f>
        <v>0.87777777777777777</v>
      </c>
      <c r="E24" s="54"/>
      <c r="F24" s="6"/>
    </row>
    <row r="25" spans="1:6" x14ac:dyDescent="0.25">
      <c r="A25" s="13" t="s">
        <v>26</v>
      </c>
      <c r="B25" s="24" t="s">
        <v>34</v>
      </c>
      <c r="C25" s="33">
        <f>COUNTIFS(C6:C15,"&gt;=70",C6:C15,"&lt;90")</f>
        <v>0</v>
      </c>
      <c r="D25" s="22" t="str">
        <f>IFERROR(AVERAGEIFS(D6:D15,C6:C15,"&gt;=70",C6:C15,"&lt;90"),"-")</f>
        <v>-</v>
      </c>
      <c r="E25" s="54"/>
      <c r="F25" s="6"/>
    </row>
    <row r="26" spans="1:6" x14ac:dyDescent="0.25">
      <c r="A26" s="13" t="s">
        <v>27</v>
      </c>
      <c r="B26" s="24" t="s">
        <v>35</v>
      </c>
      <c r="C26" s="33">
        <f>COUNTIFS(C6:C15,"&gt;=60",C6:C15,"&lt;70")</f>
        <v>0</v>
      </c>
      <c r="D26" s="22" t="str">
        <f>IFERROR(AVERAGEIFS(D6:D15,C6:C15,"&gt;=60",C6:C15,"&lt;70"),"-")</f>
        <v>-</v>
      </c>
      <c r="E26" s="54"/>
      <c r="F26" s="6"/>
    </row>
    <row r="27" spans="1:6" x14ac:dyDescent="0.25">
      <c r="A27" s="13" t="s">
        <v>37</v>
      </c>
      <c r="B27" s="24" t="s">
        <v>36</v>
      </c>
      <c r="C27" s="33">
        <f>COUNTIFS(C6:C15,"&gt;=20",C6:C15,"&lt;60")</f>
        <v>0</v>
      </c>
      <c r="D27" s="22" t="str">
        <f>IFERROR(AVERAGEIFS(D6:D15,C6:C15,"&gt;=20",C6:C15,"&lt;60"),"-")</f>
        <v>-</v>
      </c>
      <c r="E27" s="54"/>
      <c r="F27" s="6"/>
    </row>
    <row r="28" spans="1:6" ht="15.75" thickBot="1" x14ac:dyDescent="0.3">
      <c r="A28" s="13" t="s">
        <v>38</v>
      </c>
      <c r="B28" s="24" t="s">
        <v>39</v>
      </c>
      <c r="C28" s="33">
        <f>COUNTIFS(C6:C15,"&gt;=10",C6:C15,"&lt;20")</f>
        <v>1</v>
      </c>
      <c r="D28" s="22">
        <f>IFERROR(AVERAGEIFS(D6:D15,C6:C15,"&gt;=10",C6:C15,"&lt;20"),"-")</f>
        <v>0.72727272727272729</v>
      </c>
      <c r="E28" s="54"/>
      <c r="F28" s="9"/>
    </row>
    <row r="29" spans="1:6" x14ac:dyDescent="0.25">
      <c r="A29" s="13" t="s">
        <v>28</v>
      </c>
      <c r="B29" s="24" t="s">
        <v>40</v>
      </c>
      <c r="C29" s="33">
        <f>COUNTIFS(C6:C15,"&gt;0",C6:C15,"&lt;10")</f>
        <v>2</v>
      </c>
      <c r="D29" s="22">
        <f>IFERROR(AVERAGEIFS(D6:D15,C6:C15,"&gt;0",C6:C15,"&lt;10"),"-")</f>
        <v>0.98333333333333339</v>
      </c>
      <c r="E29" s="54"/>
    </row>
  </sheetData>
  <mergeCells count="1">
    <mergeCell ref="A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29"/>
  <sheetViews>
    <sheetView topLeftCell="A13" zoomScale="160" zoomScaleNormal="160" workbookViewId="0">
      <selection activeCell="A20" sqref="A20:D29"/>
    </sheetView>
  </sheetViews>
  <sheetFormatPr baseColWidth="10" defaultColWidth="10.7109375" defaultRowHeight="15" x14ac:dyDescent="0.25"/>
  <cols>
    <col min="1" max="1" width="12.140625" bestFit="1" customWidth="1"/>
    <col min="2" max="2" width="8.28515625" bestFit="1" customWidth="1"/>
    <col min="3" max="4" width="9.140625" bestFit="1" customWidth="1"/>
  </cols>
  <sheetData>
    <row r="1" spans="1:6" ht="15.75" customHeight="1" x14ac:dyDescent="0.25">
      <c r="A1" s="59" t="s">
        <v>10</v>
      </c>
      <c r="B1" s="60"/>
      <c r="C1" s="60"/>
      <c r="D1" s="61"/>
      <c r="E1" s="2"/>
      <c r="F1" s="3"/>
    </row>
    <row r="2" spans="1:6" ht="15.75" customHeight="1" x14ac:dyDescent="0.25">
      <c r="A2" s="10" t="s">
        <v>1</v>
      </c>
      <c r="B2" s="40"/>
      <c r="C2" s="40">
        <v>94</v>
      </c>
      <c r="D2" s="41"/>
      <c r="E2" s="5"/>
      <c r="F2" s="6"/>
    </row>
    <row r="3" spans="1:6" ht="15.75" customHeight="1" thickBot="1" x14ac:dyDescent="0.3">
      <c r="A3" s="11" t="s">
        <v>2</v>
      </c>
      <c r="B3" s="43"/>
      <c r="C3" s="25">
        <v>3</v>
      </c>
      <c r="D3" s="44"/>
      <c r="E3" s="5"/>
      <c r="F3" s="6"/>
    </row>
    <row r="4" spans="1:6" ht="15.75" customHeight="1" thickBot="1" x14ac:dyDescent="0.3">
      <c r="A4" s="46"/>
      <c r="B4" s="45"/>
      <c r="C4" s="46"/>
      <c r="D4" s="46"/>
      <c r="E4" s="5"/>
      <c r="F4" s="6"/>
    </row>
    <row r="5" spans="1:6" x14ac:dyDescent="0.25">
      <c r="A5" s="15" t="s">
        <v>3</v>
      </c>
      <c r="B5" s="20" t="s">
        <v>29</v>
      </c>
      <c r="C5" s="20" t="s">
        <v>6</v>
      </c>
      <c r="D5" s="16" t="s">
        <v>5</v>
      </c>
      <c r="E5" s="5"/>
      <c r="F5" s="6"/>
    </row>
    <row r="6" spans="1:6" x14ac:dyDescent="0.25">
      <c r="A6" s="13">
        <v>1</v>
      </c>
      <c r="B6" s="39"/>
      <c r="C6" s="19">
        <v>94</v>
      </c>
      <c r="D6" s="22">
        <f t="shared" ref="D6:D15" si="0">IF(C7=0,100/100,IF(C7="-","Vide",(C6-C7)/C6))</f>
        <v>0.97872340425531912</v>
      </c>
      <c r="E6" s="5"/>
      <c r="F6" s="6"/>
    </row>
    <row r="7" spans="1:6" x14ac:dyDescent="0.25">
      <c r="A7" s="13">
        <v>2</v>
      </c>
      <c r="B7" s="39"/>
      <c r="C7" s="19">
        <v>2</v>
      </c>
      <c r="D7" s="22">
        <f t="shared" si="0"/>
        <v>0.9</v>
      </c>
      <c r="E7" s="5"/>
      <c r="F7" s="6"/>
    </row>
    <row r="8" spans="1:6" x14ac:dyDescent="0.25">
      <c r="A8" s="13">
        <v>3</v>
      </c>
      <c r="B8" s="39"/>
      <c r="C8" s="19">
        <v>0.2</v>
      </c>
      <c r="D8" s="22">
        <f t="shared" si="0"/>
        <v>1</v>
      </c>
      <c r="E8" s="5"/>
      <c r="F8" s="6"/>
    </row>
    <row r="9" spans="1:6" x14ac:dyDescent="0.25">
      <c r="A9" s="13">
        <v>4</v>
      </c>
      <c r="B9" s="39"/>
      <c r="C9" s="19">
        <v>0</v>
      </c>
      <c r="D9" s="22" t="str">
        <f t="shared" si="0"/>
        <v>Vide</v>
      </c>
      <c r="E9" s="5"/>
      <c r="F9" s="6"/>
    </row>
    <row r="10" spans="1:6" x14ac:dyDescent="0.25">
      <c r="A10" s="13">
        <v>5</v>
      </c>
      <c r="B10" s="39"/>
      <c r="C10" s="19" t="s">
        <v>41</v>
      </c>
      <c r="D10" s="22" t="str">
        <f t="shared" si="0"/>
        <v>Vide</v>
      </c>
      <c r="E10" s="5"/>
      <c r="F10" s="6"/>
    </row>
    <row r="11" spans="1:6" x14ac:dyDescent="0.25">
      <c r="A11" s="13">
        <v>6</v>
      </c>
      <c r="B11" s="39"/>
      <c r="C11" s="19" t="s">
        <v>41</v>
      </c>
      <c r="D11" s="22" t="str">
        <f t="shared" si="0"/>
        <v>Vide</v>
      </c>
      <c r="E11" s="5"/>
      <c r="F11" s="6"/>
    </row>
    <row r="12" spans="1:6" x14ac:dyDescent="0.25">
      <c r="A12" s="13">
        <v>7</v>
      </c>
      <c r="B12" s="39"/>
      <c r="C12" s="19" t="s">
        <v>41</v>
      </c>
      <c r="D12" s="22" t="str">
        <f t="shared" si="0"/>
        <v>Vide</v>
      </c>
      <c r="E12" s="5"/>
      <c r="F12" s="6"/>
    </row>
    <row r="13" spans="1:6" x14ac:dyDescent="0.25">
      <c r="A13" s="13">
        <v>8</v>
      </c>
      <c r="B13" s="39"/>
      <c r="C13" s="19" t="s">
        <v>41</v>
      </c>
      <c r="D13" s="22" t="str">
        <f t="shared" si="0"/>
        <v>Vide</v>
      </c>
      <c r="E13" s="5"/>
      <c r="F13" s="6"/>
    </row>
    <row r="14" spans="1:6" x14ac:dyDescent="0.25">
      <c r="A14" s="13">
        <v>9</v>
      </c>
      <c r="B14" s="39"/>
      <c r="C14" s="19" t="s">
        <v>41</v>
      </c>
      <c r="D14" s="22" t="str">
        <f t="shared" si="0"/>
        <v>Vide</v>
      </c>
      <c r="E14" s="5"/>
      <c r="F14" s="6"/>
    </row>
    <row r="15" spans="1:6" ht="15.75" thickBot="1" x14ac:dyDescent="0.3">
      <c r="A15" s="14">
        <v>10</v>
      </c>
      <c r="B15" s="25"/>
      <c r="C15" s="21" t="s">
        <v>41</v>
      </c>
      <c r="D15" s="42" t="str">
        <f t="shared" si="0"/>
        <v>Vide</v>
      </c>
      <c r="E15" s="5"/>
      <c r="F15" s="6"/>
    </row>
    <row r="16" spans="1:6" ht="15.75" thickBot="1" x14ac:dyDescent="0.3">
      <c r="A16" s="1"/>
      <c r="B16" s="5"/>
      <c r="C16" s="5" t="s">
        <v>41</v>
      </c>
      <c r="D16" s="5"/>
      <c r="E16" s="5"/>
      <c r="F16" s="6"/>
    </row>
    <row r="17" spans="1:6" x14ac:dyDescent="0.25">
      <c r="A17" s="15" t="s">
        <v>4</v>
      </c>
      <c r="B17" s="28">
        <f>COUNTIF(C6:C15,"&gt;0")</f>
        <v>3</v>
      </c>
      <c r="C17" s="12" t="str">
        <f>IF(B17=C3,"PAR",IF(B17=C3-1,"BIRDIE",IF(B17=C3-2,"EAGLE",IF(B17=C3-3,"ALBATROS",IF(B17=C3+1,"BOGEY",IF(B17=C3+2,"DOUBLE BOGEY",IF(B17=C3+3,"TRIPLE BOGEY","A CHIER !!!")))))))</f>
        <v>PAR</v>
      </c>
      <c r="D17" s="38"/>
      <c r="E17" s="5"/>
      <c r="F17" s="6"/>
    </row>
    <row r="18" spans="1:6" ht="15.75" thickBot="1" x14ac:dyDescent="0.3">
      <c r="A18" s="11" t="s">
        <v>7</v>
      </c>
      <c r="B18" s="27">
        <f>Score!C4</f>
        <v>37</v>
      </c>
      <c r="C18" s="23"/>
      <c r="D18" s="38"/>
      <c r="E18" s="5"/>
      <c r="F18" s="6"/>
    </row>
    <row r="19" spans="1:6" ht="15.75" thickBot="1" x14ac:dyDescent="0.3">
      <c r="A19" s="18"/>
      <c r="B19" s="18"/>
      <c r="C19" s="5"/>
      <c r="D19" s="38"/>
      <c r="E19" s="5"/>
      <c r="F19" s="6"/>
    </row>
    <row r="20" spans="1:6" x14ac:dyDescent="0.25">
      <c r="A20" s="15" t="s">
        <v>21</v>
      </c>
      <c r="B20" s="35" t="s">
        <v>29</v>
      </c>
      <c r="C20" s="20" t="s">
        <v>43</v>
      </c>
      <c r="D20" s="16" t="s">
        <v>5</v>
      </c>
      <c r="E20" s="5"/>
      <c r="F20" s="6"/>
    </row>
    <row r="21" spans="1:6" x14ac:dyDescent="0.25">
      <c r="A21" s="13" t="s">
        <v>19</v>
      </c>
      <c r="B21" s="24" t="s">
        <v>30</v>
      </c>
      <c r="C21" s="33">
        <f>COUNTIFS(C6:C15,"&gt;0",C6:C15,"&gt;=150")</f>
        <v>0</v>
      </c>
      <c r="D21" s="22" t="str">
        <f>IFERROR(AVERAGEIFS(D6:D15,C6:C15,"&gt;=150"),"-")</f>
        <v>-</v>
      </c>
      <c r="E21" s="5"/>
      <c r="F21" s="6"/>
    </row>
    <row r="22" spans="1:6" x14ac:dyDescent="0.25">
      <c r="A22" s="34" t="s">
        <v>23</v>
      </c>
      <c r="B22" s="24" t="s">
        <v>31</v>
      </c>
      <c r="C22" s="33">
        <f>COUNTIFS(C6:C15,"&gt;=135",C6:C15,"&lt;150")</f>
        <v>0</v>
      </c>
      <c r="D22" s="22" t="str">
        <f>IFERROR(AVERAGEIFS(D6:D15,C6:C15,"&gt;=135",C6:C15,"&lt;150"),"-")</f>
        <v>-</v>
      </c>
      <c r="E22" s="5"/>
      <c r="F22" s="6"/>
    </row>
    <row r="23" spans="1:6" x14ac:dyDescent="0.25">
      <c r="A23" s="34" t="s">
        <v>24</v>
      </c>
      <c r="B23" s="24" t="s">
        <v>32</v>
      </c>
      <c r="C23" s="33">
        <f>COUNTIFS(C6:C15,"&gt;=100",C6:C15,"&lt;135")</f>
        <v>0</v>
      </c>
      <c r="D23" s="22" t="str">
        <f>IFERROR(AVERAGEIFS(D6:D15,C6:C15,"&gt;=100",C6:C15,"&lt;135"),"-")</f>
        <v>-</v>
      </c>
      <c r="E23" s="5"/>
      <c r="F23" s="6"/>
    </row>
    <row r="24" spans="1:6" x14ac:dyDescent="0.25">
      <c r="A24" s="13" t="s">
        <v>25</v>
      </c>
      <c r="B24" s="24" t="s">
        <v>33</v>
      </c>
      <c r="C24" s="33">
        <f>COUNTIFS(C6:C15,"&gt;=90",C6:C15,"&lt;100")</f>
        <v>1</v>
      </c>
      <c r="D24" s="22">
        <f>IFERROR(AVERAGEIFS(D6:D15,C6:C15,"&gt;=90",C6:C15,"&lt;100"),"-")</f>
        <v>0.97872340425531912</v>
      </c>
      <c r="E24" s="5"/>
      <c r="F24" s="6"/>
    </row>
    <row r="25" spans="1:6" x14ac:dyDescent="0.25">
      <c r="A25" s="13" t="s">
        <v>26</v>
      </c>
      <c r="B25" s="24" t="s">
        <v>34</v>
      </c>
      <c r="C25" s="33">
        <f>COUNTIFS(C6:C15,"&gt;=70",C6:C15,"&lt;90")</f>
        <v>0</v>
      </c>
      <c r="D25" s="22" t="str">
        <f>IFERROR(AVERAGEIFS(D6:D15,C6:C15,"&gt;=70",C6:C15,"&lt;90"),"-")</f>
        <v>-</v>
      </c>
      <c r="E25" s="5"/>
      <c r="F25" s="6"/>
    </row>
    <row r="26" spans="1:6" x14ac:dyDescent="0.25">
      <c r="A26" s="13" t="s">
        <v>27</v>
      </c>
      <c r="B26" s="24" t="s">
        <v>35</v>
      </c>
      <c r="C26" s="33">
        <f>COUNTIFS(C6:C15,"&gt;=60",C6:C15,"&lt;70")</f>
        <v>0</v>
      </c>
      <c r="D26" s="22" t="str">
        <f>IFERROR(AVERAGEIFS(D6:D15,C6:C15,"&gt;=60",C6:C15,"&lt;70"),"-")</f>
        <v>-</v>
      </c>
      <c r="E26" s="5"/>
      <c r="F26" s="6"/>
    </row>
    <row r="27" spans="1:6" x14ac:dyDescent="0.25">
      <c r="A27" s="13" t="s">
        <v>37</v>
      </c>
      <c r="B27" s="24" t="s">
        <v>36</v>
      </c>
      <c r="C27" s="33">
        <f>COUNTIFS(C6:C15,"&gt;=20",C6:C15,"&lt;60")</f>
        <v>0</v>
      </c>
      <c r="D27" s="22" t="str">
        <f>IFERROR(AVERAGEIFS(D6:D15,C6:C15,"&gt;=20",C6:C15,"&lt;60"),"-")</f>
        <v>-</v>
      </c>
      <c r="E27" s="5"/>
      <c r="F27" s="6"/>
    </row>
    <row r="28" spans="1:6" ht="15.75" thickBot="1" x14ac:dyDescent="0.3">
      <c r="A28" s="13" t="s">
        <v>38</v>
      </c>
      <c r="B28" s="24" t="s">
        <v>39</v>
      </c>
      <c r="C28" s="33">
        <f>COUNTIFS(C6:C15,"&gt;=10",C6:C15,"&lt;20")</f>
        <v>0</v>
      </c>
      <c r="D28" s="22" t="str">
        <f>IFERROR(AVERAGEIFS(D6:D15,C6:C15,"&gt;=10",C6:C15,"&lt;20"),"-")</f>
        <v>-</v>
      </c>
      <c r="E28" s="8"/>
      <c r="F28" s="9"/>
    </row>
    <row r="29" spans="1:6" x14ac:dyDescent="0.25">
      <c r="A29" s="13" t="s">
        <v>28</v>
      </c>
      <c r="B29" s="24" t="s">
        <v>40</v>
      </c>
      <c r="C29" s="33">
        <f>COUNTIFS(C6:C15,"&gt;0",C6:C15,"&lt;10")</f>
        <v>2</v>
      </c>
      <c r="D29" s="22">
        <f>IFERROR(AVERAGEIFS(D6:D15,C6:C15,"&gt;0",C6:C15,"&lt;10"),"-")</f>
        <v>0.95</v>
      </c>
    </row>
  </sheetData>
  <mergeCells count="1">
    <mergeCell ref="A1:D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29"/>
  <sheetViews>
    <sheetView topLeftCell="A13" zoomScale="160" zoomScaleNormal="160" workbookViewId="0">
      <selection activeCell="H28" sqref="H28"/>
    </sheetView>
  </sheetViews>
  <sheetFormatPr baseColWidth="10" defaultColWidth="10.7109375" defaultRowHeight="15" x14ac:dyDescent="0.25"/>
  <cols>
    <col min="1" max="1" width="8.42578125" bestFit="1" customWidth="1"/>
    <col min="2" max="3" width="12.140625" bestFit="1" customWidth="1"/>
    <col min="4" max="4" width="9.140625" bestFit="1" customWidth="1"/>
  </cols>
  <sheetData>
    <row r="1" spans="1:6" ht="21" x14ac:dyDescent="0.25">
      <c r="A1" s="59" t="s">
        <v>11</v>
      </c>
      <c r="B1" s="60"/>
      <c r="C1" s="60"/>
      <c r="D1" s="61"/>
      <c r="E1" s="2"/>
      <c r="F1" s="3"/>
    </row>
    <row r="2" spans="1:6" x14ac:dyDescent="0.25">
      <c r="A2" s="10" t="s">
        <v>1</v>
      </c>
      <c r="B2" s="40"/>
      <c r="C2" s="40">
        <v>50</v>
      </c>
      <c r="D2" s="41"/>
      <c r="E2" s="5"/>
      <c r="F2" s="6"/>
    </row>
    <row r="3" spans="1:6" ht="15.75" thickBot="1" x14ac:dyDescent="0.3">
      <c r="A3" s="11" t="s">
        <v>2</v>
      </c>
      <c r="B3" s="43"/>
      <c r="C3" s="25">
        <v>3</v>
      </c>
      <c r="D3" s="44"/>
      <c r="E3" s="5"/>
      <c r="F3" s="6"/>
    </row>
    <row r="4" spans="1:6" ht="15.75" thickBot="1" x14ac:dyDescent="0.3">
      <c r="A4" s="46"/>
      <c r="B4" s="45"/>
      <c r="C4" s="46"/>
      <c r="D4" s="46"/>
      <c r="E4" s="5"/>
      <c r="F4" s="6"/>
    </row>
    <row r="5" spans="1:6" x14ac:dyDescent="0.25">
      <c r="A5" s="15" t="s">
        <v>3</v>
      </c>
      <c r="B5" s="20" t="s">
        <v>29</v>
      </c>
      <c r="C5" s="20" t="s">
        <v>6</v>
      </c>
      <c r="D5" s="16" t="s">
        <v>5</v>
      </c>
      <c r="E5" s="5"/>
      <c r="F5" s="6"/>
    </row>
    <row r="6" spans="1:6" x14ac:dyDescent="0.25">
      <c r="A6" s="13">
        <v>1</v>
      </c>
      <c r="B6" s="39"/>
      <c r="C6" s="19">
        <v>50</v>
      </c>
      <c r="D6" s="22">
        <f t="shared" ref="D6:D15" si="0">IF(C7=0,100/100,IF(C7="-","Vide",(C6-C7)/C6))</f>
        <v>0.62</v>
      </c>
      <c r="E6" s="5"/>
      <c r="F6" s="6"/>
    </row>
    <row r="7" spans="1:6" x14ac:dyDescent="0.25">
      <c r="A7" s="13">
        <v>2</v>
      </c>
      <c r="B7" s="39"/>
      <c r="C7" s="19">
        <v>19</v>
      </c>
      <c r="D7" s="22">
        <f t="shared" si="0"/>
        <v>0.47368421052631576</v>
      </c>
      <c r="E7" s="5"/>
      <c r="F7" s="6"/>
    </row>
    <row r="8" spans="1:6" x14ac:dyDescent="0.25">
      <c r="A8" s="13">
        <v>3</v>
      </c>
      <c r="B8" s="39"/>
      <c r="C8" s="19">
        <v>10</v>
      </c>
      <c r="D8" s="22">
        <f t="shared" si="0"/>
        <v>0.88000000000000012</v>
      </c>
      <c r="E8" s="5"/>
      <c r="F8" s="6"/>
    </row>
    <row r="9" spans="1:6" x14ac:dyDescent="0.25">
      <c r="A9" s="13">
        <v>4</v>
      </c>
      <c r="B9" s="39"/>
      <c r="C9" s="19">
        <v>1.2</v>
      </c>
      <c r="D9" s="22">
        <f t="shared" si="0"/>
        <v>1</v>
      </c>
      <c r="E9" s="5"/>
      <c r="F9" s="6"/>
    </row>
    <row r="10" spans="1:6" x14ac:dyDescent="0.25">
      <c r="A10" s="13">
        <v>5</v>
      </c>
      <c r="B10" s="39"/>
      <c r="C10" s="19">
        <v>0</v>
      </c>
      <c r="D10" s="22" t="str">
        <f t="shared" si="0"/>
        <v>Vide</v>
      </c>
      <c r="E10" s="5"/>
      <c r="F10" s="6"/>
    </row>
    <row r="11" spans="1:6" x14ac:dyDescent="0.25">
      <c r="A11" s="13">
        <v>6</v>
      </c>
      <c r="B11" s="39"/>
      <c r="C11" s="19" t="s">
        <v>41</v>
      </c>
      <c r="D11" s="22" t="str">
        <f t="shared" si="0"/>
        <v>Vide</v>
      </c>
      <c r="E11" s="5"/>
      <c r="F11" s="6"/>
    </row>
    <row r="12" spans="1:6" x14ac:dyDescent="0.25">
      <c r="A12" s="13">
        <v>7</v>
      </c>
      <c r="B12" s="39"/>
      <c r="C12" s="19" t="s">
        <v>41</v>
      </c>
      <c r="D12" s="22" t="str">
        <f t="shared" si="0"/>
        <v>Vide</v>
      </c>
      <c r="E12" s="5"/>
      <c r="F12" s="6"/>
    </row>
    <row r="13" spans="1:6" x14ac:dyDescent="0.25">
      <c r="A13" s="13">
        <v>8</v>
      </c>
      <c r="B13" s="39"/>
      <c r="C13" s="19" t="s">
        <v>41</v>
      </c>
      <c r="D13" s="22" t="str">
        <f t="shared" si="0"/>
        <v>Vide</v>
      </c>
      <c r="E13" s="5"/>
      <c r="F13" s="6"/>
    </row>
    <row r="14" spans="1:6" x14ac:dyDescent="0.25">
      <c r="A14" s="13">
        <v>9</v>
      </c>
      <c r="B14" s="39"/>
      <c r="C14" s="19" t="s">
        <v>41</v>
      </c>
      <c r="D14" s="22" t="str">
        <f t="shared" si="0"/>
        <v>Vide</v>
      </c>
      <c r="E14" s="5"/>
      <c r="F14" s="6"/>
    </row>
    <row r="15" spans="1:6" ht="15.75" thickBot="1" x14ac:dyDescent="0.3">
      <c r="A15" s="14">
        <v>10</v>
      </c>
      <c r="B15" s="25"/>
      <c r="C15" s="21" t="s">
        <v>41</v>
      </c>
      <c r="D15" s="42" t="str">
        <f t="shared" si="0"/>
        <v>Vide</v>
      </c>
      <c r="E15" s="5"/>
      <c r="F15" s="6"/>
    </row>
    <row r="16" spans="1:6" ht="15.75" thickBot="1" x14ac:dyDescent="0.3">
      <c r="A16" s="1"/>
      <c r="B16" s="5"/>
      <c r="C16" s="5" t="s">
        <v>41</v>
      </c>
      <c r="D16" s="5"/>
      <c r="E16" s="5"/>
      <c r="F16" s="6"/>
    </row>
    <row r="17" spans="1:6" x14ac:dyDescent="0.25">
      <c r="A17" s="15" t="s">
        <v>4</v>
      </c>
      <c r="B17" s="28">
        <f>COUNTIF(C6:C15,"&gt;0")</f>
        <v>4</v>
      </c>
      <c r="C17" s="12" t="str">
        <f>IF(B17=C3,"PAR",IF(B17=C3-1,"BIRDIE",IF(B17=C3-2,"EAGLE",IF(B17=C3-3,"ALBATROS",IF(B17=C3+1,"BOGEY",IF(B17=C3+2,"DOUBLE BOGEY",IF(B17=C3+3,"TRIPLE BOGEY","A CHIER !!!")))))))</f>
        <v>BOGEY</v>
      </c>
      <c r="D17" s="38"/>
      <c r="E17" s="5"/>
      <c r="F17" s="6"/>
    </row>
    <row r="18" spans="1:6" ht="15.75" thickBot="1" x14ac:dyDescent="0.3">
      <c r="A18" s="11" t="s">
        <v>7</v>
      </c>
      <c r="B18" s="27">
        <f>Score!C4</f>
        <v>37</v>
      </c>
      <c r="C18" s="23"/>
      <c r="D18" s="38"/>
      <c r="E18" s="5"/>
      <c r="F18" s="6"/>
    </row>
    <row r="19" spans="1:6" ht="15.75" thickBot="1" x14ac:dyDescent="0.3">
      <c r="A19" s="18"/>
      <c r="B19" s="18"/>
      <c r="C19" s="5"/>
      <c r="D19" s="38"/>
      <c r="E19" s="5"/>
      <c r="F19" s="6"/>
    </row>
    <row r="20" spans="1:6" x14ac:dyDescent="0.25">
      <c r="A20" s="15" t="s">
        <v>21</v>
      </c>
      <c r="B20" s="35" t="s">
        <v>29</v>
      </c>
      <c r="C20" s="20" t="s">
        <v>43</v>
      </c>
      <c r="D20" s="16" t="s">
        <v>5</v>
      </c>
      <c r="E20" s="53"/>
      <c r="F20" s="6"/>
    </row>
    <row r="21" spans="1:6" x14ac:dyDescent="0.25">
      <c r="A21" s="13" t="s">
        <v>19</v>
      </c>
      <c r="B21" s="24" t="s">
        <v>30</v>
      </c>
      <c r="C21" s="33">
        <f>COUNTIFS(C6:C15,"&gt;0",C6:C15,"&gt;=150")</f>
        <v>0</v>
      </c>
      <c r="D21" s="22" t="str">
        <f>IFERROR(AVERAGEIFS(D6:D15,C6:C15,"&gt;=150"),"-")</f>
        <v>-</v>
      </c>
      <c r="E21" s="54"/>
      <c r="F21" s="6"/>
    </row>
    <row r="22" spans="1:6" x14ac:dyDescent="0.25">
      <c r="A22" s="34" t="s">
        <v>23</v>
      </c>
      <c r="B22" s="24" t="s">
        <v>31</v>
      </c>
      <c r="C22" s="33">
        <f>COUNTIFS(C6:C15,"&gt;=135",C6:C15,"&lt;150")</f>
        <v>0</v>
      </c>
      <c r="D22" s="22" t="str">
        <f>IFERROR(AVERAGEIFS(D6:D15,C6:C15,"&gt;=135",C6:C15,"&lt;150"),"-")</f>
        <v>-</v>
      </c>
      <c r="E22" s="54"/>
      <c r="F22" s="6"/>
    </row>
    <row r="23" spans="1:6" x14ac:dyDescent="0.25">
      <c r="A23" s="34" t="s">
        <v>24</v>
      </c>
      <c r="B23" s="24" t="s">
        <v>32</v>
      </c>
      <c r="C23" s="33">
        <f>COUNTIFS(C6:C15,"&gt;=100",C6:C15,"&lt;135")</f>
        <v>0</v>
      </c>
      <c r="D23" s="22" t="str">
        <f>IFERROR(AVERAGEIFS(D6:D15,C6:C15,"&gt;=100",C6:C15,"&lt;135"),"-")</f>
        <v>-</v>
      </c>
      <c r="E23" s="54"/>
      <c r="F23" s="6"/>
    </row>
    <row r="24" spans="1:6" x14ac:dyDescent="0.25">
      <c r="A24" s="13" t="s">
        <v>25</v>
      </c>
      <c r="B24" s="24" t="s">
        <v>33</v>
      </c>
      <c r="C24" s="33">
        <f>COUNTIFS(C6:C15,"&gt;=90",C6:C15,"&lt;100")</f>
        <v>0</v>
      </c>
      <c r="D24" s="22" t="str">
        <f>IFERROR(AVERAGEIFS(D6:D15,C6:C15,"&gt;=90",C6:C15,"&lt;100"),"-")</f>
        <v>-</v>
      </c>
      <c r="E24" s="54"/>
      <c r="F24" s="6"/>
    </row>
    <row r="25" spans="1:6" x14ac:dyDescent="0.25">
      <c r="A25" s="13" t="s">
        <v>26</v>
      </c>
      <c r="B25" s="24" t="s">
        <v>34</v>
      </c>
      <c r="C25" s="33">
        <f>COUNTIFS(C6:C15,"&gt;=70",C6:C15,"&lt;90")</f>
        <v>0</v>
      </c>
      <c r="D25" s="22" t="str">
        <f>IFERROR(AVERAGEIFS(D6:D15,C6:C15,"&gt;=70",C6:C15,"&lt;90"),"-")</f>
        <v>-</v>
      </c>
      <c r="E25" s="54"/>
      <c r="F25" s="6"/>
    </row>
    <row r="26" spans="1:6" x14ac:dyDescent="0.25">
      <c r="A26" s="13" t="s">
        <v>27</v>
      </c>
      <c r="B26" s="24" t="s">
        <v>35</v>
      </c>
      <c r="C26" s="33">
        <f>COUNTIFS(C6:C15,"&gt;=60",C6:C15,"&lt;70")</f>
        <v>0</v>
      </c>
      <c r="D26" s="22" t="str">
        <f>IFERROR(AVERAGEIFS(D6:D15,C6:C15,"&gt;=60",C6:C15,"&lt;70"),"-")</f>
        <v>-</v>
      </c>
      <c r="E26" s="54"/>
      <c r="F26" s="6"/>
    </row>
    <row r="27" spans="1:6" x14ac:dyDescent="0.25">
      <c r="A27" s="13" t="s">
        <v>37</v>
      </c>
      <c r="B27" s="24" t="s">
        <v>36</v>
      </c>
      <c r="C27" s="33">
        <f>COUNTIFS(C6:C15,"&gt;=20",C6:C15,"&lt;60")</f>
        <v>1</v>
      </c>
      <c r="D27" s="22">
        <f>IFERROR(AVERAGEIFS(D6:D15,C6:C15,"&gt;=20",C6:C15,"&lt;60"),"-")</f>
        <v>0.62</v>
      </c>
      <c r="E27" s="54"/>
      <c r="F27" s="6"/>
    </row>
    <row r="28" spans="1:6" ht="15.75" thickBot="1" x14ac:dyDescent="0.3">
      <c r="A28" s="13" t="s">
        <v>38</v>
      </c>
      <c r="B28" s="24" t="s">
        <v>39</v>
      </c>
      <c r="C28" s="33">
        <f>COUNTIFS(C6:C15,"&gt;=10",C6:C15,"&lt;20")</f>
        <v>2</v>
      </c>
      <c r="D28" s="22">
        <f>IFERROR(AVERAGEIFS(D6:D15,C6:C15,"&gt;=10",C6:C15,"&lt;20"),"-")</f>
        <v>0.67684210526315791</v>
      </c>
      <c r="E28" s="54"/>
      <c r="F28" s="9"/>
    </row>
    <row r="29" spans="1:6" x14ac:dyDescent="0.25">
      <c r="A29" s="13" t="s">
        <v>28</v>
      </c>
      <c r="B29" s="24" t="s">
        <v>40</v>
      </c>
      <c r="C29" s="33">
        <f>COUNTIFS(C6:C15,"&gt;0",C6:C15,"&lt;10")</f>
        <v>1</v>
      </c>
      <c r="D29" s="22">
        <f>IFERROR(AVERAGEIFS(D6:D15,C6:C15,"&gt;0",C6:C15,"&lt;10"),"-")</f>
        <v>1</v>
      </c>
      <c r="E29" s="54"/>
    </row>
  </sheetData>
  <mergeCells count="1">
    <mergeCell ref="A1:D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F29"/>
  <sheetViews>
    <sheetView topLeftCell="A13" zoomScale="160" zoomScaleNormal="160" workbookViewId="0">
      <selection activeCell="B26" sqref="B26"/>
    </sheetView>
  </sheetViews>
  <sheetFormatPr baseColWidth="10" defaultColWidth="10.7109375" defaultRowHeight="15" x14ac:dyDescent="0.25"/>
  <cols>
    <col min="1" max="2" width="12.140625" bestFit="1" customWidth="1"/>
    <col min="3" max="4" width="9.140625" bestFit="1" customWidth="1"/>
  </cols>
  <sheetData>
    <row r="1" spans="1:6" ht="21" x14ac:dyDescent="0.25">
      <c r="A1" s="59" t="s">
        <v>13</v>
      </c>
      <c r="B1" s="60"/>
      <c r="C1" s="60"/>
      <c r="D1" s="61"/>
      <c r="E1" s="2"/>
      <c r="F1" s="3"/>
    </row>
    <row r="2" spans="1:6" x14ac:dyDescent="0.25">
      <c r="A2" s="10" t="s">
        <v>1</v>
      </c>
      <c r="B2" s="40"/>
      <c r="C2" s="40">
        <v>180</v>
      </c>
      <c r="D2" s="41"/>
      <c r="E2" s="5"/>
      <c r="F2" s="6"/>
    </row>
    <row r="3" spans="1:6" ht="15.75" thickBot="1" x14ac:dyDescent="0.3">
      <c r="A3" s="11" t="s">
        <v>2</v>
      </c>
      <c r="B3" s="43"/>
      <c r="C3" s="25">
        <v>3</v>
      </c>
      <c r="D3" s="44"/>
      <c r="E3" s="5"/>
      <c r="F3" s="6"/>
    </row>
    <row r="4" spans="1:6" ht="15.75" thickBot="1" x14ac:dyDescent="0.3">
      <c r="A4" s="46"/>
      <c r="B4" s="45"/>
      <c r="C4" s="46"/>
      <c r="D4" s="46"/>
      <c r="E4" s="5"/>
      <c r="F4" s="6"/>
    </row>
    <row r="5" spans="1:6" x14ac:dyDescent="0.25">
      <c r="A5" s="15" t="s">
        <v>3</v>
      </c>
      <c r="B5" s="20" t="s">
        <v>29</v>
      </c>
      <c r="C5" s="20" t="s">
        <v>6</v>
      </c>
      <c r="D5" s="16" t="s">
        <v>5</v>
      </c>
      <c r="E5" s="5"/>
      <c r="F5" s="6"/>
    </row>
    <row r="6" spans="1:6" x14ac:dyDescent="0.25">
      <c r="A6" s="13">
        <v>1</v>
      </c>
      <c r="B6" s="39"/>
      <c r="C6" s="19">
        <v>180</v>
      </c>
      <c r="D6" s="22">
        <f t="shared" ref="D6:D15" si="0">IF(C7=0,100/100,IF(C7="-","Vide",(C6-C7)/C6))</f>
        <v>0.66111111111111109</v>
      </c>
      <c r="E6" s="5"/>
      <c r="F6" s="6"/>
    </row>
    <row r="7" spans="1:6" x14ac:dyDescent="0.25">
      <c r="A7" s="13">
        <v>2</v>
      </c>
      <c r="B7" s="39"/>
      <c r="C7" s="19">
        <v>61</v>
      </c>
      <c r="D7" s="22">
        <f t="shared" si="0"/>
        <v>0.75409836065573765</v>
      </c>
      <c r="E7" s="5"/>
      <c r="F7" s="6"/>
    </row>
    <row r="8" spans="1:6" x14ac:dyDescent="0.25">
      <c r="A8" s="13">
        <v>3</v>
      </c>
      <c r="B8" s="39"/>
      <c r="C8" s="19">
        <v>15</v>
      </c>
      <c r="D8" s="22">
        <f t="shared" si="0"/>
        <v>6.6666666666666666E-2</v>
      </c>
      <c r="E8" s="5"/>
      <c r="F8" s="6"/>
    </row>
    <row r="9" spans="1:6" x14ac:dyDescent="0.25">
      <c r="A9" s="13">
        <v>4</v>
      </c>
      <c r="B9" s="39"/>
      <c r="C9" s="19">
        <v>14</v>
      </c>
      <c r="D9" s="22">
        <f t="shared" si="0"/>
        <v>0.6428571428571429</v>
      </c>
      <c r="E9" s="5"/>
      <c r="F9" s="6"/>
    </row>
    <row r="10" spans="1:6" x14ac:dyDescent="0.25">
      <c r="A10" s="13">
        <v>5</v>
      </c>
      <c r="B10" s="39"/>
      <c r="C10" s="19">
        <v>5</v>
      </c>
      <c r="D10" s="22">
        <f t="shared" si="0"/>
        <v>0.88000000000000012</v>
      </c>
      <c r="E10" s="5"/>
      <c r="F10" s="6"/>
    </row>
    <row r="11" spans="1:6" x14ac:dyDescent="0.25">
      <c r="A11" s="13">
        <v>6</v>
      </c>
      <c r="B11" s="39"/>
      <c r="C11" s="19">
        <v>0.6</v>
      </c>
      <c r="D11" s="22">
        <f t="shared" si="0"/>
        <v>1</v>
      </c>
      <c r="E11" s="5"/>
      <c r="F11" s="6"/>
    </row>
    <row r="12" spans="1:6" x14ac:dyDescent="0.25">
      <c r="A12" s="13">
        <v>7</v>
      </c>
      <c r="B12" s="39"/>
      <c r="C12" s="19">
        <v>0</v>
      </c>
      <c r="D12" s="22" t="str">
        <f t="shared" si="0"/>
        <v>Vide</v>
      </c>
      <c r="E12" s="5"/>
      <c r="F12" s="6"/>
    </row>
    <row r="13" spans="1:6" x14ac:dyDescent="0.25">
      <c r="A13" s="13">
        <v>8</v>
      </c>
      <c r="B13" s="39"/>
      <c r="C13" s="19" t="s">
        <v>41</v>
      </c>
      <c r="D13" s="22" t="str">
        <f t="shared" si="0"/>
        <v>Vide</v>
      </c>
      <c r="E13" s="5"/>
      <c r="F13" s="6"/>
    </row>
    <row r="14" spans="1:6" x14ac:dyDescent="0.25">
      <c r="A14" s="13">
        <v>9</v>
      </c>
      <c r="B14" s="39"/>
      <c r="C14" s="19" t="s">
        <v>41</v>
      </c>
      <c r="D14" s="22" t="str">
        <f t="shared" si="0"/>
        <v>Vide</v>
      </c>
      <c r="E14" s="5"/>
      <c r="F14" s="6"/>
    </row>
    <row r="15" spans="1:6" ht="15.75" thickBot="1" x14ac:dyDescent="0.3">
      <c r="A15" s="14">
        <v>10</v>
      </c>
      <c r="B15" s="25"/>
      <c r="C15" s="21" t="s">
        <v>41</v>
      </c>
      <c r="D15" s="42" t="str">
        <f t="shared" si="0"/>
        <v>Vide</v>
      </c>
      <c r="E15" s="5"/>
      <c r="F15" s="6"/>
    </row>
    <row r="16" spans="1:6" ht="15.75" thickBot="1" x14ac:dyDescent="0.3">
      <c r="A16" s="1"/>
      <c r="B16" s="5"/>
      <c r="C16" s="5" t="s">
        <v>41</v>
      </c>
      <c r="D16" s="5"/>
      <c r="E16" s="5"/>
      <c r="F16" s="6"/>
    </row>
    <row r="17" spans="1:6" x14ac:dyDescent="0.25">
      <c r="A17" s="15" t="s">
        <v>4</v>
      </c>
      <c r="B17" s="28">
        <f>COUNTIF(C6:C15,"&gt;0")</f>
        <v>6</v>
      </c>
      <c r="C17" s="12" t="str">
        <f>IF(B17=C3,"PAR",IF(B17=C3-1,"BIRDIE",IF(B17=C3-2,"EAGLE",IF(B17=C3-3,"ALBATROS",IF(B17=C3+1,"BOGEY",IF(B17=C3+2,"DOUBLE BOGEY",IF(B17=C3+3,"TRIPLE BOGEY","A CHIER !!!")))))))</f>
        <v>TRIPLE BOGEY</v>
      </c>
      <c r="D17" s="38"/>
      <c r="E17" s="5"/>
      <c r="F17" s="6"/>
    </row>
    <row r="18" spans="1:6" ht="15.75" thickBot="1" x14ac:dyDescent="0.3">
      <c r="A18" s="11" t="s">
        <v>7</v>
      </c>
      <c r="B18" s="27">
        <f>Score!C4</f>
        <v>37</v>
      </c>
      <c r="C18" s="23"/>
      <c r="D18" s="38"/>
      <c r="E18" s="5"/>
      <c r="F18" s="6"/>
    </row>
    <row r="19" spans="1:6" ht="15.75" thickBot="1" x14ac:dyDescent="0.3">
      <c r="A19" s="18"/>
      <c r="B19" s="18"/>
      <c r="C19" s="5"/>
      <c r="D19" s="38"/>
      <c r="E19" s="5"/>
      <c r="F19" s="6"/>
    </row>
    <row r="20" spans="1:6" x14ac:dyDescent="0.25">
      <c r="A20" s="15" t="s">
        <v>21</v>
      </c>
      <c r="B20" s="35" t="s">
        <v>29</v>
      </c>
      <c r="C20" s="20" t="s">
        <v>43</v>
      </c>
      <c r="D20" s="16" t="s">
        <v>5</v>
      </c>
      <c r="E20" s="5"/>
      <c r="F20" s="6"/>
    </row>
    <row r="21" spans="1:6" x14ac:dyDescent="0.25">
      <c r="A21" s="13" t="s">
        <v>19</v>
      </c>
      <c r="B21" s="24" t="s">
        <v>30</v>
      </c>
      <c r="C21" s="33">
        <f>COUNTIFS(C6:C15,"&gt;0",C6:C15,"&gt;=150")</f>
        <v>1</v>
      </c>
      <c r="D21" s="22">
        <f>IFERROR(AVERAGEIFS(D6:D15,C6:C15,"&gt;=150"),"-")</f>
        <v>0.66111111111111109</v>
      </c>
      <c r="E21" s="5"/>
      <c r="F21" s="6"/>
    </row>
    <row r="22" spans="1:6" x14ac:dyDescent="0.25">
      <c r="A22" s="34" t="s">
        <v>23</v>
      </c>
      <c r="B22" s="24" t="s">
        <v>31</v>
      </c>
      <c r="C22" s="33">
        <f>COUNTIFS(C6:C15,"&gt;=135",C6:C15,"&lt;150")</f>
        <v>0</v>
      </c>
      <c r="D22" s="22" t="str">
        <f>IFERROR(AVERAGEIFS(D6:D15,C6:C15,"&gt;=135",C6:C15,"&lt;150"),"-")</f>
        <v>-</v>
      </c>
      <c r="E22" s="5"/>
      <c r="F22" s="6"/>
    </row>
    <row r="23" spans="1:6" x14ac:dyDescent="0.25">
      <c r="A23" s="34" t="s">
        <v>24</v>
      </c>
      <c r="B23" s="24" t="s">
        <v>32</v>
      </c>
      <c r="C23" s="33">
        <f>COUNTIFS(C6:C15,"&gt;=100",C6:C15,"&lt;135")</f>
        <v>0</v>
      </c>
      <c r="D23" s="22" t="str">
        <f>IFERROR(AVERAGEIFS(D6:D15,C6:C15,"&gt;=100",C6:C15,"&lt;135"),"-")</f>
        <v>-</v>
      </c>
      <c r="E23" s="5"/>
      <c r="F23" s="6"/>
    </row>
    <row r="24" spans="1:6" x14ac:dyDescent="0.25">
      <c r="A24" s="13" t="s">
        <v>25</v>
      </c>
      <c r="B24" s="24" t="s">
        <v>33</v>
      </c>
      <c r="C24" s="33">
        <f>COUNTIFS(C6:C15,"&gt;=90",C6:C15,"&lt;100")</f>
        <v>0</v>
      </c>
      <c r="D24" s="22" t="str">
        <f>IFERROR(AVERAGEIFS(D6:D15,C6:C15,"&gt;=90",C6:C15,"&lt;100"),"-")</f>
        <v>-</v>
      </c>
      <c r="E24" s="5"/>
      <c r="F24" s="6"/>
    </row>
    <row r="25" spans="1:6" x14ac:dyDescent="0.25">
      <c r="A25" s="13" t="s">
        <v>26</v>
      </c>
      <c r="B25" s="24" t="s">
        <v>34</v>
      </c>
      <c r="C25" s="33">
        <f>COUNTIFS(C6:C15,"&gt;=70",C6:C15,"&lt;90")</f>
        <v>0</v>
      </c>
      <c r="D25" s="22" t="str">
        <f>IFERROR(AVERAGEIFS(D6:D15,C6:C15,"&gt;=70",C6:C15,"&lt;90"),"-")</f>
        <v>-</v>
      </c>
      <c r="E25" s="5"/>
      <c r="F25" s="6"/>
    </row>
    <row r="26" spans="1:6" x14ac:dyDescent="0.25">
      <c r="A26" s="13" t="s">
        <v>27</v>
      </c>
      <c r="B26" s="24" t="s">
        <v>35</v>
      </c>
      <c r="C26" s="33">
        <f>COUNTIFS(C6:C15,"&gt;=60",C6:C15,"&lt;70")</f>
        <v>1</v>
      </c>
      <c r="D26" s="22">
        <f>IFERROR(AVERAGEIFS(D6:D15,C6:C15,"&gt;=60",C6:C15,"&lt;70"),"-")</f>
        <v>0.75409836065573765</v>
      </c>
      <c r="E26" s="5"/>
      <c r="F26" s="6"/>
    </row>
    <row r="27" spans="1:6" x14ac:dyDescent="0.25">
      <c r="A27" s="13" t="s">
        <v>37</v>
      </c>
      <c r="B27" s="24" t="s">
        <v>36</v>
      </c>
      <c r="C27" s="33">
        <f>COUNTIFS(C6:C15,"&gt;=20",C6:C15,"&lt;60")</f>
        <v>0</v>
      </c>
      <c r="D27" s="22" t="str">
        <f>IFERROR(AVERAGEIFS(D6:D15,C6:C15,"&gt;=20",C6:C15,"&lt;60"),"-")</f>
        <v>-</v>
      </c>
      <c r="E27" s="5"/>
      <c r="F27" s="6"/>
    </row>
    <row r="28" spans="1:6" ht="15.75" thickBot="1" x14ac:dyDescent="0.3">
      <c r="A28" s="13" t="s">
        <v>38</v>
      </c>
      <c r="B28" s="24" t="s">
        <v>39</v>
      </c>
      <c r="C28" s="33">
        <f>COUNTIFS(C6:C15,"&gt;=10",C6:C15,"&lt;20")</f>
        <v>2</v>
      </c>
      <c r="D28" s="22">
        <f>IFERROR(AVERAGEIFS(D6:D15,C6:C15,"&gt;=10",C6:C15,"&lt;20"),"-")</f>
        <v>0.35476190476190478</v>
      </c>
      <c r="E28" s="8"/>
      <c r="F28" s="9"/>
    </row>
    <row r="29" spans="1:6" x14ac:dyDescent="0.25">
      <c r="A29" s="13" t="s">
        <v>28</v>
      </c>
      <c r="B29" s="24" t="s">
        <v>40</v>
      </c>
      <c r="C29" s="33">
        <f>COUNTIFS(C6:C15,"&gt;0",C6:C15,"&lt;10")</f>
        <v>2</v>
      </c>
      <c r="D29" s="22">
        <f>IFERROR(AVERAGEIFS(D6:D15,C6:C15,"&gt;0",C6:C15,"&lt;10"),"-")</f>
        <v>0.94000000000000006</v>
      </c>
    </row>
  </sheetData>
  <mergeCells count="1">
    <mergeCell ref="A1:D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F29"/>
  <sheetViews>
    <sheetView topLeftCell="A13" zoomScale="160" zoomScaleNormal="160" workbookViewId="0">
      <selection activeCell="H22" sqref="H22"/>
    </sheetView>
  </sheetViews>
  <sheetFormatPr baseColWidth="10" defaultColWidth="10.7109375" defaultRowHeight="15" x14ac:dyDescent="0.25"/>
  <cols>
    <col min="1" max="2" width="12.140625" bestFit="1" customWidth="1"/>
    <col min="3" max="4" width="9.140625" bestFit="1" customWidth="1"/>
  </cols>
  <sheetData>
    <row r="1" spans="1:6" ht="21" x14ac:dyDescent="0.25">
      <c r="A1" s="59" t="s">
        <v>12</v>
      </c>
      <c r="B1" s="60"/>
      <c r="C1" s="60"/>
      <c r="D1" s="61"/>
      <c r="E1" s="2"/>
      <c r="F1" s="3"/>
    </row>
    <row r="2" spans="1:6" x14ac:dyDescent="0.25">
      <c r="A2" s="10" t="s">
        <v>1</v>
      </c>
      <c r="B2" s="40"/>
      <c r="C2" s="40">
        <v>135</v>
      </c>
      <c r="D2" s="41"/>
      <c r="E2" s="5"/>
      <c r="F2" s="6"/>
    </row>
    <row r="3" spans="1:6" ht="15.75" thickBot="1" x14ac:dyDescent="0.3">
      <c r="A3" s="11" t="s">
        <v>2</v>
      </c>
      <c r="B3" s="43"/>
      <c r="C3" s="25">
        <v>3</v>
      </c>
      <c r="D3" s="44"/>
      <c r="E3" s="5"/>
      <c r="F3" s="6"/>
    </row>
    <row r="4" spans="1:6" ht="15.75" thickBot="1" x14ac:dyDescent="0.3">
      <c r="A4" s="46"/>
      <c r="B4" s="45"/>
      <c r="C4" s="46"/>
      <c r="D4" s="46"/>
      <c r="E4" s="5"/>
      <c r="F4" s="6"/>
    </row>
    <row r="5" spans="1:6" x14ac:dyDescent="0.25">
      <c r="A5" s="15" t="s">
        <v>3</v>
      </c>
      <c r="B5" s="20" t="s">
        <v>29</v>
      </c>
      <c r="C5" s="20" t="s">
        <v>6</v>
      </c>
      <c r="D5" s="16" t="s">
        <v>5</v>
      </c>
      <c r="E5" s="5"/>
      <c r="F5" s="6"/>
    </row>
    <row r="6" spans="1:6" x14ac:dyDescent="0.25">
      <c r="A6" s="13">
        <v>1</v>
      </c>
      <c r="B6" s="39"/>
      <c r="C6" s="19">
        <v>135</v>
      </c>
      <c r="D6" s="22">
        <f t="shared" ref="D6:D15" si="0">IF(C7=0,100/100,IF(C7="-","Vide",(C6-C7)/C6))</f>
        <v>0.8666666666666667</v>
      </c>
      <c r="E6" s="5"/>
      <c r="F6" s="6"/>
    </row>
    <row r="7" spans="1:6" x14ac:dyDescent="0.25">
      <c r="A7" s="13">
        <v>2</v>
      </c>
      <c r="B7" s="39"/>
      <c r="C7" s="19">
        <v>18</v>
      </c>
      <c r="D7" s="22">
        <f t="shared" si="0"/>
        <v>0.77777777777777779</v>
      </c>
      <c r="E7" s="5"/>
      <c r="F7" s="6"/>
    </row>
    <row r="8" spans="1:6" x14ac:dyDescent="0.25">
      <c r="A8" s="13">
        <v>3</v>
      </c>
      <c r="B8" s="39"/>
      <c r="C8" s="19">
        <v>4</v>
      </c>
      <c r="D8" s="22">
        <f t="shared" si="0"/>
        <v>0.9</v>
      </c>
      <c r="E8" s="5"/>
      <c r="F8" s="6"/>
    </row>
    <row r="9" spans="1:6" x14ac:dyDescent="0.25">
      <c r="A9" s="13">
        <v>4</v>
      </c>
      <c r="B9" s="39"/>
      <c r="C9" s="19">
        <v>0.4</v>
      </c>
      <c r="D9" s="22">
        <f t="shared" si="0"/>
        <v>1</v>
      </c>
      <c r="E9" s="5"/>
      <c r="F9" s="6"/>
    </row>
    <row r="10" spans="1:6" x14ac:dyDescent="0.25">
      <c r="A10" s="13">
        <v>5</v>
      </c>
      <c r="B10" s="39"/>
      <c r="C10" s="19">
        <v>0</v>
      </c>
      <c r="D10" s="22" t="str">
        <f t="shared" si="0"/>
        <v>Vide</v>
      </c>
      <c r="E10" s="5"/>
      <c r="F10" s="6"/>
    </row>
    <row r="11" spans="1:6" x14ac:dyDescent="0.25">
      <c r="A11" s="13">
        <v>6</v>
      </c>
      <c r="B11" s="39"/>
      <c r="C11" s="19" t="s">
        <v>41</v>
      </c>
      <c r="D11" s="22" t="str">
        <f t="shared" si="0"/>
        <v>Vide</v>
      </c>
      <c r="E11" s="5"/>
      <c r="F11" s="6"/>
    </row>
    <row r="12" spans="1:6" x14ac:dyDescent="0.25">
      <c r="A12" s="13">
        <v>7</v>
      </c>
      <c r="B12" s="39"/>
      <c r="C12" s="19" t="s">
        <v>41</v>
      </c>
      <c r="D12" s="22" t="str">
        <f t="shared" si="0"/>
        <v>Vide</v>
      </c>
      <c r="E12" s="5"/>
      <c r="F12" s="6"/>
    </row>
    <row r="13" spans="1:6" x14ac:dyDescent="0.25">
      <c r="A13" s="13">
        <v>8</v>
      </c>
      <c r="B13" s="39"/>
      <c r="C13" s="19" t="s">
        <v>41</v>
      </c>
      <c r="D13" s="22" t="str">
        <f t="shared" si="0"/>
        <v>Vide</v>
      </c>
      <c r="E13" s="5"/>
      <c r="F13" s="6"/>
    </row>
    <row r="14" spans="1:6" x14ac:dyDescent="0.25">
      <c r="A14" s="13">
        <v>9</v>
      </c>
      <c r="B14" s="39"/>
      <c r="C14" s="19" t="s">
        <v>41</v>
      </c>
      <c r="D14" s="22" t="str">
        <f t="shared" si="0"/>
        <v>Vide</v>
      </c>
      <c r="E14" s="5"/>
      <c r="F14" s="6"/>
    </row>
    <row r="15" spans="1:6" ht="15.75" thickBot="1" x14ac:dyDescent="0.3">
      <c r="A15" s="14">
        <v>10</v>
      </c>
      <c r="B15" s="25"/>
      <c r="C15" s="21" t="s">
        <v>41</v>
      </c>
      <c r="D15" s="42" t="str">
        <f t="shared" si="0"/>
        <v>Vide</v>
      </c>
      <c r="E15" s="5"/>
      <c r="F15" s="6"/>
    </row>
    <row r="16" spans="1:6" ht="15.75" thickBot="1" x14ac:dyDescent="0.3">
      <c r="A16" s="1"/>
      <c r="B16" s="5"/>
      <c r="C16" s="5" t="s">
        <v>41</v>
      </c>
      <c r="D16" s="5"/>
      <c r="E16" s="5"/>
      <c r="F16" s="6"/>
    </row>
    <row r="17" spans="1:6" x14ac:dyDescent="0.25">
      <c r="A17" s="15" t="s">
        <v>4</v>
      </c>
      <c r="B17" s="28">
        <f>COUNTIF(C6:C15,"&gt;0")</f>
        <v>4</v>
      </c>
      <c r="C17" s="12" t="str">
        <f>IF(B17=C3,"PAR",IF(B17=C3-1,"BIRDIE",IF(B17=C3-2,"EAGLE",IF(B17=C3-3,"ALBATROS",IF(B17=C3+1,"BOGEY",IF(B17=C3+2,"DOUBLE BOGEY",IF(B17=C3+3,"TRIPLE BOGEY","A CHIER !!!")))))))</f>
        <v>BOGEY</v>
      </c>
      <c r="D17" s="38"/>
      <c r="E17" s="5"/>
      <c r="F17" s="6"/>
    </row>
    <row r="18" spans="1:6" ht="15.75" thickBot="1" x14ac:dyDescent="0.3">
      <c r="A18" s="11" t="s">
        <v>7</v>
      </c>
      <c r="B18" s="27">
        <f>Score!C4</f>
        <v>37</v>
      </c>
      <c r="C18" s="23"/>
      <c r="D18" s="38"/>
      <c r="E18" s="5"/>
      <c r="F18" s="6"/>
    </row>
    <row r="19" spans="1:6" ht="15.75" thickBot="1" x14ac:dyDescent="0.3">
      <c r="A19" s="18"/>
      <c r="B19" s="18"/>
      <c r="C19" s="5"/>
      <c r="D19" s="38"/>
      <c r="E19" s="5"/>
      <c r="F19" s="6"/>
    </row>
    <row r="20" spans="1:6" x14ac:dyDescent="0.25">
      <c r="A20" s="15" t="s">
        <v>21</v>
      </c>
      <c r="B20" s="35" t="s">
        <v>29</v>
      </c>
      <c r="C20" s="20" t="s">
        <v>43</v>
      </c>
      <c r="D20" s="16" t="s">
        <v>5</v>
      </c>
      <c r="E20" s="5"/>
      <c r="F20" s="6"/>
    </row>
    <row r="21" spans="1:6" x14ac:dyDescent="0.25">
      <c r="A21" s="13" t="s">
        <v>19</v>
      </c>
      <c r="B21" s="24" t="s">
        <v>30</v>
      </c>
      <c r="C21" s="33">
        <f>COUNTIFS(C6:C15,"&gt;0",C6:C15,"&gt;=150")</f>
        <v>0</v>
      </c>
      <c r="D21" s="22" t="str">
        <f>IFERROR(AVERAGEIFS(D6:D15,C6:C15,"&gt;=150"),"-")</f>
        <v>-</v>
      </c>
      <c r="E21" s="5"/>
      <c r="F21" s="6"/>
    </row>
    <row r="22" spans="1:6" x14ac:dyDescent="0.25">
      <c r="A22" s="34" t="s">
        <v>23</v>
      </c>
      <c r="B22" s="24" t="s">
        <v>31</v>
      </c>
      <c r="C22" s="33">
        <f>COUNTIFS(C6:C15,"&gt;=135",C6:C15,"&lt;150")</f>
        <v>1</v>
      </c>
      <c r="D22" s="22">
        <f>IFERROR(AVERAGEIFS(D6:D15,C6:C15,"&gt;=135",C6:C15,"&lt;150"),"-")</f>
        <v>0.8666666666666667</v>
      </c>
      <c r="E22" s="5"/>
      <c r="F22" s="6"/>
    </row>
    <row r="23" spans="1:6" x14ac:dyDescent="0.25">
      <c r="A23" s="34" t="s">
        <v>24</v>
      </c>
      <c r="B23" s="24" t="s">
        <v>32</v>
      </c>
      <c r="C23" s="33">
        <f>COUNTIFS(C6:C15,"&gt;=100",C6:C15,"&lt;135")</f>
        <v>0</v>
      </c>
      <c r="D23" s="22" t="str">
        <f>IFERROR(AVERAGEIFS(D6:D15,C6:C15,"&gt;=100",C6:C15,"&lt;135"),"-")</f>
        <v>-</v>
      </c>
      <c r="E23" s="5"/>
      <c r="F23" s="6"/>
    </row>
    <row r="24" spans="1:6" x14ac:dyDescent="0.25">
      <c r="A24" s="13" t="s">
        <v>25</v>
      </c>
      <c r="B24" s="24" t="s">
        <v>33</v>
      </c>
      <c r="C24" s="33">
        <f>COUNTIFS(C6:C15,"&gt;=90",C6:C15,"&lt;100")</f>
        <v>0</v>
      </c>
      <c r="D24" s="22" t="str">
        <f>IFERROR(AVERAGEIFS(D6:D15,C6:C15,"&gt;=90",C6:C15,"&lt;100"),"-")</f>
        <v>-</v>
      </c>
      <c r="E24" s="5"/>
      <c r="F24" s="6"/>
    </row>
    <row r="25" spans="1:6" x14ac:dyDescent="0.25">
      <c r="A25" s="13" t="s">
        <v>26</v>
      </c>
      <c r="B25" s="24" t="s">
        <v>34</v>
      </c>
      <c r="C25" s="33">
        <f>COUNTIFS(C6:C15,"&gt;=70",C6:C15,"&lt;90")</f>
        <v>0</v>
      </c>
      <c r="D25" s="22" t="str">
        <f>IFERROR(AVERAGEIFS(D6:D15,C6:C15,"&gt;=70",C6:C15,"&lt;90"),"-")</f>
        <v>-</v>
      </c>
      <c r="E25" s="5"/>
      <c r="F25" s="6"/>
    </row>
    <row r="26" spans="1:6" x14ac:dyDescent="0.25">
      <c r="A26" s="13" t="s">
        <v>27</v>
      </c>
      <c r="B26" s="24" t="s">
        <v>35</v>
      </c>
      <c r="C26" s="33">
        <f>COUNTIFS(C6:C15,"&gt;=60",C6:C15,"&lt;70")</f>
        <v>0</v>
      </c>
      <c r="D26" s="22" t="str">
        <f>IFERROR(AVERAGEIFS(D6:D15,C6:C15,"&gt;=60",C6:C15,"&lt;70"),"-")</f>
        <v>-</v>
      </c>
      <c r="E26" s="5"/>
      <c r="F26" s="6"/>
    </row>
    <row r="27" spans="1:6" x14ac:dyDescent="0.25">
      <c r="A27" s="13" t="s">
        <v>37</v>
      </c>
      <c r="B27" s="24" t="s">
        <v>36</v>
      </c>
      <c r="C27" s="33">
        <f>COUNTIFS(C6:C15,"&gt;=20",C6:C15,"&lt;60")</f>
        <v>0</v>
      </c>
      <c r="D27" s="22" t="str">
        <f>IFERROR(AVERAGEIFS(D6:D15,C6:C15,"&gt;=20",C6:C15,"&lt;60"),"-")</f>
        <v>-</v>
      </c>
      <c r="E27" s="5"/>
      <c r="F27" s="6"/>
    </row>
    <row r="28" spans="1:6" ht="15.75" thickBot="1" x14ac:dyDescent="0.3">
      <c r="A28" s="13" t="s">
        <v>38</v>
      </c>
      <c r="B28" s="24" t="s">
        <v>39</v>
      </c>
      <c r="C28" s="33">
        <f>COUNTIFS(C6:C15,"&gt;=10",C6:C15,"&lt;20")</f>
        <v>1</v>
      </c>
      <c r="D28" s="22">
        <f>IFERROR(AVERAGEIFS(D6:D15,C6:C15,"&gt;=10",C6:C15,"&lt;20"),"-")</f>
        <v>0.77777777777777779</v>
      </c>
      <c r="E28" s="8"/>
      <c r="F28" s="9"/>
    </row>
    <row r="29" spans="1:6" x14ac:dyDescent="0.25">
      <c r="A29" s="13" t="s">
        <v>28</v>
      </c>
      <c r="B29" s="24" t="s">
        <v>40</v>
      </c>
      <c r="C29" s="33">
        <f>COUNTIFS(C6:C15,"&gt;0",C6:C15,"&lt;10")</f>
        <v>2</v>
      </c>
      <c r="D29" s="22">
        <f>IFERROR(AVERAGEIFS(D6:D15,C6:C15,"&gt;0",C6:C15,"&lt;10"),"-")</f>
        <v>0.95</v>
      </c>
    </row>
  </sheetData>
  <mergeCells count="1">
    <mergeCell ref="A1:D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F29"/>
  <sheetViews>
    <sheetView topLeftCell="A9" zoomScale="145" zoomScaleNormal="145" workbookViewId="0">
      <selection activeCell="C12" sqref="C12"/>
    </sheetView>
  </sheetViews>
  <sheetFormatPr baseColWidth="10" defaultColWidth="10.7109375" defaultRowHeight="15" x14ac:dyDescent="0.25"/>
  <cols>
    <col min="1" max="1" width="12.5703125" bestFit="1" customWidth="1"/>
    <col min="2" max="2" width="12.140625" bestFit="1" customWidth="1"/>
    <col min="3" max="4" width="9.140625" bestFit="1" customWidth="1"/>
  </cols>
  <sheetData>
    <row r="1" spans="1:6" ht="21" x14ac:dyDescent="0.25">
      <c r="A1" s="59" t="s">
        <v>14</v>
      </c>
      <c r="B1" s="60"/>
      <c r="C1" s="60"/>
      <c r="D1" s="61"/>
      <c r="E1" s="2"/>
      <c r="F1" s="3"/>
    </row>
    <row r="2" spans="1:6" x14ac:dyDescent="0.25">
      <c r="A2" s="10" t="s">
        <v>1</v>
      </c>
      <c r="B2" s="40"/>
      <c r="C2" s="40">
        <v>125</v>
      </c>
      <c r="D2" s="41"/>
      <c r="E2" s="5"/>
      <c r="F2" s="6"/>
    </row>
    <row r="3" spans="1:6" ht="15.75" thickBot="1" x14ac:dyDescent="0.3">
      <c r="A3" s="11" t="s">
        <v>2</v>
      </c>
      <c r="B3" s="43"/>
      <c r="C3" s="25">
        <v>3</v>
      </c>
      <c r="D3" s="44"/>
      <c r="E3" s="5"/>
      <c r="F3" s="6"/>
    </row>
    <row r="4" spans="1:6" ht="15.75" thickBot="1" x14ac:dyDescent="0.3">
      <c r="A4" s="46"/>
      <c r="B4" s="45"/>
      <c r="C4" s="46"/>
      <c r="D4" s="46"/>
      <c r="E4" s="5"/>
      <c r="F4" s="6"/>
    </row>
    <row r="5" spans="1:6" x14ac:dyDescent="0.25">
      <c r="A5" s="15" t="s">
        <v>3</v>
      </c>
      <c r="B5" s="20" t="s">
        <v>29</v>
      </c>
      <c r="C5" s="20" t="s">
        <v>6</v>
      </c>
      <c r="D5" s="16" t="s">
        <v>5</v>
      </c>
      <c r="E5" s="5"/>
      <c r="F5" s="6"/>
    </row>
    <row r="6" spans="1:6" x14ac:dyDescent="0.25">
      <c r="A6" s="13">
        <v>1</v>
      </c>
      <c r="B6" s="39"/>
      <c r="C6" s="19">
        <v>125</v>
      </c>
      <c r="D6" s="22">
        <f t="shared" ref="D6:D15" si="0">IF(C7=0,100/100,IF(C7="-","Vide",(C6-C7)/C6))</f>
        <v>0.28000000000000003</v>
      </c>
      <c r="E6" s="5"/>
      <c r="F6" s="6"/>
    </row>
    <row r="7" spans="1:6" x14ac:dyDescent="0.25">
      <c r="A7" s="13">
        <v>2</v>
      </c>
      <c r="B7" s="39"/>
      <c r="C7" s="19">
        <v>90</v>
      </c>
      <c r="D7" s="22">
        <f t="shared" si="0"/>
        <v>0.88888888888888884</v>
      </c>
      <c r="E7" s="5"/>
      <c r="F7" s="6"/>
    </row>
    <row r="8" spans="1:6" x14ac:dyDescent="0.25">
      <c r="A8" s="13">
        <v>3</v>
      </c>
      <c r="B8" s="39"/>
      <c r="C8" s="19">
        <v>10</v>
      </c>
      <c r="D8" s="22">
        <f t="shared" si="0"/>
        <v>0.8</v>
      </c>
      <c r="E8" s="5"/>
      <c r="F8" s="6"/>
    </row>
    <row r="9" spans="1:6" x14ac:dyDescent="0.25">
      <c r="A9" s="13">
        <v>4</v>
      </c>
      <c r="B9" s="39"/>
      <c r="C9" s="19">
        <v>2</v>
      </c>
      <c r="D9" s="22">
        <f t="shared" si="0"/>
        <v>1</v>
      </c>
      <c r="E9" s="5"/>
      <c r="F9" s="6"/>
    </row>
    <row r="10" spans="1:6" x14ac:dyDescent="0.25">
      <c r="A10" s="13">
        <v>5</v>
      </c>
      <c r="B10" s="39"/>
      <c r="C10" s="19">
        <v>0</v>
      </c>
      <c r="D10" s="22" t="str">
        <f t="shared" si="0"/>
        <v>Vide</v>
      </c>
      <c r="E10" s="5"/>
      <c r="F10" s="6"/>
    </row>
    <row r="11" spans="1:6" x14ac:dyDescent="0.25">
      <c r="A11" s="13">
        <v>6</v>
      </c>
      <c r="B11" s="39"/>
      <c r="C11" s="19" t="s">
        <v>41</v>
      </c>
      <c r="D11" s="22" t="str">
        <f t="shared" si="0"/>
        <v>Vide</v>
      </c>
      <c r="E11" s="5"/>
      <c r="F11" s="6"/>
    </row>
    <row r="12" spans="1:6" x14ac:dyDescent="0.25">
      <c r="A12" s="13">
        <v>7</v>
      </c>
      <c r="B12" s="39"/>
      <c r="C12" s="19" t="s">
        <v>41</v>
      </c>
      <c r="D12" s="22" t="str">
        <f t="shared" si="0"/>
        <v>Vide</v>
      </c>
      <c r="E12" s="5"/>
      <c r="F12" s="6"/>
    </row>
    <row r="13" spans="1:6" x14ac:dyDescent="0.25">
      <c r="A13" s="13">
        <v>8</v>
      </c>
      <c r="B13" s="39"/>
      <c r="C13" s="19" t="s">
        <v>41</v>
      </c>
      <c r="D13" s="22" t="str">
        <f t="shared" si="0"/>
        <v>Vide</v>
      </c>
      <c r="E13" s="5"/>
      <c r="F13" s="6"/>
    </row>
    <row r="14" spans="1:6" x14ac:dyDescent="0.25">
      <c r="A14" s="13">
        <v>9</v>
      </c>
      <c r="B14" s="39"/>
      <c r="C14" s="19" t="s">
        <v>41</v>
      </c>
      <c r="D14" s="22" t="str">
        <f t="shared" si="0"/>
        <v>Vide</v>
      </c>
      <c r="E14" s="5"/>
      <c r="F14" s="6"/>
    </row>
    <row r="15" spans="1:6" ht="15.75" thickBot="1" x14ac:dyDescent="0.3">
      <c r="A15" s="14">
        <v>10</v>
      </c>
      <c r="B15" s="25"/>
      <c r="C15" s="21" t="s">
        <v>41</v>
      </c>
      <c r="D15" s="42" t="str">
        <f t="shared" si="0"/>
        <v>Vide</v>
      </c>
      <c r="E15" s="5"/>
      <c r="F15" s="6"/>
    </row>
    <row r="16" spans="1:6" ht="15.75" thickBot="1" x14ac:dyDescent="0.3">
      <c r="A16" s="1"/>
      <c r="B16" s="5"/>
      <c r="C16" s="5" t="s">
        <v>41</v>
      </c>
      <c r="D16" s="5"/>
      <c r="E16" s="5"/>
      <c r="F16" s="6"/>
    </row>
    <row r="17" spans="1:6" x14ac:dyDescent="0.25">
      <c r="A17" s="15" t="s">
        <v>4</v>
      </c>
      <c r="B17" s="28">
        <f>COUNTIF(C6:C15,"&gt;0")</f>
        <v>4</v>
      </c>
      <c r="C17" s="12" t="str">
        <f>IF(B17=C3,"PAR",IF(B17=C3-1,"BIRDIE",IF(B17=C3-2,"EAGLE",IF(B17=C3-3,"ALBATROS",IF(B17=C3+1,"BOGEY",IF(B17=C3+2,"DOUBLE BOGEY",IF(B17=C3+3,"TRIPLE BOGEY","A CHIER !!!")))))))</f>
        <v>BOGEY</v>
      </c>
      <c r="D17" s="38"/>
      <c r="E17" s="5"/>
      <c r="F17" s="6"/>
    </row>
    <row r="18" spans="1:6" ht="15.75" thickBot="1" x14ac:dyDescent="0.3">
      <c r="A18" s="11" t="s">
        <v>7</v>
      </c>
      <c r="B18" s="27">
        <f>Score!C4</f>
        <v>37</v>
      </c>
      <c r="C18" s="23"/>
      <c r="D18" s="38"/>
      <c r="E18" s="5"/>
      <c r="F18" s="6"/>
    </row>
    <row r="19" spans="1:6" ht="15.75" thickBot="1" x14ac:dyDescent="0.3">
      <c r="A19" s="18"/>
      <c r="B19" s="18"/>
      <c r="C19" s="5"/>
      <c r="D19" s="38"/>
      <c r="E19" s="5"/>
      <c r="F19" s="6"/>
    </row>
    <row r="20" spans="1:6" x14ac:dyDescent="0.25">
      <c r="A20" s="15" t="s">
        <v>21</v>
      </c>
      <c r="B20" s="35" t="s">
        <v>29</v>
      </c>
      <c r="C20" s="20" t="s">
        <v>43</v>
      </c>
      <c r="D20" s="16" t="s">
        <v>5</v>
      </c>
      <c r="E20" s="5"/>
      <c r="F20" s="6"/>
    </row>
    <row r="21" spans="1:6" x14ac:dyDescent="0.25">
      <c r="A21" s="13" t="s">
        <v>19</v>
      </c>
      <c r="B21" s="24" t="s">
        <v>30</v>
      </c>
      <c r="C21" s="33">
        <f>COUNTIFS(C6:C15,"&gt;0",C6:C15,"&gt;=150")</f>
        <v>0</v>
      </c>
      <c r="D21" s="22" t="str">
        <f>IFERROR(AVERAGEIFS(D6:D15,C6:C15,"&gt;=150"),"-")</f>
        <v>-</v>
      </c>
      <c r="E21" s="5"/>
      <c r="F21" s="6"/>
    </row>
    <row r="22" spans="1:6" x14ac:dyDescent="0.25">
      <c r="A22" s="34" t="s">
        <v>23</v>
      </c>
      <c r="B22" s="24" t="s">
        <v>31</v>
      </c>
      <c r="C22" s="33">
        <f>COUNTIFS(C6:C15,"&gt;=135",C6:C15,"&lt;150")</f>
        <v>0</v>
      </c>
      <c r="D22" s="22" t="str">
        <f>IFERROR(AVERAGEIFS(D6:D15,C6:C15,"&gt;=135",C6:C15,"&lt;150"),"-")</f>
        <v>-</v>
      </c>
      <c r="E22" s="5"/>
      <c r="F22" s="6"/>
    </row>
    <row r="23" spans="1:6" x14ac:dyDescent="0.25">
      <c r="A23" s="34" t="s">
        <v>24</v>
      </c>
      <c r="B23" s="24" t="s">
        <v>32</v>
      </c>
      <c r="C23" s="33">
        <f>COUNTIFS(C6:C15,"&gt;=100",C6:C15,"&lt;135")</f>
        <v>1</v>
      </c>
      <c r="D23" s="22">
        <f>IFERROR(AVERAGEIFS(D6:D15,C6:C15,"&gt;=100",C6:C15,"&lt;135"),"-")</f>
        <v>0.28000000000000003</v>
      </c>
      <c r="E23" s="5"/>
      <c r="F23" s="6"/>
    </row>
    <row r="24" spans="1:6" x14ac:dyDescent="0.25">
      <c r="A24" s="13" t="s">
        <v>25</v>
      </c>
      <c r="B24" s="24" t="s">
        <v>33</v>
      </c>
      <c r="C24" s="33">
        <f>COUNTIFS(C6:C15,"&gt;=90",C6:C15,"&lt;100")</f>
        <v>1</v>
      </c>
      <c r="D24" s="22">
        <f>IFERROR(AVERAGEIFS(D6:D15,C6:C15,"&gt;=90",C6:C15,"&lt;100"),"-")</f>
        <v>0.88888888888888884</v>
      </c>
      <c r="E24" s="5"/>
      <c r="F24" s="6"/>
    </row>
    <row r="25" spans="1:6" x14ac:dyDescent="0.25">
      <c r="A25" s="13" t="s">
        <v>26</v>
      </c>
      <c r="B25" s="24" t="s">
        <v>34</v>
      </c>
      <c r="C25" s="33">
        <f>COUNTIFS(C6:C15,"&gt;=70",C6:C15,"&lt;90")</f>
        <v>0</v>
      </c>
      <c r="D25" s="22" t="str">
        <f>IFERROR(AVERAGEIFS(D6:D15,C6:C15,"&gt;=70",C6:C15,"&lt;90"),"-")</f>
        <v>-</v>
      </c>
      <c r="E25" s="5"/>
      <c r="F25" s="6"/>
    </row>
    <row r="26" spans="1:6" x14ac:dyDescent="0.25">
      <c r="A26" s="13" t="s">
        <v>27</v>
      </c>
      <c r="B26" s="24" t="s">
        <v>35</v>
      </c>
      <c r="C26" s="33">
        <f>COUNTIFS(C6:C15,"&gt;=60",C6:C15,"&lt;70")</f>
        <v>0</v>
      </c>
      <c r="D26" s="22" t="str">
        <f>IFERROR(AVERAGEIFS(D6:D15,C6:C15,"&gt;=60",C6:C15,"&lt;70"),"-")</f>
        <v>-</v>
      </c>
      <c r="E26" s="5"/>
      <c r="F26" s="6"/>
    </row>
    <row r="27" spans="1:6" x14ac:dyDescent="0.25">
      <c r="A27" s="13" t="s">
        <v>37</v>
      </c>
      <c r="B27" s="24" t="s">
        <v>36</v>
      </c>
      <c r="C27" s="33">
        <f>COUNTIFS(C6:C15,"&gt;=20",C6:C15,"&lt;60")</f>
        <v>0</v>
      </c>
      <c r="D27" s="22" t="str">
        <f>IFERROR(AVERAGEIFS(D6:D15,C6:C15,"&gt;=20",C6:C15,"&lt;60"),"-")</f>
        <v>-</v>
      </c>
      <c r="E27" s="5"/>
      <c r="F27" s="6"/>
    </row>
    <row r="28" spans="1:6" ht="15.75" thickBot="1" x14ac:dyDescent="0.3">
      <c r="A28" s="13" t="s">
        <v>38</v>
      </c>
      <c r="B28" s="24" t="s">
        <v>39</v>
      </c>
      <c r="C28" s="33">
        <f>COUNTIFS(C6:C15,"&gt;=10",C6:C15,"&lt;20")</f>
        <v>1</v>
      </c>
      <c r="D28" s="22">
        <f>IFERROR(AVERAGEIFS(D6:D15,C6:C15,"&gt;=10",C6:C15,"&lt;20"),"-")</f>
        <v>0.8</v>
      </c>
      <c r="E28" s="8"/>
      <c r="F28" s="9"/>
    </row>
    <row r="29" spans="1:6" x14ac:dyDescent="0.25">
      <c r="A29" s="13" t="s">
        <v>28</v>
      </c>
      <c r="B29" s="24" t="s">
        <v>40</v>
      </c>
      <c r="C29" s="33">
        <f>COUNTIFS(C6:C15,"&gt;0",C6:C15,"&lt;10")</f>
        <v>1</v>
      </c>
      <c r="D29" s="22">
        <f>IFERROR(AVERAGEIFS(D6:D15,C6:C15,"&gt;0",C6:C15,"&lt;10"),"-")</f>
        <v>1</v>
      </c>
    </row>
  </sheetData>
  <mergeCells count="1">
    <mergeCell ref="A1:D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F29"/>
  <sheetViews>
    <sheetView topLeftCell="A9" zoomScale="145" zoomScaleNormal="145" workbookViewId="0">
      <selection activeCell="D25" sqref="D25"/>
    </sheetView>
  </sheetViews>
  <sheetFormatPr baseColWidth="10" defaultColWidth="10.7109375" defaultRowHeight="15" x14ac:dyDescent="0.25"/>
  <cols>
    <col min="1" max="1" width="12.5703125" bestFit="1" customWidth="1"/>
    <col min="2" max="2" width="12.140625" bestFit="1" customWidth="1"/>
    <col min="3" max="4" width="9.140625" bestFit="1" customWidth="1"/>
  </cols>
  <sheetData>
    <row r="1" spans="1:6" ht="21" x14ac:dyDescent="0.25">
      <c r="A1" s="62" t="s">
        <v>15</v>
      </c>
      <c r="B1" s="63"/>
      <c r="C1" s="63"/>
      <c r="D1" s="64"/>
      <c r="E1" s="2"/>
      <c r="F1" s="3"/>
    </row>
    <row r="2" spans="1:6" x14ac:dyDescent="0.25">
      <c r="A2" s="10" t="s">
        <v>1</v>
      </c>
      <c r="B2" s="40"/>
      <c r="C2" s="40">
        <v>107</v>
      </c>
      <c r="D2" s="41"/>
      <c r="E2" s="5"/>
      <c r="F2" s="6"/>
    </row>
    <row r="3" spans="1:6" ht="15.75" thickBot="1" x14ac:dyDescent="0.3">
      <c r="A3" s="11" t="s">
        <v>2</v>
      </c>
      <c r="B3" s="43"/>
      <c r="C3" s="25">
        <v>3</v>
      </c>
      <c r="D3" s="44"/>
      <c r="E3" s="5"/>
      <c r="F3" s="6"/>
    </row>
    <row r="4" spans="1:6" ht="15.75" thickBot="1" x14ac:dyDescent="0.3">
      <c r="A4" s="46"/>
      <c r="B4" s="45"/>
      <c r="C4" s="46"/>
      <c r="D4" s="46"/>
      <c r="E4" s="5"/>
      <c r="F4" s="6"/>
    </row>
    <row r="5" spans="1:6" x14ac:dyDescent="0.25">
      <c r="A5" s="15" t="s">
        <v>3</v>
      </c>
      <c r="B5" s="20" t="s">
        <v>29</v>
      </c>
      <c r="C5" s="20" t="s">
        <v>6</v>
      </c>
      <c r="D5" s="16" t="s">
        <v>5</v>
      </c>
      <c r="E5" s="5"/>
      <c r="F5" s="6"/>
    </row>
    <row r="6" spans="1:6" x14ac:dyDescent="0.25">
      <c r="A6" s="13">
        <v>1</v>
      </c>
      <c r="B6" s="39"/>
      <c r="C6" s="19">
        <v>107</v>
      </c>
      <c r="D6" s="22">
        <f t="shared" ref="D6:D15" si="0">IF(C7=0,100/100,IF(C7="-","Vide",(C6-C7)/C6))</f>
        <v>0.34579439252336447</v>
      </c>
      <c r="E6" s="5"/>
      <c r="F6" s="6"/>
    </row>
    <row r="7" spans="1:6" x14ac:dyDescent="0.25">
      <c r="A7" s="13">
        <v>2</v>
      </c>
      <c r="B7" s="39"/>
      <c r="C7" s="19">
        <v>70</v>
      </c>
      <c r="D7" s="22">
        <f t="shared" si="0"/>
        <v>0.72857142857142854</v>
      </c>
      <c r="E7" s="5"/>
      <c r="F7" s="6"/>
    </row>
    <row r="8" spans="1:6" x14ac:dyDescent="0.25">
      <c r="A8" s="13">
        <v>3</v>
      </c>
      <c r="B8" s="39"/>
      <c r="C8" s="19">
        <v>19</v>
      </c>
      <c r="D8" s="22">
        <f t="shared" si="0"/>
        <v>0.84210526315789469</v>
      </c>
      <c r="E8" s="5"/>
      <c r="F8" s="6"/>
    </row>
    <row r="9" spans="1:6" x14ac:dyDescent="0.25">
      <c r="A9" s="13">
        <v>4</v>
      </c>
      <c r="B9" s="39"/>
      <c r="C9" s="19">
        <v>3</v>
      </c>
      <c r="D9" s="22">
        <f t="shared" si="0"/>
        <v>1</v>
      </c>
      <c r="E9" s="5"/>
      <c r="F9" s="6"/>
    </row>
    <row r="10" spans="1:6" x14ac:dyDescent="0.25">
      <c r="A10" s="13">
        <v>5</v>
      </c>
      <c r="B10" s="39"/>
      <c r="C10" s="19">
        <v>0</v>
      </c>
      <c r="D10" s="22" t="str">
        <f t="shared" si="0"/>
        <v>Vide</v>
      </c>
      <c r="E10" s="5"/>
      <c r="F10" s="6"/>
    </row>
    <row r="11" spans="1:6" x14ac:dyDescent="0.25">
      <c r="A11" s="13">
        <v>6</v>
      </c>
      <c r="B11" s="39"/>
      <c r="C11" s="19" t="s">
        <v>41</v>
      </c>
      <c r="D11" s="22" t="str">
        <f t="shared" si="0"/>
        <v>Vide</v>
      </c>
      <c r="E11" s="5"/>
      <c r="F11" s="6"/>
    </row>
    <row r="12" spans="1:6" x14ac:dyDescent="0.25">
      <c r="A12" s="13">
        <v>7</v>
      </c>
      <c r="B12" s="39"/>
      <c r="C12" s="19" t="s">
        <v>41</v>
      </c>
      <c r="D12" s="22" t="str">
        <f t="shared" si="0"/>
        <v>Vide</v>
      </c>
      <c r="E12" s="5"/>
      <c r="F12" s="6"/>
    </row>
    <row r="13" spans="1:6" x14ac:dyDescent="0.25">
      <c r="A13" s="13">
        <v>8</v>
      </c>
      <c r="B13" s="39"/>
      <c r="C13" s="19" t="s">
        <v>41</v>
      </c>
      <c r="D13" s="22" t="str">
        <f t="shared" si="0"/>
        <v>Vide</v>
      </c>
      <c r="E13" s="5"/>
      <c r="F13" s="6"/>
    </row>
    <row r="14" spans="1:6" x14ac:dyDescent="0.25">
      <c r="A14" s="13">
        <v>9</v>
      </c>
      <c r="B14" s="39"/>
      <c r="C14" s="19" t="s">
        <v>41</v>
      </c>
      <c r="D14" s="22" t="str">
        <f t="shared" si="0"/>
        <v>Vide</v>
      </c>
      <c r="E14" s="5"/>
      <c r="F14" s="6"/>
    </row>
    <row r="15" spans="1:6" ht="15.75" thickBot="1" x14ac:dyDescent="0.3">
      <c r="A15" s="14">
        <v>10</v>
      </c>
      <c r="B15" s="25"/>
      <c r="C15" s="21" t="s">
        <v>41</v>
      </c>
      <c r="D15" s="42" t="str">
        <f t="shared" si="0"/>
        <v>Vide</v>
      </c>
      <c r="E15" s="5"/>
      <c r="F15" s="6"/>
    </row>
    <row r="16" spans="1:6" ht="15.75" thickBot="1" x14ac:dyDescent="0.3">
      <c r="A16" s="1"/>
      <c r="B16" s="5"/>
      <c r="C16" s="5" t="s">
        <v>41</v>
      </c>
      <c r="D16" s="5"/>
      <c r="E16" s="5"/>
      <c r="F16" s="6"/>
    </row>
    <row r="17" spans="1:6" x14ac:dyDescent="0.25">
      <c r="A17" s="15" t="s">
        <v>4</v>
      </c>
      <c r="B17" s="28">
        <f>COUNTIF(C6:C15,"&gt;0")</f>
        <v>4</v>
      </c>
      <c r="C17" s="12" t="str">
        <f>IF(B17=C3,"PAR",IF(B17=C3-1,"BIRDIE",IF(B17=C3-2,"EAGLE",IF(B17=C3-3,"ALBATROS",IF(B17=C3+1,"BOGEY",IF(B17=C3+2,"DOUBLE BOGEY",IF(B17=C3+3,"TRIPLE BOGEY","A CHIER !!!")))))))</f>
        <v>BOGEY</v>
      </c>
      <c r="D17" s="38"/>
      <c r="E17" s="5"/>
      <c r="F17" s="6"/>
    </row>
    <row r="18" spans="1:6" ht="15.75" thickBot="1" x14ac:dyDescent="0.3">
      <c r="A18" s="11" t="s">
        <v>7</v>
      </c>
      <c r="B18" s="27">
        <f>Score!C4</f>
        <v>37</v>
      </c>
      <c r="C18" s="23"/>
      <c r="D18" s="38"/>
      <c r="E18" s="5"/>
      <c r="F18" s="6"/>
    </row>
    <row r="19" spans="1:6" ht="15.75" thickBot="1" x14ac:dyDescent="0.3">
      <c r="A19" s="18"/>
      <c r="B19" s="18"/>
      <c r="C19" s="5"/>
      <c r="D19" s="38"/>
      <c r="E19" s="5"/>
      <c r="F19" s="6"/>
    </row>
    <row r="20" spans="1:6" x14ac:dyDescent="0.25">
      <c r="A20" s="15" t="s">
        <v>21</v>
      </c>
      <c r="B20" s="35" t="s">
        <v>29</v>
      </c>
      <c r="C20" s="20" t="s">
        <v>43</v>
      </c>
      <c r="D20" s="16" t="s">
        <v>5</v>
      </c>
      <c r="E20" s="5"/>
      <c r="F20" s="6"/>
    </row>
    <row r="21" spans="1:6" x14ac:dyDescent="0.25">
      <c r="A21" s="13" t="s">
        <v>19</v>
      </c>
      <c r="B21" s="24" t="s">
        <v>30</v>
      </c>
      <c r="C21" s="33">
        <f>COUNTIFS(C6:C15,"&gt;0",C6:C15,"&gt;=150")</f>
        <v>0</v>
      </c>
      <c r="D21" s="22" t="str">
        <f>IFERROR(AVERAGEIFS(D6:D15,C6:C15,"&gt;=150"),"-")</f>
        <v>-</v>
      </c>
      <c r="E21" s="5"/>
      <c r="F21" s="6"/>
    </row>
    <row r="22" spans="1:6" x14ac:dyDescent="0.25">
      <c r="A22" s="34" t="s">
        <v>23</v>
      </c>
      <c r="B22" s="24" t="s">
        <v>31</v>
      </c>
      <c r="C22" s="33">
        <f>COUNTIFS(C6:C15,"&gt;=135",C6:C15,"&lt;150")</f>
        <v>0</v>
      </c>
      <c r="D22" s="22" t="str">
        <f>IFERROR(AVERAGEIFS(D6:D15,C6:C15,"&gt;=135",C6:C15,"&lt;150"),"-")</f>
        <v>-</v>
      </c>
      <c r="E22" s="5"/>
      <c r="F22" s="6"/>
    </row>
    <row r="23" spans="1:6" x14ac:dyDescent="0.25">
      <c r="A23" s="34" t="s">
        <v>24</v>
      </c>
      <c r="B23" s="24" t="s">
        <v>32</v>
      </c>
      <c r="C23" s="33">
        <f>COUNTIFS(C6:C15,"&gt;=100",C6:C15,"&lt;135")</f>
        <v>1</v>
      </c>
      <c r="D23" s="22">
        <f>IFERROR(AVERAGEIFS(D6:D15,C6:C15,"&gt;=100",C6:C15,"&lt;135"),"-")</f>
        <v>0.34579439252336447</v>
      </c>
      <c r="E23" s="5"/>
      <c r="F23" s="6"/>
    </row>
    <row r="24" spans="1:6" x14ac:dyDescent="0.25">
      <c r="A24" s="13" t="s">
        <v>25</v>
      </c>
      <c r="B24" s="24" t="s">
        <v>33</v>
      </c>
      <c r="C24" s="33">
        <f>COUNTIFS(C6:C15,"&gt;=90",C6:C15,"&lt;100")</f>
        <v>0</v>
      </c>
      <c r="D24" s="22" t="str">
        <f>IFERROR(AVERAGEIFS(D6:D15,C6:C15,"&gt;=90",C6:C15,"&lt;100"),"-")</f>
        <v>-</v>
      </c>
      <c r="E24" s="5"/>
      <c r="F24" s="6"/>
    </row>
    <row r="25" spans="1:6" x14ac:dyDescent="0.25">
      <c r="A25" s="13" t="s">
        <v>26</v>
      </c>
      <c r="B25" s="24" t="s">
        <v>34</v>
      </c>
      <c r="C25" s="33">
        <f>COUNTIFS(C6:C15,"&gt;=70",C6:C15,"&lt;90")</f>
        <v>1</v>
      </c>
      <c r="D25" s="22">
        <f>IFERROR(AVERAGEIFS(D6:D15,C6:C15,"&gt;=70",C6:C15,"&lt;90"),"-")</f>
        <v>0.72857142857142854</v>
      </c>
      <c r="E25" s="5"/>
      <c r="F25" s="6"/>
    </row>
    <row r="26" spans="1:6" x14ac:dyDescent="0.25">
      <c r="A26" s="13" t="s">
        <v>27</v>
      </c>
      <c r="B26" s="24" t="s">
        <v>35</v>
      </c>
      <c r="C26" s="33">
        <f>COUNTIFS(C6:C15,"&gt;=60",C6:C15,"&lt;70")</f>
        <v>0</v>
      </c>
      <c r="D26" s="22" t="str">
        <f>IFERROR(AVERAGEIFS(D6:D15,C6:C15,"&gt;=60",C6:C15,"&lt;70"),"-")</f>
        <v>-</v>
      </c>
      <c r="E26" s="5"/>
      <c r="F26" s="6"/>
    </row>
    <row r="27" spans="1:6" x14ac:dyDescent="0.25">
      <c r="A27" s="13" t="s">
        <v>37</v>
      </c>
      <c r="B27" s="24" t="s">
        <v>36</v>
      </c>
      <c r="C27" s="33">
        <f>COUNTIFS(C6:C15,"&gt;=20",C6:C15,"&lt;60")</f>
        <v>0</v>
      </c>
      <c r="D27" s="22" t="str">
        <f>IFERROR(AVERAGEIFS(D6:D15,C6:C15,"&gt;=20",C6:C15,"&lt;60"),"-")</f>
        <v>-</v>
      </c>
      <c r="E27" s="5"/>
      <c r="F27" s="6"/>
    </row>
    <row r="28" spans="1:6" ht="15.75" thickBot="1" x14ac:dyDescent="0.3">
      <c r="A28" s="13" t="s">
        <v>38</v>
      </c>
      <c r="B28" s="24" t="s">
        <v>39</v>
      </c>
      <c r="C28" s="33">
        <f>COUNTIFS(C6:C15,"&gt;=10",C6:C15,"&lt;20")</f>
        <v>1</v>
      </c>
      <c r="D28" s="22">
        <f>IFERROR(AVERAGEIFS(D6:D15,C6:C15,"&gt;=10",C6:C15,"&lt;20"),"-")</f>
        <v>0.84210526315789469</v>
      </c>
      <c r="E28" s="8"/>
      <c r="F28" s="9"/>
    </row>
    <row r="29" spans="1:6" x14ac:dyDescent="0.25">
      <c r="A29" s="13" t="s">
        <v>28</v>
      </c>
      <c r="B29" s="24" t="s">
        <v>40</v>
      </c>
      <c r="C29" s="33">
        <f>COUNTIFS(C6:C15,"&gt;0",C6:C15,"&lt;10")</f>
        <v>1</v>
      </c>
      <c r="D29" s="22">
        <f>IFERROR(AVERAGEIFS(D6:D15,C6:C15,"&gt;0",C6:C15,"&lt;10"),"-")</f>
        <v>1</v>
      </c>
    </row>
  </sheetData>
  <mergeCells count="1">
    <mergeCell ref="A1:D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F27"/>
  <sheetViews>
    <sheetView zoomScale="130" zoomScaleNormal="130" workbookViewId="0">
      <selection activeCell="C11" sqref="C11"/>
    </sheetView>
  </sheetViews>
  <sheetFormatPr baseColWidth="10" defaultColWidth="10.7109375" defaultRowHeight="15" x14ac:dyDescent="0.25"/>
  <cols>
    <col min="1" max="1" width="10.28515625" bestFit="1" customWidth="1"/>
    <col min="2" max="2" width="8.5703125" bestFit="1" customWidth="1"/>
    <col min="3" max="3" width="10.28515625" bestFit="1" customWidth="1"/>
  </cols>
  <sheetData>
    <row r="1" spans="1:6" ht="15.75" thickBot="1" x14ac:dyDescent="0.3">
      <c r="A1" s="1"/>
      <c r="B1" s="2"/>
      <c r="C1" s="2"/>
      <c r="D1" s="2"/>
      <c r="E1" s="2"/>
      <c r="F1" s="3"/>
    </row>
    <row r="2" spans="1:6" ht="21.75" thickBot="1" x14ac:dyDescent="0.3">
      <c r="A2" s="65" t="s">
        <v>16</v>
      </c>
      <c r="B2" s="66"/>
      <c r="C2" s="66"/>
      <c r="D2" s="67"/>
      <c r="E2" s="5"/>
      <c r="F2" s="6"/>
    </row>
    <row r="3" spans="1:6" x14ac:dyDescent="0.25">
      <c r="A3" s="15" t="s">
        <v>18</v>
      </c>
      <c r="B3" s="30">
        <f>Trou9!C2+Trou8!C2+Trou7!C2+Trou6!C2+Trou5!C2+Trou3!C2+Trou3!C2+Trou2!C2+Trou1!C2</f>
        <v>956</v>
      </c>
      <c r="C3" s="20" t="s">
        <v>4</v>
      </c>
      <c r="D3" s="32" t="str">
        <f>IF(C4=B4,"PAR",IF(C4=B4-1,"BIRDIE",IF(C4=B4-2,"EAGLE",IF(C4=B4-3,"ALBATROS",IF(C4=B4+1,"BOGEY",IF(C4=B4+2,"DOUBLE BOGEY",IF(C4=B4+3,"TRIPLE BOGEY",IF(C4&lt;B4+3,"CHAMPION","A CHIER !!!"))))))))</f>
        <v>A CHIER !!!</v>
      </c>
      <c r="E3" s="5"/>
      <c r="F3" s="6"/>
    </row>
    <row r="4" spans="1:6" ht="15.75" thickBot="1" x14ac:dyDescent="0.3">
      <c r="A4" s="11" t="s">
        <v>2</v>
      </c>
      <c r="B4" s="25">
        <f>SUM(Trou9!C3,Trou9!C3,Trou7!C3,Trou6!C3,Trou5!C3,Trou4!C3,Trou3!C3,Trou2!C3,Trou1!C3)</f>
        <v>27</v>
      </c>
      <c r="C4" s="31">
        <f>SUM(Trou9!B17,Trou8!B17,Trou7!B17,Trou6!B17,Trou5!B17,Trou4!B17,Trou3!B17,Trou2!B17,Trou1!B17)</f>
        <v>37</v>
      </c>
      <c r="D4" s="26">
        <f>C4-B4</f>
        <v>10</v>
      </c>
      <c r="E4" s="5"/>
      <c r="F4" s="6"/>
    </row>
    <row r="5" spans="1:6" ht="15.75" thickBot="1" x14ac:dyDescent="0.3">
      <c r="A5" s="4"/>
      <c r="B5" s="5"/>
      <c r="C5" s="5"/>
      <c r="D5" s="5"/>
      <c r="E5" s="5"/>
      <c r="F5" s="6"/>
    </row>
    <row r="6" spans="1:6" x14ac:dyDescent="0.25">
      <c r="A6" s="15" t="s">
        <v>17</v>
      </c>
      <c r="B6" s="20" t="s">
        <v>6</v>
      </c>
      <c r="C6" s="16" t="s">
        <v>4</v>
      </c>
      <c r="D6" s="5"/>
      <c r="E6" s="5"/>
      <c r="F6" s="6"/>
    </row>
    <row r="7" spans="1:6" x14ac:dyDescent="0.25">
      <c r="A7" s="13">
        <v>1</v>
      </c>
      <c r="B7" s="19">
        <f>Trou1!C2</f>
        <v>69</v>
      </c>
      <c r="C7" s="29">
        <f>Trou1!B17</f>
        <v>3</v>
      </c>
      <c r="D7" s="5"/>
      <c r="E7" s="5"/>
      <c r="F7" s="6"/>
    </row>
    <row r="8" spans="1:6" x14ac:dyDescent="0.25">
      <c r="A8" s="13">
        <v>2</v>
      </c>
      <c r="B8" s="19">
        <f>Trou2!B2</f>
        <v>0</v>
      </c>
      <c r="C8" s="29">
        <f>Trou2!B17</f>
        <v>5</v>
      </c>
      <c r="D8" s="5"/>
      <c r="E8" s="5"/>
      <c r="F8" s="6"/>
    </row>
    <row r="9" spans="1:6" x14ac:dyDescent="0.25">
      <c r="A9" s="13">
        <v>3</v>
      </c>
      <c r="B9" s="19">
        <f>Trou3!B3</f>
        <v>0</v>
      </c>
      <c r="C9" s="29">
        <f>Trou3!B17</f>
        <v>4</v>
      </c>
      <c r="D9" s="5"/>
      <c r="E9" s="5"/>
      <c r="F9" s="6"/>
    </row>
    <row r="10" spans="1:6" x14ac:dyDescent="0.25">
      <c r="A10" s="13">
        <v>4</v>
      </c>
      <c r="B10" s="19">
        <f>Trou4!B3</f>
        <v>0</v>
      </c>
      <c r="C10" s="29">
        <f>Trou4!B17</f>
        <v>3</v>
      </c>
      <c r="D10" s="5"/>
      <c r="E10" s="5"/>
      <c r="F10" s="6"/>
    </row>
    <row r="11" spans="1:6" x14ac:dyDescent="0.25">
      <c r="A11" s="13">
        <v>5</v>
      </c>
      <c r="B11" s="19">
        <f>Trou5!B3</f>
        <v>0</v>
      </c>
      <c r="C11" s="29">
        <f>Trou5!B17</f>
        <v>4</v>
      </c>
      <c r="D11" s="5"/>
      <c r="E11" s="5"/>
      <c r="F11" s="6"/>
    </row>
    <row r="12" spans="1:6" x14ac:dyDescent="0.25">
      <c r="A12" s="13">
        <v>6</v>
      </c>
      <c r="B12" s="19">
        <f>Trou6!B3</f>
        <v>0</v>
      </c>
      <c r="C12" s="29">
        <f>Trou6!B17</f>
        <v>6</v>
      </c>
      <c r="D12" s="5"/>
      <c r="E12" s="5"/>
      <c r="F12" s="6"/>
    </row>
    <row r="13" spans="1:6" x14ac:dyDescent="0.25">
      <c r="A13" s="13">
        <v>7</v>
      </c>
      <c r="B13" s="19">
        <f>Trou7!B3</f>
        <v>0</v>
      </c>
      <c r="C13" s="29">
        <f>Trou7!B17</f>
        <v>4</v>
      </c>
      <c r="D13" s="5"/>
      <c r="E13" s="5"/>
      <c r="F13" s="6"/>
    </row>
    <row r="14" spans="1:6" x14ac:dyDescent="0.25">
      <c r="A14" s="13">
        <v>8</v>
      </c>
      <c r="B14" s="19">
        <f>Trou8!B3</f>
        <v>0</v>
      </c>
      <c r="C14" s="29">
        <f>Trou8!B17</f>
        <v>4</v>
      </c>
      <c r="D14" s="5"/>
      <c r="E14" s="5"/>
      <c r="F14" s="6"/>
    </row>
    <row r="15" spans="1:6" x14ac:dyDescent="0.25">
      <c r="A15" s="13">
        <v>9</v>
      </c>
      <c r="B15" s="19">
        <f>Trou9!B3</f>
        <v>0</v>
      </c>
      <c r="C15" s="29">
        <f>Trou9!B17</f>
        <v>4</v>
      </c>
      <c r="D15" s="5"/>
      <c r="E15" s="5"/>
      <c r="F15" s="6"/>
    </row>
    <row r="16" spans="1:6" x14ac:dyDescent="0.25">
      <c r="A16" s="4"/>
      <c r="B16" s="5"/>
      <c r="C16" s="5"/>
      <c r="D16" s="5"/>
      <c r="E16" s="5"/>
      <c r="F16" s="6"/>
    </row>
    <row r="17" spans="1:6" x14ac:dyDescent="0.25">
      <c r="A17" s="18"/>
      <c r="B17" s="18"/>
      <c r="C17" s="18"/>
      <c r="D17" s="5"/>
      <c r="E17" s="5"/>
      <c r="F17" s="6"/>
    </row>
    <row r="18" spans="1:6" x14ac:dyDescent="0.25">
      <c r="A18" s="18"/>
      <c r="B18" s="18"/>
      <c r="C18" s="18"/>
      <c r="D18" s="5"/>
      <c r="E18" s="5"/>
      <c r="F18" s="6"/>
    </row>
    <row r="19" spans="1:6" x14ac:dyDescent="0.25">
      <c r="A19" s="17"/>
      <c r="B19" s="18"/>
      <c r="C19" s="5"/>
      <c r="D19" s="5"/>
      <c r="E19" s="5"/>
      <c r="F19" s="6"/>
    </row>
    <row r="20" spans="1:6" x14ac:dyDescent="0.25">
      <c r="A20" s="17"/>
      <c r="B20" s="18"/>
      <c r="C20" s="5"/>
      <c r="D20" s="5"/>
      <c r="E20" s="5"/>
      <c r="F20" s="6"/>
    </row>
    <row r="21" spans="1:6" x14ac:dyDescent="0.25">
      <c r="A21" s="17"/>
      <c r="B21" s="18"/>
      <c r="C21" s="5"/>
      <c r="D21" s="5"/>
      <c r="E21" s="5"/>
      <c r="F21" s="6"/>
    </row>
    <row r="22" spans="1:6" x14ac:dyDescent="0.25">
      <c r="A22" s="17"/>
      <c r="B22" s="18"/>
      <c r="C22" s="5"/>
      <c r="D22" s="5"/>
      <c r="E22" s="5"/>
      <c r="F22" s="6"/>
    </row>
    <row r="23" spans="1:6" x14ac:dyDescent="0.25">
      <c r="A23" s="17"/>
      <c r="B23" s="18"/>
      <c r="C23" s="5"/>
      <c r="D23" s="5"/>
      <c r="E23" s="5"/>
      <c r="F23" s="6"/>
    </row>
    <row r="24" spans="1:6" x14ac:dyDescent="0.25">
      <c r="A24" s="17"/>
      <c r="B24" s="18"/>
      <c r="C24" s="5"/>
      <c r="D24" s="5"/>
      <c r="E24" s="5"/>
      <c r="F24" s="6"/>
    </row>
    <row r="25" spans="1:6" x14ac:dyDescent="0.25">
      <c r="A25" s="17"/>
      <c r="B25" s="18"/>
      <c r="C25" s="5"/>
      <c r="D25" s="5"/>
      <c r="E25" s="5"/>
      <c r="F25" s="6"/>
    </row>
    <row r="26" spans="1:6" x14ac:dyDescent="0.25">
      <c r="A26" s="17"/>
      <c r="B26" s="18"/>
      <c r="C26" s="5"/>
      <c r="D26" s="5"/>
      <c r="E26" s="5"/>
      <c r="F26" s="6"/>
    </row>
    <row r="27" spans="1:6" ht="15.75" thickBot="1" x14ac:dyDescent="0.3">
      <c r="A27" s="7"/>
      <c r="B27" s="8"/>
      <c r="C27" s="8"/>
      <c r="D27" s="8"/>
      <c r="E27" s="8"/>
      <c r="F27" s="9"/>
    </row>
  </sheetData>
  <mergeCells count="1">
    <mergeCell ref="A2:D2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zoomScale="130" zoomScaleNormal="130" workbookViewId="0">
      <selection activeCell="D13" sqref="D13"/>
    </sheetView>
  </sheetViews>
  <sheetFormatPr baseColWidth="10" defaultColWidth="10.7109375" defaultRowHeight="15" x14ac:dyDescent="0.25"/>
  <cols>
    <col min="1" max="1" width="12.28515625" bestFit="1" customWidth="1"/>
    <col min="2" max="2" width="12.140625" bestFit="1" customWidth="1"/>
    <col min="3" max="3" width="16.7109375" bestFit="1" customWidth="1"/>
  </cols>
  <sheetData>
    <row r="1" spans="1:6" ht="15.75" thickBot="1" x14ac:dyDescent="0.3">
      <c r="A1" s="1"/>
      <c r="B1" s="2"/>
      <c r="C1" s="2"/>
      <c r="D1" s="2"/>
      <c r="E1" s="2"/>
      <c r="F1" s="3"/>
    </row>
    <row r="2" spans="1:6" ht="21.75" thickBot="1" x14ac:dyDescent="0.3">
      <c r="A2" s="65" t="s">
        <v>20</v>
      </c>
      <c r="B2" s="66"/>
      <c r="C2" s="66"/>
      <c r="D2" s="67"/>
      <c r="E2" s="5"/>
      <c r="F2" s="6"/>
    </row>
    <row r="3" spans="1:6" x14ac:dyDescent="0.25">
      <c r="A3" s="15" t="s">
        <v>18</v>
      </c>
      <c r="B3" s="30">
        <f>Trou9!C2+Trou8!C2+Trou7!C2+Trou6!C2+Trou5!C2+Trou3!C2+Trou3!C2+Trou2!C2+Trou1!C2</f>
        <v>956</v>
      </c>
      <c r="C3" s="20" t="s">
        <v>4</v>
      </c>
      <c r="D3" s="32" t="str">
        <f>IF(C4=B4,"PAR",IF(C4=B4-1,"BIRDIE",IF(C4=B4-2,"EAGLE",IF(C4=B4-3,"ALBATROS",IF(C4=B4+1,"BOGEY",IF(C4=B4+2,"DOUBLE BOGEY",IF(C4=B4+3,"TRIPLE BOGEY",IF(C4&lt;B4+3,"CHAMPION","A CHIER !!!"))))))))</f>
        <v>A CHIER !!!</v>
      </c>
      <c r="E3" s="5"/>
      <c r="F3" s="6"/>
    </row>
    <row r="4" spans="1:6" ht="15.75" thickBot="1" x14ac:dyDescent="0.3">
      <c r="A4" s="11" t="s">
        <v>2</v>
      </c>
      <c r="B4" s="25">
        <f>SUM(Trou9!C3,Trou9!C3,Trou7!C3,Trou6!C3,Trou5!C3,Trou4!C3,Trou3!C3,Trou2!C3,Trou1!C3)</f>
        <v>27</v>
      </c>
      <c r="C4" s="31">
        <f>SUM(Trou9!B17,Trou8!B17,Trou7!B17,Trou6!B17,Trou5!B17,Trou4!B17,Trou3!B17,Trou2!B17,Trou1!B17)</f>
        <v>37</v>
      </c>
      <c r="D4" s="26">
        <f>C4-B4</f>
        <v>10</v>
      </c>
      <c r="E4" s="5"/>
      <c r="F4" s="6"/>
    </row>
    <row r="5" spans="1:6" ht="15.75" thickBot="1" x14ac:dyDescent="0.3">
      <c r="A5" s="4"/>
      <c r="B5" s="5"/>
      <c r="C5" s="5"/>
      <c r="D5" s="5"/>
      <c r="E5" s="5"/>
      <c r="F5" s="6"/>
    </row>
    <row r="6" spans="1:6" x14ac:dyDescent="0.25">
      <c r="A6" s="15" t="s">
        <v>21</v>
      </c>
      <c r="B6" s="35" t="s">
        <v>29</v>
      </c>
      <c r="C6" s="20" t="s">
        <v>22</v>
      </c>
      <c r="D6" s="16" t="s">
        <v>5</v>
      </c>
      <c r="E6" s="5"/>
      <c r="F6" s="6"/>
    </row>
    <row r="7" spans="1:6" x14ac:dyDescent="0.25">
      <c r="A7" s="13" t="s">
        <v>19</v>
      </c>
      <c r="B7" s="24" t="s">
        <v>30</v>
      </c>
      <c r="C7" s="33">
        <f ca="1">SUMPRODUCT(COUNTIF(INDIRECT("Trou"&amp;ROW(1:9)&amp;"!C6:C15"),"&gt;150"))</f>
        <v>1</v>
      </c>
      <c r="D7" s="29">
        <f>Trou1!B17</f>
        <v>3</v>
      </c>
      <c r="E7" s="5"/>
      <c r="F7" s="6"/>
    </row>
    <row r="8" spans="1:6" x14ac:dyDescent="0.25">
      <c r="A8" s="34" t="s">
        <v>23</v>
      </c>
      <c r="B8" s="24" t="s">
        <v>31</v>
      </c>
      <c r="C8" s="33">
        <f ca="1">SUMPRODUCT(COUNTIFS(INDIRECT("Trou"&amp;ROW(1:9)&amp;"!C6:C15"),"&gt;=135",INDIRECT("Trou"&amp;ROW(1:9)&amp;"!C6:C15"),"&lt;150"))</f>
        <v>1</v>
      </c>
      <c r="D8" s="29" t="str">
        <f>Trou2!A17</f>
        <v>Score</v>
      </c>
      <c r="E8" s="5"/>
      <c r="F8" s="6"/>
    </row>
    <row r="9" spans="1:6" x14ac:dyDescent="0.25">
      <c r="A9" s="34" t="s">
        <v>24</v>
      </c>
      <c r="B9" s="24" t="s">
        <v>32</v>
      </c>
      <c r="C9" s="33">
        <f ca="1">SUMPRODUCT(COUNTIFS(INDIRECT("Trou"&amp;ROW(1:9)&amp;"!C6:C15"),"&gt;=100",INDIRECT("Trou"&amp;ROW(1:9)&amp;"!C6:C15"),"&lt;135"))</f>
        <v>3</v>
      </c>
      <c r="D9" s="29" t="str">
        <f>Trou3!A18</f>
        <v>TOTAL</v>
      </c>
      <c r="E9" s="5"/>
      <c r="F9" s="6"/>
    </row>
    <row r="10" spans="1:6" x14ac:dyDescent="0.25">
      <c r="A10" s="13" t="s">
        <v>25</v>
      </c>
      <c r="B10" s="24" t="s">
        <v>33</v>
      </c>
      <c r="C10" s="33">
        <f ca="1">SUMPRODUCT(COUNTIFS(INDIRECT("Trou"&amp;ROW(1:9)&amp;"!C6:C15"),"&gt;=90",INDIRECT("Trou"&amp;ROW(1:9)&amp;"!C6:C15"),"&lt;100"))</f>
        <v>3</v>
      </c>
      <c r="D10" s="29">
        <f>Trou4!B18</f>
        <v>37</v>
      </c>
      <c r="E10" s="5"/>
      <c r="F10" s="6"/>
    </row>
    <row r="11" spans="1:6" x14ac:dyDescent="0.25">
      <c r="A11" s="13" t="s">
        <v>26</v>
      </c>
      <c r="B11" s="24" t="s">
        <v>34</v>
      </c>
      <c r="C11" s="33">
        <f ca="1">SUMPRODUCT(COUNTIFS(INDIRECT("Trou"&amp;ROW(1:9)&amp;"!C6:C15"),"&gt;=70",INDIRECT("Trou"&amp;ROW(1:9)&amp;"!C6:C15"),"&lt;90"))</f>
        <v>1</v>
      </c>
      <c r="D11" s="29">
        <f>Trou5!B18</f>
        <v>37</v>
      </c>
      <c r="E11" s="5"/>
      <c r="F11" s="6"/>
    </row>
    <row r="12" spans="1:6" x14ac:dyDescent="0.25">
      <c r="A12" s="13" t="s">
        <v>27</v>
      </c>
      <c r="B12" s="24" t="s">
        <v>35</v>
      </c>
      <c r="C12" s="33">
        <f ca="1">SUMPRODUCT(COUNTIFS(INDIRECT("Trou"&amp;ROW(1:9)&amp;"!C6:C15"),"&gt;=60",INDIRECT("Trou"&amp;ROW(1:9)&amp;"!C6:C15"),"&lt;70"))</f>
        <v>2</v>
      </c>
      <c r="D12" s="29">
        <f>Trou6!B18</f>
        <v>37</v>
      </c>
      <c r="E12" s="5"/>
      <c r="F12" s="6"/>
    </row>
    <row r="13" spans="1:6" x14ac:dyDescent="0.25">
      <c r="A13" s="13" t="s">
        <v>37</v>
      </c>
      <c r="B13" s="24" t="s">
        <v>36</v>
      </c>
      <c r="C13" s="33">
        <f ca="1">SUMPRODUCT(COUNTIFS(INDIRECT("Trou"&amp;ROW(1:9)&amp;"!C6:C15"),"&gt;=50",INDIRECT("Trou"&amp;ROW(1:9)&amp;"!C6:C15"),"&lt;60"))</f>
        <v>1</v>
      </c>
      <c r="D13" s="58" t="e">
        <f ca="1">AVERAGEIFS(INDIRECT("Trou"&amp;ROW(1:2)&amp;"!D27"),Trou1!D27,"&gt;0",Trou2!D27,"&gt;0")</f>
        <v>#DIV/0!</v>
      </c>
      <c r="E13" s="5"/>
      <c r="F13" s="6"/>
    </row>
    <row r="14" spans="1:6" x14ac:dyDescent="0.25">
      <c r="A14" s="13" t="s">
        <v>38</v>
      </c>
      <c r="B14" s="24" t="s">
        <v>39</v>
      </c>
      <c r="C14" s="33">
        <f ca="1">SUMPRODUCT(COUNTIFS(INDIRECT("Trou"&amp;ROW(1:9)&amp;"!C6:C15"),"&gt;=10",INDIRECT("Trou"&amp;ROW(1:9)&amp;"!C6:C15"),"&lt;20"))</f>
        <v>10</v>
      </c>
      <c r="D14" s="57">
        <f ca="1">AVERAGEIFS(INDIRECT("Trou"&amp;ROW(1:2)&amp;"!D28"),Trou1!D28,"&gt;0",Trou2!D28,"&gt;0")</f>
        <v>0.99090909090909096</v>
      </c>
      <c r="E14" s="5"/>
      <c r="F14" s="6"/>
    </row>
    <row r="15" spans="1:6" ht="15.75" thickBot="1" x14ac:dyDescent="0.3">
      <c r="A15" s="14" t="s">
        <v>28</v>
      </c>
      <c r="B15" s="36" t="s">
        <v>40</v>
      </c>
      <c r="C15" s="37">
        <f ca="1">SUMPRODUCT(COUNTIFS(INDIRECT("Trou"&amp;ROW(1:9)&amp;"!C6:C15"),"&gt;0",INDIRECT("Trou"&amp;ROW(1:9)&amp;"!C6:C15"),"&lt;10"))</f>
        <v>14</v>
      </c>
      <c r="D15" s="51">
        <f>((AVERAGEIFS(Trou1!D6:D15,Trou1!C6:C15,"&gt;0",Trou1!D6:D15,"&lt;=1",Trou1!C6:C15,"&lt;10"))+(AVERAGEIFS(Trou2!D6:D15,Trou2!C6:C15,"&gt;0",Trou2!D6:D15,"&lt;=1",Trou2!C6:C15,"&lt;10"))+(AVERAGEIFS(Trou3!D6:D15,Trou3!C6:C15,"&gt;0",Trou3!D6:D15,"&lt;=1",Trou3!C6:C15,"&lt;10"))+(AVERAGEIFS(Trou4!D6:D15,Trou4!C6:C15,"&gt;0",Trou4!D6:D15,"&lt;=1",Trou4!C6:C15,"&lt;10"))+(AVERAGEIFS(Trou5!D6:D15,Trou5!C6:C15,"&gt;0",Trou5!D6:D15,"&lt;=1",Trou5!C6:C15,"&lt;10"))+(AVERAGEIFS(Trou6!D6:D15,Trou6!C6:C15,"&gt;0",Trou6!D6:D15,"&lt;=1",Trou6!C6:C15,"&lt;10"))+(AVERAGEIFS(Trou7!D6:D15,Trou7!C6:C15,"&gt;0",Trou7!D6:D15,"&lt;=1",Trou7!C6:C15,"&lt;10"))+(AVERAGEIFS(Trou8!D6:D15,Trou8!C6:C15,"&gt;0",Trou8!D6:D15,"&lt;=1",Trou8!C6:C15,"&lt;10"))+(AVERAGEIFS(Trou9!D6:D15,Trou9!C6:C15,"&gt;0",Trou9!D6:D15,"&lt;=1",Trou9!C6:C15,"&lt;10")))/9</f>
        <v>0.9748148148148148</v>
      </c>
      <c r="E15" s="5"/>
      <c r="F15" s="6"/>
    </row>
    <row r="16" spans="1:6" ht="15.75" thickBot="1" x14ac:dyDescent="0.3">
      <c r="A16" s="4"/>
      <c r="B16" s="49" t="s">
        <v>42</v>
      </c>
      <c r="C16" s="50">
        <f ca="1">SUM(C7:C15)</f>
        <v>36</v>
      </c>
      <c r="D16" s="5"/>
      <c r="E16" s="5"/>
      <c r="F16" s="6"/>
    </row>
    <row r="17" spans="1:6" x14ac:dyDescent="0.25">
      <c r="A17" s="18"/>
      <c r="B17" s="18"/>
      <c r="C17" s="18"/>
      <c r="D17" s="5"/>
      <c r="E17" s="5"/>
      <c r="F17" s="6"/>
    </row>
    <row r="18" spans="1:6" x14ac:dyDescent="0.25">
      <c r="A18" s="18"/>
      <c r="B18" s="18"/>
      <c r="C18" s="18"/>
      <c r="D18" s="5"/>
      <c r="E18" s="5"/>
      <c r="F18" s="6"/>
    </row>
    <row r="19" spans="1:6" x14ac:dyDescent="0.25">
      <c r="A19" s="17"/>
      <c r="B19" s="18"/>
      <c r="C19" s="5"/>
      <c r="D19" s="5"/>
      <c r="E19" s="5"/>
      <c r="F19" s="6"/>
    </row>
    <row r="20" spans="1:6" x14ac:dyDescent="0.25">
      <c r="A20" s="17"/>
      <c r="B20" s="18"/>
      <c r="C20" s="5"/>
      <c r="D20" s="5"/>
      <c r="E20" s="5"/>
      <c r="F20" s="6"/>
    </row>
    <row r="21" spans="1:6" x14ac:dyDescent="0.25">
      <c r="A21" s="17"/>
      <c r="B21" s="18"/>
      <c r="C21" s="5"/>
      <c r="D21" s="5"/>
      <c r="E21" s="5"/>
      <c r="F21" s="6"/>
    </row>
    <row r="22" spans="1:6" x14ac:dyDescent="0.25">
      <c r="A22" s="17"/>
      <c r="B22" s="18"/>
      <c r="C22" s="5"/>
      <c r="D22" s="5"/>
      <c r="E22" s="5"/>
      <c r="F22" s="6"/>
    </row>
    <row r="23" spans="1:6" x14ac:dyDescent="0.25">
      <c r="A23" s="17"/>
      <c r="B23" s="18"/>
      <c r="C23" s="5"/>
      <c r="D23" s="5"/>
      <c r="E23" s="5"/>
      <c r="F23" s="6"/>
    </row>
    <row r="24" spans="1:6" x14ac:dyDescent="0.25">
      <c r="A24" s="17"/>
      <c r="B24" s="18"/>
      <c r="C24" s="5"/>
      <c r="D24" s="5"/>
      <c r="E24" s="5"/>
      <c r="F24" s="6"/>
    </row>
    <row r="25" spans="1:6" x14ac:dyDescent="0.25">
      <c r="A25" s="17"/>
      <c r="B25" s="18"/>
      <c r="C25" s="5"/>
      <c r="D25" s="5"/>
      <c r="E25" s="5"/>
      <c r="F25" s="6"/>
    </row>
    <row r="26" spans="1:6" x14ac:dyDescent="0.25">
      <c r="A26" s="17"/>
      <c r="B26" s="18"/>
      <c r="C26" s="5"/>
      <c r="D26" s="5"/>
      <c r="E26" s="5"/>
      <c r="F26" s="6"/>
    </row>
    <row r="27" spans="1:6" ht="15.75" thickBot="1" x14ac:dyDescent="0.3">
      <c r="A27" s="7"/>
      <c r="B27" s="8"/>
      <c r="C27" s="8"/>
      <c r="D27" s="8"/>
      <c r="E27" s="8"/>
      <c r="F27" s="9"/>
    </row>
  </sheetData>
  <mergeCells count="1">
    <mergeCell ref="A2:D2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Trou1</vt:lpstr>
      <vt:lpstr>Trou2</vt:lpstr>
      <vt:lpstr>Trou3</vt:lpstr>
      <vt:lpstr>Trou4</vt:lpstr>
      <vt:lpstr>Trou5</vt:lpstr>
      <vt:lpstr>Trou6</vt:lpstr>
      <vt:lpstr>Trou7</vt:lpstr>
      <vt:lpstr>Trou8</vt:lpstr>
      <vt:lpstr>Trou9</vt:lpstr>
      <vt:lpstr>Score</vt:lpstr>
      <vt:lpstr>Stats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</dc:creator>
  <cp:lastModifiedBy>francois</cp:lastModifiedBy>
  <dcterms:created xsi:type="dcterms:W3CDTF">2021-03-01T13:04:59Z</dcterms:created>
  <dcterms:modified xsi:type="dcterms:W3CDTF">2021-03-15T19:45:26Z</dcterms:modified>
</cp:coreProperties>
</file>