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"/>
    </mc:Choice>
  </mc:AlternateContent>
  <xr:revisionPtr revIDLastSave="0" documentId="13_ncr:1_{1645FBFC-B809-4D8F-8939-40812EF7983D}" xr6:coauthVersionLast="47" xr6:coauthVersionMax="47" xr10:uidLastSave="{00000000-0000-0000-0000-000000000000}"/>
  <bookViews>
    <workbookView xWindow="1455" yWindow="1470" windowWidth="25905" windowHeight="11295" activeTab="4" xr2:uid="{2C974398-40E4-4DAD-A9C3-E2F4A087CCA8}"/>
  </bookViews>
  <sheets>
    <sheet name="Base clients" sheetId="1" r:id="rId1"/>
    <sheet name="Base produits" sheetId="2" r:id="rId2"/>
    <sheet name="Base facturation" sheetId="3" r:id="rId3"/>
    <sheet name="Bon de commande" sheetId="4" r:id="rId4"/>
    <sheet name="Récap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5" l="1"/>
  <c r="C8" i="5"/>
  <c r="C9" i="5"/>
  <c r="C10" i="5"/>
  <c r="C6" i="5"/>
  <c r="B7" i="5"/>
  <c r="B8" i="5"/>
  <c r="B9" i="5"/>
  <c r="B10" i="5"/>
  <c r="B6" i="5"/>
  <c r="A7" i="5"/>
  <c r="A8" i="5"/>
  <c r="A9" i="5"/>
  <c r="A10" i="5"/>
  <c r="A11" i="5"/>
  <c r="A12" i="5"/>
  <c r="A13" i="5"/>
  <c r="A14" i="5"/>
  <c r="A15" i="5"/>
  <c r="A16" i="5"/>
  <c r="A17" i="5"/>
  <c r="A18" i="5"/>
  <c r="A6" i="5"/>
  <c r="B27" i="4"/>
  <c r="Q21" i="4"/>
  <c r="N21" i="4" s="1"/>
  <c r="Q22" i="4"/>
  <c r="N22" i="4" s="1"/>
  <c r="Q23" i="4"/>
  <c r="N23" i="4" s="1"/>
  <c r="Q24" i="4"/>
  <c r="N24" i="4" s="1"/>
  <c r="Q25" i="4"/>
  <c r="N25" i="4" s="1"/>
  <c r="Q26" i="4"/>
  <c r="N26" i="4" s="1"/>
  <c r="Q27" i="4"/>
  <c r="N27" i="4" s="1"/>
  <c r="Q28" i="4"/>
  <c r="N28" i="4" s="1"/>
  <c r="Q29" i="4"/>
  <c r="N29" i="4" s="1"/>
  <c r="Q20" i="4"/>
  <c r="N20" i="4" s="1"/>
  <c r="O20" i="4" s="1"/>
  <c r="P21" i="4"/>
  <c r="P22" i="4"/>
  <c r="P23" i="4"/>
  <c r="P24" i="4"/>
  <c r="P25" i="4"/>
  <c r="P26" i="4"/>
  <c r="P27" i="4"/>
  <c r="P28" i="4"/>
  <c r="P29" i="4"/>
  <c r="P20" i="4"/>
  <c r="K2" i="4"/>
  <c r="G8" i="4" s="1"/>
  <c r="A17" i="3"/>
  <c r="A18" i="3"/>
  <c r="A19" i="3"/>
  <c r="A20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B7" i="3"/>
  <c r="A13" i="3"/>
  <c r="A14" i="3"/>
  <c r="A15" i="3"/>
  <c r="A16" i="3"/>
  <c r="A12" i="3"/>
  <c r="F19" i="4" l="1"/>
  <c r="O28" i="4"/>
  <c r="O27" i="4"/>
  <c r="O25" i="4"/>
  <c r="O24" i="4"/>
  <c r="O26" i="4"/>
  <c r="O23" i="4"/>
  <c r="O21" i="4"/>
  <c r="F20" i="4" s="1"/>
  <c r="O22" i="4"/>
  <c r="O29" i="4"/>
  <c r="G10" i="4"/>
  <c r="I10" i="4"/>
  <c r="G11" i="4"/>
  <c r="G7" i="4"/>
  <c r="F23" i="4" l="1"/>
  <c r="A24" i="4"/>
  <c r="B24" i="4" s="1"/>
  <c r="F24" i="4"/>
  <c r="F25" i="4"/>
  <c r="F21" i="4"/>
  <c r="F22" i="4"/>
  <c r="F26" i="4"/>
  <c r="A22" i="4"/>
  <c r="B22" i="4" s="1"/>
  <c r="A19" i="4"/>
  <c r="B19" i="4" s="1"/>
  <c r="A21" i="4"/>
  <c r="B21" i="4" s="1"/>
  <c r="A26" i="4"/>
  <c r="B26" i="4" s="1"/>
  <c r="A20" i="4"/>
  <c r="B20" i="4" s="1"/>
  <c r="A23" i="4"/>
  <c r="B23" i="4" s="1"/>
  <c r="A25" i="4"/>
  <c r="B25" i="4" s="1"/>
</calcChain>
</file>

<file path=xl/sharedStrings.xml><?xml version="1.0" encoding="utf-8"?>
<sst xmlns="http://schemas.openxmlformats.org/spreadsheetml/2006/main" count="86" uniqueCount="78">
  <si>
    <t>Bar des sports</t>
  </si>
  <si>
    <t>Cafe de la poste</t>
  </si>
  <si>
    <t>Lille</t>
  </si>
  <si>
    <t>Paris</t>
  </si>
  <si>
    <t>Lyon</t>
  </si>
  <si>
    <t>Marseille</t>
  </si>
  <si>
    <t>Toulouse</t>
  </si>
  <si>
    <t>Brest</t>
  </si>
  <si>
    <t>Numéro d'ordre Facture</t>
  </si>
  <si>
    <t>Selectionner client</t>
  </si>
  <si>
    <t>Nom client</t>
  </si>
  <si>
    <t>Commentaire</t>
  </si>
  <si>
    <t>Ref produit</t>
  </si>
  <si>
    <t>Description</t>
  </si>
  <si>
    <t>Prix</t>
  </si>
  <si>
    <t>TVA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</si>
  <si>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</si>
  <si>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</si>
  <si>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</si>
  <si>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</si>
  <si>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</si>
  <si>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</si>
  <si>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</si>
  <si>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</si>
  <si>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</si>
  <si>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</si>
  <si>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</si>
  <si>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</si>
  <si>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</si>
  <si>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</si>
  <si>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</si>
  <si>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</si>
  <si>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</si>
  <si>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</si>
  <si>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</si>
  <si>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</si>
  <si>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</si>
  <si>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Pomme</t>
  </si>
  <si>
    <t>Ananas</t>
  </si>
  <si>
    <t>Poire</t>
  </si>
  <si>
    <t>Orange</t>
  </si>
  <si>
    <t>Abricot</t>
  </si>
  <si>
    <t>BC00001</t>
  </si>
  <si>
    <t>BC00002</t>
  </si>
  <si>
    <t>BC00003</t>
  </si>
  <si>
    <t>BC00004</t>
  </si>
  <si>
    <t>BC00005</t>
  </si>
  <si>
    <t>BC00006</t>
  </si>
  <si>
    <t>BC00007</t>
  </si>
  <si>
    <t>BC00008</t>
  </si>
  <si>
    <t>BC00009</t>
  </si>
  <si>
    <t>BC00010</t>
  </si>
  <si>
    <t>BC00011</t>
  </si>
  <si>
    <t>BC00012</t>
  </si>
  <si>
    <t>BC00013</t>
  </si>
  <si>
    <t>BC00014</t>
  </si>
  <si>
    <t>BC00015</t>
  </si>
  <si>
    <t>BC00016</t>
  </si>
  <si>
    <t>BC00017</t>
  </si>
  <si>
    <t>BC00018</t>
  </si>
  <si>
    <t>Client livré</t>
  </si>
  <si>
    <t>Adresse</t>
  </si>
  <si>
    <t>Code client</t>
  </si>
  <si>
    <t>Référence</t>
  </si>
  <si>
    <t>Quantité</t>
  </si>
  <si>
    <t>1 rue XXX</t>
  </si>
  <si>
    <t>10 rue AAA</t>
  </si>
  <si>
    <t>20 rue BBB</t>
  </si>
  <si>
    <t>30 rue CCC</t>
  </si>
  <si>
    <t>40 rue LLL</t>
  </si>
  <si>
    <t>50 rue MMM</t>
  </si>
  <si>
    <t>Ordre</t>
  </si>
  <si>
    <t>Somme</t>
  </si>
  <si>
    <t>Rang</t>
  </si>
  <si>
    <t>Rang 2</t>
  </si>
  <si>
    <t>selectionner N° facture</t>
  </si>
  <si>
    <t>Sélectionner le code client puis ajouter le nombre de chaque produit</t>
  </si>
  <si>
    <t>Quantité à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</si>
</sst>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3" borderId="0" xfId="0" applyFill="1"/>
    <xf numFmtId="0" fontId="0" fillId="4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58C4A-A2E5-4E9A-8AEC-6F56A1FA9ABD}">
  <dimension ref="A4:E9"/>
  <sheetViews>
    <sheetView workbookViewId="0">
      <selection activeCell="C10" sqref="C10"/>
    </sheetView>
  </sheetViews>
  <sheetFormatPr baseColWidth="10" defaultRowHeight="15" x14ac:dyDescent="0.25"/>
  <cols>
    <col min="2" max="2" width="17.7109375" customWidth="1"/>
    <col min="3" max="3" width="25" customWidth="1"/>
    <col min="4" max="4" width="24.5703125" customWidth="1"/>
  </cols>
  <sheetData>
    <row r="4" spans="1:5" x14ac:dyDescent="0.25">
      <c r="A4">
        <v>10180</v>
      </c>
      <c r="B4" t="s">
        <v>0</v>
      </c>
      <c r="C4" t="s">
        <v>65</v>
      </c>
      <c r="D4">
        <v>59000</v>
      </c>
      <c r="E4" t="s">
        <v>2</v>
      </c>
    </row>
    <row r="5" spans="1:5" x14ac:dyDescent="0.25">
      <c r="A5">
        <v>12067</v>
      </c>
      <c r="B5" t="s">
        <v>0</v>
      </c>
      <c r="C5" t="s">
        <v>66</v>
      </c>
      <c r="D5">
        <v>75000</v>
      </c>
      <c r="E5" t="s">
        <v>3</v>
      </c>
    </row>
    <row r="6" spans="1:5" x14ac:dyDescent="0.25">
      <c r="A6">
        <v>10456</v>
      </c>
      <c r="B6" t="s">
        <v>1</v>
      </c>
      <c r="C6" t="s">
        <v>67</v>
      </c>
      <c r="D6">
        <v>69000</v>
      </c>
      <c r="E6" t="s">
        <v>4</v>
      </c>
    </row>
    <row r="7" spans="1:5" x14ac:dyDescent="0.25">
      <c r="A7">
        <v>12569</v>
      </c>
      <c r="B7" t="s">
        <v>1</v>
      </c>
      <c r="C7" t="s">
        <v>68</v>
      </c>
      <c r="D7">
        <v>13000</v>
      </c>
      <c r="E7" t="s">
        <v>5</v>
      </c>
    </row>
    <row r="8" spans="1:5" x14ac:dyDescent="0.25">
      <c r="A8">
        <v>13254</v>
      </c>
      <c r="B8" t="s">
        <v>1</v>
      </c>
      <c r="C8" t="s">
        <v>69</v>
      </c>
      <c r="D8">
        <v>31000</v>
      </c>
      <c r="E8" t="s">
        <v>6</v>
      </c>
    </row>
    <row r="9" spans="1:5" x14ac:dyDescent="0.25">
      <c r="A9">
        <v>14526</v>
      </c>
      <c r="B9" t="s">
        <v>0</v>
      </c>
      <c r="C9" t="s">
        <v>70</v>
      </c>
      <c r="D9">
        <v>29000</v>
      </c>
      <c r="E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19932-F2D7-4288-8DC2-4BFFBD4845A2}">
  <dimension ref="A4:D17"/>
  <sheetViews>
    <sheetView workbookViewId="0">
      <selection activeCell="B10" sqref="B10"/>
    </sheetView>
  </sheetViews>
  <sheetFormatPr baseColWidth="10" defaultRowHeight="15" x14ac:dyDescent="0.25"/>
  <cols>
    <col min="2" max="2" width="46.140625" customWidth="1"/>
  </cols>
  <sheetData>
    <row r="4" spans="1:4" x14ac:dyDescent="0.25">
      <c r="A4" t="s">
        <v>12</v>
      </c>
      <c r="B4" t="s">
        <v>13</v>
      </c>
      <c r="C4" t="s">
        <v>14</v>
      </c>
      <c r="D4" t="s">
        <v>15</v>
      </c>
    </row>
    <row r="5" spans="1:4" x14ac:dyDescent="0.25">
      <c r="A5" t="s">
        <v>16</v>
      </c>
      <c r="B5" t="s">
        <v>37</v>
      </c>
    </row>
    <row r="6" spans="1:4" x14ac:dyDescent="0.25">
      <c r="A6" t="s">
        <v>17</v>
      </c>
      <c r="B6" t="s">
        <v>38</v>
      </c>
    </row>
    <row r="7" spans="1:4" x14ac:dyDescent="0.25">
      <c r="A7" t="s">
        <v>18</v>
      </c>
      <c r="B7" t="s">
        <v>39</v>
      </c>
    </row>
    <row r="8" spans="1:4" x14ac:dyDescent="0.25">
      <c r="A8" t="s">
        <v>19</v>
      </c>
      <c r="B8" t="s">
        <v>40</v>
      </c>
    </row>
    <row r="9" spans="1:4" x14ac:dyDescent="0.25">
      <c r="A9" t="s">
        <v>20</v>
      </c>
      <c r="B9" t="s">
        <v>41</v>
      </c>
    </row>
    <row r="10" spans="1:4" x14ac:dyDescent="0.25">
      <c r="A10" t="s">
        <v>21</v>
      </c>
      <c r="B10" t="s">
        <v>29</v>
      </c>
    </row>
    <row r="11" spans="1:4" x14ac:dyDescent="0.25">
      <c r="A11" t="s">
        <v>22</v>
      </c>
      <c r="B11" t="s">
        <v>30</v>
      </c>
    </row>
    <row r="12" spans="1:4" x14ac:dyDescent="0.25">
      <c r="A12" t="s">
        <v>23</v>
      </c>
      <c r="B12" t="s">
        <v>31</v>
      </c>
    </row>
    <row r="13" spans="1:4" x14ac:dyDescent="0.25">
      <c r="A13" t="s">
        <v>24</v>
      </c>
      <c r="B13" t="s">
        <v>32</v>
      </c>
    </row>
    <row r="14" spans="1:4" x14ac:dyDescent="0.25">
      <c r="A14" t="s">
        <v>25</v>
      </c>
      <c r="B14" t="s">
        <v>33</v>
      </c>
    </row>
    <row r="15" spans="1:4" x14ac:dyDescent="0.25">
      <c r="A15" t="s">
        <v>26</v>
      </c>
      <c r="B15" t="s">
        <v>34</v>
      </c>
    </row>
    <row r="16" spans="1:4" x14ac:dyDescent="0.25">
      <c r="A16" t="s">
        <v>27</v>
      </c>
      <c r="B16" t="s">
        <v>35</v>
      </c>
    </row>
    <row r="17" spans="1:2" x14ac:dyDescent="0.25">
      <c r="A17" t="s">
        <v>28</v>
      </c>
      <c r="B17" t="s">
        <v>36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071A9-FD97-4F06-9F2D-5E872D4B10A0}">
  <dimension ref="A2:S30"/>
  <sheetViews>
    <sheetView topLeftCell="A7" workbookViewId="0">
      <selection activeCell="E7" sqref="E7"/>
    </sheetView>
  </sheetViews>
  <sheetFormatPr baseColWidth="10" defaultRowHeight="15" x14ac:dyDescent="0.25"/>
  <cols>
    <col min="1" max="1" width="23.42578125" customWidth="1"/>
    <col min="2" max="19" width="18.7109375" customWidth="1"/>
  </cols>
  <sheetData>
    <row r="2" spans="1:19" x14ac:dyDescent="0.25">
      <c r="B2" s="10" t="s">
        <v>76</v>
      </c>
      <c r="C2" s="10"/>
      <c r="D2" s="10"/>
      <c r="E2" s="10"/>
    </row>
    <row r="5" spans="1:19" ht="30" customHeight="1" x14ac:dyDescent="0.25">
      <c r="A5" t="s">
        <v>8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</row>
    <row r="6" spans="1:19" ht="30" customHeight="1" x14ac:dyDescent="0.25">
      <c r="A6" t="s">
        <v>9</v>
      </c>
      <c r="B6" s="2">
        <v>10180</v>
      </c>
      <c r="C6" s="2">
        <v>12067</v>
      </c>
      <c r="D6" s="2">
        <v>10456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"/>
      <c r="R6" s="1"/>
      <c r="S6" s="1"/>
    </row>
    <row r="7" spans="1:19" ht="30" customHeight="1" x14ac:dyDescent="0.25">
      <c r="A7" t="s">
        <v>10</v>
      </c>
      <c r="B7" s="3" t="str">
        <f>IF(ISBLANK(B6),"",VLOOKUP(B6,'Base clients'!$A$4:$E$9,2,0))</f>
        <v>Bar des sports</v>
      </c>
      <c r="C7" s="3" t="str">
        <f>IF(ISBLANK(C6),"",VLOOKUP(C6,'Base clients'!$A$4:$E$9,2,0))</f>
        <v>Bar des sports</v>
      </c>
      <c r="D7" s="3" t="str">
        <f>IF(ISBLANK(D6),"",VLOOKUP(D6,'Base clients'!$A$4:$E$9,2,0))</f>
        <v>Cafe de la poste</v>
      </c>
      <c r="E7" s="3" t="str">
        <f>IF(ISBLANK(E6),"",VLOOKUP(E6,'Base clients'!$A$4:$E$9,2,0))</f>
        <v/>
      </c>
      <c r="F7" s="3" t="str">
        <f>IF(ISBLANK(F6),"",VLOOKUP(F6,'Base clients'!$A$4:$E$9,2,0))</f>
        <v/>
      </c>
      <c r="G7" s="3" t="str">
        <f>IF(ISBLANK(G6),"",VLOOKUP(G6,'Base clients'!$A$4:$E$9,2,0))</f>
        <v/>
      </c>
      <c r="H7" s="3" t="str">
        <f>IF(ISBLANK(H6),"",VLOOKUP(H6,'Base clients'!$A$4:$E$9,2,0))</f>
        <v/>
      </c>
      <c r="I7" s="3" t="str">
        <f>IF(ISBLANK(I6),"",VLOOKUP(I6,'Base clients'!$A$4:$E$9,2,0))</f>
        <v/>
      </c>
      <c r="J7" s="3" t="str">
        <f>IF(ISBLANK(J6),"",VLOOKUP(J6,'Base clients'!$A$4:$E$9,2,0))</f>
        <v/>
      </c>
      <c r="K7" s="3" t="str">
        <f>IF(ISBLANK(K6),"",VLOOKUP(K6,'Base clients'!$A$4:$E$9,2,0))</f>
        <v/>
      </c>
      <c r="L7" s="3" t="str">
        <f>IF(ISBLANK(L6),"",VLOOKUP(L6,'Base clients'!$A$4:$E$9,2,0))</f>
        <v/>
      </c>
      <c r="M7" s="3" t="str">
        <f>IF(ISBLANK(M6),"",VLOOKUP(M6,'Base clients'!$A$4:$E$9,2,0))</f>
        <v/>
      </c>
      <c r="N7" s="3" t="str">
        <f>IF(ISBLANK(N6),"",VLOOKUP(N6,'Base clients'!$A$4:$E$9,2,0))</f>
        <v/>
      </c>
      <c r="O7" s="3" t="str">
        <f>IF(ISBLANK(O6),"",VLOOKUP(O6,'Base clients'!$A$4:$E$9,2,0))</f>
        <v/>
      </c>
      <c r="P7" s="3" t="str">
        <f>IF(ISBLANK(P6),"",VLOOKUP(P6,'Base clients'!$A$4:$E$9,2,0))</f>
        <v/>
      </c>
      <c r="Q7" s="3" t="str">
        <f>IF(ISBLANK(Q6),"",VLOOKUP(Q6,'Base clients'!$A$4:$E$9,2,0))</f>
        <v/>
      </c>
      <c r="R7" s="3" t="str">
        <f>IF(ISBLANK(R6),"",VLOOKUP(R6,'Base clients'!$A$4:$E$9,2,0))</f>
        <v/>
      </c>
    </row>
    <row r="8" spans="1:19" ht="30" customHeight="1" x14ac:dyDescent="0.25"/>
    <row r="9" spans="1:19" ht="30" customHeight="1" x14ac:dyDescent="0.25">
      <c r="A9" s="6" t="s">
        <v>11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9" ht="30" customHeight="1" x14ac:dyDescent="0.25">
      <c r="A10" s="6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9" ht="30" customHeight="1" x14ac:dyDescent="0.25">
      <c r="A11" s="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9" ht="30" customHeight="1" x14ac:dyDescent="0.25">
      <c r="A12" t="str">
        <f>'Base produits'!A5&amp;"-"&amp;'Base produits'!B5&amp;":"</f>
        <v>P001-Pomme:</v>
      </c>
      <c r="B12">
        <v>1</v>
      </c>
      <c r="C12">
        <v>5</v>
      </c>
    </row>
    <row r="13" spans="1:19" ht="30" customHeight="1" x14ac:dyDescent="0.25">
      <c r="A13" t="str">
        <f>'Base produits'!A6&amp;"-"&amp;'Base produits'!B6&amp;":"</f>
        <v>P002-Ananas:</v>
      </c>
      <c r="B13">
        <v>2</v>
      </c>
      <c r="C13">
        <v>4</v>
      </c>
    </row>
    <row r="14" spans="1:19" ht="30" customHeight="1" x14ac:dyDescent="0.25">
      <c r="A14" t="str">
        <f>'Base produits'!A7&amp;"-"&amp;'Base produits'!B7&amp;":"</f>
        <v>P003-Poire:</v>
      </c>
      <c r="B14">
        <v>3</v>
      </c>
      <c r="C14">
        <v>3</v>
      </c>
    </row>
    <row r="15" spans="1:19" ht="30" customHeight="1" x14ac:dyDescent="0.25">
      <c r="A15" t="str">
        <f>'Base produits'!A8&amp;"-"&amp;'Base produits'!B8&amp;":"</f>
        <v>P004-Orange:</v>
      </c>
      <c r="B15">
        <v>4</v>
      </c>
      <c r="C15">
        <v>2</v>
      </c>
    </row>
    <row r="16" spans="1:19" ht="30" customHeight="1" x14ac:dyDescent="0.25">
      <c r="A16" t="str">
        <f>'Base produits'!A9&amp;"-"&amp;'Base produits'!B9&amp;":"</f>
        <v>P005-Abricot:</v>
      </c>
      <c r="B16">
        <v>5</v>
      </c>
      <c r="C16">
        <v>1</v>
      </c>
    </row>
    <row r="17" spans="1:1" ht="30" customHeight="1" x14ac:dyDescent="0.25">
      <c r="A17" t="str">
        <f>'Base produits'!A10&amp;"-"&amp;'Base produits'!B10&amp;":"</f>
        <v>P006-Produit 6:</v>
      </c>
    </row>
    <row r="18" spans="1:1" ht="30" customHeight="1" x14ac:dyDescent="0.25">
      <c r="A18" t="str">
        <f>'Base produits'!A11&amp;"-"&amp;'Base produits'!B11&amp;":"</f>
        <v>P007-Produit 7:</v>
      </c>
    </row>
    <row r="19" spans="1:1" ht="30" customHeight="1" x14ac:dyDescent="0.25">
      <c r="A19" t="str">
        <f>'Base produits'!A12&amp;"-"&amp;'Base produits'!B12&amp;":"</f>
        <v>P008-Produit 8:</v>
      </c>
    </row>
    <row r="20" spans="1:1" ht="30" customHeight="1" x14ac:dyDescent="0.25">
      <c r="A20" t="str">
        <f>'Base produits'!A13&amp;"-"&amp;'Base produits'!B13&amp;":"</f>
        <v>P009-Produit 9:</v>
      </c>
    </row>
    <row r="21" spans="1:1" ht="30" customHeight="1" x14ac:dyDescent="0.25"/>
    <row r="22" spans="1:1" ht="30" customHeight="1" x14ac:dyDescent="0.25"/>
    <row r="23" spans="1:1" ht="30" customHeight="1" x14ac:dyDescent="0.25"/>
    <row r="24" spans="1:1" ht="30" customHeight="1" x14ac:dyDescent="0.25"/>
    <row r="25" spans="1:1" ht="30" customHeight="1" x14ac:dyDescent="0.25"/>
    <row r="26" spans="1:1" ht="30" customHeight="1" x14ac:dyDescent="0.25"/>
    <row r="27" spans="1:1" ht="30" customHeight="1" x14ac:dyDescent="0.25"/>
    <row r="28" spans="1:1" ht="30" customHeight="1" x14ac:dyDescent="0.25"/>
    <row r="29" spans="1:1" ht="30" customHeight="1" x14ac:dyDescent="0.25"/>
    <row r="30" spans="1:1" ht="30" customHeight="1" x14ac:dyDescent="0.25"/>
  </sheetData>
  <mergeCells count="14">
    <mergeCell ref="F9:F11"/>
    <mergeCell ref="A9:A11"/>
    <mergeCell ref="B9:B11"/>
    <mergeCell ref="C9:C11"/>
    <mergeCell ref="D9:D11"/>
    <mergeCell ref="E9:E11"/>
    <mergeCell ref="M9:M11"/>
    <mergeCell ref="N9:N11"/>
    <mergeCell ref="G9:G11"/>
    <mergeCell ref="H9:H11"/>
    <mergeCell ref="I9:I11"/>
    <mergeCell ref="J9:J11"/>
    <mergeCell ref="K9:K11"/>
    <mergeCell ref="L9:L11"/>
  </mergeCells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764ECCC-B250-4CE1-B3B8-7CBFAA4DE57A}">
          <x14:formula1>
            <xm:f>'Base clients'!$A$4:$A$9</xm:f>
          </x14:formula1>
          <xm:sqref>B6:S6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A9E4-42F4-4FCB-B32B-6A292098B03B}">
  <dimension ref="A2:S29"/>
  <sheetViews>
    <sheetView topLeftCell="A7" workbookViewId="0">
      <selection activeCell="A19" sqref="A19"/>
    </sheetView>
  </sheetViews>
  <sheetFormatPr baseColWidth="10" defaultRowHeight="15" x14ac:dyDescent="0.25"/>
  <sheetData>
    <row r="2" spans="6:11" x14ac:dyDescent="0.25">
      <c r="F2" t="s">
        <v>75</v>
      </c>
      <c r="H2" s="9" t="s">
        <v>42</v>
      </c>
      <c r="K2">
        <f>IF(HLOOKUP($H$2,'Base facturation'!$B$5:$ALN$61,2,0)=0,"",HLOOKUP($H$2,'Base facturation'!$B$5:$ALN$61,2,0))</f>
        <v>10180</v>
      </c>
    </row>
    <row r="7" spans="6:11" x14ac:dyDescent="0.25">
      <c r="F7" t="s">
        <v>60</v>
      </c>
      <c r="G7" t="str">
        <f>IF(ISERROR(VLOOKUP($K$2,'Base clients'!$A$4:$L$736,2,0)),"",VLOOKUP($K$2,'Base clients'!$A$4:$L$736,2,0))</f>
        <v>Bar des sports</v>
      </c>
    </row>
    <row r="8" spans="6:11" x14ac:dyDescent="0.25">
      <c r="F8" t="s">
        <v>61</v>
      </c>
      <c r="G8" t="str">
        <f>IF(IF(ISERROR(VLOOKUP($K$2,'Base clients'!$A$4:$L$736,3,0)),"",VLOOKUP($K$2,'Base clients'!$A$4:$L$736,3,0))=0,"",IF(ISERROR(VLOOKUP($K$2,'Base clients'!$A$4:$L$736,3,0)),"",VLOOKUP($K$2,'Base clients'!$A$4:$L$736,3,0)))</f>
        <v>1 rue XXX</v>
      </c>
    </row>
    <row r="10" spans="6:11" x14ac:dyDescent="0.25">
      <c r="G10">
        <f>IF(IF(ISERROR(VLOOKUP($K$2,'Base clients'!$A$4:$L$736,4,0)),"",VLOOKUP($K$2,'Base clients'!$A$4:$L$736,4,0))=0,"",IF(ISERROR(VLOOKUP($K$2,'Base clients'!$A$4:$L$736,4,0)),"",VLOOKUP($K$2,'Base clients'!$A$4:$L$736,4,0)))</f>
        <v>59000</v>
      </c>
      <c r="I10" t="str">
        <f>IF(IF(ISERROR(VLOOKUP($K$2,'Base clients'!$A$4:$L$736,5,0)),"",VLOOKUP($K$2,'Base clients'!$A$4:$L$736,5,0))=0,"",IF(ISERROR(VLOOKUP($K$2,'Base clients'!$A$4:$L$736,5,0)),"",VLOOKUP($K$2,'Base clients'!$A$4:$L$736,5,0)))</f>
        <v>Lille</v>
      </c>
    </row>
    <row r="11" spans="6:11" x14ac:dyDescent="0.25">
      <c r="F11" t="s">
        <v>62</v>
      </c>
      <c r="G11">
        <f>K2</f>
        <v>10180</v>
      </c>
    </row>
    <row r="17" spans="1:19" x14ac:dyDescent="0.25">
      <c r="A17" t="s">
        <v>63</v>
      </c>
      <c r="B17" s="5" t="s">
        <v>13</v>
      </c>
      <c r="C17" s="5"/>
      <c r="D17" s="5"/>
      <c r="E17" s="5"/>
      <c r="F17" t="s">
        <v>64</v>
      </c>
    </row>
    <row r="18" spans="1:19" x14ac:dyDescent="0.25">
      <c r="N18" s="7" t="s">
        <v>71</v>
      </c>
      <c r="O18" s="7" t="s">
        <v>72</v>
      </c>
      <c r="P18" s="7" t="s">
        <v>63</v>
      </c>
      <c r="Q18" s="7" t="s">
        <v>64</v>
      </c>
      <c r="R18" s="7" t="s">
        <v>73</v>
      </c>
      <c r="S18" s="7" t="s">
        <v>74</v>
      </c>
    </row>
    <row r="19" spans="1:19" x14ac:dyDescent="0.25">
      <c r="A19" t="str">
        <f>IF(ISERROR(VLOOKUP($S20,$O$20:$R$29,2,0)),"",VLOOKUP($S20,$O$20:$R$29,2,0))</f>
        <v>P001</v>
      </c>
      <c r="B19" s="8" t="str">
        <f>IF(ISERROR(VLOOKUP(A19,'Base produits'!$A$5:$H$607,2,0)),"",VLOOKUP(A19,'Base produits'!$A$5:$H$607,2,0))</f>
        <v>Pomme</v>
      </c>
      <c r="C19" s="8"/>
      <c r="D19" s="8"/>
      <c r="E19" s="8"/>
      <c r="F19">
        <f>IF(ISERROR(VLOOKUP($S20,$O$20:$R$29,3,0)),"",VLOOKUP($S20,$O$20:$R$29,3,0))</f>
        <v>1</v>
      </c>
      <c r="N19" s="4"/>
      <c r="O19" s="4"/>
      <c r="P19" s="4"/>
      <c r="Q19" s="4"/>
      <c r="R19" s="4"/>
      <c r="S19" s="4"/>
    </row>
    <row r="20" spans="1:19" x14ac:dyDescent="0.25">
      <c r="A20" t="str">
        <f t="shared" ref="A20:A26" si="0">IF(ISERROR(VLOOKUP($S21,$O$20:$R$29,2,0)),"",VLOOKUP($S21,$O$20:$R$29,2,0))</f>
        <v>P002</v>
      </c>
      <c r="B20" s="8" t="str">
        <f>IF(ISERROR(VLOOKUP(A20,'Base produits'!$A$5:$H$607,2,0)),"",VLOOKUP(A20,'Base produits'!$A$5:$H$607,2,0))</f>
        <v>Ananas</v>
      </c>
      <c r="F20">
        <f t="shared" ref="F20:F26" si="1">IF(ISERROR(VLOOKUP($S21,$O$20:$R$29,3,0)),"",VLOOKUP($S21,$O$20:$R$29,3,0))</f>
        <v>2</v>
      </c>
      <c r="N20" s="4">
        <f t="shared" ref="N20:N29" si="2">IF(Q20&gt;0,1,"")</f>
        <v>1</v>
      </c>
      <c r="O20" s="4">
        <f>N20</f>
        <v>1</v>
      </c>
      <c r="P20" s="4" t="str">
        <f>'Base produits'!A5</f>
        <v>P001</v>
      </c>
      <c r="Q20" s="4">
        <f>HLOOKUP($H$2,'Base facturation'!$B$5:$ALN$611,R20,0)</f>
        <v>1</v>
      </c>
      <c r="R20" s="4">
        <v>8</v>
      </c>
      <c r="S20" s="4">
        <v>1</v>
      </c>
    </row>
    <row r="21" spans="1:19" x14ac:dyDescent="0.25">
      <c r="A21" t="str">
        <f t="shared" si="0"/>
        <v>P003</v>
      </c>
      <c r="B21" s="8" t="str">
        <f>IF(ISERROR(VLOOKUP(A21,'Base produits'!$A$5:$H$607,2,0)),"",VLOOKUP(A21,'Base produits'!$A$5:$H$607,2,0))</f>
        <v>Poire</v>
      </c>
      <c r="F21">
        <f t="shared" si="1"/>
        <v>3</v>
      </c>
      <c r="N21" s="4">
        <f t="shared" si="2"/>
        <v>1</v>
      </c>
      <c r="O21" s="4">
        <f>SUM($N$20:N21)</f>
        <v>2</v>
      </c>
      <c r="P21" s="4" t="str">
        <f>'Base produits'!A6</f>
        <v>P002</v>
      </c>
      <c r="Q21" s="4">
        <f>HLOOKUP($H$2,'Base facturation'!$B$5:$ALN$611,R21,0)</f>
        <v>2</v>
      </c>
      <c r="R21" s="4">
        <v>9</v>
      </c>
      <c r="S21" s="4">
        <v>2</v>
      </c>
    </row>
    <row r="22" spans="1:19" x14ac:dyDescent="0.25">
      <c r="A22" t="str">
        <f t="shared" si="0"/>
        <v>P004</v>
      </c>
      <c r="B22" s="8" t="str">
        <f>IF(ISERROR(VLOOKUP(A22,'Base produits'!$A$5:$H$607,2,0)),"",VLOOKUP(A22,'Base produits'!$A$5:$H$607,2,0))</f>
        <v>Orange</v>
      </c>
      <c r="F22">
        <f t="shared" si="1"/>
        <v>4</v>
      </c>
      <c r="N22" s="4">
        <f t="shared" si="2"/>
        <v>1</v>
      </c>
      <c r="O22" s="4">
        <f>SUM($N$20:N22)</f>
        <v>3</v>
      </c>
      <c r="P22" s="4" t="str">
        <f>'Base produits'!A7</f>
        <v>P003</v>
      </c>
      <c r="Q22" s="4">
        <f>HLOOKUP($H$2,'Base facturation'!$B$5:$ALN$611,R22,0)</f>
        <v>3</v>
      </c>
      <c r="R22" s="4">
        <v>10</v>
      </c>
      <c r="S22" s="4">
        <v>3</v>
      </c>
    </row>
    <row r="23" spans="1:19" x14ac:dyDescent="0.25">
      <c r="A23" t="str">
        <f t="shared" si="0"/>
        <v>P005</v>
      </c>
      <c r="B23" s="8" t="str">
        <f>IF(ISERROR(VLOOKUP(A23,'Base produits'!$A$5:$H$607,2,0)),"",VLOOKUP(A23,'Base produits'!$A$5:$H$607,2,0))</f>
        <v>Abricot</v>
      </c>
      <c r="F23">
        <f>IF(ISERROR(VLOOKUP($S24,$O$20:$R$29,3,0)),"",VLOOKUP($S24,$O$20:$R$29,3,0))</f>
        <v>5</v>
      </c>
      <c r="N23" s="4">
        <f t="shared" si="2"/>
        <v>1</v>
      </c>
      <c r="O23" s="4">
        <f>SUM($N$20:N23)</f>
        <v>4</v>
      </c>
      <c r="P23" s="4" t="str">
        <f>'Base produits'!A8</f>
        <v>P004</v>
      </c>
      <c r="Q23" s="4">
        <f>HLOOKUP($H$2,'Base facturation'!$B$5:$ALN$611,R23,0)</f>
        <v>4</v>
      </c>
      <c r="R23" s="4">
        <v>11</v>
      </c>
      <c r="S23" s="4">
        <v>4</v>
      </c>
    </row>
    <row r="24" spans="1:19" x14ac:dyDescent="0.25">
      <c r="A24" t="str">
        <f t="shared" si="0"/>
        <v/>
      </c>
      <c r="B24" s="8" t="str">
        <f>IF(ISERROR(VLOOKUP(A24,'Base produits'!$A$5:$H$607,2,0)),"",VLOOKUP(A24,'Base produits'!$A$5:$H$607,2,0))</f>
        <v/>
      </c>
      <c r="F24" t="str">
        <f t="shared" si="1"/>
        <v/>
      </c>
      <c r="N24" s="4">
        <f t="shared" si="2"/>
        <v>1</v>
      </c>
      <c r="O24" s="4">
        <f>SUM($N$20:N24)</f>
        <v>5</v>
      </c>
      <c r="P24" s="4" t="str">
        <f>'Base produits'!A9</f>
        <v>P005</v>
      </c>
      <c r="Q24" s="4">
        <f>HLOOKUP($H$2,'Base facturation'!$B$5:$ALN$611,R24,0)</f>
        <v>5</v>
      </c>
      <c r="R24" s="4">
        <v>12</v>
      </c>
      <c r="S24" s="4">
        <v>5</v>
      </c>
    </row>
    <row r="25" spans="1:19" x14ac:dyDescent="0.25">
      <c r="A25" t="str">
        <f t="shared" si="0"/>
        <v/>
      </c>
      <c r="B25" s="8" t="str">
        <f>IF(ISERROR(VLOOKUP(A25,'Base produits'!$A$5:$H$607,2,0)),"",VLOOKUP(A25,'Base produits'!$A$5:$H$607,2,0))</f>
        <v/>
      </c>
      <c r="F25" t="str">
        <f t="shared" si="1"/>
        <v/>
      </c>
      <c r="N25" s="4" t="str">
        <f t="shared" si="2"/>
        <v/>
      </c>
      <c r="O25" s="4">
        <f>SUM($N$20:N25)</f>
        <v>5</v>
      </c>
      <c r="P25" s="4" t="str">
        <f>'Base produits'!A10</f>
        <v>P006</v>
      </c>
      <c r="Q25" s="4">
        <f>HLOOKUP($H$2,'Base facturation'!$B$5:$ALN$611,R25,0)</f>
        <v>0</v>
      </c>
      <c r="R25" s="4">
        <v>13</v>
      </c>
      <c r="S25" s="4">
        <v>6</v>
      </c>
    </row>
    <row r="26" spans="1:19" x14ac:dyDescent="0.25">
      <c r="A26" t="str">
        <f t="shared" si="0"/>
        <v/>
      </c>
      <c r="B26" s="8" t="str">
        <f>IF(ISERROR(VLOOKUP(A26,'Base produits'!$A$5:$H$607,2,0)),"",VLOOKUP(A26,'Base produits'!$A$5:$H$607,2,0))</f>
        <v/>
      </c>
      <c r="F26" t="str">
        <f t="shared" si="1"/>
        <v/>
      </c>
      <c r="N26" s="4" t="str">
        <f t="shared" si="2"/>
        <v/>
      </c>
      <c r="O26" s="4">
        <f>SUM($N$20:N26)</f>
        <v>5</v>
      </c>
      <c r="P26" s="4" t="str">
        <f>'Base produits'!A11</f>
        <v>P007</v>
      </c>
      <c r="Q26" s="4">
        <f>HLOOKUP($H$2,'Base facturation'!$B$5:$ALN$611,R26,0)</f>
        <v>0</v>
      </c>
      <c r="R26" s="4">
        <v>14</v>
      </c>
      <c r="S26" s="4">
        <v>7</v>
      </c>
    </row>
    <row r="27" spans="1:19" x14ac:dyDescent="0.25">
      <c r="B27" s="8" t="str">
        <f>IF(ISERROR(VLOOKUP(A27,'Base produits'!$A$5:$H$607,2,0)),"",VLOOKUP(A27,'Base produits'!$A$5:$H$607,2,0))</f>
        <v/>
      </c>
      <c r="N27" s="4" t="str">
        <f t="shared" si="2"/>
        <v/>
      </c>
      <c r="O27" s="4">
        <f>SUM($N$20:N27)</f>
        <v>5</v>
      </c>
      <c r="P27" s="4" t="str">
        <f>'Base produits'!A12</f>
        <v>P008</v>
      </c>
      <c r="Q27" s="4">
        <f>HLOOKUP($H$2,'Base facturation'!$B$5:$ALN$611,R27,0)</f>
        <v>0</v>
      </c>
      <c r="R27" s="4">
        <v>15</v>
      </c>
      <c r="S27" s="4">
        <v>8</v>
      </c>
    </row>
    <row r="28" spans="1:19" x14ac:dyDescent="0.25">
      <c r="N28" s="4" t="str">
        <f t="shared" si="2"/>
        <v/>
      </c>
      <c r="O28" s="4">
        <f>SUM($N$20:N28)</f>
        <v>5</v>
      </c>
      <c r="P28" s="4" t="str">
        <f>'Base produits'!A13</f>
        <v>P009</v>
      </c>
      <c r="Q28" s="4">
        <f>HLOOKUP($H$2,'Base facturation'!$B$5:$ALN$611,R28,0)</f>
        <v>0</v>
      </c>
      <c r="R28" s="4">
        <v>16</v>
      </c>
      <c r="S28" s="4">
        <v>9</v>
      </c>
    </row>
    <row r="29" spans="1:19" x14ac:dyDescent="0.25">
      <c r="N29" s="4" t="str">
        <f t="shared" si="2"/>
        <v/>
      </c>
      <c r="O29" s="4">
        <f>SUM($N$20:N29)</f>
        <v>5</v>
      </c>
      <c r="P29" s="4" t="str">
        <f>'Base produits'!A14</f>
        <v>P010</v>
      </c>
      <c r="Q29" s="4">
        <f>HLOOKUP($H$2,'Base facturation'!$B$5:$ALN$611,R29,0)</f>
        <v>0</v>
      </c>
      <c r="R29" s="4">
        <v>17</v>
      </c>
      <c r="S29" s="4">
        <v>10</v>
      </c>
    </row>
  </sheetData>
  <mergeCells count="1">
    <mergeCell ref="B17:E1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3FDE9C-5FD0-47A7-9E81-9ACBBAEF96BF}">
          <x14:formula1>
            <xm:f>'Base facturation'!$B$5:$S$5</xm:f>
          </x14:formula1>
          <xm:sqref>H2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451F-0191-4387-842D-CFFF7EF2E5D3}">
  <dimension ref="A3:C18"/>
  <sheetViews>
    <sheetView tabSelected="1" workbookViewId="0">
      <selection activeCell="F8" sqref="F8"/>
    </sheetView>
  </sheetViews>
  <sheetFormatPr baseColWidth="10" defaultRowHeight="15" x14ac:dyDescent="0.25"/>
  <sheetData>
    <row r="3" spans="1:3" x14ac:dyDescent="0.25">
      <c r="B3" s="11" t="s">
        <v>77</v>
      </c>
    </row>
    <row r="6" spans="1:3" x14ac:dyDescent="0.25">
      <c r="A6" t="str">
        <f>'Base produits'!A5</f>
        <v>P001</v>
      </c>
      <c r="B6" t="str">
        <f>'Base produits'!B5</f>
        <v>Pomme</v>
      </c>
      <c r="C6">
        <f>SUM('Base facturation'!B12:S12)</f>
        <v>6</v>
      </c>
    </row>
    <row r="7" spans="1:3" x14ac:dyDescent="0.25">
      <c r="A7" t="str">
        <f>'Base produits'!A6</f>
        <v>P002</v>
      </c>
      <c r="B7" t="str">
        <f>'Base produits'!B6</f>
        <v>Ananas</v>
      </c>
      <c r="C7">
        <f>SUM('Base facturation'!B13:S13)</f>
        <v>6</v>
      </c>
    </row>
    <row r="8" spans="1:3" x14ac:dyDescent="0.25">
      <c r="A8" t="str">
        <f>'Base produits'!A7</f>
        <v>P003</v>
      </c>
      <c r="B8" t="str">
        <f>'Base produits'!B7</f>
        <v>Poire</v>
      </c>
      <c r="C8">
        <f>SUM('Base facturation'!B14:S14)</f>
        <v>6</v>
      </c>
    </row>
    <row r="9" spans="1:3" x14ac:dyDescent="0.25">
      <c r="A9" t="str">
        <f>'Base produits'!A8</f>
        <v>P004</v>
      </c>
      <c r="B9" t="str">
        <f>'Base produits'!B8</f>
        <v>Orange</v>
      </c>
      <c r="C9">
        <f>SUM('Base facturation'!B15:S15)</f>
        <v>6</v>
      </c>
    </row>
    <row r="10" spans="1:3" x14ac:dyDescent="0.25">
      <c r="A10" t="str">
        <f>'Base produits'!A9</f>
        <v>P005</v>
      </c>
      <c r="B10" t="str">
        <f>'Base produits'!B9</f>
        <v>Abricot</v>
      </c>
      <c r="C10">
        <f>SUM('Base facturation'!B16:S16)</f>
        <v>6</v>
      </c>
    </row>
    <row r="11" spans="1:3" x14ac:dyDescent="0.25">
      <c r="A11" t="str">
        <f>'Base produits'!A10</f>
        <v>P006</v>
      </c>
    </row>
    <row r="12" spans="1:3" x14ac:dyDescent="0.25">
      <c r="A12" t="str">
        <f>'Base produits'!A11</f>
        <v>P007</v>
      </c>
    </row>
    <row r="13" spans="1:3" x14ac:dyDescent="0.25">
      <c r="A13" t="str">
        <f>'Base produits'!A12</f>
        <v>P008</v>
      </c>
    </row>
    <row r="14" spans="1:3" x14ac:dyDescent="0.25">
      <c r="A14" t="str">
        <f>'Base produits'!A13</f>
        <v>P009</v>
      </c>
    </row>
    <row r="15" spans="1:3" x14ac:dyDescent="0.25">
      <c r="A15" t="str">
        <f>'Base produits'!A14</f>
        <v>P010</v>
      </c>
    </row>
    <row r="16" spans="1:3" x14ac:dyDescent="0.25">
      <c r="A16" t="str">
        <f>'Base produits'!A15</f>
        <v>P011</v>
      </c>
    </row>
    <row r="17" spans="1:1" x14ac:dyDescent="0.25">
      <c r="A17" t="str">
        <f>'Base produits'!A16</f>
        <v>P012</v>
      </c>
    </row>
    <row r="18" spans="1:1" x14ac:dyDescent="0.25">
      <c r="A18" t="str">
        <f>'Base produits'!A17</f>
        <v>P013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clients</vt:lpstr>
      <vt:lpstr>Base produits</vt:lpstr>
      <vt:lpstr>Base facturation</vt:lpstr>
      <vt:lpstr>Bon de commande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dcterms:created xsi:type="dcterms:W3CDTF">2023-01-12T08:44:29Z</dcterms:created>
  <dcterms:modified xsi:type="dcterms:W3CDTF">2023-01-12T12:56:28Z</dcterms:modified>
</cp:coreProperties>
</file>