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127"/>
  <workbookPr/>
  <mc:AlternateContent xmlns:mc="http://schemas.openxmlformats.org/markup-compatibility/2006">
    <mc:Choice Requires="x15">
      <x15ac:absPath xmlns:x15ac="http://schemas.microsoft.com/office/spreadsheetml/2010/11/ac" url="C:\Users\m.lautier\Downloads\"/>
    </mc:Choice>
  </mc:AlternateContent>
  <xr:revisionPtr revIDLastSave="0" documentId="13_ncr:1_{A728C4A5-952C-46F3-A6F7-CAD6B82031FF}" xr6:coauthVersionLast="45" xr6:coauthVersionMax="46" xr10:uidLastSave="{00000000-0000-0000-0000-000000000000}"/>
  <bookViews>
    <workbookView xWindow="-108" yWindow="-108" windowWidth="23256" windowHeight="12576" tabRatio="860" xr2:uid="{00000000-000D-0000-FFFF-FFFF00000000}"/>
  </bookViews>
  <sheets>
    <sheet name="Matrice commande" sheetId="43" r:id="rId1"/>
    <sheet name="EN ATTENTE LIVRAISON (2)" sheetId="44" r:id="rId2"/>
    <sheet name="LIV.AVRIL" sheetId="45" r:id="rId3"/>
    <sheet name="LIVRAISON" sheetId="42" r:id="rId4"/>
    <sheet name="Formule" sheetId="25" r:id="rId5"/>
  </sheets>
  <definedNames>
    <definedName name="_xlnm._FilterDatabase" localSheetId="2" hidden="1">LIV.AVRIL!#REF!</definedName>
    <definedName name="_xlnm._FilterDatabase" localSheetId="3" hidden="1">LIVRAISON!#REF!</definedName>
    <definedName name="_xlnm._FilterDatabase" localSheetId="0" hidden="1">'Matrice commande'!$A$1:$S$28</definedName>
    <definedName name="FI" localSheetId="1">'EN ATTENTE LIVRAISON (2)'!$A$35:$A$36</definedName>
    <definedName name="FI" localSheetId="2">LIV.AVRIL!$A$31:$A$32</definedName>
    <definedName name="FI" localSheetId="3">LIVRAISON!$A$31:$A$32</definedName>
    <definedName name="FI" localSheetId="0">'Matrice commande'!$A$31:$A$32</definedName>
    <definedName name="FI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K39" i="43" l="1" a="1"/>
  <c r="K39" i="43" s="1"/>
  <c r="F38" i="45"/>
  <c r="F42" i="45"/>
  <c r="F43" i="45"/>
  <c r="D5" i="43"/>
  <c r="R5" i="43" s="1"/>
  <c r="D6" i="43"/>
  <c r="R6" i="43" s="1"/>
  <c r="D7" i="43"/>
  <c r="R7" i="43" s="1"/>
  <c r="D8" i="43"/>
  <c r="R8" i="43" s="1"/>
  <c r="D9" i="43"/>
  <c r="R9" i="43" s="1"/>
  <c r="D10" i="43"/>
  <c r="D11" i="43"/>
  <c r="D12" i="43"/>
  <c r="D13" i="43"/>
  <c r="R13" i="43" s="1"/>
  <c r="D14" i="43"/>
  <c r="R14" i="43" s="1"/>
  <c r="D15" i="43"/>
  <c r="R15" i="43" s="1"/>
  <c r="D16" i="43"/>
  <c r="R16" i="43" s="1"/>
  <c r="D17" i="43"/>
  <c r="D18" i="43"/>
  <c r="D19" i="43"/>
  <c r="D20" i="43"/>
  <c r="D21" i="43"/>
  <c r="R21" i="43" s="1"/>
  <c r="D22" i="43"/>
  <c r="R22" i="43" s="1"/>
  <c r="D23" i="43"/>
  <c r="R23" i="43" s="1"/>
  <c r="D4" i="43"/>
  <c r="R10" i="43"/>
  <c r="R11" i="43"/>
  <c r="R12" i="43"/>
  <c r="R17" i="43"/>
  <c r="R18" i="43"/>
  <c r="R19" i="43"/>
  <c r="R20" i="43"/>
  <c r="R24" i="43"/>
  <c r="R6" i="45"/>
  <c r="R7" i="45"/>
  <c r="R8" i="45"/>
  <c r="R9" i="45"/>
  <c r="R10" i="45"/>
  <c r="R11" i="45"/>
  <c r="R12" i="45"/>
  <c r="R13" i="45"/>
  <c r="R14" i="45"/>
  <c r="R15" i="45"/>
  <c r="R16" i="45"/>
  <c r="R17" i="45"/>
  <c r="R18" i="45"/>
  <c r="R19" i="45"/>
  <c r="R20" i="45"/>
  <c r="R21" i="45"/>
  <c r="R22" i="45"/>
  <c r="R23" i="45"/>
  <c r="R5" i="42"/>
  <c r="R6" i="42"/>
  <c r="R7" i="42"/>
  <c r="R8" i="42"/>
  <c r="R9" i="42"/>
  <c r="R10" i="42"/>
  <c r="R11" i="42"/>
  <c r="R12" i="42"/>
  <c r="R13" i="42"/>
  <c r="R14" i="42"/>
  <c r="R15" i="42"/>
  <c r="R16" i="42"/>
  <c r="R17" i="42"/>
  <c r="R18" i="42"/>
  <c r="R19" i="42"/>
  <c r="R20" i="42"/>
  <c r="R21" i="42"/>
  <c r="R22" i="42"/>
  <c r="R23" i="42"/>
  <c r="R4" i="42"/>
  <c r="D4" i="42"/>
  <c r="E43" i="45"/>
  <c r="P43" i="45" s="1"/>
  <c r="E42" i="45"/>
  <c r="P42" i="45" s="1"/>
  <c r="E41" i="45"/>
  <c r="P41" i="45" s="1"/>
  <c r="E40" i="45"/>
  <c r="E39" i="45"/>
  <c r="P39" i="45" s="1"/>
  <c r="E38" i="45"/>
  <c r="E37" i="45"/>
  <c r="P38" i="45" s="1"/>
  <c r="E36" i="45"/>
  <c r="E35" i="45"/>
  <c r="P35" i="45" s="1"/>
  <c r="E34" i="45"/>
  <c r="P33" i="45"/>
  <c r="E33" i="45"/>
  <c r="P36" i="45" s="1"/>
  <c r="E32" i="45"/>
  <c r="E31" i="45"/>
  <c r="F39" i="45" s="1"/>
  <c r="D23" i="45"/>
  <c r="D22" i="45"/>
  <c r="D21" i="45"/>
  <c r="D20" i="45"/>
  <c r="D19" i="45"/>
  <c r="D18" i="45"/>
  <c r="D17" i="45"/>
  <c r="D16" i="45"/>
  <c r="D15" i="45"/>
  <c r="D14" i="45"/>
  <c r="D13" i="45"/>
  <c r="D12" i="45"/>
  <c r="D11" i="45"/>
  <c r="D10" i="45"/>
  <c r="D9" i="45"/>
  <c r="D8" i="45"/>
  <c r="D7" i="45"/>
  <c r="D6" i="45"/>
  <c r="D5" i="45"/>
  <c r="R5" i="45" s="1"/>
  <c r="D4" i="45"/>
  <c r="R4" i="45" s="1"/>
  <c r="E37" i="42"/>
  <c r="E38" i="42"/>
  <c r="D5" i="42"/>
  <c r="D6" i="42"/>
  <c r="D7" i="42"/>
  <c r="D8" i="42"/>
  <c r="D9" i="42"/>
  <c r="D10" i="42"/>
  <c r="D11" i="42"/>
  <c r="D12" i="42"/>
  <c r="D13" i="42"/>
  <c r="D14" i="42"/>
  <c r="D15" i="42"/>
  <c r="D16" i="42"/>
  <c r="D17" i="42"/>
  <c r="D18" i="42"/>
  <c r="D19" i="42"/>
  <c r="D20" i="42"/>
  <c r="D21" i="42"/>
  <c r="D22" i="42"/>
  <c r="D23" i="42"/>
  <c r="F33" i="45" l="1"/>
  <c r="P37" i="45"/>
  <c r="F37" i="45"/>
  <c r="F40" i="45"/>
  <c r="P30" i="45"/>
  <c r="P40" i="45"/>
  <c r="P31" i="45"/>
  <c r="F41" i="45"/>
  <c r="F32" i="45"/>
  <c r="P32" i="45"/>
  <c r="F36" i="45"/>
  <c r="P33" i="42"/>
  <c r="E43" i="42"/>
  <c r="E42" i="42"/>
  <c r="E41" i="42"/>
  <c r="P30" i="42" l="1"/>
  <c r="P35" i="44" l="1"/>
  <c r="N35" i="44"/>
  <c r="M35" i="44"/>
  <c r="L35" i="44"/>
  <c r="K35" i="44"/>
  <c r="J35" i="44"/>
  <c r="I35" i="44"/>
  <c r="G35" i="44"/>
  <c r="D31" i="43" l="1"/>
  <c r="P38" i="42" l="1"/>
  <c r="P42" i="42"/>
  <c r="P43" i="42"/>
  <c r="P41" i="42"/>
  <c r="E31" i="43"/>
  <c r="D33" i="43"/>
  <c r="D34" i="43"/>
  <c r="D35" i="43"/>
  <c r="D36" i="43"/>
  <c r="D37" i="43"/>
  <c r="D38" i="43"/>
  <c r="D39" i="43"/>
  <c r="E33" i="43" l="1"/>
  <c r="E37" i="43"/>
  <c r="E32" i="43"/>
  <c r="E36" i="43"/>
  <c r="E39" i="43"/>
  <c r="E31" i="42"/>
  <c r="E33" i="42"/>
  <c r="E32" i="42"/>
  <c r="P32" i="42" l="1"/>
  <c r="P31" i="42"/>
  <c r="P37" i="42"/>
  <c r="P36" i="42"/>
  <c r="D41" i="43" l="1"/>
  <c r="D42" i="43"/>
  <c r="D44" i="43"/>
  <c r="D43" i="43"/>
  <c r="D40" i="43"/>
  <c r="E40" i="43" s="1"/>
  <c r="E40" i="42"/>
  <c r="P40" i="42" s="1"/>
  <c r="E39" i="42"/>
  <c r="P39" i="42" s="1"/>
  <c r="E36" i="42"/>
  <c r="E35" i="42"/>
  <c r="E34" i="42"/>
  <c r="F39" i="42" l="1"/>
  <c r="E43" i="43"/>
  <c r="F40" i="42"/>
  <c r="F32" i="42"/>
  <c r="F41" i="42"/>
  <c r="F33" i="42"/>
  <c r="F37" i="42"/>
  <c r="F36" i="42"/>
  <c r="P35" i="42" l="1"/>
  <c r="R4" i="43" l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<sst xmlns="http://schemas.openxmlformats.org/spreadsheetml/2006/main" count="362" uniqueCount="153">
  <si>
    <t>Financement</t>
  </si>
  <si>
    <t>Nom du client</t>
  </si>
  <si>
    <t>Stock</t>
  </si>
  <si>
    <t>CA</t>
  </si>
  <si>
    <t>Véhicule</t>
  </si>
  <si>
    <t>Non</t>
  </si>
  <si>
    <t>Oui</t>
  </si>
  <si>
    <t xml:space="preserve">EN ATTENTE DE LIVRAISON </t>
  </si>
  <si>
    <t>VD</t>
  </si>
  <si>
    <t>Prime</t>
  </si>
  <si>
    <t>PCP</t>
  </si>
  <si>
    <t>Liv. prévue</t>
  </si>
  <si>
    <t>OUI</t>
  </si>
  <si>
    <t>NON</t>
  </si>
  <si>
    <t>LOA</t>
  </si>
  <si>
    <t>Validé</t>
  </si>
  <si>
    <t>Type</t>
  </si>
  <si>
    <t>GRAVAGE</t>
  </si>
  <si>
    <t>Moyenne CA</t>
  </si>
  <si>
    <t>DIAZ</t>
  </si>
  <si>
    <t>RIFTER PT</t>
  </si>
  <si>
    <t>Waxoyl</t>
  </si>
  <si>
    <t>PACK COMPLET</t>
  </si>
  <si>
    <t>R/O</t>
  </si>
  <si>
    <t>OBJECTIFS</t>
  </si>
  <si>
    <t>EXPERT</t>
  </si>
  <si>
    <t>C.BAIL</t>
  </si>
  <si>
    <t>Total présta</t>
  </si>
  <si>
    <t>Nombre</t>
  </si>
  <si>
    <t>Total Financement</t>
  </si>
  <si>
    <t>WAXOYL</t>
  </si>
  <si>
    <t>TOTAL COMMANDE</t>
  </si>
  <si>
    <t>VAC</t>
  </si>
  <si>
    <t>LLD</t>
  </si>
  <si>
    <t>TOTAL LIVRAISON</t>
  </si>
  <si>
    <t>TOTAL CA Financé</t>
  </si>
  <si>
    <t>LAGUENS</t>
  </si>
  <si>
    <t>208 PT</t>
  </si>
  <si>
    <t>Traqueur</t>
  </si>
  <si>
    <t>EGVN</t>
  </si>
  <si>
    <t>TRAQUEUR</t>
  </si>
  <si>
    <t>Livrée LE :</t>
  </si>
  <si>
    <t>Pénétration</t>
  </si>
  <si>
    <t>De 45% à 50.9%</t>
  </si>
  <si>
    <t>0.3%</t>
  </si>
  <si>
    <t>0.5%</t>
  </si>
  <si>
    <t>0.7%</t>
  </si>
  <si>
    <t>1.2%</t>
  </si>
  <si>
    <t>1.4%</t>
  </si>
  <si>
    <t>TOTAL =</t>
  </si>
  <si>
    <t>Base de calcul</t>
  </si>
  <si>
    <t>TOTAL  ASSU</t>
  </si>
  <si>
    <t>ASSU</t>
  </si>
  <si>
    <t xml:space="preserve"> CHALENDARD</t>
  </si>
  <si>
    <t>TORRES</t>
  </si>
  <si>
    <t>208 E</t>
  </si>
  <si>
    <t>DORRIDANT</t>
  </si>
  <si>
    <t>5008 HDI</t>
  </si>
  <si>
    <t>FOURCADE</t>
  </si>
  <si>
    <t>308 Puretech</t>
  </si>
  <si>
    <t>COURTEL</t>
  </si>
  <si>
    <t>2008 HDI</t>
  </si>
  <si>
    <t>ASENCIO</t>
  </si>
  <si>
    <t>2008 Puretech</t>
  </si>
  <si>
    <t>DIGNE</t>
  </si>
  <si>
    <t>RICCOBENE</t>
  </si>
  <si>
    <t>3008 ALL</t>
  </si>
  <si>
    <t>GOMEZ</t>
  </si>
  <si>
    <t>508 Hyb</t>
  </si>
  <si>
    <t>Rifter</t>
  </si>
  <si>
    <t>208-Elec</t>
  </si>
  <si>
    <t>2008-Elec</t>
  </si>
  <si>
    <t>3008-Hyb</t>
  </si>
  <si>
    <t>Rifter-Elec</t>
  </si>
  <si>
    <t>EXPERT-Elec</t>
  </si>
  <si>
    <t>BOXER</t>
  </si>
  <si>
    <t>BOXER-Elec</t>
  </si>
  <si>
    <t>TRAVELLER</t>
  </si>
  <si>
    <t>TRAVELLER-ELEC</t>
  </si>
  <si>
    <t>ASS &lt; 140%</t>
  </si>
  <si>
    <t>&gt;58%</t>
  </si>
  <si>
    <t>De 51% à 58%</t>
  </si>
  <si>
    <t>ASS &lt; 160%</t>
  </si>
  <si>
    <t>ASS &gt;= 160%</t>
  </si>
  <si>
    <t>30€ (50€ si 5)</t>
  </si>
  <si>
    <t>&gt;=80%</t>
  </si>
  <si>
    <t>&gt;=100%</t>
  </si>
  <si>
    <t>&gt;=110%</t>
  </si>
  <si>
    <t>&gt;=120%</t>
  </si>
  <si>
    <t>CAT</t>
  </si>
  <si>
    <t>Modele</t>
  </si>
  <si>
    <t>Categorie</t>
  </si>
  <si>
    <t>A</t>
  </si>
  <si>
    <t>B</t>
  </si>
  <si>
    <t>C</t>
  </si>
  <si>
    <t>Prime CREDIT</t>
  </si>
  <si>
    <t>PACK LIVRAISON</t>
  </si>
  <si>
    <t>COYOTTE</t>
  </si>
  <si>
    <t>Coyote</t>
  </si>
  <si>
    <t>PACK AUTOSPHERE</t>
  </si>
  <si>
    <t>TRAQUEUR/GRAVAGE</t>
  </si>
  <si>
    <t>COYOTTE/GRAVAGE</t>
  </si>
  <si>
    <t>Autosph.</t>
  </si>
  <si>
    <t>&gt;=55%</t>
  </si>
  <si>
    <t>&lt;45%</t>
  </si>
  <si>
    <t>&gt;=45%</t>
  </si>
  <si>
    <t>&gt;=51%</t>
  </si>
  <si>
    <t>Pack Liv.</t>
  </si>
  <si>
    <t>Coyotte</t>
  </si>
  <si>
    <t>CREDIT</t>
  </si>
  <si>
    <t>PERIPHERIQUES</t>
  </si>
  <si>
    <t>COMMANDES</t>
  </si>
  <si>
    <t>LIVRAISON MARS</t>
  </si>
  <si>
    <t>stock oui</t>
  </si>
  <si>
    <t>stock non</t>
  </si>
  <si>
    <t>DANESI</t>
  </si>
  <si>
    <t>CHAUFFARD</t>
  </si>
  <si>
    <t>MEYNIER</t>
  </si>
  <si>
    <t>OLIBE</t>
  </si>
  <si>
    <t>LIVRAISONS</t>
  </si>
  <si>
    <t>Si 8 PP Livré</t>
  </si>
  <si>
    <t>PRIMES</t>
  </si>
  <si>
    <t>Si Qualité &gt;= 96% +</t>
  </si>
  <si>
    <t xml:space="preserve">Si 6 PP livré </t>
  </si>
  <si>
    <t>Pack comp</t>
  </si>
  <si>
    <t>AUTOSPHERE ENTRETIEN</t>
  </si>
  <si>
    <t>PCP/EVGN</t>
  </si>
  <si>
    <t>P.AUTO.Entretien</t>
  </si>
  <si>
    <t>Dont LOA</t>
  </si>
  <si>
    <t>PARTNER-Elec</t>
  </si>
  <si>
    <t>PARTNER</t>
  </si>
  <si>
    <t>CAT.</t>
  </si>
  <si>
    <t>Prime commande</t>
  </si>
  <si>
    <t>Qualité</t>
  </si>
  <si>
    <t>BLESTEL</t>
  </si>
  <si>
    <t>ORTIS</t>
  </si>
  <si>
    <t>Finan.</t>
  </si>
  <si>
    <t>Observations</t>
  </si>
  <si>
    <t>SI PCP &gt;55% = 15€</t>
  </si>
  <si>
    <t>SI PCP &gt;55% = 40€</t>
  </si>
  <si>
    <t>PACK COMPLET (Grav. + autosphere)</t>
  </si>
  <si>
    <t>PRIME VD</t>
  </si>
  <si>
    <t>PRIME LIVRAISON</t>
  </si>
  <si>
    <t>Si CA Moyen &gt; 13300  X1,2</t>
  </si>
  <si>
    <t>Si Essai &gt;=85% / +</t>
  </si>
  <si>
    <t>ESSAI</t>
  </si>
  <si>
    <t>Catégorie</t>
  </si>
  <si>
    <t>308-Hyb</t>
  </si>
  <si>
    <t>COMMANDES AVRIL</t>
  </si>
  <si>
    <t>simoni</t>
  </si>
  <si>
    <t>Pascal</t>
  </si>
  <si>
    <t>sdfsdf</t>
  </si>
  <si>
    <t>dfsfd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</si>
</sst>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6" formatCode="#,##0\ &quot;€&quot;;[Red]\-#,##0\ &quot;€&quot;"/>
    <numFmt numFmtId="44" formatCode="_-* #,##0.00\ &quot;€&quot;_-;\-* #,##0.00\ &quot;€&quot;_-;_-* &quot;-&quot;??\ &quot;€&quot;_-;_-@_-"/>
    <numFmt numFmtId="164" formatCode="dd/mm/yy;@"/>
    <numFmt numFmtId="165" formatCode="#,##0.00\ &quot;€&quot;"/>
    <numFmt numFmtId="166" formatCode="0.0%"/>
    <numFmt numFmtId="167" formatCode="#,##0\ &quot;€&quot;"/>
  </numFmts>
  <fonts count="2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u/>
      <sz val="12"/>
      <color theme="4" tint="0.59999389629810485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8"/>
      <color rgb="FF000000"/>
      <name val="Calibri"/>
      <family val="2"/>
      <scheme val="minor"/>
    </font>
    <font>
      <sz val="8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sz val="9"/>
      <color rgb="FF000000"/>
      <name val="Calibri"/>
      <family val="2"/>
      <scheme val="minor"/>
    </font>
    <font>
      <sz val="9"/>
      <color theme="1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i/>
      <sz val="10"/>
      <color rgb="FFFF0000"/>
      <name val="Calibri"/>
      <family val="2"/>
      <scheme val="minor"/>
    </font>
    <font>
      <b/>
      <i/>
      <sz val="11"/>
      <color rgb="FFFF0000"/>
      <name val="Calibri"/>
      <family val="2"/>
      <scheme val="minor"/>
    </font>
  </fonts>
  <fills count="19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rgb="FFDDDDDD"/>
        <bgColor indexed="64"/>
      </patternFill>
    </fill>
    <fill>
      <patternFill patternType="solid">
        <fgColor rgb="FFFFC000"/>
        <bgColor indexed="64"/>
      </patternFill>
    </fill>
  </fills>
  <borders count="4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5" fillId="9" borderId="0" applyNumberFormat="0" applyBorder="0" applyAlignment="0" applyProtection="0"/>
    <xf numFmtId="0" fontId="6" fillId="10" borderId="0" applyNumberFormat="0" applyBorder="0" applyAlignment="0" applyProtection="0"/>
    <xf numFmtId="44" fontId="7" fillId="0" borderId="0" applyFont="0" applyFill="0" applyBorder="0" applyAlignment="0" applyProtection="0"/>
  </cellStyleXfs>
  <cellXfs count="243">
    <xf numFmtId="0" fontId="0" fillId="0" borderId="0" xfId="0"/>
    <xf numFmtId="0" fontId="0" fillId="2" borderId="1" xfId="0" applyFill="1" applyBorder="1" applyAlignment="1">
      <alignment horizontal="center"/>
    </xf>
    <xf numFmtId="0" fontId="0" fillId="0" borderId="1" xfId="0" applyBorder="1"/>
    <xf numFmtId="0" fontId="1" fillId="0" borderId="1" xfId="0" applyFont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0" fillId="3" borderId="1" xfId="0" applyFill="1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0" fillId="0" borderId="3" xfId="0" applyBorder="1" applyAlignment="1"/>
    <xf numFmtId="0" fontId="0" fillId="0" borderId="1" xfId="0" applyBorder="1" applyAlignment="1">
      <alignment horizontal="center" vertical="center"/>
    </xf>
    <xf numFmtId="16" fontId="1" fillId="0" borderId="1" xfId="0" applyNumberFormat="1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2" fontId="1" fillId="0" borderId="1" xfId="0" applyNumberFormat="1" applyFont="1" applyBorder="1" applyAlignment="1">
      <alignment horizontal="center" vertical="center"/>
    </xf>
    <xf numFmtId="165" fontId="1" fillId="0" borderId="1" xfId="0" applyNumberFormat="1" applyFont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0" borderId="5" xfId="0" applyFont="1" applyBorder="1" applyAlignment="1">
      <alignment horizontal="center"/>
    </xf>
    <xf numFmtId="0" fontId="1" fillId="0" borderId="5" xfId="0" applyFont="1" applyBorder="1" applyAlignment="1">
      <alignment horizontal="center" vertical="center"/>
    </xf>
    <xf numFmtId="165" fontId="1" fillId="0" borderId="5" xfId="0" applyNumberFormat="1" applyFont="1" applyBorder="1" applyAlignment="1">
      <alignment horizontal="center" vertical="center"/>
    </xf>
    <xf numFmtId="0" fontId="0" fillId="2" borderId="5" xfId="0" applyFill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6" xfId="0" applyFont="1" applyBorder="1" applyAlignment="1">
      <alignment horizontal="center" vertical="center"/>
    </xf>
    <xf numFmtId="165" fontId="1" fillId="0" borderId="6" xfId="0" applyNumberFormat="1" applyFont="1" applyBorder="1" applyAlignment="1">
      <alignment horizontal="center" vertical="center"/>
    </xf>
    <xf numFmtId="0" fontId="0" fillId="0" borderId="0" xfId="0" applyBorder="1"/>
    <xf numFmtId="0" fontId="1" fillId="0" borderId="6" xfId="0" applyFont="1" applyFill="1" applyBorder="1" applyAlignment="1">
      <alignment horizontal="center"/>
    </xf>
    <xf numFmtId="165" fontId="1" fillId="0" borderId="1" xfId="0" applyNumberFormat="1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/>
    </xf>
    <xf numFmtId="16" fontId="1" fillId="0" borderId="1" xfId="0" applyNumberFormat="1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/>
    </xf>
    <xf numFmtId="0" fontId="1" fillId="5" borderId="4" xfId="0" applyFont="1" applyFill="1" applyBorder="1" applyAlignment="1">
      <alignment horizontal="center"/>
    </xf>
    <xf numFmtId="0" fontId="0" fillId="5" borderId="1" xfId="0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165" fontId="1" fillId="0" borderId="5" xfId="0" applyNumberFormat="1" applyFont="1" applyFill="1" applyBorder="1" applyAlignment="1">
      <alignment horizontal="center" vertical="center"/>
    </xf>
    <xf numFmtId="0" fontId="1" fillId="5" borderId="5" xfId="0" applyFont="1" applyFill="1" applyBorder="1" applyAlignment="1">
      <alignment horizontal="center"/>
    </xf>
    <xf numFmtId="0" fontId="1" fillId="5" borderId="5" xfId="0" applyFont="1" applyFill="1" applyBorder="1" applyAlignment="1">
      <alignment horizontal="center" vertical="center"/>
    </xf>
    <xf numFmtId="0" fontId="0" fillId="0" borderId="1" xfId="0" quotePrefix="1" applyBorder="1" applyAlignment="1">
      <alignment horizontal="center" vertical="center"/>
    </xf>
    <xf numFmtId="165" fontId="0" fillId="0" borderId="1" xfId="0" applyNumberFormat="1" applyBorder="1" applyAlignment="1">
      <alignment horizontal="center" vertical="center"/>
    </xf>
    <xf numFmtId="0" fontId="1" fillId="4" borderId="14" xfId="0" applyFont="1" applyFill="1" applyBorder="1" applyAlignment="1">
      <alignment horizontal="center" vertical="center"/>
    </xf>
    <xf numFmtId="166" fontId="5" fillId="9" borderId="2" xfId="1" applyNumberFormat="1" applyBorder="1" applyAlignment="1">
      <alignment horizontal="center" vertical="center"/>
    </xf>
    <xf numFmtId="0" fontId="10" fillId="0" borderId="0" xfId="0" applyFont="1" applyBorder="1" applyAlignment="1">
      <alignment horizontal="center" vertical="center" wrapText="1"/>
    </xf>
    <xf numFmtId="9" fontId="10" fillId="0" borderId="0" xfId="0" applyNumberFormat="1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4" fillId="8" borderId="15" xfId="0" applyFont="1" applyFill="1" applyBorder="1" applyAlignment="1">
      <alignment horizontal="center"/>
    </xf>
    <xf numFmtId="0" fontId="2" fillId="0" borderId="16" xfId="0" applyFont="1" applyFill="1" applyBorder="1" applyAlignment="1">
      <alignment horizontal="center"/>
    </xf>
    <xf numFmtId="166" fontId="6" fillId="10" borderId="2" xfId="2" applyNumberFormat="1" applyBorder="1" applyAlignment="1">
      <alignment horizontal="center" vertical="center"/>
    </xf>
    <xf numFmtId="0" fontId="0" fillId="0" borderId="2" xfId="0" applyBorder="1"/>
    <xf numFmtId="0" fontId="9" fillId="0" borderId="1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166" fontId="0" fillId="11" borderId="2" xfId="0" applyNumberFormat="1" applyFill="1" applyBorder="1" applyAlignment="1">
      <alignment horizontal="center" vertical="center"/>
    </xf>
    <xf numFmtId="0" fontId="9" fillId="12" borderId="13" xfId="0" applyFont="1" applyFill="1" applyBorder="1" applyAlignment="1">
      <alignment horizontal="center" vertical="center" wrapText="1"/>
    </xf>
    <xf numFmtId="166" fontId="7" fillId="11" borderId="2" xfId="2" applyNumberFormat="1" applyFont="1" applyFill="1" applyBorder="1" applyAlignment="1">
      <alignment horizontal="center" vertical="center"/>
    </xf>
    <xf numFmtId="0" fontId="9" fillId="12" borderId="1" xfId="0" applyFont="1" applyFill="1" applyBorder="1" applyAlignment="1">
      <alignment horizontal="center" vertical="center" wrapText="1"/>
    </xf>
    <xf numFmtId="0" fontId="0" fillId="0" borderId="0" xfId="0" applyFont="1"/>
    <xf numFmtId="0" fontId="11" fillId="0" borderId="0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center" wrapText="1"/>
    </xf>
    <xf numFmtId="9" fontId="12" fillId="0" borderId="0" xfId="0" applyNumberFormat="1" applyFont="1" applyBorder="1" applyAlignment="1">
      <alignment horizontal="center" vertical="center" wrapText="1"/>
    </xf>
    <xf numFmtId="166" fontId="8" fillId="3" borderId="2" xfId="0" applyNumberFormat="1" applyFont="1" applyFill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7" borderId="2" xfId="0" applyFont="1" applyFill="1" applyBorder="1" applyAlignment="1">
      <alignment horizontal="left" vertical="center"/>
    </xf>
    <xf numFmtId="0" fontId="1" fillId="7" borderId="7" xfId="0" applyFont="1" applyFill="1" applyBorder="1" applyAlignment="1">
      <alignment horizontal="left" vertical="center"/>
    </xf>
    <xf numFmtId="166" fontId="10" fillId="0" borderId="0" xfId="0" applyNumberFormat="1" applyFont="1" applyBorder="1" applyAlignment="1">
      <alignment horizontal="center" vertical="center" wrapText="1"/>
    </xf>
    <xf numFmtId="0" fontId="1" fillId="14" borderId="1" xfId="0" applyFont="1" applyFill="1" applyBorder="1" applyAlignment="1">
      <alignment horizontal="center" vertical="center"/>
    </xf>
    <xf numFmtId="165" fontId="1" fillId="14" borderId="1" xfId="0" applyNumberFormat="1" applyFont="1" applyFill="1" applyBorder="1" applyAlignment="1">
      <alignment horizontal="center" vertical="center"/>
    </xf>
    <xf numFmtId="0" fontId="9" fillId="12" borderId="7" xfId="0" applyFont="1" applyFill="1" applyBorder="1" applyAlignment="1">
      <alignment horizontal="center" vertical="center" wrapText="1"/>
    </xf>
    <xf numFmtId="0" fontId="9" fillId="12" borderId="0" xfId="0" applyFont="1" applyFill="1" applyBorder="1" applyAlignment="1">
      <alignment horizontal="center" vertical="center" wrapText="1"/>
    </xf>
    <xf numFmtId="0" fontId="9" fillId="12" borderId="3" xfId="0" applyFont="1" applyFill="1" applyBorder="1" applyAlignment="1">
      <alignment horizontal="center" vertical="center" wrapText="1"/>
    </xf>
    <xf numFmtId="0" fontId="1" fillId="14" borderId="17" xfId="0" applyFont="1" applyFill="1" applyBorder="1" applyAlignment="1">
      <alignment horizontal="center"/>
    </xf>
    <xf numFmtId="0" fontId="1" fillId="14" borderId="18" xfId="0" applyFont="1" applyFill="1" applyBorder="1" applyAlignment="1">
      <alignment horizontal="center"/>
    </xf>
    <xf numFmtId="0" fontId="1" fillId="4" borderId="7" xfId="0" applyFont="1" applyFill="1" applyBorder="1" applyAlignment="1">
      <alignment horizontal="center" vertical="center"/>
    </xf>
    <xf numFmtId="0" fontId="1" fillId="4" borderId="17" xfId="0" applyFont="1" applyFill="1" applyBorder="1" applyAlignment="1">
      <alignment horizontal="center" vertical="center"/>
    </xf>
    <xf numFmtId="0" fontId="1" fillId="4" borderId="22" xfId="0" applyFont="1" applyFill="1" applyBorder="1" applyAlignment="1">
      <alignment horizontal="center" vertical="center"/>
    </xf>
    <xf numFmtId="0" fontId="1" fillId="14" borderId="22" xfId="0" applyFont="1" applyFill="1" applyBorder="1" applyAlignment="1">
      <alignment horizontal="center"/>
    </xf>
    <xf numFmtId="0" fontId="1" fillId="14" borderId="17" xfId="0" applyFont="1" applyFill="1" applyBorder="1" applyAlignment="1">
      <alignment horizontal="center" vertical="center"/>
    </xf>
    <xf numFmtId="16" fontId="1" fillId="14" borderId="7" xfId="0" applyNumberFormat="1" applyFont="1" applyFill="1" applyBorder="1" applyAlignment="1">
      <alignment horizontal="center" vertical="center"/>
    </xf>
    <xf numFmtId="0" fontId="1" fillId="14" borderId="22" xfId="0" applyFont="1" applyFill="1" applyBorder="1" applyAlignment="1">
      <alignment horizontal="center" vertical="center"/>
    </xf>
    <xf numFmtId="0" fontId="1" fillId="7" borderId="2" xfId="0" applyFont="1" applyFill="1" applyBorder="1" applyAlignment="1">
      <alignment horizontal="left" vertical="center"/>
    </xf>
    <xf numFmtId="0" fontId="1" fillId="7" borderId="7" xfId="0" applyFont="1" applyFill="1" applyBorder="1" applyAlignment="1">
      <alignment horizontal="left" vertical="center"/>
    </xf>
    <xf numFmtId="0" fontId="3" fillId="7" borderId="7" xfId="0" applyFont="1" applyFill="1" applyBorder="1" applyAlignment="1">
      <alignment horizontal="left" vertical="center"/>
    </xf>
    <xf numFmtId="0" fontId="1" fillId="0" borderId="0" xfId="0" applyFont="1" applyFill="1" applyBorder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1" fillId="7" borderId="10" xfId="0" applyFont="1" applyFill="1" applyBorder="1" applyAlignment="1">
      <alignment horizontal="left" vertical="center"/>
    </xf>
    <xf numFmtId="0" fontId="0" fillId="0" borderId="14" xfId="0" applyBorder="1" applyAlignment="1">
      <alignment horizontal="center" vertical="center"/>
    </xf>
    <xf numFmtId="166" fontId="5" fillId="9" borderId="9" xfId="1" applyNumberFormat="1" applyBorder="1" applyAlignment="1">
      <alignment horizontal="center" vertical="center"/>
    </xf>
    <xf numFmtId="0" fontId="1" fillId="7" borderId="26" xfId="0" applyFont="1" applyFill="1" applyBorder="1" applyAlignment="1">
      <alignment horizontal="left" vertical="center"/>
    </xf>
    <xf numFmtId="0" fontId="0" fillId="0" borderId="24" xfId="0" applyBorder="1" applyAlignment="1">
      <alignment horizontal="center" vertical="center"/>
    </xf>
    <xf numFmtId="0" fontId="5" fillId="9" borderId="27" xfId="1" applyBorder="1"/>
    <xf numFmtId="0" fontId="1" fillId="3" borderId="6" xfId="0" applyFont="1" applyFill="1" applyBorder="1" applyAlignment="1">
      <alignment horizontal="center"/>
    </xf>
    <xf numFmtId="0" fontId="1" fillId="3" borderId="6" xfId="0" applyFont="1" applyFill="1" applyBorder="1" applyAlignment="1">
      <alignment horizontal="center" vertical="center"/>
    </xf>
    <xf numFmtId="165" fontId="1" fillId="3" borderId="6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11" fillId="0" borderId="13" xfId="0" applyFont="1" applyBorder="1" applyAlignment="1">
      <alignment horizontal="center" vertical="center" wrapText="1"/>
    </xf>
    <xf numFmtId="0" fontId="1" fillId="4" borderId="0" xfId="0" applyFont="1" applyFill="1" applyBorder="1" applyAlignment="1">
      <alignment vertical="center"/>
    </xf>
    <xf numFmtId="165" fontId="0" fillId="6" borderId="9" xfId="0" applyNumberFormat="1" applyFont="1" applyFill="1" applyBorder="1" applyAlignment="1">
      <alignment horizontal="center" vertical="center"/>
    </xf>
    <xf numFmtId="165" fontId="16" fillId="6" borderId="2" xfId="0" applyNumberFormat="1" applyFont="1" applyFill="1" applyBorder="1" applyAlignment="1">
      <alignment horizontal="center" vertical="center" wrapText="1"/>
    </xf>
    <xf numFmtId="165" fontId="0" fillId="6" borderId="2" xfId="0" applyNumberFormat="1" applyFont="1" applyFill="1" applyBorder="1" applyAlignment="1">
      <alignment horizontal="center" vertical="center" wrapText="1"/>
    </xf>
    <xf numFmtId="165" fontId="0" fillId="6" borderId="2" xfId="0" applyNumberFormat="1" applyFont="1" applyFill="1" applyBorder="1" applyAlignment="1">
      <alignment horizontal="center" vertical="center"/>
    </xf>
    <xf numFmtId="165" fontId="16" fillId="6" borderId="2" xfId="0" applyNumberFormat="1" applyFont="1" applyFill="1" applyBorder="1" applyAlignment="1">
      <alignment horizontal="center" vertical="center"/>
    </xf>
    <xf numFmtId="167" fontId="13" fillId="14" borderId="5" xfId="3" applyNumberFormat="1" applyFont="1" applyFill="1" applyBorder="1" applyAlignment="1">
      <alignment horizontal="center" vertical="center" wrapText="1"/>
    </xf>
    <xf numFmtId="167" fontId="13" fillId="14" borderId="11" xfId="3" applyNumberFormat="1" applyFont="1" applyFill="1" applyBorder="1" applyAlignment="1">
      <alignment horizontal="center" vertical="center" wrapText="1"/>
    </xf>
    <xf numFmtId="167" fontId="14" fillId="14" borderId="5" xfId="3" applyNumberFormat="1" applyFont="1" applyFill="1" applyBorder="1" applyAlignment="1">
      <alignment horizontal="center" vertical="center"/>
    </xf>
    <xf numFmtId="167" fontId="13" fillId="14" borderId="4" xfId="3" applyNumberFormat="1" applyFont="1" applyFill="1" applyBorder="1" applyAlignment="1">
      <alignment horizontal="center" vertical="center" wrapText="1"/>
    </xf>
    <xf numFmtId="167" fontId="13" fillId="14" borderId="12" xfId="3" applyNumberFormat="1" applyFont="1" applyFill="1" applyBorder="1" applyAlignment="1">
      <alignment horizontal="center" vertical="center" wrapText="1"/>
    </xf>
    <xf numFmtId="167" fontId="14" fillId="14" borderId="4" xfId="3" applyNumberFormat="1" applyFont="1" applyFill="1" applyBorder="1" applyAlignment="1">
      <alignment horizontal="center" vertical="center"/>
    </xf>
    <xf numFmtId="167" fontId="13" fillId="14" borderId="14" xfId="3" applyNumberFormat="1" applyFont="1" applyFill="1" applyBorder="1" applyAlignment="1">
      <alignment horizontal="center" vertical="center" wrapText="1"/>
    </xf>
    <xf numFmtId="167" fontId="13" fillId="14" borderId="10" xfId="3" applyNumberFormat="1" applyFont="1" applyFill="1" applyBorder="1" applyAlignment="1">
      <alignment horizontal="center" vertical="center" wrapText="1"/>
    </xf>
    <xf numFmtId="167" fontId="14" fillId="14" borderId="14" xfId="3" applyNumberFormat="1" applyFont="1" applyFill="1" applyBorder="1" applyAlignment="1">
      <alignment horizontal="center" vertical="center"/>
    </xf>
    <xf numFmtId="0" fontId="1" fillId="4" borderId="4" xfId="0" applyFont="1" applyFill="1" applyBorder="1" applyAlignment="1">
      <alignment horizontal="center" vertical="center"/>
    </xf>
    <xf numFmtId="0" fontId="1" fillId="16" borderId="5" xfId="0" applyFont="1" applyFill="1" applyBorder="1" applyAlignment="1">
      <alignment horizontal="center" vertical="center"/>
    </xf>
    <xf numFmtId="0" fontId="9" fillId="16" borderId="4" xfId="0" applyFont="1" applyFill="1" applyBorder="1" applyAlignment="1">
      <alignment horizontal="center" vertical="center" wrapText="1"/>
    </xf>
    <xf numFmtId="0" fontId="0" fillId="16" borderId="4" xfId="0" applyFill="1" applyBorder="1"/>
    <xf numFmtId="0" fontId="0" fillId="16" borderId="14" xfId="0" applyFill="1" applyBorder="1"/>
    <xf numFmtId="0" fontId="1" fillId="17" borderId="0" xfId="0" applyFont="1" applyFill="1" applyBorder="1" applyAlignment="1">
      <alignment vertical="center"/>
    </xf>
    <xf numFmtId="0" fontId="1" fillId="17" borderId="0" xfId="0" applyFont="1" applyFill="1" applyBorder="1" applyAlignment="1">
      <alignment horizontal="center"/>
    </xf>
    <xf numFmtId="0" fontId="0" fillId="17" borderId="0" xfId="0" applyFill="1"/>
    <xf numFmtId="0" fontId="1" fillId="17" borderId="0" xfId="0" applyFont="1" applyFill="1" applyBorder="1" applyAlignment="1">
      <alignment vertical="center" textRotation="255"/>
    </xf>
    <xf numFmtId="0" fontId="0" fillId="17" borderId="0" xfId="0" applyFont="1" applyFill="1"/>
    <xf numFmtId="0" fontId="0" fillId="17" borderId="0" xfId="0" applyFill="1" applyAlignment="1">
      <alignment horizontal="center" vertical="center"/>
    </xf>
    <xf numFmtId="165" fontId="0" fillId="17" borderId="0" xfId="0" applyNumberFormat="1" applyFill="1"/>
    <xf numFmtId="0" fontId="0" fillId="0" borderId="0" xfId="0" applyBorder="1" applyAlignment="1">
      <alignment vertical="center"/>
    </xf>
    <xf numFmtId="165" fontId="0" fillId="0" borderId="0" xfId="0" applyNumberFormat="1"/>
    <xf numFmtId="0" fontId="0" fillId="18" borderId="1" xfId="0" applyFill="1" applyBorder="1" applyAlignment="1">
      <alignment horizontal="center"/>
    </xf>
    <xf numFmtId="0" fontId="1" fillId="18" borderId="1" xfId="0" applyFont="1" applyFill="1" applyBorder="1" applyAlignment="1">
      <alignment horizontal="center"/>
    </xf>
    <xf numFmtId="0" fontId="1" fillId="18" borderId="1" xfId="0" applyFont="1" applyFill="1" applyBorder="1" applyAlignment="1">
      <alignment horizontal="center" vertical="center"/>
    </xf>
    <xf numFmtId="0" fontId="1" fillId="18" borderId="17" xfId="0" applyFont="1" applyFill="1" applyBorder="1" applyAlignment="1">
      <alignment horizontal="center"/>
    </xf>
    <xf numFmtId="0" fontId="1" fillId="18" borderId="22" xfId="0" applyFont="1" applyFill="1" applyBorder="1" applyAlignment="1">
      <alignment horizontal="center"/>
    </xf>
    <xf numFmtId="165" fontId="1" fillId="18" borderId="1" xfId="0" applyNumberFormat="1" applyFont="1" applyFill="1" applyBorder="1" applyAlignment="1">
      <alignment horizontal="center" vertical="center"/>
    </xf>
    <xf numFmtId="0" fontId="1" fillId="18" borderId="17" xfId="0" applyFont="1" applyFill="1" applyBorder="1" applyAlignment="1">
      <alignment horizontal="center" vertical="center"/>
    </xf>
    <xf numFmtId="0" fontId="1" fillId="18" borderId="22" xfId="0" applyFont="1" applyFill="1" applyBorder="1" applyAlignment="1">
      <alignment horizontal="center" vertical="center"/>
    </xf>
    <xf numFmtId="0" fontId="1" fillId="18" borderId="7" xfId="0" applyFont="1" applyFill="1" applyBorder="1" applyAlignment="1">
      <alignment horizontal="center" vertical="center"/>
    </xf>
    <xf numFmtId="0" fontId="1" fillId="18" borderId="5" xfId="0" applyFont="1" applyFill="1" applyBorder="1" applyAlignment="1">
      <alignment horizontal="center"/>
    </xf>
    <xf numFmtId="0" fontId="1" fillId="18" borderId="5" xfId="0" applyFont="1" applyFill="1" applyBorder="1" applyAlignment="1">
      <alignment horizontal="center" vertical="center"/>
    </xf>
    <xf numFmtId="0" fontId="1" fillId="18" borderId="19" xfId="0" applyFont="1" applyFill="1" applyBorder="1" applyAlignment="1">
      <alignment horizontal="center"/>
    </xf>
    <xf numFmtId="0" fontId="1" fillId="18" borderId="23" xfId="0" applyFont="1" applyFill="1" applyBorder="1" applyAlignment="1">
      <alignment horizontal="center"/>
    </xf>
    <xf numFmtId="165" fontId="1" fillId="18" borderId="5" xfId="0" applyNumberFormat="1" applyFont="1" applyFill="1" applyBorder="1" applyAlignment="1">
      <alignment horizontal="center" vertical="center"/>
    </xf>
    <xf numFmtId="0" fontId="1" fillId="18" borderId="19" xfId="0" applyFont="1" applyFill="1" applyBorder="1" applyAlignment="1">
      <alignment horizontal="center" vertical="center"/>
    </xf>
    <xf numFmtId="0" fontId="1" fillId="18" borderId="23" xfId="0" applyFont="1" applyFill="1" applyBorder="1" applyAlignment="1">
      <alignment horizontal="center" vertical="center"/>
    </xf>
    <xf numFmtId="0" fontId="1" fillId="18" borderId="11" xfId="0" applyFont="1" applyFill="1" applyBorder="1" applyAlignment="1">
      <alignment horizontal="center" vertical="center"/>
    </xf>
    <xf numFmtId="0" fontId="18" fillId="17" borderId="28" xfId="0" applyFont="1" applyFill="1" applyBorder="1" applyAlignment="1">
      <alignment horizontal="left" vertical="center"/>
    </xf>
    <xf numFmtId="0" fontId="18" fillId="17" borderId="0" xfId="0" applyFont="1" applyFill="1" applyBorder="1" applyAlignment="1">
      <alignment horizontal="left" vertical="center"/>
    </xf>
    <xf numFmtId="0" fontId="18" fillId="17" borderId="0" xfId="0" applyFont="1" applyFill="1" applyBorder="1" applyAlignment="1">
      <alignment vertical="center"/>
    </xf>
    <xf numFmtId="6" fontId="20" fillId="17" borderId="0" xfId="0" applyNumberFormat="1" applyFont="1" applyFill="1" applyBorder="1" applyAlignment="1">
      <alignment horizontal="center" vertical="center" wrapText="1"/>
    </xf>
    <xf numFmtId="6" fontId="20" fillId="17" borderId="35" xfId="0" applyNumberFormat="1" applyFont="1" applyFill="1" applyBorder="1" applyAlignment="1">
      <alignment horizontal="left" vertical="center" wrapText="1"/>
    </xf>
    <xf numFmtId="0" fontId="18" fillId="17" borderId="28" xfId="0" applyFont="1" applyFill="1" applyBorder="1" applyAlignment="1">
      <alignment vertical="center"/>
    </xf>
    <xf numFmtId="0" fontId="17" fillId="17" borderId="0" xfId="0" applyFont="1" applyFill="1" applyBorder="1" applyAlignment="1">
      <alignment horizontal="center" vertical="center" wrapText="1"/>
    </xf>
    <xf numFmtId="0" fontId="17" fillId="17" borderId="0" xfId="0" applyFont="1" applyFill="1" applyBorder="1"/>
    <xf numFmtId="0" fontId="17" fillId="17" borderId="30" xfId="0" applyFont="1" applyFill="1" applyBorder="1"/>
    <xf numFmtId="0" fontId="18" fillId="17" borderId="29" xfId="0" applyFont="1" applyFill="1" applyBorder="1" applyAlignment="1">
      <alignment vertical="center"/>
    </xf>
    <xf numFmtId="0" fontId="1" fillId="7" borderId="2" xfId="0" applyFont="1" applyFill="1" applyBorder="1" applyAlignment="1">
      <alignment horizontal="left" vertical="center"/>
    </xf>
    <xf numFmtId="0" fontId="1" fillId="7" borderId="7" xfId="0" applyFont="1" applyFill="1" applyBorder="1" applyAlignment="1">
      <alignment horizontal="left" vertical="center"/>
    </xf>
    <xf numFmtId="0" fontId="3" fillId="7" borderId="7" xfId="0" applyFont="1" applyFill="1" applyBorder="1" applyAlignment="1">
      <alignment horizontal="left" vertical="center"/>
    </xf>
    <xf numFmtId="0" fontId="1" fillId="0" borderId="0" xfId="0" applyFont="1" applyFill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1" fillId="7" borderId="26" xfId="0" applyFont="1" applyFill="1" applyBorder="1" applyAlignment="1">
      <alignment horizontal="left" vertical="center"/>
    </xf>
    <xf numFmtId="0" fontId="0" fillId="0" borderId="0" xfId="0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1" fillId="7" borderId="2" xfId="0" applyFont="1" applyFill="1" applyBorder="1" applyAlignment="1">
      <alignment horizontal="left" vertical="center"/>
    </xf>
    <xf numFmtId="0" fontId="1" fillId="7" borderId="7" xfId="0" applyFont="1" applyFill="1" applyBorder="1" applyAlignment="1">
      <alignment horizontal="left" vertical="center"/>
    </xf>
    <xf numFmtId="0" fontId="2" fillId="0" borderId="0" xfId="0" applyFont="1" applyAlignment="1">
      <alignment horizontal="center"/>
    </xf>
    <xf numFmtId="0" fontId="1" fillId="13" borderId="2" xfId="0" applyFont="1" applyFill="1" applyBorder="1" applyAlignment="1">
      <alignment horizontal="center"/>
    </xf>
    <xf numFmtId="0" fontId="1" fillId="13" borderId="7" xfId="0" applyFont="1" applyFill="1" applyBorder="1" applyAlignment="1">
      <alignment horizontal="center"/>
    </xf>
    <xf numFmtId="0" fontId="3" fillId="7" borderId="2" xfId="0" applyFont="1" applyFill="1" applyBorder="1" applyAlignment="1">
      <alignment horizontal="left" vertical="center"/>
    </xf>
    <xf numFmtId="0" fontId="3" fillId="7" borderId="7" xfId="0" applyFont="1" applyFill="1" applyBorder="1" applyAlignment="1">
      <alignment horizontal="left" vertical="center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9" fillId="11" borderId="2" xfId="0" applyFont="1" applyFill="1" applyBorder="1" applyAlignment="1">
      <alignment horizontal="center" vertical="center" wrapText="1"/>
    </xf>
    <xf numFmtId="0" fontId="9" fillId="11" borderId="8" xfId="0" applyFont="1" applyFill="1" applyBorder="1" applyAlignment="1">
      <alignment horizontal="center" vertical="center" wrapText="1"/>
    </xf>
    <xf numFmtId="0" fontId="9" fillId="11" borderId="7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7" xfId="0" applyBorder="1" applyAlignment="1">
      <alignment horizontal="center"/>
    </xf>
    <xf numFmtId="0" fontId="9" fillId="0" borderId="2" xfId="0" applyFont="1" applyFill="1" applyBorder="1" applyAlignment="1">
      <alignment horizontal="center" vertical="center" wrapText="1"/>
    </xf>
    <xf numFmtId="0" fontId="9" fillId="0" borderId="8" xfId="0" applyFont="1" applyFill="1" applyBorder="1" applyAlignment="1">
      <alignment horizontal="center" vertical="center" wrapText="1"/>
    </xf>
    <xf numFmtId="0" fontId="9" fillId="0" borderId="7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1" fillId="7" borderId="31" xfId="0" applyFont="1" applyFill="1" applyBorder="1" applyAlignment="1">
      <alignment horizontal="left" vertical="center"/>
    </xf>
    <xf numFmtId="0" fontId="1" fillId="7" borderId="33" xfId="0" applyFont="1" applyFill="1" applyBorder="1" applyAlignment="1">
      <alignment horizontal="left" vertical="center"/>
    </xf>
    <xf numFmtId="6" fontId="0" fillId="0" borderId="31" xfId="0" applyNumberFormat="1" applyBorder="1" applyAlignment="1">
      <alignment horizontal="center"/>
    </xf>
    <xf numFmtId="6" fontId="0" fillId="0" borderId="32" xfId="0" applyNumberFormat="1" applyBorder="1" applyAlignment="1">
      <alignment horizontal="center"/>
    </xf>
    <xf numFmtId="6" fontId="0" fillId="0" borderId="33" xfId="0" applyNumberFormat="1" applyBorder="1" applyAlignment="1">
      <alignment horizontal="center"/>
    </xf>
    <xf numFmtId="0" fontId="18" fillId="17" borderId="29" xfId="0" applyFont="1" applyFill="1" applyBorder="1" applyAlignment="1">
      <alignment horizontal="left" vertical="center"/>
    </xf>
    <xf numFmtId="0" fontId="18" fillId="17" borderId="30" xfId="0" applyFont="1" applyFill="1" applyBorder="1" applyAlignment="1">
      <alignment horizontal="left" vertical="center"/>
    </xf>
    <xf numFmtId="0" fontId="19" fillId="17" borderId="28" xfId="0" applyFont="1" applyFill="1" applyBorder="1" applyAlignment="1">
      <alignment horizontal="center" vertical="center"/>
    </xf>
    <xf numFmtId="0" fontId="19" fillId="17" borderId="0" xfId="0" applyFont="1" applyFill="1" applyBorder="1" applyAlignment="1">
      <alignment horizontal="center" vertical="center"/>
    </xf>
    <xf numFmtId="0" fontId="19" fillId="17" borderId="29" xfId="0" applyFont="1" applyFill="1" applyBorder="1" applyAlignment="1">
      <alignment horizontal="center" vertical="center"/>
    </xf>
    <xf numFmtId="0" fontId="19" fillId="17" borderId="30" xfId="0" applyFont="1" applyFill="1" applyBorder="1" applyAlignment="1">
      <alignment horizontal="center" vertical="center"/>
    </xf>
    <xf numFmtId="0" fontId="1" fillId="17" borderId="6" xfId="0" applyFont="1" applyFill="1" applyBorder="1" applyAlignment="1">
      <alignment horizontal="center"/>
    </xf>
    <xf numFmtId="0" fontId="0" fillId="17" borderId="6" xfId="0" applyFill="1" applyBorder="1" applyAlignment="1">
      <alignment horizontal="center"/>
    </xf>
    <xf numFmtId="6" fontId="0" fillId="0" borderId="2" xfId="0" applyNumberFormat="1" applyBorder="1" applyAlignment="1">
      <alignment horizontal="center"/>
    </xf>
    <xf numFmtId="6" fontId="0" fillId="0" borderId="8" xfId="0" applyNumberFormat="1" applyBorder="1" applyAlignment="1">
      <alignment horizontal="center"/>
    </xf>
    <xf numFmtId="6" fontId="0" fillId="0" borderId="7" xfId="0" applyNumberForma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15" fillId="15" borderId="2" xfId="0" applyFont="1" applyFill="1" applyBorder="1" applyAlignment="1">
      <alignment horizontal="center" vertical="center"/>
    </xf>
    <xf numFmtId="0" fontId="15" fillId="15" borderId="8" xfId="0" applyFont="1" applyFill="1" applyBorder="1" applyAlignment="1">
      <alignment horizontal="center" vertical="center"/>
    </xf>
    <xf numFmtId="0" fontId="15" fillId="15" borderId="20" xfId="0" applyFont="1" applyFill="1" applyBorder="1" applyAlignment="1">
      <alignment horizontal="center" vertical="center"/>
    </xf>
    <xf numFmtId="0" fontId="1" fillId="12" borderId="2" xfId="0" applyFont="1" applyFill="1" applyBorder="1" applyAlignment="1">
      <alignment horizontal="center"/>
    </xf>
    <xf numFmtId="0" fontId="1" fillId="12" borderId="8" xfId="0" applyFont="1" applyFill="1" applyBorder="1" applyAlignment="1">
      <alignment horizontal="center"/>
    </xf>
    <xf numFmtId="0" fontId="1" fillId="12" borderId="7" xfId="0" applyFont="1" applyFill="1" applyBorder="1" applyAlignment="1">
      <alignment horizontal="center"/>
    </xf>
    <xf numFmtId="0" fontId="15" fillId="15" borderId="7" xfId="0" applyFont="1" applyFill="1" applyBorder="1" applyAlignment="1">
      <alignment horizontal="center" vertical="center"/>
    </xf>
    <xf numFmtId="0" fontId="1" fillId="17" borderId="34" xfId="0" applyFont="1" applyFill="1" applyBorder="1" applyAlignment="1">
      <alignment horizontal="center" vertical="center" textRotation="255"/>
    </xf>
    <xf numFmtId="0" fontId="1" fillId="17" borderId="6" xfId="0" applyFont="1" applyFill="1" applyBorder="1" applyAlignment="1">
      <alignment horizontal="center" vertical="center" textRotation="255"/>
    </xf>
    <xf numFmtId="0" fontId="1" fillId="17" borderId="13" xfId="0" applyFont="1" applyFill="1" applyBorder="1" applyAlignment="1">
      <alignment horizontal="center" vertical="center" textRotation="255"/>
    </xf>
    <xf numFmtId="0" fontId="1" fillId="17" borderId="0" xfId="0" applyFont="1" applyFill="1" applyBorder="1" applyAlignment="1">
      <alignment horizontal="center" vertical="center" textRotation="255"/>
    </xf>
    <xf numFmtId="0" fontId="1" fillId="17" borderId="9" xfId="0" applyFont="1" applyFill="1" applyBorder="1" applyAlignment="1">
      <alignment horizontal="center" vertical="center" textRotation="255"/>
    </xf>
    <xf numFmtId="0" fontId="1" fillId="17" borderId="3" xfId="0" applyFont="1" applyFill="1" applyBorder="1" applyAlignment="1">
      <alignment horizontal="center" vertical="center" textRotation="255"/>
    </xf>
    <xf numFmtId="0" fontId="15" fillId="15" borderId="21" xfId="0" applyFont="1" applyFill="1" applyBorder="1" applyAlignment="1">
      <alignment horizontal="center" vertical="center"/>
    </xf>
    <xf numFmtId="0" fontId="1" fillId="7" borderId="25" xfId="0" applyFont="1" applyFill="1" applyBorder="1" applyAlignment="1">
      <alignment horizontal="left" vertical="center"/>
    </xf>
    <xf numFmtId="0" fontId="1" fillId="7" borderId="26" xfId="0" applyFont="1" applyFill="1" applyBorder="1" applyAlignment="1">
      <alignment horizontal="left" vertical="center"/>
    </xf>
    <xf numFmtId="0" fontId="0" fillId="0" borderId="25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26" xfId="0" applyBorder="1" applyAlignment="1">
      <alignment horizontal="center"/>
    </xf>
    <xf numFmtId="0" fontId="1" fillId="14" borderId="2" xfId="0" applyFont="1" applyFill="1" applyBorder="1" applyAlignment="1">
      <alignment horizontal="center" vertical="center"/>
    </xf>
    <xf numFmtId="0" fontId="1" fillId="18" borderId="2" xfId="0" applyFont="1" applyFill="1" applyBorder="1" applyAlignment="1">
      <alignment horizontal="center" vertical="center"/>
    </xf>
    <xf numFmtId="0" fontId="1" fillId="18" borderId="34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1" fillId="3" borderId="0" xfId="0" applyFont="1" applyFill="1" applyBorder="1" applyAlignment="1">
      <alignment horizontal="center" vertical="center"/>
    </xf>
    <xf numFmtId="0" fontId="1" fillId="18" borderId="36" xfId="0" applyFont="1" applyFill="1" applyBorder="1" applyAlignment="1">
      <alignment horizontal="center" vertical="center"/>
    </xf>
    <xf numFmtId="0" fontId="1" fillId="18" borderId="24" xfId="0" applyFont="1" applyFill="1" applyBorder="1" applyAlignment="1">
      <alignment horizontal="center" vertical="center"/>
    </xf>
    <xf numFmtId="0" fontId="1" fillId="18" borderId="37" xfId="0" applyFont="1" applyFill="1" applyBorder="1" applyAlignment="1">
      <alignment horizontal="center" vertical="center"/>
    </xf>
    <xf numFmtId="0" fontId="0" fillId="3" borderId="14" xfId="0" applyFill="1" applyBorder="1"/>
    <xf numFmtId="0" fontId="1" fillId="4" borderId="38" xfId="0" applyFont="1" applyFill="1" applyBorder="1" applyAlignment="1">
      <alignment horizontal="center" vertical="center"/>
    </xf>
    <xf numFmtId="0" fontId="1" fillId="4" borderId="39" xfId="0" applyFont="1" applyFill="1" applyBorder="1" applyAlignment="1">
      <alignment horizontal="center" vertical="center"/>
    </xf>
    <xf numFmtId="0" fontId="1" fillId="4" borderId="9" xfId="0" applyFont="1" applyFill="1" applyBorder="1" applyAlignment="1">
      <alignment horizontal="center" vertical="center"/>
    </xf>
    <xf numFmtId="0" fontId="1" fillId="4" borderId="10" xfId="0" applyFont="1" applyFill="1" applyBorder="1" applyAlignment="1">
      <alignment horizontal="center" vertical="center"/>
    </xf>
    <xf numFmtId="0" fontId="15" fillId="15" borderId="15" xfId="0" applyFont="1" applyFill="1" applyBorder="1" applyAlignment="1">
      <alignment horizontal="center" vertical="center"/>
    </xf>
    <xf numFmtId="0" fontId="15" fillId="15" borderId="40" xfId="0" applyFont="1" applyFill="1" applyBorder="1" applyAlignment="1">
      <alignment horizontal="center" vertical="center"/>
    </xf>
    <xf numFmtId="0" fontId="15" fillId="15" borderId="16" xfId="0" applyFont="1" applyFill="1" applyBorder="1" applyAlignment="1">
      <alignment horizontal="center" vertical="center"/>
    </xf>
    <xf numFmtId="9" fontId="5" fillId="9" borderId="2" xfId="1" applyNumberFormat="1" applyBorder="1" applyAlignment="1">
      <alignment horizontal="center" vertical="center"/>
    </xf>
    <xf numFmtId="9" fontId="6" fillId="10" borderId="2" xfId="2" applyNumberFormat="1" applyBorder="1" applyAlignment="1">
      <alignment horizontal="center" vertical="center"/>
    </xf>
    <xf numFmtId="9" fontId="5" fillId="9" borderId="27" xfId="1" applyNumberFormat="1" applyBorder="1" applyAlignment="1">
      <alignment horizontal="center" vertical="center"/>
    </xf>
    <xf numFmtId="9" fontId="5" fillId="9" borderId="9" xfId="1" applyNumberFormat="1" applyBorder="1" applyAlignment="1">
      <alignment horizontal="center" vertical="center"/>
    </xf>
    <xf numFmtId="9" fontId="0" fillId="0" borderId="2" xfId="0" applyNumberFormat="1" applyBorder="1" applyAlignment="1">
      <alignment horizontal="center" vertical="center"/>
    </xf>
    <xf numFmtId="9" fontId="0" fillId="11" borderId="2" xfId="0" applyNumberFormat="1" applyFill="1" applyBorder="1" applyAlignment="1">
      <alignment horizontal="center" vertical="center"/>
    </xf>
    <xf numFmtId="165" fontId="1" fillId="0" borderId="9" xfId="0" applyNumberFormat="1" applyFont="1" applyFill="1" applyBorder="1" applyAlignment="1">
      <alignment horizontal="center" vertical="center"/>
    </xf>
    <xf numFmtId="165" fontId="1" fillId="0" borderId="3" xfId="0" applyNumberFormat="1" applyFont="1" applyFill="1" applyBorder="1" applyAlignment="1">
      <alignment horizontal="center" vertical="center"/>
    </xf>
  </cellXfs>
  <cellStyles count="4">
    <cellStyle name="Insatisfaisant" xfId="2" builtinId="27"/>
    <cellStyle name="Monétaire" xfId="3" builtinId="4"/>
    <cellStyle name="Normal" xfId="0" builtinId="0"/>
    <cellStyle name="Satisfaisant" xfId="1" builtinId="26"/>
  </cellStyles>
  <dxfs count="277">
    <dxf>
      <fill>
        <patternFill>
          <bgColor theme="4" tint="0.79998168889431442"/>
        </patternFill>
      </fill>
    </dxf>
    <dxf>
      <fill>
        <patternFill>
          <bgColor rgb="FF92D050"/>
        </patternFill>
      </fill>
    </dxf>
    <dxf>
      <fill>
        <patternFill>
          <bgColor theme="4" tint="0.79998168889431442"/>
        </patternFill>
      </fill>
    </dxf>
    <dxf>
      <fill>
        <patternFill>
          <bgColor rgb="FF92D050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F0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59996337778862885"/>
        </patternFill>
      </fill>
    </dxf>
    <dxf>
      <fill>
        <patternFill>
          <bgColor rgb="FF00B0F0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39994506668294322"/>
        </patternFill>
      </fill>
    </dxf>
    <dxf>
      <fill>
        <patternFill>
          <bgColor rgb="FF00B0F0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59996337778862885"/>
        </patternFill>
      </fill>
    </dxf>
    <dxf>
      <fill>
        <patternFill>
          <bgColor rgb="FF00B0F0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39994506668294322"/>
        </patternFill>
      </fill>
    </dxf>
    <dxf>
      <fill>
        <patternFill>
          <bgColor rgb="FF00B0F0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39994506668294322"/>
        </patternFill>
      </fill>
    </dxf>
    <dxf>
      <fill>
        <patternFill>
          <bgColor rgb="FF00B0F0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59996337778862885"/>
        </patternFill>
      </fill>
    </dxf>
    <dxf>
      <fill>
        <patternFill>
          <bgColor rgb="FF00B0F0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59996337778862885"/>
        </patternFill>
      </fill>
    </dxf>
    <dxf>
      <fill>
        <patternFill>
          <bgColor rgb="FF00B0F0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39994506668294322"/>
        </patternFill>
      </fill>
    </dxf>
    <dxf>
      <fill>
        <patternFill>
          <bgColor rgb="FF00B0F0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39994506668294322"/>
        </patternFill>
      </fill>
    </dxf>
    <dxf>
      <fill>
        <patternFill>
          <bgColor rgb="FF00B0F0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39994506668294322"/>
        </patternFill>
      </fill>
    </dxf>
    <dxf>
      <fill>
        <patternFill>
          <bgColor rgb="FFFFC7CE"/>
        </patternFill>
      </fill>
    </dxf>
    <dxf>
      <fill>
        <patternFill>
          <bgColor theme="9" tint="0.59996337778862885"/>
        </patternFill>
      </fill>
    </dxf>
    <dxf>
      <fill>
        <patternFill>
          <bgColor rgb="FFFFC7CE"/>
        </patternFill>
      </fill>
    </dxf>
    <dxf>
      <fill>
        <patternFill>
          <bgColor theme="9" tint="0.59996337778862885"/>
        </patternFill>
      </fill>
    </dxf>
    <dxf>
      <fill>
        <patternFill>
          <bgColor rgb="FF00B0F0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39994506668294322"/>
        </patternFill>
      </fill>
    </dxf>
    <dxf>
      <fill>
        <patternFill>
          <bgColor rgb="FF00B0F0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39994506668294322"/>
        </patternFill>
      </fill>
    </dxf>
    <dxf>
      <fill>
        <patternFill>
          <bgColor rgb="FFFFC7CE"/>
        </patternFill>
      </fill>
    </dxf>
    <dxf>
      <fill>
        <patternFill>
          <bgColor theme="9" tint="0.59996337778862885"/>
        </patternFill>
      </fill>
    </dxf>
    <dxf>
      <fill>
        <patternFill>
          <bgColor rgb="FF00B0F0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39994506668294322"/>
        </patternFill>
      </fill>
    </dxf>
    <dxf>
      <fill>
        <patternFill>
          <bgColor rgb="FF00B0F0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39994506668294322"/>
        </patternFill>
      </fill>
    </dxf>
    <dxf>
      <fill>
        <patternFill>
          <bgColor rgb="FFFFC7CE"/>
        </patternFill>
      </fill>
    </dxf>
    <dxf>
      <fill>
        <patternFill>
          <bgColor theme="9" tint="0.59996337778862885"/>
        </patternFill>
      </fill>
    </dxf>
    <dxf>
      <fill>
        <patternFill>
          <bgColor rgb="FF00B0F0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39994506668294322"/>
        </patternFill>
      </fill>
    </dxf>
    <dxf>
      <fill>
        <patternFill>
          <bgColor rgb="FF00B0F0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39994506668294322"/>
        </patternFill>
      </fill>
    </dxf>
    <dxf>
      <fill>
        <patternFill>
          <bgColor rgb="FFFFC7CE"/>
        </patternFill>
      </fill>
    </dxf>
    <dxf>
      <fill>
        <patternFill>
          <bgColor theme="9" tint="0.59996337778862885"/>
        </patternFill>
      </fill>
    </dxf>
    <dxf>
      <fill>
        <patternFill>
          <bgColor rgb="FF00B0F0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39994506668294322"/>
        </patternFill>
      </fill>
    </dxf>
    <dxf>
      <fill>
        <patternFill>
          <bgColor rgb="FF00B0F0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39994506668294322"/>
        </patternFill>
      </fill>
    </dxf>
    <dxf>
      <fill>
        <patternFill>
          <bgColor rgb="FF00B0F0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39994506668294322"/>
        </patternFill>
      </fill>
    </dxf>
    <dxf>
      <fill>
        <patternFill>
          <bgColor rgb="FFFFC7CE"/>
        </patternFill>
      </fill>
    </dxf>
    <dxf>
      <fill>
        <patternFill>
          <bgColor theme="9" tint="0.59996337778862885"/>
        </patternFill>
      </fill>
    </dxf>
    <dxf>
      <fill>
        <patternFill>
          <bgColor rgb="FF00B0F0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39994506668294322"/>
        </patternFill>
      </fill>
    </dxf>
    <dxf>
      <fill>
        <patternFill>
          <bgColor rgb="FF00B0F0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39994506668294322"/>
        </patternFill>
      </fill>
    </dxf>
    <dxf>
      <fill>
        <patternFill>
          <bgColor rgb="FF00B0F0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39994506668294322"/>
        </patternFill>
      </fill>
    </dxf>
    <dxf>
      <fill>
        <patternFill>
          <bgColor rgb="FF00B0F0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39994506668294322"/>
        </patternFill>
      </fill>
    </dxf>
    <dxf>
      <fill>
        <patternFill>
          <bgColor rgb="FF00B0F0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39994506668294322"/>
        </patternFill>
      </fill>
    </dxf>
    <dxf>
      <fill>
        <patternFill>
          <bgColor rgb="FF00B0F0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39994506668294322"/>
        </patternFill>
      </fill>
    </dxf>
    <dxf>
      <fill>
        <patternFill>
          <bgColor rgb="FFFFC7CE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39994506668294322"/>
        </patternFill>
      </fill>
    </dxf>
    <dxf>
      <fill>
        <patternFill>
          <bgColor rgb="FF00B0F0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39994506668294322"/>
        </patternFill>
      </fill>
    </dxf>
    <dxf>
      <fill>
        <patternFill>
          <bgColor rgb="FF00B0F0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39994506668294322"/>
        </patternFill>
      </fill>
    </dxf>
    <dxf>
      <fill>
        <patternFill>
          <bgColor rgb="FF00B0F0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39994506668294322"/>
        </patternFill>
      </fill>
    </dxf>
    <dxf>
      <fill>
        <patternFill>
          <bgColor rgb="FF00B0F0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39994506668294322"/>
        </patternFill>
      </fill>
    </dxf>
    <dxf>
      <fill>
        <patternFill>
          <bgColor rgb="FF00B0F0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39994506668294322"/>
        </patternFill>
      </fill>
    </dxf>
    <dxf>
      <fill>
        <patternFill>
          <bgColor rgb="FF00B0F0"/>
        </patternFill>
      </fill>
    </dxf>
    <dxf>
      <fill>
        <patternFill>
          <bgColor theme="9" tint="0.39994506668294322"/>
        </patternFill>
      </fill>
    </dxf>
    <dxf>
      <fill>
        <patternFill>
          <bgColor rgb="FFFFC7CE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39994506668294322"/>
        </patternFill>
      </fill>
    </dxf>
    <dxf>
      <fill>
        <patternFill>
          <bgColor rgb="FF00B0F0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39994506668294322"/>
        </patternFill>
      </fill>
    </dxf>
    <dxf>
      <fill>
        <patternFill>
          <bgColor rgb="FF00B0F0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39994506668294322"/>
        </patternFill>
      </fill>
    </dxf>
    <dxf>
      <fill>
        <patternFill>
          <bgColor rgb="FF00B0F0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39994506668294322"/>
        </patternFill>
      </fill>
    </dxf>
    <dxf>
      <fill>
        <patternFill>
          <bgColor rgb="FF00B0F0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39994506668294322"/>
        </patternFill>
      </fill>
    </dxf>
    <dxf>
      <fill>
        <patternFill>
          <bgColor rgb="FF00B0F0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39994506668294322"/>
        </patternFill>
      </fill>
    </dxf>
    <dxf>
      <fill>
        <patternFill>
          <bgColor rgb="FFFFC7CE"/>
        </patternFill>
      </fill>
    </dxf>
    <dxf>
      <fill>
        <patternFill>
          <bgColor theme="9" tint="0.59996337778862885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9" tint="0.39994506668294322"/>
        </patternFill>
      </fill>
    </dxf>
    <dxf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colors>
    <mruColors>
      <color rgb="FFDDDDDD"/>
      <color rgb="FFFF3300"/>
      <color rgb="FF000000"/>
      <color rgb="FFFF0000"/>
      <color rgb="FFFFDD5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Thème Office">
  <a:themeElements>
    <a:clrScheme name="Vert jaune">
      <a:dk1>
        <a:sysClr val="windowText" lastClr="000000"/>
      </a:dk1>
      <a:lt1>
        <a:sysClr val="window" lastClr="FFFFFF"/>
      </a:lt1>
      <a:dk2>
        <a:srgbClr val="455F51"/>
      </a:dk2>
      <a:lt2>
        <a:srgbClr val="E2DFCC"/>
      </a:lt2>
      <a:accent1>
        <a:srgbClr val="99CB38"/>
      </a:accent1>
      <a:accent2>
        <a:srgbClr val="63A537"/>
      </a:accent2>
      <a:accent3>
        <a:srgbClr val="37A76F"/>
      </a:accent3>
      <a:accent4>
        <a:srgbClr val="44C1A3"/>
      </a:accent4>
      <a:accent5>
        <a:srgbClr val="4EB3CF"/>
      </a:accent5>
      <a:accent6>
        <a:srgbClr val="51C3F9"/>
      </a:accent6>
      <a:hlink>
        <a:srgbClr val="EE7B08"/>
      </a:hlink>
      <a:folHlink>
        <a:srgbClr val="977B2D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Verre givré">
      <a:fillStyleLst>
        <a:solidFill>
          <a:schemeClr val="phClr"/>
        </a:solidFill>
        <a:gradFill rotWithShape="1">
          <a:gsLst>
            <a:gs pos="0">
              <a:schemeClr val="phClr">
                <a:tint val="1000"/>
                <a:satMod val="100000"/>
              </a:schemeClr>
            </a:gs>
            <a:gs pos="68000">
              <a:schemeClr val="phClr">
                <a:tint val="77000"/>
                <a:satMod val="100000"/>
              </a:schemeClr>
            </a:gs>
            <a:gs pos="81000">
              <a:schemeClr val="phClr">
                <a:tint val="79000"/>
                <a:satMod val="100000"/>
              </a:schemeClr>
            </a:gs>
            <a:gs pos="86000">
              <a:schemeClr val="phClr">
                <a:tint val="73000"/>
                <a:satMod val="100000"/>
              </a:schemeClr>
            </a:gs>
            <a:gs pos="100000">
              <a:schemeClr val="phClr">
                <a:tint val="35000"/>
                <a:satMod val="10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73000"/>
                <a:shade val="100000"/>
                <a:satMod val="150000"/>
              </a:schemeClr>
            </a:gs>
            <a:gs pos="25000">
              <a:schemeClr val="phClr">
                <a:tint val="96000"/>
                <a:shade val="80000"/>
                <a:satMod val="105000"/>
              </a:schemeClr>
            </a:gs>
            <a:gs pos="38000">
              <a:schemeClr val="phClr">
                <a:tint val="96000"/>
                <a:shade val="59000"/>
                <a:satMod val="120000"/>
              </a:schemeClr>
            </a:gs>
            <a:gs pos="55000">
              <a:schemeClr val="phClr">
                <a:tint val="100000"/>
                <a:shade val="57000"/>
                <a:satMod val="120000"/>
              </a:schemeClr>
            </a:gs>
            <a:gs pos="80000">
              <a:schemeClr val="phClr">
                <a:tint val="100000"/>
                <a:shade val="56000"/>
                <a:satMod val="145000"/>
              </a:schemeClr>
            </a:gs>
            <a:gs pos="88000">
              <a:schemeClr val="phClr">
                <a:tint val="100000"/>
                <a:shade val="63000"/>
                <a:satMod val="160000"/>
              </a:schemeClr>
            </a:gs>
            <a:gs pos="100000">
              <a:schemeClr val="phClr">
                <a:tint val="99000"/>
                <a:shade val="100000"/>
                <a:satMod val="155000"/>
              </a:schemeClr>
            </a:gs>
          </a:gsLst>
          <a:lin ang="54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  <a:scene3d>
            <a:camera prst="orthographicFront">
              <a:rot lat="0" lon="0" rev="0"/>
            </a:camera>
            <a:lightRig rig="glow" dir="tl">
              <a:rot lat="0" lon="0" rev="1800000"/>
            </a:lightRig>
          </a:scene3d>
          <a:sp3d contourW="10160" prstMaterial="dkEdge">
            <a:bevelT w="0" h="0" prst="angle"/>
            <a:contourClr>
              <a:schemeClr val="phClr">
                <a:shade val="30000"/>
                <a:satMod val="150000"/>
              </a:schemeClr>
            </a:contourClr>
          </a:sp3d>
        </a:effectStyle>
        <a:effectStyle>
          <a:effectLst>
            <a:glow rad="50800">
              <a:schemeClr val="phClr">
                <a:tint val="68000"/>
                <a:shade val="93000"/>
                <a:alpha val="37000"/>
                <a:satMod val="250000"/>
              </a:schemeClr>
            </a:glow>
          </a:effectLst>
          <a:scene3d>
            <a:camera prst="orthographicFront">
              <a:rot lat="0" lon="0" rev="0"/>
            </a:camera>
            <a:lightRig rig="glow" dir="t">
              <a:rot lat="0" lon="0" rev="1800000"/>
            </a:lightRig>
          </a:scene3d>
          <a:sp3d contourW="10160" prstMaterial="dkEdge">
            <a:bevelT w="20320" h="19050" prst="angle"/>
            <a:contourClr>
              <a:schemeClr val="phClr">
                <a:shade val="30000"/>
                <a:satMod val="150000"/>
              </a:schemeClr>
            </a:contourClr>
          </a:sp3d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58A65A-DF15-4301-B169-E5EBDD509125}">
  <sheetPr>
    <tabColor theme="9" tint="0.39997558519241921"/>
    <pageSetUpPr fitToPage="1"/>
  </sheetPr>
  <dimension ref="A1:S47"/>
  <sheetViews>
    <sheetView tabSelected="1" topLeftCell="A20" zoomScale="85" zoomScaleNormal="85" workbookViewId="0">
      <selection activeCell="K39" sqref="K39"/>
    </sheetView>
  </sheetViews>
  <sheetFormatPr baseColWidth="10" defaultRowHeight="14.4" x14ac:dyDescent="0.3"/>
  <cols>
    <col min="1" max="1" width="5.5546875" customWidth="1"/>
    <col min="2" max="2" width="18.33203125" customWidth="1"/>
    <col min="3" max="3" width="16.33203125" customWidth="1"/>
    <col min="4" max="4" width="10.77734375" customWidth="1"/>
    <col min="5" max="5" width="12" customWidth="1"/>
    <col min="6" max="18" width="10.77734375" customWidth="1"/>
    <col min="19" max="19" width="9.109375" customWidth="1"/>
  </cols>
  <sheetData>
    <row r="1" spans="1:19" ht="18.600000000000001" thickBot="1" x14ac:dyDescent="0.4">
      <c r="A1" s="163" t="s">
        <v>148</v>
      </c>
      <c r="B1" s="163"/>
      <c r="C1" s="163"/>
      <c r="D1" s="163"/>
      <c r="E1" s="163"/>
      <c r="F1" s="163"/>
      <c r="G1" s="163"/>
      <c r="H1" s="163"/>
      <c r="I1" s="163"/>
      <c r="J1" s="163"/>
      <c r="K1" s="163"/>
      <c r="L1" s="163"/>
      <c r="M1" s="163"/>
      <c r="N1" s="163"/>
      <c r="O1" s="163"/>
      <c r="P1" s="163"/>
      <c r="Q1" s="163"/>
      <c r="R1" s="163"/>
    </row>
    <row r="2" spans="1:19" ht="18.600000000000001" thickBot="1" x14ac:dyDescent="0.4">
      <c r="B2" s="42" t="s">
        <v>24</v>
      </c>
      <c r="C2" s="43">
        <v>2</v>
      </c>
      <c r="L2" s="8"/>
      <c r="M2" s="8"/>
      <c r="N2" s="8"/>
      <c r="O2" s="8"/>
      <c r="P2" s="8"/>
      <c r="Q2" s="8"/>
    </row>
    <row r="3" spans="1:19" x14ac:dyDescent="0.3">
      <c r="A3" s="5"/>
      <c r="B3" s="37" t="s">
        <v>1</v>
      </c>
      <c r="C3" s="37" t="s">
        <v>4</v>
      </c>
      <c r="D3" s="14" t="s">
        <v>131</v>
      </c>
      <c r="E3" s="14" t="s">
        <v>2</v>
      </c>
      <c r="F3" s="14" t="s">
        <v>136</v>
      </c>
      <c r="G3" s="14" t="s">
        <v>16</v>
      </c>
      <c r="H3" s="14" t="s">
        <v>3</v>
      </c>
      <c r="I3" s="14" t="s">
        <v>52</v>
      </c>
      <c r="J3" s="14" t="s">
        <v>10</v>
      </c>
      <c r="K3" s="14" t="s">
        <v>39</v>
      </c>
      <c r="L3" s="14" t="s">
        <v>124</v>
      </c>
      <c r="M3" s="14" t="s">
        <v>102</v>
      </c>
      <c r="N3" s="14" t="s">
        <v>30</v>
      </c>
      <c r="O3" s="14" t="s">
        <v>38</v>
      </c>
      <c r="P3" s="14" t="s">
        <v>98</v>
      </c>
      <c r="Q3" s="14" t="s">
        <v>11</v>
      </c>
      <c r="R3" s="14" t="s">
        <v>9</v>
      </c>
      <c r="S3" s="14" t="s">
        <v>15</v>
      </c>
    </row>
    <row r="4" spans="1:19" ht="20.100000000000001" customHeight="1" x14ac:dyDescent="0.3">
      <c r="A4" s="1">
        <v>1</v>
      </c>
      <c r="B4" s="28" t="s">
        <v>151</v>
      </c>
      <c r="C4" s="27">
        <v>208</v>
      </c>
      <c r="D4" s="3" t="str">
        <f>IFERROR(VLOOKUP(C4,Formule!$F$1:$G$23,2,0),"")</f>
        <v>A</v>
      </c>
      <c r="E4" s="3"/>
      <c r="F4" s="6" t="s">
        <v>6</v>
      </c>
      <c r="G4" s="13"/>
      <c r="H4" s="6"/>
      <c r="I4" s="6"/>
      <c r="J4" s="6"/>
      <c r="K4" s="6"/>
      <c r="L4" s="6"/>
      <c r="M4" s="6"/>
      <c r="N4" s="6"/>
      <c r="O4" s="10"/>
      <c r="P4" s="6"/>
      <c r="Q4" s="10"/>
      <c r="R4" s="153">
        <f>IFERROR(VLOOKUP(D4,Formule!$I$1:$K$4,(IF(E4="oui",2,3)),FALSE),"")</f>
        <v>30</v>
      </c>
      <c r="S4" s="6" t="s">
        <v>6</v>
      </c>
    </row>
    <row r="5" spans="1:19" ht="20.100000000000001" customHeight="1" x14ac:dyDescent="0.3">
      <c r="A5" s="1">
        <v>2</v>
      </c>
      <c r="B5" s="28" t="s">
        <v>152</v>
      </c>
      <c r="C5" s="27" t="s">
        <v>71</v>
      </c>
      <c r="D5" s="3" t="str">
        <f>IFERROR(VLOOKUP(C5,Formule!$F$1:$G$23,2,0),"")</f>
        <v>C</v>
      </c>
      <c r="E5" s="3" t="s">
        <v>5</v>
      </c>
      <c r="F5" s="6" t="s">
        <v>5</v>
      </c>
      <c r="G5" s="13"/>
      <c r="H5" s="6"/>
      <c r="I5" s="6"/>
      <c r="J5" s="6"/>
      <c r="K5" s="6"/>
      <c r="L5" s="6"/>
      <c r="M5" s="6"/>
      <c r="N5" s="6"/>
      <c r="O5" s="10"/>
      <c r="P5" s="6"/>
      <c r="Q5" s="10"/>
      <c r="R5" s="153">
        <f>IFERROR(VLOOKUP(D5,Formule!$I$1:$K$4,(IF(E5="oui",2,3)),FALSE),"")</f>
        <v>100</v>
      </c>
      <c r="S5" s="6"/>
    </row>
    <row r="6" spans="1:19" ht="20.100000000000001" customHeight="1" x14ac:dyDescent="0.3">
      <c r="A6" s="1">
        <v>3</v>
      </c>
      <c r="B6" s="28"/>
      <c r="C6" s="27"/>
      <c r="D6" s="3" t="str">
        <f>IFERROR(VLOOKUP(C6,Formule!$F$1:$G$23,2,0),"")</f>
        <v/>
      </c>
      <c r="E6" s="3"/>
      <c r="F6" s="6"/>
      <c r="G6" s="13"/>
      <c r="H6" s="6"/>
      <c r="I6" s="6"/>
      <c r="J6" s="6"/>
      <c r="K6" s="6"/>
      <c r="L6" s="6"/>
      <c r="M6" s="6"/>
      <c r="N6" s="6"/>
      <c r="O6" s="10"/>
      <c r="P6" s="6"/>
      <c r="Q6" s="10"/>
      <c r="R6" s="153" t="str">
        <f>IFERROR(VLOOKUP(D6,Formule!$I$1:$K$4,(IF(E6="oui",2,3)),FALSE),"")</f>
        <v/>
      </c>
      <c r="S6" s="6"/>
    </row>
    <row r="7" spans="1:19" ht="20.100000000000001" customHeight="1" x14ac:dyDescent="0.3">
      <c r="A7" s="1">
        <v>4</v>
      </c>
      <c r="B7" s="28"/>
      <c r="C7" s="27"/>
      <c r="D7" s="3" t="str">
        <f>IFERROR(VLOOKUP(C7,Formule!$F$1:$G$23,2,0),"")</f>
        <v/>
      </c>
      <c r="E7" s="3"/>
      <c r="F7" s="6"/>
      <c r="G7" s="13"/>
      <c r="H7" s="6"/>
      <c r="I7" s="6"/>
      <c r="J7" s="6"/>
      <c r="K7" s="6"/>
      <c r="L7" s="6"/>
      <c r="M7" s="6"/>
      <c r="N7" s="6"/>
      <c r="O7" s="10"/>
      <c r="P7" s="6"/>
      <c r="Q7" s="10"/>
      <c r="R7" s="153" t="str">
        <f>IFERROR(VLOOKUP(D7,Formule!$I$1:$K$4,(IF(E7="oui",2,3)),FALSE),"")</f>
        <v/>
      </c>
      <c r="S7" s="6"/>
    </row>
    <row r="8" spans="1:19" ht="20.100000000000001" customHeight="1" x14ac:dyDescent="0.3">
      <c r="A8" s="1">
        <v>5</v>
      </c>
      <c r="B8" s="28"/>
      <c r="C8" s="27"/>
      <c r="D8" s="3" t="str">
        <f>IFERROR(VLOOKUP(C8,Formule!$F$1:$G$23,2,0),"")</f>
        <v/>
      </c>
      <c r="E8" s="3"/>
      <c r="F8" s="6"/>
      <c r="G8" s="13"/>
      <c r="H8" s="13"/>
      <c r="I8" s="6"/>
      <c r="J8" s="6"/>
      <c r="K8" s="6"/>
      <c r="L8" s="6"/>
      <c r="M8" s="6"/>
      <c r="N8" s="6"/>
      <c r="O8" s="10"/>
      <c r="P8" s="3"/>
      <c r="Q8" s="10"/>
      <c r="R8" s="153" t="str">
        <f>IFERROR(VLOOKUP(D8,Formule!$I$1:$K$4,(IF(E8="oui",2,3)),FALSE),"")</f>
        <v/>
      </c>
      <c r="S8" s="6"/>
    </row>
    <row r="9" spans="1:19" ht="20.100000000000001" customHeight="1" x14ac:dyDescent="0.3">
      <c r="A9" s="1">
        <v>6</v>
      </c>
      <c r="B9" s="28"/>
      <c r="C9" s="27"/>
      <c r="D9" s="3" t="str">
        <f>IFERROR(VLOOKUP(C9,Formule!$F$1:$G$23,2,0),"")</f>
        <v/>
      </c>
      <c r="E9" s="3"/>
      <c r="F9" s="6"/>
      <c r="G9" s="13"/>
      <c r="H9" s="6"/>
      <c r="I9" s="6"/>
      <c r="J9" s="6"/>
      <c r="K9" s="6"/>
      <c r="L9" s="6"/>
      <c r="M9" s="6"/>
      <c r="N9" s="6"/>
      <c r="O9" s="10"/>
      <c r="P9" s="6"/>
      <c r="Q9" s="10"/>
      <c r="R9" s="153" t="str">
        <f>IFERROR(VLOOKUP(D9,Formule!$I$1:$K$4,(IF(E9="oui",2,3)),FALSE),"")</f>
        <v/>
      </c>
      <c r="S9" s="3"/>
    </row>
    <row r="10" spans="1:19" ht="20.100000000000001" customHeight="1" x14ac:dyDescent="0.3">
      <c r="A10" s="1">
        <v>7</v>
      </c>
      <c r="B10" s="28"/>
      <c r="C10" s="27"/>
      <c r="D10" s="3" t="str">
        <f>IFERROR(VLOOKUP(C10,Formule!$F$1:$G$23,2,0),"")</f>
        <v/>
      </c>
      <c r="E10" s="3"/>
      <c r="F10" s="6"/>
      <c r="G10" s="13"/>
      <c r="H10" s="6"/>
      <c r="I10" s="6"/>
      <c r="J10" s="6"/>
      <c r="K10" s="6"/>
      <c r="L10" s="6"/>
      <c r="M10" s="6"/>
      <c r="N10" s="6"/>
      <c r="O10" s="10"/>
      <c r="P10" s="6"/>
      <c r="Q10" s="10"/>
      <c r="R10" s="153" t="str">
        <f>IFERROR(VLOOKUP(D10,Formule!$I$1:$K$4,(IF(E10="oui",2,3)),FALSE),"")</f>
        <v/>
      </c>
      <c r="S10" s="6"/>
    </row>
    <row r="11" spans="1:19" ht="20.100000000000001" customHeight="1" x14ac:dyDescent="0.3">
      <c r="A11" s="1">
        <v>8</v>
      </c>
      <c r="B11" s="28"/>
      <c r="C11" s="27"/>
      <c r="D11" s="3" t="str">
        <f>IFERROR(VLOOKUP(C11,Formule!$F$1:$G$23,2,0),"")</f>
        <v/>
      </c>
      <c r="E11" s="3"/>
      <c r="F11" s="6"/>
      <c r="G11" s="13"/>
      <c r="H11" s="6"/>
      <c r="I11" s="6"/>
      <c r="J11" s="6"/>
      <c r="K11" s="6"/>
      <c r="L11" s="6"/>
      <c r="M11" s="6"/>
      <c r="N11" s="6"/>
      <c r="O11" s="10"/>
      <c r="P11" s="6"/>
      <c r="Q11" s="10"/>
      <c r="R11" s="153" t="str">
        <f>IFERROR(VLOOKUP(D11,Formule!$I$1:$K$4,(IF(E11="oui",2,3)),FALSE),"")</f>
        <v/>
      </c>
      <c r="S11" s="6"/>
    </row>
    <row r="12" spans="1:19" ht="20.100000000000001" customHeight="1" x14ac:dyDescent="0.3">
      <c r="A12" s="1">
        <v>9</v>
      </c>
      <c r="B12" s="28"/>
      <c r="C12" s="27"/>
      <c r="D12" s="3" t="str">
        <f>IFERROR(VLOOKUP(C12,Formule!$F$1:$G$23,2,0),"")</f>
        <v/>
      </c>
      <c r="E12" s="3"/>
      <c r="F12" s="6"/>
      <c r="G12" s="13"/>
      <c r="H12" s="6"/>
      <c r="I12" s="6"/>
      <c r="J12" s="6"/>
      <c r="K12" s="6"/>
      <c r="L12" s="6"/>
      <c r="M12" s="6"/>
      <c r="N12" s="6"/>
      <c r="O12" s="6"/>
      <c r="P12" s="6"/>
      <c r="Q12" s="10"/>
      <c r="R12" s="153" t="str">
        <f>IFERROR(VLOOKUP(D12,Formule!$I$1:$K$4,(IF(E12="oui",2,3)),FALSE),"")</f>
        <v/>
      </c>
      <c r="S12" s="6"/>
    </row>
    <row r="13" spans="1:19" ht="20.100000000000001" customHeight="1" x14ac:dyDescent="0.3">
      <c r="A13" s="1">
        <v>10</v>
      </c>
      <c r="B13" s="28"/>
      <c r="C13" s="27"/>
      <c r="D13" s="3" t="str">
        <f>IFERROR(VLOOKUP(C13,Formule!$F$1:$G$23,2,0),"")</f>
        <v/>
      </c>
      <c r="E13" s="3"/>
      <c r="F13" s="6"/>
      <c r="G13" s="13"/>
      <c r="H13" s="6"/>
      <c r="I13" s="6"/>
      <c r="J13" s="6"/>
      <c r="K13" s="6"/>
      <c r="L13" s="6"/>
      <c r="M13" s="6"/>
      <c r="N13" s="6"/>
      <c r="O13" s="6"/>
      <c r="P13" s="6"/>
      <c r="Q13" s="10"/>
      <c r="R13" s="153" t="str">
        <f>IFERROR(VLOOKUP(D13,Formule!$I$1:$K$4,(IF(E13="oui",2,3)),FALSE),"")</f>
        <v/>
      </c>
      <c r="S13" s="6"/>
    </row>
    <row r="14" spans="1:19" ht="20.100000000000001" customHeight="1" x14ac:dyDescent="0.3">
      <c r="A14" s="1">
        <v>11</v>
      </c>
      <c r="B14" s="28"/>
      <c r="C14" s="27"/>
      <c r="D14" s="3" t="str">
        <f>IFERROR(VLOOKUP(C14,Formule!$F$1:$G$23,2,0),"")</f>
        <v/>
      </c>
      <c r="E14" s="3"/>
      <c r="F14" s="6"/>
      <c r="G14" s="13"/>
      <c r="H14" s="6"/>
      <c r="I14" s="6"/>
      <c r="J14" s="6"/>
      <c r="K14" s="6"/>
      <c r="L14" s="6"/>
      <c r="M14" s="6"/>
      <c r="N14" s="6"/>
      <c r="O14" s="6"/>
      <c r="P14" s="6"/>
      <c r="Q14" s="10"/>
      <c r="R14" s="153" t="str">
        <f>IFERROR(VLOOKUP(D14,Formule!$I$1:$K$4,(IF(E14="oui",2,3)),FALSE),"")</f>
        <v/>
      </c>
      <c r="S14" s="6"/>
    </row>
    <row r="15" spans="1:19" ht="20.100000000000001" customHeight="1" x14ac:dyDescent="0.3">
      <c r="A15" s="1">
        <v>12</v>
      </c>
      <c r="B15" s="28"/>
      <c r="C15" s="27"/>
      <c r="D15" s="3" t="str">
        <f>IFERROR(VLOOKUP(C15,Formule!$F$1:$G$23,2,0),"")</f>
        <v/>
      </c>
      <c r="E15" s="3"/>
      <c r="F15" s="6"/>
      <c r="G15" s="13"/>
      <c r="H15" s="6"/>
      <c r="I15" s="6"/>
      <c r="J15" s="6"/>
      <c r="K15" s="6"/>
      <c r="L15" s="6"/>
      <c r="M15" s="6"/>
      <c r="N15" s="6"/>
      <c r="O15" s="6"/>
      <c r="P15" s="6"/>
      <c r="Q15" s="10"/>
      <c r="R15" s="153" t="str">
        <f>IFERROR(VLOOKUP(D15,Formule!$I$1:$K$4,(IF(E15="oui",2,3)),FALSE),"")</f>
        <v/>
      </c>
      <c r="S15" s="6"/>
    </row>
    <row r="16" spans="1:19" ht="20.100000000000001" customHeight="1" x14ac:dyDescent="0.3">
      <c r="A16" s="1">
        <v>13</v>
      </c>
      <c r="B16" s="28"/>
      <c r="C16" s="27"/>
      <c r="D16" s="3" t="str">
        <f>IFERROR(VLOOKUP(C16,Formule!$F$1:$G$23,2,0),"")</f>
        <v/>
      </c>
      <c r="E16" s="3"/>
      <c r="F16" s="7"/>
      <c r="G16" s="24"/>
      <c r="H16" s="7"/>
      <c r="I16" s="7"/>
      <c r="J16" s="7"/>
      <c r="K16" s="7"/>
      <c r="L16" s="7"/>
      <c r="M16" s="7"/>
      <c r="N16" s="7"/>
      <c r="O16" s="7"/>
      <c r="P16" s="7"/>
      <c r="Q16" s="26"/>
      <c r="R16" s="153" t="str">
        <f>IFERROR(VLOOKUP(D16,Formule!$I$1:$K$4,(IF(E16="oui",2,3)),FALSE),"")</f>
        <v/>
      </c>
      <c r="S16" s="7"/>
    </row>
    <row r="17" spans="1:19" ht="20.100000000000001" customHeight="1" x14ac:dyDescent="0.3">
      <c r="A17" s="1">
        <v>14</v>
      </c>
      <c r="B17" s="28"/>
      <c r="C17" s="27"/>
      <c r="D17" s="3" t="str">
        <f>IFERROR(VLOOKUP(C17,Formule!$F$1:$G$23,2,0),"")</f>
        <v/>
      </c>
      <c r="E17" s="3"/>
      <c r="F17" s="6"/>
      <c r="G17" s="13"/>
      <c r="H17" s="6"/>
      <c r="I17" s="6"/>
      <c r="J17" s="6"/>
      <c r="K17" s="6"/>
      <c r="L17" s="6"/>
      <c r="M17" s="6"/>
      <c r="N17" s="6"/>
      <c r="O17" s="6"/>
      <c r="P17" s="6"/>
      <c r="Q17" s="10"/>
      <c r="R17" s="153" t="str">
        <f>IFERROR(VLOOKUP(D17,Formule!$I$1:$K$4,(IF(E17="oui",2,3)),FALSE),"")</f>
        <v/>
      </c>
      <c r="S17" s="6"/>
    </row>
    <row r="18" spans="1:19" ht="20.100000000000001" customHeight="1" x14ac:dyDescent="0.3">
      <c r="A18" s="1">
        <v>15</v>
      </c>
      <c r="B18" s="28"/>
      <c r="C18" s="27"/>
      <c r="D18" s="3" t="str">
        <f>IFERROR(VLOOKUP(C18,Formule!$F$1:$G$23,2,0),"")</f>
        <v/>
      </c>
      <c r="E18" s="3"/>
      <c r="F18" s="7"/>
      <c r="G18" s="24"/>
      <c r="H18" s="7"/>
      <c r="I18" s="7"/>
      <c r="J18" s="7"/>
      <c r="K18" s="7"/>
      <c r="L18" s="7"/>
      <c r="M18" s="7"/>
      <c r="N18" s="7"/>
      <c r="O18" s="7"/>
      <c r="P18" s="7"/>
      <c r="Q18" s="26"/>
      <c r="R18" s="153" t="str">
        <f>IFERROR(VLOOKUP(D18,Formule!$I$1:$K$4,(IF(E18="oui",2,3)),FALSE),"")</f>
        <v/>
      </c>
      <c r="S18" s="7"/>
    </row>
    <row r="19" spans="1:19" ht="20.100000000000001" customHeight="1" x14ac:dyDescent="0.3">
      <c r="A19" s="1">
        <v>16</v>
      </c>
      <c r="B19" s="28"/>
      <c r="C19" s="27"/>
      <c r="D19" s="3" t="str">
        <f>IFERROR(VLOOKUP(C19,Formule!$F$1:$G$23,2,0),"")</f>
        <v/>
      </c>
      <c r="E19" s="3"/>
      <c r="F19" s="6"/>
      <c r="G19" s="13"/>
      <c r="H19" s="6"/>
      <c r="I19" s="6"/>
      <c r="J19" s="6"/>
      <c r="K19" s="6"/>
      <c r="L19" s="6"/>
      <c r="M19" s="6"/>
      <c r="N19" s="6"/>
      <c r="O19" s="6"/>
      <c r="P19" s="6"/>
      <c r="Q19" s="10"/>
      <c r="R19" s="153" t="str">
        <f>IFERROR(VLOOKUP(D19,Formule!$I$1:$K$4,(IF(E19="oui",2,3)),FALSE),"")</f>
        <v/>
      </c>
      <c r="S19" s="6"/>
    </row>
    <row r="20" spans="1:19" ht="20.100000000000001" customHeight="1" x14ac:dyDescent="0.3">
      <c r="A20" s="1">
        <v>17</v>
      </c>
      <c r="B20" s="28"/>
      <c r="C20" s="27"/>
      <c r="D20" s="3" t="str">
        <f>IFERROR(VLOOKUP(C20,Formule!$F$1:$G$23,2,0),"")</f>
        <v/>
      </c>
      <c r="E20" s="3"/>
      <c r="F20" s="7"/>
      <c r="G20" s="24"/>
      <c r="H20" s="7"/>
      <c r="I20" s="7"/>
      <c r="J20" s="7"/>
      <c r="K20" s="7"/>
      <c r="L20" s="7"/>
      <c r="M20" s="7"/>
      <c r="N20" s="7"/>
      <c r="O20" s="7"/>
      <c r="P20" s="7"/>
      <c r="Q20" s="7"/>
      <c r="R20" s="153" t="str">
        <f>IFERROR(VLOOKUP(D20,Formule!$I$1:$K$4,(IF(E20="oui",2,3)),FALSE),"")</f>
        <v/>
      </c>
      <c r="S20" s="7"/>
    </row>
    <row r="21" spans="1:19" ht="20.100000000000001" customHeight="1" x14ac:dyDescent="0.3">
      <c r="A21" s="1">
        <v>18</v>
      </c>
      <c r="B21" s="28"/>
      <c r="C21" s="27"/>
      <c r="D21" s="3" t="str">
        <f>IFERROR(VLOOKUP(C21,Formule!$F$1:$G$23,2,0),"")</f>
        <v/>
      </c>
      <c r="E21" s="3"/>
      <c r="F21" s="7"/>
      <c r="G21" s="24"/>
      <c r="H21" s="7"/>
      <c r="I21" s="7"/>
      <c r="J21" s="7"/>
      <c r="K21" s="7"/>
      <c r="L21" s="7"/>
      <c r="M21" s="7"/>
      <c r="N21" s="7"/>
      <c r="O21" s="7"/>
      <c r="P21" s="7"/>
      <c r="Q21" s="7"/>
      <c r="R21" s="153" t="str">
        <f>IFERROR(VLOOKUP(D21,Formule!$I$1:$K$4,(IF(E21="oui",2,3)),FALSE),"")</f>
        <v/>
      </c>
      <c r="S21" s="7"/>
    </row>
    <row r="22" spans="1:19" ht="20.100000000000001" customHeight="1" x14ac:dyDescent="0.3">
      <c r="A22" s="1">
        <v>19</v>
      </c>
      <c r="B22" s="28"/>
      <c r="C22" s="27"/>
      <c r="D22" s="3" t="str">
        <f>IFERROR(VLOOKUP(C22,Formule!$F$1:$G$23,2,0),"")</f>
        <v/>
      </c>
      <c r="E22" s="3"/>
      <c r="F22" s="7"/>
      <c r="G22" s="24"/>
      <c r="H22" s="7"/>
      <c r="I22" s="7"/>
      <c r="J22" s="7"/>
      <c r="K22" s="7"/>
      <c r="L22" s="7"/>
      <c r="M22" s="7"/>
      <c r="N22" s="7"/>
      <c r="O22" s="7"/>
      <c r="P22" s="7"/>
      <c r="Q22" s="7"/>
      <c r="R22" s="153" t="str">
        <f>IFERROR(VLOOKUP(D22,Formule!$I$1:$K$4,(IF(E22="oui",2,3)),FALSE),"")</f>
        <v/>
      </c>
      <c r="S22" s="7"/>
    </row>
    <row r="23" spans="1:19" ht="20.100000000000001" customHeight="1" x14ac:dyDescent="0.3">
      <c r="A23" s="1">
        <v>20</v>
      </c>
      <c r="B23" s="28"/>
      <c r="C23" s="27"/>
      <c r="D23" s="3" t="str">
        <f>IFERROR(VLOOKUP(C23,Formule!$F$1:$G$23,2,0),"")</f>
        <v/>
      </c>
      <c r="E23" s="3"/>
      <c r="F23" s="7"/>
      <c r="G23" s="24"/>
      <c r="H23" s="7"/>
      <c r="I23" s="7"/>
      <c r="J23" s="7"/>
      <c r="K23" s="7"/>
      <c r="L23" s="7"/>
      <c r="M23" s="7"/>
      <c r="N23" s="7"/>
      <c r="O23" s="7"/>
      <c r="P23" s="7"/>
      <c r="Q23" s="7"/>
      <c r="R23" s="153" t="str">
        <f>IFERROR(VLOOKUP(D23,Formule!$I$1:$K$4,(IF(E23="oui",2,3)),FALSE),"")</f>
        <v/>
      </c>
      <c r="S23" s="7"/>
    </row>
    <row r="24" spans="1:19" ht="20.100000000000001" customHeight="1" x14ac:dyDescent="0.3">
      <c r="A24" s="1">
        <v>21</v>
      </c>
      <c r="B24" s="28"/>
      <c r="C24" s="27"/>
      <c r="D24" s="4"/>
      <c r="E24" s="3"/>
      <c r="F24" s="7"/>
      <c r="G24" s="24"/>
      <c r="H24" s="7"/>
      <c r="I24" s="7"/>
      <c r="J24" s="7"/>
      <c r="K24" s="7"/>
      <c r="L24" s="7"/>
      <c r="M24" s="7"/>
      <c r="N24" s="7"/>
      <c r="O24" s="7"/>
      <c r="P24" s="7"/>
      <c r="Q24" s="7"/>
      <c r="R24" s="153" t="str">
        <f>IFERROR(VLOOKUP(D24,Formule!$I$1:$K$4,(IF(E24="oui",2,3)),FALSE),"")</f>
        <v/>
      </c>
      <c r="S24" s="7"/>
    </row>
    <row r="25" spans="1:19" ht="20.100000000000001" customHeight="1" x14ac:dyDescent="0.3">
      <c r="A25" s="1">
        <v>22</v>
      </c>
      <c r="B25" s="28"/>
      <c r="C25" s="27"/>
      <c r="D25" s="4"/>
      <c r="E25" s="3"/>
      <c r="F25" s="7"/>
      <c r="G25" s="24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</row>
    <row r="26" spans="1:19" ht="20.100000000000001" customHeight="1" x14ac:dyDescent="0.3">
      <c r="A26" s="1">
        <v>23</v>
      </c>
      <c r="B26" s="28"/>
      <c r="C26" s="27"/>
      <c r="D26" s="4"/>
      <c r="E26" s="3"/>
      <c r="F26" s="7"/>
      <c r="G26" s="24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</row>
    <row r="27" spans="1:19" ht="20.100000000000001" customHeight="1" x14ac:dyDescent="0.3">
      <c r="A27" s="18">
        <v>24</v>
      </c>
      <c r="B27" s="33"/>
      <c r="C27" s="34"/>
      <c r="D27" s="25"/>
      <c r="E27" s="3"/>
      <c r="F27" s="31"/>
      <c r="G27" s="32"/>
      <c r="H27" s="31"/>
      <c r="I27" s="31"/>
      <c r="J27" s="31"/>
      <c r="K27" s="31"/>
      <c r="L27" s="31"/>
      <c r="M27" s="31"/>
      <c r="N27" s="31"/>
      <c r="O27" s="31"/>
      <c r="P27" s="31"/>
      <c r="Q27" s="31"/>
      <c r="R27" s="31"/>
      <c r="S27" s="31"/>
    </row>
    <row r="28" spans="1:19" ht="20.100000000000001" customHeight="1" x14ac:dyDescent="0.3">
      <c r="A28" s="18">
        <v>25</v>
      </c>
      <c r="B28" s="33"/>
      <c r="C28" s="34"/>
      <c r="D28" s="15"/>
      <c r="E28" s="3"/>
      <c r="F28" s="16"/>
      <c r="G28" s="17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</row>
    <row r="29" spans="1:19" ht="20.100000000000001" customHeight="1" x14ac:dyDescent="0.3">
      <c r="A29" s="23"/>
      <c r="B29" s="19"/>
      <c r="C29" s="20"/>
      <c r="D29" s="19"/>
      <c r="E29" s="19"/>
      <c r="F29" s="20"/>
      <c r="G29" s="21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</row>
    <row r="30" spans="1:19" ht="20.100000000000001" customHeight="1" x14ac:dyDescent="0.3">
      <c r="A30" s="78"/>
      <c r="B30" s="164"/>
      <c r="C30" s="165"/>
      <c r="D30" s="6" t="s">
        <v>28</v>
      </c>
      <c r="E30" s="79" t="s">
        <v>23</v>
      </c>
      <c r="F30" s="109"/>
      <c r="G30" s="241"/>
      <c r="H30" s="242"/>
      <c r="I30" s="242"/>
      <c r="J30" s="242"/>
      <c r="K30" s="242"/>
      <c r="L30" s="41"/>
      <c r="M30" s="41"/>
      <c r="N30" s="41"/>
      <c r="O30" s="41"/>
      <c r="P30" s="41"/>
      <c r="Q30" s="41"/>
      <c r="R30" s="41"/>
      <c r="S30" s="41"/>
    </row>
    <row r="31" spans="1:19" x14ac:dyDescent="0.3">
      <c r="A31" s="22"/>
      <c r="B31" s="166" t="s">
        <v>31</v>
      </c>
      <c r="C31" s="167"/>
      <c r="D31" s="9">
        <f>COUNTIF(B4:B28,"*")</f>
        <v>2</v>
      </c>
      <c r="E31" s="44">
        <f>D31/C2</f>
        <v>1</v>
      </c>
      <c r="F31" s="110"/>
      <c r="G31" s="63" t="s">
        <v>42</v>
      </c>
      <c r="H31" s="46" t="s">
        <v>85</v>
      </c>
      <c r="I31" s="46" t="s">
        <v>86</v>
      </c>
      <c r="J31" s="46" t="s">
        <v>87</v>
      </c>
      <c r="K31" s="46" t="s">
        <v>88</v>
      </c>
    </row>
    <row r="32" spans="1:19" ht="19.2" customHeight="1" x14ac:dyDescent="0.3">
      <c r="B32" s="161" t="s">
        <v>29</v>
      </c>
      <c r="C32" s="162"/>
      <c r="D32" s="35">
        <v>2</v>
      </c>
      <c r="E32" s="38">
        <f>SUM(D32/D31)</f>
        <v>1</v>
      </c>
      <c r="F32" s="110"/>
      <c r="G32" s="64" t="s">
        <v>103</v>
      </c>
      <c r="H32" s="99">
        <v>30</v>
      </c>
      <c r="I32" s="100">
        <v>80</v>
      </c>
      <c r="J32" s="100">
        <v>100</v>
      </c>
      <c r="K32" s="101">
        <v>120</v>
      </c>
    </row>
    <row r="33" spans="2:11" ht="16.2" customHeight="1" x14ac:dyDescent="0.3">
      <c r="B33" s="161" t="s">
        <v>14</v>
      </c>
      <c r="C33" s="162"/>
      <c r="D33" s="9">
        <f>COUNTIFS(F4:F28,"LOA")</f>
        <v>0</v>
      </c>
      <c r="E33" s="38">
        <f>SUM(D33/D32)</f>
        <v>0</v>
      </c>
      <c r="F33" s="110"/>
      <c r="G33" s="64" t="s">
        <v>106</v>
      </c>
      <c r="H33" s="102">
        <v>20</v>
      </c>
      <c r="I33" s="103">
        <v>60</v>
      </c>
      <c r="J33" s="103">
        <v>80</v>
      </c>
      <c r="K33" s="104">
        <v>100</v>
      </c>
    </row>
    <row r="34" spans="2:11" ht="14.4" customHeight="1" x14ac:dyDescent="0.3">
      <c r="B34" s="161" t="s">
        <v>35</v>
      </c>
      <c r="C34" s="162"/>
      <c r="D34" s="36">
        <f>SUM(G4:G28)</f>
        <v>0</v>
      </c>
      <c r="E34" s="56"/>
      <c r="F34" s="110"/>
      <c r="G34" s="64" t="s">
        <v>105</v>
      </c>
      <c r="H34" s="102">
        <v>10</v>
      </c>
      <c r="I34" s="103">
        <v>20</v>
      </c>
      <c r="J34" s="103">
        <v>40</v>
      </c>
      <c r="K34" s="104">
        <v>60</v>
      </c>
    </row>
    <row r="35" spans="2:11" ht="16.2" customHeight="1" x14ac:dyDescent="0.3">
      <c r="B35" s="161" t="s">
        <v>18</v>
      </c>
      <c r="C35" s="162"/>
      <c r="D35" s="36" t="e">
        <f>AVERAGE(G4:G28)</f>
        <v>#DIV/0!</v>
      </c>
      <c r="E35" s="56"/>
      <c r="F35" s="110"/>
      <c r="G35" s="65" t="s">
        <v>104</v>
      </c>
      <c r="H35" s="105">
        <v>5</v>
      </c>
      <c r="I35" s="106">
        <v>10</v>
      </c>
      <c r="J35" s="106">
        <v>15</v>
      </c>
      <c r="K35" s="107">
        <v>20</v>
      </c>
    </row>
    <row r="36" spans="2:11" x14ac:dyDescent="0.3">
      <c r="B36" s="161" t="s">
        <v>27</v>
      </c>
      <c r="C36" s="162"/>
      <c r="D36" s="9">
        <f>SUM(H4:H28)</f>
        <v>0</v>
      </c>
      <c r="E36" s="38">
        <f>SUM(D36/D32)</f>
        <v>0</v>
      </c>
      <c r="F36" s="111"/>
      <c r="G36" s="22"/>
    </row>
    <row r="37" spans="2:11" x14ac:dyDescent="0.3">
      <c r="B37" s="161" t="s">
        <v>10</v>
      </c>
      <c r="C37" s="162"/>
      <c r="D37" s="9">
        <f>SUM(I4:I28)</f>
        <v>0</v>
      </c>
      <c r="E37" s="38">
        <f>D37/D31</f>
        <v>0</v>
      </c>
      <c r="F37" s="111"/>
      <c r="G37" s="22"/>
    </row>
    <row r="38" spans="2:11" x14ac:dyDescent="0.3">
      <c r="B38" s="75" t="s">
        <v>39</v>
      </c>
      <c r="C38" s="76"/>
      <c r="D38" s="9">
        <f>SUM(J4:J28)</f>
        <v>0</v>
      </c>
      <c r="E38" s="38"/>
      <c r="F38" s="111"/>
      <c r="G38" s="22"/>
    </row>
    <row r="39" spans="2:11" x14ac:dyDescent="0.3">
      <c r="B39" s="161" t="s">
        <v>22</v>
      </c>
      <c r="C39" s="162"/>
      <c r="D39" s="9">
        <f>SUM(K4:K28)</f>
        <v>0</v>
      </c>
      <c r="E39" s="38">
        <f>D39/D31</f>
        <v>0</v>
      </c>
      <c r="F39" s="111"/>
      <c r="G39" s="22"/>
      <c r="I39" t="s">
        <v>132</v>
      </c>
      <c r="K39" t="e" cm="1">
        <f t="array" ref="K39">IF(AND(E32&lt;45%,E31&gt;=80%),H35,"")=SI</f>
        <v>#NAME?</v>
      </c>
    </row>
    <row r="40" spans="2:11" x14ac:dyDescent="0.3">
      <c r="B40" s="161" t="s">
        <v>17</v>
      </c>
      <c r="C40" s="162"/>
      <c r="D40" s="9">
        <f>SUM(L4:L28)</f>
        <v>0</v>
      </c>
      <c r="E40" s="38">
        <f>D40/D31</f>
        <v>0</v>
      </c>
      <c r="F40" s="111"/>
      <c r="G40" s="22"/>
    </row>
    <row r="41" spans="2:11" x14ac:dyDescent="0.3">
      <c r="B41" s="58" t="s">
        <v>99</v>
      </c>
      <c r="C41" s="59"/>
      <c r="D41" s="9">
        <f>SUM(M4:M28)</f>
        <v>0</v>
      </c>
      <c r="E41" s="38"/>
      <c r="F41" s="111"/>
      <c r="G41" s="22"/>
    </row>
    <row r="42" spans="2:11" x14ac:dyDescent="0.3">
      <c r="B42" s="58" t="s">
        <v>30</v>
      </c>
      <c r="C42" s="59"/>
      <c r="D42" s="9">
        <f>SUM(N4:N28)</f>
        <v>0</v>
      </c>
      <c r="E42" s="38"/>
      <c r="F42" s="111"/>
      <c r="G42" s="22"/>
    </row>
    <row r="43" spans="2:11" x14ac:dyDescent="0.3">
      <c r="B43" s="161" t="s">
        <v>100</v>
      </c>
      <c r="C43" s="162"/>
      <c r="D43" s="9">
        <f>SUM(O4:O28)</f>
        <v>0</v>
      </c>
      <c r="E43" s="38">
        <f>SUM(D43/D31)</f>
        <v>0</v>
      </c>
      <c r="F43" s="111"/>
      <c r="G43" s="22"/>
    </row>
    <row r="44" spans="2:11" x14ac:dyDescent="0.3">
      <c r="B44" s="161" t="s">
        <v>101</v>
      </c>
      <c r="C44" s="162"/>
      <c r="D44" s="9">
        <f>SUM(P4:P28)</f>
        <v>0</v>
      </c>
      <c r="E44" s="45"/>
      <c r="F44" s="112"/>
      <c r="G44" s="22"/>
    </row>
    <row r="45" spans="2:11" x14ac:dyDescent="0.3">
      <c r="B45" s="159"/>
      <c r="C45" s="159"/>
      <c r="D45" s="160"/>
      <c r="E45" s="160"/>
      <c r="F45" s="160"/>
      <c r="G45" s="160"/>
    </row>
    <row r="46" spans="2:11" x14ac:dyDescent="0.3">
      <c r="B46" s="159"/>
      <c r="C46" s="159"/>
      <c r="D46" s="160"/>
      <c r="E46" s="160"/>
      <c r="F46" s="160"/>
      <c r="G46" s="160"/>
    </row>
    <row r="47" spans="2:11" x14ac:dyDescent="0.3">
      <c r="B47" s="159"/>
      <c r="C47" s="159"/>
      <c r="D47" s="160"/>
      <c r="E47" s="160"/>
      <c r="F47" s="160"/>
      <c r="G47" s="160"/>
    </row>
  </sheetData>
  <autoFilter ref="A1:S28" xr:uid="{FA2DF67F-83BD-44FF-895D-349DA4852357}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</autoFilter>
  <mergeCells count="20">
    <mergeCell ref="B34:C34"/>
    <mergeCell ref="A1:R1"/>
    <mergeCell ref="B30:C30"/>
    <mergeCell ref="B31:C31"/>
    <mergeCell ref="B32:C32"/>
    <mergeCell ref="B33:C33"/>
    <mergeCell ref="G30:K30"/>
    <mergeCell ref="B47:C47"/>
    <mergeCell ref="D47:G47"/>
    <mergeCell ref="B35:C35"/>
    <mergeCell ref="B36:C36"/>
    <mergeCell ref="B37:C37"/>
    <mergeCell ref="B39:C39"/>
    <mergeCell ref="B40:C40"/>
    <mergeCell ref="B43:C43"/>
    <mergeCell ref="B44:C44"/>
    <mergeCell ref="B45:C45"/>
    <mergeCell ref="D45:G45"/>
    <mergeCell ref="B46:C46"/>
    <mergeCell ref="D46:G46"/>
  </mergeCells>
  <conditionalFormatting sqref="E4:F28">
    <cfRule type="cellIs" dxfId="276" priority="1" operator="equal">
      <formula>"oui"</formula>
    </cfRule>
  </conditionalFormatting>
  <dataValidations count="2">
    <dataValidation type="list" allowBlank="1" showInputMessage="1" showErrorMessage="1" sqref="D29" xr:uid="{1FA54BF1-C62F-483E-84E4-48BA5DFF14A8}">
      <formula1>$A$31:$A$34</formula1>
    </dataValidation>
    <dataValidation type="list" allowBlank="1" showInputMessage="1" showErrorMessage="1" sqref="E29 S29:S30" xr:uid="{EFD16096-E8CC-4A75-A790-E2ED9D371B17}">
      <formula1>FI</formula1>
    </dataValidation>
  </dataValidations>
  <pageMargins left="0.70866141732283461" right="0.70866141732283461" top="0.74803149606299213" bottom="0.74803149606299213" header="0.31496062992125984" footer="0.31496062992125984"/>
  <pageSetup paperSize="9" scale="57" orientation="landscape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D70BFEA8-B036-4ACB-B978-D9B62BC1A039}">
          <x14:formula1>
            <xm:f>Formule!$F$2:$F$21</xm:f>
          </x14:formula1>
          <xm:sqref>C4:C28</xm:sqref>
        </x14:dataValidation>
        <x14:dataValidation type="list" allowBlank="1" showInputMessage="1" showErrorMessage="1" xr:uid="{56C3D823-20D8-4FCB-A489-49F3C1CD1418}">
          <x14:formula1>
            <xm:f>Formule!$A$1:$A$2</xm:f>
          </x14:formula1>
          <xm:sqref>S4:S28 F4:F28</xm:sqref>
        </x14:dataValidation>
        <x14:dataValidation type="list" allowBlank="1" showInputMessage="1" showErrorMessage="1" xr:uid="{CBE3CADA-8DD4-4931-936A-D362E74CDCE0}">
          <x14:formula1>
            <xm:f>Formule!$A$1:$A$3</xm:f>
          </x14:formula1>
          <xm:sqref>E4:E28</xm:sqref>
        </x14:dataValidation>
        <x14:dataValidation type="list" allowBlank="1" showInputMessage="1" showErrorMessage="1" xr:uid="{A9FA21E6-5850-43F5-8E0A-0725CE9AA194}">
          <x14:formula1>
            <xm:f>Formule!$C$1:$C$4</xm:f>
          </x14:formula1>
          <xm:sqref>G4:G28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BC33F4-FA5C-4668-9FBB-19BEA9893611}">
  <sheetPr>
    <tabColor rgb="FFFF0000"/>
  </sheetPr>
  <dimension ref="A1:S44"/>
  <sheetViews>
    <sheetView zoomScale="85" zoomScaleNormal="85" workbookViewId="0">
      <selection activeCell="D6" sqref="D6"/>
    </sheetView>
  </sheetViews>
  <sheetFormatPr baseColWidth="10" defaultRowHeight="14.4" x14ac:dyDescent="0.3"/>
  <cols>
    <col min="1" max="1" width="5.5546875" customWidth="1"/>
    <col min="2" max="2" width="17.33203125" customWidth="1"/>
    <col min="3" max="3" width="16.5546875" customWidth="1"/>
    <col min="4" max="4" width="8.109375" customWidth="1"/>
    <col min="5" max="5" width="11.6640625" customWidth="1"/>
    <col min="6" max="6" width="11.5546875" customWidth="1"/>
    <col min="7" max="7" width="11.88671875" customWidth="1"/>
    <col min="8" max="8" width="15.88671875" customWidth="1"/>
    <col min="9" max="14" width="7.6640625" customWidth="1"/>
    <col min="16" max="16" width="10.33203125" customWidth="1"/>
    <col min="17" max="17" width="14.77734375" customWidth="1"/>
  </cols>
  <sheetData>
    <row r="1" spans="1:19" x14ac:dyDescent="0.3">
      <c r="A1" s="168" t="s">
        <v>7</v>
      </c>
      <c r="B1" s="168"/>
      <c r="C1" s="168"/>
      <c r="D1" s="168"/>
      <c r="E1" s="168"/>
      <c r="F1" s="168"/>
      <c r="G1" s="168"/>
      <c r="H1" s="168"/>
      <c r="I1" s="168"/>
      <c r="J1" s="168"/>
      <c r="K1" s="168"/>
      <c r="L1" s="168"/>
      <c r="M1" s="168"/>
      <c r="N1" s="168"/>
      <c r="O1" s="168"/>
      <c r="P1" s="168"/>
    </row>
    <row r="3" spans="1:19" x14ac:dyDescent="0.3">
      <c r="A3" s="5"/>
      <c r="B3" s="37" t="s">
        <v>1</v>
      </c>
      <c r="C3" s="37" t="s">
        <v>4</v>
      </c>
      <c r="D3" s="14" t="s">
        <v>131</v>
      </c>
      <c r="E3" s="14" t="s">
        <v>2</v>
      </c>
      <c r="F3" s="14" t="s">
        <v>136</v>
      </c>
      <c r="G3" s="14" t="s">
        <v>16</v>
      </c>
      <c r="H3" s="14" t="s">
        <v>3</v>
      </c>
      <c r="I3" s="14" t="s">
        <v>52</v>
      </c>
      <c r="J3" s="14" t="s">
        <v>10</v>
      </c>
      <c r="K3" s="14" t="s">
        <v>39</v>
      </c>
      <c r="L3" s="14" t="s">
        <v>124</v>
      </c>
      <c r="M3" s="14" t="s">
        <v>102</v>
      </c>
      <c r="N3" s="14" t="s">
        <v>30</v>
      </c>
      <c r="O3" s="14" t="s">
        <v>38</v>
      </c>
      <c r="P3" s="14" t="s">
        <v>98</v>
      </c>
      <c r="Q3" s="14" t="s">
        <v>11</v>
      </c>
      <c r="R3" s="14" t="s">
        <v>9</v>
      </c>
      <c r="S3" s="108" t="s">
        <v>137</v>
      </c>
    </row>
    <row r="4" spans="1:19" ht="21.75" customHeight="1" x14ac:dyDescent="0.3">
      <c r="A4" s="1">
        <v>1</v>
      </c>
      <c r="B4" s="27" t="s">
        <v>19</v>
      </c>
      <c r="C4" s="27" t="s">
        <v>20</v>
      </c>
      <c r="D4" s="3" t="s">
        <v>94</v>
      </c>
      <c r="E4" s="6"/>
      <c r="F4" s="6" t="s">
        <v>13</v>
      </c>
      <c r="G4" s="6"/>
      <c r="H4" s="12"/>
      <c r="I4" s="6"/>
      <c r="J4" s="6"/>
      <c r="K4" s="6"/>
      <c r="L4" s="6">
        <v>1</v>
      </c>
      <c r="M4" s="6">
        <v>1</v>
      </c>
      <c r="N4" s="6"/>
      <c r="O4" s="10"/>
      <c r="P4" s="6"/>
      <c r="Q4" s="10"/>
      <c r="R4" s="6">
        <v>100</v>
      </c>
    </row>
    <row r="5" spans="1:19" ht="21.75" customHeight="1" x14ac:dyDescent="0.3">
      <c r="A5" s="1">
        <v>2</v>
      </c>
      <c r="B5" s="28" t="s">
        <v>36</v>
      </c>
      <c r="C5" s="27" t="s">
        <v>37</v>
      </c>
      <c r="D5" s="3" t="s">
        <v>93</v>
      </c>
      <c r="E5" s="3" t="s">
        <v>5</v>
      </c>
      <c r="F5" s="3" t="s">
        <v>5</v>
      </c>
      <c r="G5" s="6" t="s">
        <v>32</v>
      </c>
      <c r="H5" s="13">
        <v>10000</v>
      </c>
      <c r="I5" s="6">
        <v>2</v>
      </c>
      <c r="J5" s="6">
        <v>1</v>
      </c>
      <c r="K5" s="6"/>
      <c r="L5" s="6">
        <v>1</v>
      </c>
      <c r="M5" s="6">
        <v>1</v>
      </c>
      <c r="N5" s="6">
        <v>0</v>
      </c>
      <c r="O5" s="10"/>
      <c r="P5" s="6"/>
      <c r="Q5" s="10"/>
      <c r="R5" s="6"/>
    </row>
    <row r="6" spans="1:19" ht="21.75" customHeight="1" x14ac:dyDescent="0.3">
      <c r="A6" s="1">
        <v>3</v>
      </c>
      <c r="B6" s="28" t="s">
        <v>53</v>
      </c>
      <c r="C6" s="27">
        <v>208</v>
      </c>
      <c r="D6" s="3"/>
      <c r="E6" s="3" t="s">
        <v>5</v>
      </c>
      <c r="F6" s="3" t="s">
        <v>6</v>
      </c>
      <c r="G6" s="6" t="s">
        <v>14</v>
      </c>
      <c r="H6" s="13">
        <v>23056.06</v>
      </c>
      <c r="I6" s="6">
        <v>3</v>
      </c>
      <c r="J6" s="6">
        <v>1</v>
      </c>
      <c r="K6" s="6"/>
      <c r="L6" s="6">
        <v>1</v>
      </c>
      <c r="M6" s="6">
        <v>1</v>
      </c>
      <c r="N6" s="6">
        <v>1</v>
      </c>
      <c r="O6" s="10"/>
      <c r="P6" s="6"/>
      <c r="Q6" s="10"/>
      <c r="R6" s="6"/>
    </row>
    <row r="7" spans="1:19" ht="21.75" customHeight="1" x14ac:dyDescent="0.3">
      <c r="A7" s="1">
        <v>4</v>
      </c>
      <c r="B7" s="28" t="s">
        <v>54</v>
      </c>
      <c r="C7" s="27" t="s">
        <v>55</v>
      </c>
      <c r="D7" s="3"/>
      <c r="E7" s="3" t="s">
        <v>5</v>
      </c>
      <c r="F7" s="3" t="s">
        <v>6</v>
      </c>
      <c r="G7" s="6" t="s">
        <v>14</v>
      </c>
      <c r="H7" s="13">
        <v>33400</v>
      </c>
      <c r="I7" s="6">
        <v>2</v>
      </c>
      <c r="J7" s="6">
        <v>0</v>
      </c>
      <c r="K7" s="6">
        <v>1</v>
      </c>
      <c r="L7" s="6">
        <v>1</v>
      </c>
      <c r="M7" s="6">
        <v>1</v>
      </c>
      <c r="N7" s="6">
        <v>0</v>
      </c>
      <c r="O7" s="10"/>
      <c r="P7" s="6"/>
      <c r="Q7" s="10"/>
      <c r="R7" s="6"/>
    </row>
    <row r="8" spans="1:19" ht="21.75" customHeight="1" x14ac:dyDescent="0.3">
      <c r="A8" s="1">
        <v>5</v>
      </c>
      <c r="B8" s="28" t="s">
        <v>56</v>
      </c>
      <c r="C8" s="27" t="s">
        <v>55</v>
      </c>
      <c r="D8" s="3"/>
      <c r="E8" s="3" t="s">
        <v>5</v>
      </c>
      <c r="F8" s="3" t="s">
        <v>6</v>
      </c>
      <c r="G8" s="6" t="s">
        <v>32</v>
      </c>
      <c r="H8" s="13">
        <v>33403</v>
      </c>
      <c r="I8" s="6">
        <v>2</v>
      </c>
      <c r="J8" s="6">
        <v>1</v>
      </c>
      <c r="K8" s="6"/>
      <c r="L8" s="6">
        <v>1</v>
      </c>
      <c r="M8" s="6">
        <v>1</v>
      </c>
      <c r="N8" s="6">
        <v>1</v>
      </c>
      <c r="O8" s="10"/>
      <c r="P8" s="3"/>
      <c r="Q8" s="10"/>
      <c r="R8" s="3"/>
    </row>
    <row r="9" spans="1:19" ht="21.75" customHeight="1" x14ac:dyDescent="0.3">
      <c r="A9" s="1">
        <v>6</v>
      </c>
      <c r="B9" s="28" t="s">
        <v>64</v>
      </c>
      <c r="C9" s="27" t="s">
        <v>57</v>
      </c>
      <c r="D9" s="3"/>
      <c r="E9" s="3" t="s">
        <v>5</v>
      </c>
      <c r="F9" s="3" t="s">
        <v>6</v>
      </c>
      <c r="G9" s="6" t="s">
        <v>32</v>
      </c>
      <c r="H9" s="13">
        <v>44756.2</v>
      </c>
      <c r="I9" s="6">
        <v>1</v>
      </c>
      <c r="J9" s="6">
        <v>0</v>
      </c>
      <c r="K9" s="6">
        <v>1</v>
      </c>
      <c r="L9" s="6">
        <v>1</v>
      </c>
      <c r="M9" s="6">
        <v>1</v>
      </c>
      <c r="N9" s="6">
        <v>1</v>
      </c>
      <c r="O9" s="10"/>
      <c r="P9" s="6"/>
      <c r="Q9" s="10"/>
      <c r="R9" s="6"/>
    </row>
    <row r="10" spans="1:19" ht="21.75" customHeight="1" x14ac:dyDescent="0.3">
      <c r="A10" s="1">
        <v>7</v>
      </c>
      <c r="B10" s="28" t="s">
        <v>60</v>
      </c>
      <c r="C10" s="27" t="s">
        <v>61</v>
      </c>
      <c r="D10" s="3"/>
      <c r="E10" s="3" t="s">
        <v>5</v>
      </c>
      <c r="F10" s="3" t="s">
        <v>5</v>
      </c>
      <c r="G10" s="6"/>
      <c r="H10" s="13"/>
      <c r="I10" s="6"/>
      <c r="J10" s="6"/>
      <c r="K10" s="6"/>
      <c r="L10" s="6">
        <v>1</v>
      </c>
      <c r="M10" s="6">
        <v>1</v>
      </c>
      <c r="N10" s="6">
        <v>0</v>
      </c>
      <c r="O10" s="10"/>
      <c r="P10" s="6"/>
      <c r="Q10" s="10"/>
      <c r="R10" s="6"/>
    </row>
    <row r="11" spans="1:19" ht="21.75" customHeight="1" x14ac:dyDescent="0.3">
      <c r="A11" s="1">
        <v>8</v>
      </c>
      <c r="B11" s="28" t="s">
        <v>62</v>
      </c>
      <c r="C11" s="27" t="s">
        <v>63</v>
      </c>
      <c r="D11" s="3"/>
      <c r="E11" s="3" t="s">
        <v>5</v>
      </c>
      <c r="F11" s="3" t="s">
        <v>6</v>
      </c>
      <c r="G11" s="6" t="s">
        <v>14</v>
      </c>
      <c r="H11" s="13">
        <v>31800</v>
      </c>
      <c r="I11" s="6">
        <v>2</v>
      </c>
      <c r="J11" s="6">
        <v>1</v>
      </c>
      <c r="K11" s="6">
        <v>0</v>
      </c>
      <c r="L11" s="6">
        <v>1</v>
      </c>
      <c r="M11" s="6">
        <v>1</v>
      </c>
      <c r="N11" s="6">
        <v>0</v>
      </c>
      <c r="O11" s="10"/>
      <c r="P11" s="6"/>
      <c r="Q11" s="10"/>
      <c r="R11" s="6"/>
    </row>
    <row r="12" spans="1:19" ht="21.75" customHeight="1" x14ac:dyDescent="0.3">
      <c r="A12" s="1">
        <v>9</v>
      </c>
      <c r="B12" s="28" t="s">
        <v>58</v>
      </c>
      <c r="C12" s="27" t="s">
        <v>59</v>
      </c>
      <c r="D12" s="4"/>
      <c r="E12" s="3" t="s">
        <v>5</v>
      </c>
      <c r="F12" s="3" t="s">
        <v>5</v>
      </c>
      <c r="G12" s="6"/>
      <c r="H12" s="13"/>
      <c r="I12" s="6"/>
      <c r="J12" s="6"/>
      <c r="K12" s="6"/>
      <c r="L12" s="6">
        <v>1</v>
      </c>
      <c r="M12" s="6">
        <v>0</v>
      </c>
      <c r="N12" s="6">
        <v>0</v>
      </c>
      <c r="O12" s="6"/>
      <c r="P12" s="6"/>
      <c r="Q12" s="10"/>
      <c r="R12" s="6"/>
    </row>
    <row r="13" spans="1:19" ht="21.75" customHeight="1" x14ac:dyDescent="0.3">
      <c r="A13" s="1">
        <v>10</v>
      </c>
      <c r="B13" s="28" t="s">
        <v>65</v>
      </c>
      <c r="C13" s="27" t="s">
        <v>66</v>
      </c>
      <c r="D13" s="3"/>
      <c r="E13" s="3" t="s">
        <v>8</v>
      </c>
      <c r="F13" s="3" t="s">
        <v>5</v>
      </c>
      <c r="G13" s="6"/>
      <c r="H13" s="13"/>
      <c r="I13" s="6">
        <v>0</v>
      </c>
      <c r="J13" s="6">
        <v>0</v>
      </c>
      <c r="K13" s="6">
        <v>0</v>
      </c>
      <c r="L13" s="6">
        <v>0</v>
      </c>
      <c r="M13" s="6">
        <v>1</v>
      </c>
      <c r="N13" s="6">
        <v>0</v>
      </c>
      <c r="O13" s="6"/>
      <c r="P13" s="6"/>
      <c r="Q13" s="10"/>
      <c r="R13" s="6"/>
    </row>
    <row r="14" spans="1:19" ht="21.75" customHeight="1" x14ac:dyDescent="0.3">
      <c r="A14" s="1">
        <v>11</v>
      </c>
      <c r="B14" s="28" t="s">
        <v>67</v>
      </c>
      <c r="C14" s="27" t="s">
        <v>72</v>
      </c>
      <c r="D14" s="3" t="s">
        <v>94</v>
      </c>
      <c r="E14" s="3" t="s">
        <v>5</v>
      </c>
      <c r="F14" s="6"/>
      <c r="G14" s="13"/>
      <c r="H14" s="6"/>
      <c r="I14" s="6"/>
      <c r="J14" s="6">
        <v>1</v>
      </c>
      <c r="K14" s="6"/>
      <c r="L14" s="6">
        <v>1</v>
      </c>
      <c r="M14" s="6">
        <v>1</v>
      </c>
      <c r="N14" s="6"/>
      <c r="O14" s="10"/>
      <c r="P14" s="6"/>
      <c r="Q14" s="10"/>
      <c r="R14" s="6">
        <v>100</v>
      </c>
    </row>
    <row r="15" spans="1:19" ht="21.75" customHeight="1" x14ac:dyDescent="0.3">
      <c r="A15" s="1">
        <v>12</v>
      </c>
      <c r="B15" s="28" t="s">
        <v>115</v>
      </c>
      <c r="C15" s="27" t="s">
        <v>25</v>
      </c>
      <c r="D15" s="3" t="s">
        <v>93</v>
      </c>
      <c r="E15" s="3" t="s">
        <v>5</v>
      </c>
      <c r="F15" s="6"/>
      <c r="G15" s="13"/>
      <c r="H15" s="6"/>
      <c r="I15" s="6"/>
      <c r="J15" s="6"/>
      <c r="K15" s="6"/>
      <c r="L15" s="6"/>
      <c r="M15" s="6"/>
      <c r="N15" s="6"/>
      <c r="O15" s="10"/>
      <c r="P15" s="6"/>
      <c r="Q15" s="10"/>
      <c r="R15" s="6"/>
    </row>
    <row r="16" spans="1:19" ht="21.75" customHeight="1" x14ac:dyDescent="0.3">
      <c r="A16" s="1">
        <v>13</v>
      </c>
      <c r="B16" s="28" t="s">
        <v>116</v>
      </c>
      <c r="C16" s="27">
        <v>2008</v>
      </c>
      <c r="D16" s="3"/>
      <c r="E16" s="3" t="s">
        <v>5</v>
      </c>
      <c r="F16" s="6"/>
      <c r="G16" s="13"/>
      <c r="H16" s="6"/>
      <c r="I16" s="6"/>
      <c r="J16" s="6">
        <v>1</v>
      </c>
      <c r="K16" s="6"/>
      <c r="L16" s="6"/>
      <c r="M16" s="6"/>
      <c r="N16" s="6"/>
      <c r="O16" s="10"/>
      <c r="P16" s="6"/>
      <c r="Q16" s="10"/>
      <c r="R16" s="6"/>
    </row>
    <row r="17" spans="1:18" ht="21.75" customHeight="1" x14ac:dyDescent="0.3">
      <c r="A17" s="1">
        <v>14</v>
      </c>
      <c r="B17" s="28" t="s">
        <v>117</v>
      </c>
      <c r="C17" s="27" t="s">
        <v>70</v>
      </c>
      <c r="D17" s="3"/>
      <c r="E17" s="3" t="s">
        <v>5</v>
      </c>
      <c r="F17" s="6"/>
      <c r="G17" s="13"/>
      <c r="H17" s="6"/>
      <c r="I17" s="6"/>
      <c r="J17" s="6"/>
      <c r="K17" s="6"/>
      <c r="L17" s="6"/>
      <c r="M17" s="6"/>
      <c r="N17" s="6"/>
      <c r="O17" s="10"/>
      <c r="P17" s="6"/>
      <c r="Q17" s="10"/>
      <c r="R17" s="6"/>
    </row>
    <row r="18" spans="1:18" ht="21.75" customHeight="1" x14ac:dyDescent="0.3">
      <c r="A18" s="1">
        <v>15</v>
      </c>
      <c r="B18" s="28" t="s">
        <v>118</v>
      </c>
      <c r="C18" s="27">
        <v>2008</v>
      </c>
      <c r="D18" s="3"/>
      <c r="E18" s="3" t="s">
        <v>5</v>
      </c>
      <c r="F18" s="6" t="s">
        <v>6</v>
      </c>
      <c r="G18" s="13"/>
      <c r="H18" s="13">
        <v>31200</v>
      </c>
      <c r="I18" s="6">
        <v>1</v>
      </c>
      <c r="J18" s="6">
        <v>1</v>
      </c>
      <c r="K18" s="6">
        <v>1</v>
      </c>
      <c r="L18" s="6">
        <v>1</v>
      </c>
      <c r="M18" s="6">
        <v>0</v>
      </c>
      <c r="N18" s="6">
        <v>1</v>
      </c>
      <c r="O18" s="10"/>
      <c r="P18" s="3"/>
      <c r="Q18" s="10"/>
      <c r="R18" s="3"/>
    </row>
    <row r="19" spans="1:18" ht="21.75" customHeight="1" x14ac:dyDescent="0.3">
      <c r="A19" s="1">
        <v>16</v>
      </c>
      <c r="B19" s="28" t="s">
        <v>134</v>
      </c>
      <c r="C19" s="27">
        <v>108</v>
      </c>
      <c r="D19" s="3"/>
      <c r="E19" s="3" t="s">
        <v>6</v>
      </c>
      <c r="F19" s="6" t="s">
        <v>5</v>
      </c>
      <c r="G19" s="13"/>
      <c r="H19" s="6"/>
      <c r="I19" s="6"/>
      <c r="J19" s="6"/>
      <c r="K19" s="6"/>
      <c r="L19" s="6"/>
      <c r="M19" s="6"/>
      <c r="N19" s="6">
        <v>1</v>
      </c>
      <c r="O19" s="10"/>
      <c r="P19" s="6"/>
      <c r="Q19" s="10"/>
      <c r="R19" s="6"/>
    </row>
    <row r="20" spans="1:18" ht="21.75" customHeight="1" x14ac:dyDescent="0.3">
      <c r="A20" s="1">
        <v>17</v>
      </c>
      <c r="B20" s="28" t="s">
        <v>135</v>
      </c>
      <c r="C20" s="27">
        <v>208</v>
      </c>
      <c r="D20" s="3"/>
      <c r="E20" s="3" t="s">
        <v>5</v>
      </c>
      <c r="F20" s="6" t="s">
        <v>5</v>
      </c>
      <c r="G20" s="13"/>
      <c r="H20" s="6"/>
      <c r="I20" s="6"/>
      <c r="J20" s="6"/>
      <c r="K20" s="6"/>
      <c r="L20" s="6">
        <v>1</v>
      </c>
      <c r="M20" s="6">
        <v>1</v>
      </c>
      <c r="N20" s="6">
        <v>1</v>
      </c>
      <c r="O20" s="10"/>
      <c r="P20" s="6"/>
      <c r="Q20" s="10"/>
      <c r="R20" s="6"/>
    </row>
    <row r="21" spans="1:18" ht="21.75" customHeight="1" x14ac:dyDescent="0.3">
      <c r="A21" s="1">
        <v>18</v>
      </c>
      <c r="B21" s="28"/>
      <c r="C21" s="27"/>
      <c r="D21" s="3"/>
      <c r="E21" s="3"/>
      <c r="F21" s="6"/>
      <c r="G21" s="13"/>
      <c r="H21" s="6"/>
      <c r="I21" s="6"/>
      <c r="J21" s="6"/>
      <c r="K21" s="6"/>
      <c r="L21" s="6"/>
      <c r="M21" s="6"/>
      <c r="N21" s="6"/>
      <c r="O21" s="10"/>
      <c r="P21" s="6"/>
      <c r="Q21" s="10"/>
      <c r="R21" s="6"/>
    </row>
    <row r="22" spans="1:18" ht="21.75" customHeight="1" x14ac:dyDescent="0.3">
      <c r="A22" s="1">
        <v>19</v>
      </c>
      <c r="B22" s="28"/>
      <c r="C22" s="27"/>
      <c r="D22" s="4"/>
      <c r="E22" s="3"/>
      <c r="F22" s="7"/>
      <c r="G22" s="24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</row>
    <row r="23" spans="1:18" ht="21.75" customHeight="1" x14ac:dyDescent="0.3">
      <c r="A23" s="1">
        <v>20</v>
      </c>
      <c r="B23" s="28"/>
      <c r="C23" s="27"/>
      <c r="D23" s="4"/>
      <c r="E23" s="3"/>
      <c r="F23" s="7"/>
      <c r="G23" s="24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</row>
    <row r="24" spans="1:18" ht="21.75" customHeight="1" x14ac:dyDescent="0.3">
      <c r="A24" s="1">
        <v>21</v>
      </c>
      <c r="B24" s="28"/>
      <c r="C24" s="27"/>
      <c r="D24" s="4"/>
      <c r="E24" s="3"/>
      <c r="F24" s="7"/>
      <c r="G24" s="24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</row>
    <row r="25" spans="1:18" ht="21.75" customHeight="1" x14ac:dyDescent="0.3">
      <c r="A25" s="1">
        <v>22</v>
      </c>
      <c r="B25" s="28"/>
      <c r="C25" s="27"/>
      <c r="D25" s="4"/>
      <c r="E25" s="3"/>
      <c r="F25" s="7"/>
      <c r="G25" s="24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</row>
    <row r="26" spans="1:18" ht="21.75" customHeight="1" x14ac:dyDescent="0.3">
      <c r="A26" s="1">
        <v>23</v>
      </c>
      <c r="B26" s="28"/>
      <c r="C26" s="27"/>
      <c r="D26" s="4"/>
      <c r="E26" s="3"/>
      <c r="F26" s="7"/>
      <c r="G26" s="24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</row>
    <row r="27" spans="1:18" ht="21.75" customHeight="1" x14ac:dyDescent="0.3">
      <c r="A27" s="1">
        <v>24</v>
      </c>
      <c r="B27" s="28"/>
      <c r="C27" s="27"/>
      <c r="D27" s="4"/>
      <c r="E27" s="3"/>
      <c r="F27" s="7"/>
      <c r="G27" s="24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</row>
    <row r="28" spans="1:18" ht="21.75" customHeight="1" x14ac:dyDescent="0.3">
      <c r="A28" s="1">
        <v>25</v>
      </c>
      <c r="B28" s="28"/>
      <c r="C28" s="27"/>
      <c r="D28" s="4"/>
      <c r="E28" s="3"/>
      <c r="F28" s="7"/>
      <c r="G28" s="24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</row>
    <row r="29" spans="1:18" ht="21.75" customHeight="1" x14ac:dyDescent="0.3">
      <c r="A29" s="1">
        <v>26</v>
      </c>
      <c r="B29" s="28"/>
      <c r="C29" s="27"/>
      <c r="D29" s="4"/>
      <c r="E29" s="3"/>
      <c r="F29" s="7"/>
      <c r="G29" s="24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</row>
    <row r="30" spans="1:18" ht="21.75" customHeight="1" x14ac:dyDescent="0.3">
      <c r="A30" s="1">
        <v>27</v>
      </c>
      <c r="B30" s="28"/>
      <c r="C30" s="27"/>
      <c r="D30" s="4"/>
      <c r="E30" s="3"/>
      <c r="F30" s="7"/>
      <c r="G30" s="24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</row>
    <row r="31" spans="1:18" ht="21.75" customHeight="1" x14ac:dyDescent="0.3">
      <c r="A31" s="1">
        <v>28</v>
      </c>
      <c r="B31" s="28"/>
      <c r="C31" s="27"/>
      <c r="D31" s="3"/>
      <c r="E31" s="3"/>
      <c r="F31" s="6"/>
      <c r="G31" s="13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</row>
    <row r="32" spans="1:18" ht="21.75" customHeight="1" x14ac:dyDescent="0.3">
      <c r="A32" s="1">
        <v>29</v>
      </c>
      <c r="B32" s="30"/>
      <c r="C32" s="30"/>
      <c r="D32" s="91"/>
      <c r="E32" s="91"/>
      <c r="F32" s="6"/>
      <c r="G32" s="12"/>
      <c r="H32" s="6"/>
      <c r="I32" s="6"/>
      <c r="J32" s="6"/>
      <c r="K32" s="6"/>
      <c r="L32" s="6"/>
      <c r="M32" s="6"/>
      <c r="N32" s="6"/>
      <c r="O32" s="11"/>
      <c r="P32" s="6"/>
      <c r="Q32" s="2"/>
      <c r="R32" s="2"/>
    </row>
    <row r="33" spans="1:18" ht="21.75" customHeight="1" x14ac:dyDescent="0.3">
      <c r="A33" s="1">
        <v>30</v>
      </c>
      <c r="B33" s="30"/>
      <c r="C33" s="30"/>
      <c r="D33" s="91"/>
      <c r="E33" s="91"/>
      <c r="F33" s="6"/>
      <c r="G33" s="12"/>
      <c r="H33" s="6"/>
      <c r="I33" s="6"/>
      <c r="J33" s="6"/>
      <c r="K33" s="6"/>
      <c r="L33" s="6"/>
      <c r="M33" s="6"/>
      <c r="N33" s="6"/>
      <c r="O33" s="11"/>
      <c r="P33" s="6"/>
      <c r="Q33" s="2"/>
      <c r="R33" s="2"/>
    </row>
    <row r="34" spans="1:18" ht="21.75" customHeight="1" x14ac:dyDescent="0.3">
      <c r="A34" s="1">
        <v>31</v>
      </c>
      <c r="B34" s="30"/>
      <c r="C34" s="30"/>
      <c r="D34" s="91"/>
      <c r="E34" s="91"/>
      <c r="F34" s="6"/>
      <c r="G34" s="12"/>
      <c r="H34" s="6"/>
      <c r="I34" s="6"/>
      <c r="J34" s="6"/>
      <c r="K34" s="6"/>
      <c r="L34" s="6"/>
      <c r="M34" s="6"/>
      <c r="N34" s="6"/>
      <c r="O34" s="11"/>
      <c r="P34" s="6"/>
      <c r="Q34" s="2"/>
      <c r="R34" s="2"/>
    </row>
    <row r="35" spans="1:18" ht="25.5" customHeight="1" x14ac:dyDescent="0.3">
      <c r="A35" s="169" t="s">
        <v>49</v>
      </c>
      <c r="B35" s="169"/>
      <c r="C35" s="6"/>
      <c r="D35" s="6"/>
      <c r="E35" s="6"/>
      <c r="F35" s="6"/>
      <c r="G35" s="12">
        <f>SUM(G4:G34)</f>
        <v>0</v>
      </c>
      <c r="H35" s="6"/>
      <c r="I35" s="6">
        <f t="shared" ref="I35:N35" si="0">SUM(I4:I34)</f>
        <v>13</v>
      </c>
      <c r="J35" s="6">
        <f t="shared" si="0"/>
        <v>7</v>
      </c>
      <c r="K35" s="6">
        <f t="shared" si="0"/>
        <v>3</v>
      </c>
      <c r="L35" s="6">
        <f t="shared" si="0"/>
        <v>12</v>
      </c>
      <c r="M35" s="6">
        <f t="shared" si="0"/>
        <v>11</v>
      </c>
      <c r="N35" s="6">
        <f t="shared" si="0"/>
        <v>6</v>
      </c>
      <c r="O35" s="6"/>
      <c r="P35" s="6">
        <f>SUM(P4:P34)</f>
        <v>0</v>
      </c>
      <c r="Q35" s="6"/>
      <c r="R35" s="2"/>
    </row>
    <row r="39" spans="1:18" x14ac:dyDescent="0.3">
      <c r="A39" t="s">
        <v>12</v>
      </c>
    </row>
    <row r="40" spans="1:18" x14ac:dyDescent="0.3">
      <c r="A40" t="s">
        <v>13</v>
      </c>
    </row>
    <row r="41" spans="1:18" x14ac:dyDescent="0.3">
      <c r="A41" t="s">
        <v>8</v>
      </c>
    </row>
    <row r="43" spans="1:18" x14ac:dyDescent="0.3">
      <c r="A43" t="s">
        <v>12</v>
      </c>
    </row>
    <row r="44" spans="1:18" x14ac:dyDescent="0.3">
      <c r="A44" t="s">
        <v>13</v>
      </c>
    </row>
  </sheetData>
  <mergeCells count="2">
    <mergeCell ref="A1:P1"/>
    <mergeCell ref="A35:B35"/>
  </mergeCells>
  <conditionalFormatting sqref="D32:D34">
    <cfRule type="containsText" dxfId="275" priority="1072" operator="containsText" text="VD">
      <formula>NOT(ISERROR(SEARCH("VD",D32)))</formula>
    </cfRule>
    <cfRule type="containsText" dxfId="274" priority="1076" operator="containsText" text="Non">
      <formula>NOT(ISERROR(SEARCH("Non",D32)))</formula>
    </cfRule>
    <cfRule type="containsText" dxfId="273" priority="1077" operator="containsText" text="Oui">
      <formula>NOT(ISERROR(SEARCH("Oui",D32)))</formula>
    </cfRule>
  </conditionalFormatting>
  <conditionalFormatting sqref="F22:F31">
    <cfRule type="cellIs" dxfId="272" priority="517" operator="equal">
      <formula>"oui"</formula>
    </cfRule>
  </conditionalFormatting>
  <conditionalFormatting sqref="F4:F6">
    <cfRule type="containsText" dxfId="271" priority="513" operator="containsText" text="Oui">
      <formula>NOT(ISERROR(SEARCH("Oui",F4)))</formula>
    </cfRule>
    <cfRule type="containsText" dxfId="270" priority="514" operator="containsText" text="Non">
      <formula>NOT(ISERROR(SEARCH("Non",F4)))</formula>
    </cfRule>
  </conditionalFormatting>
  <conditionalFormatting sqref="F6">
    <cfRule type="containsText" dxfId="269" priority="509" operator="containsText" text="Oui">
      <formula>NOT(ISERROR(SEARCH("Oui",F6)))</formula>
    </cfRule>
    <cfRule type="containsText" dxfId="268" priority="510" operator="containsText" text="non">
      <formula>NOT(ISERROR(SEARCH("non",F6)))</formula>
    </cfRule>
  </conditionalFormatting>
  <conditionalFormatting sqref="F6">
    <cfRule type="containsText" dxfId="267" priority="508" operator="containsText" text="Oui">
      <formula>NOT(ISERROR(SEARCH("Oui",F6)))</formula>
    </cfRule>
  </conditionalFormatting>
  <conditionalFormatting sqref="F6">
    <cfRule type="containsText" dxfId="266" priority="502" operator="containsText" text="Non">
      <formula>NOT(ISERROR(SEARCH("Non",F6)))</formula>
    </cfRule>
    <cfRule type="containsText" dxfId="265" priority="503" operator="containsText" text="Oui">
      <formula>NOT(ISERROR(SEARCH("Oui",F6)))</formula>
    </cfRule>
  </conditionalFormatting>
  <conditionalFormatting sqref="F6">
    <cfRule type="containsText" dxfId="264" priority="500" operator="containsText" text="Oui">
      <formula>NOT(ISERROR(SEARCH("Oui",F6)))</formula>
    </cfRule>
    <cfRule type="containsText" dxfId="263" priority="501" operator="containsText" text="Oui">
      <formula>NOT(ISERROR(SEARCH("Oui",F6)))</formula>
    </cfRule>
  </conditionalFormatting>
  <conditionalFormatting sqref="F7">
    <cfRule type="containsText" dxfId="262" priority="498" operator="containsText" text="Oui">
      <formula>NOT(ISERROR(SEARCH("Oui",F7)))</formula>
    </cfRule>
    <cfRule type="containsText" dxfId="261" priority="499" operator="containsText" text="non">
      <formula>NOT(ISERROR(SEARCH("non",F7)))</formula>
    </cfRule>
  </conditionalFormatting>
  <conditionalFormatting sqref="F7">
    <cfRule type="containsText" dxfId="260" priority="497" operator="containsText" text="Oui">
      <formula>NOT(ISERROR(SEARCH("Oui",F7)))</formula>
    </cfRule>
  </conditionalFormatting>
  <conditionalFormatting sqref="F7">
    <cfRule type="containsText" dxfId="259" priority="491" operator="containsText" text="Non">
      <formula>NOT(ISERROR(SEARCH("Non",F7)))</formula>
    </cfRule>
    <cfRule type="containsText" dxfId="258" priority="492" operator="containsText" text="Oui">
      <formula>NOT(ISERROR(SEARCH("Oui",F7)))</formula>
    </cfRule>
  </conditionalFormatting>
  <conditionalFormatting sqref="F7">
    <cfRule type="containsText" dxfId="257" priority="489" operator="containsText" text="Oui">
      <formula>NOT(ISERROR(SEARCH("Oui",F7)))</formula>
    </cfRule>
    <cfRule type="containsText" dxfId="256" priority="490" operator="containsText" text="Oui">
      <formula>NOT(ISERROR(SEARCH("Oui",F7)))</formula>
    </cfRule>
  </conditionalFormatting>
  <conditionalFormatting sqref="F7">
    <cfRule type="containsText" dxfId="255" priority="487" operator="containsText" text="Oui">
      <formula>NOT(ISERROR(SEARCH("Oui",F7)))</formula>
    </cfRule>
    <cfRule type="containsText" dxfId="254" priority="488" operator="containsText" text="non">
      <formula>NOT(ISERROR(SEARCH("non",F7)))</formula>
    </cfRule>
  </conditionalFormatting>
  <conditionalFormatting sqref="F7">
    <cfRule type="containsText" dxfId="253" priority="486" operator="containsText" text="Oui">
      <formula>NOT(ISERROR(SEARCH("Oui",F7)))</formula>
    </cfRule>
  </conditionalFormatting>
  <conditionalFormatting sqref="F7">
    <cfRule type="containsText" dxfId="252" priority="480" operator="containsText" text="Non">
      <formula>NOT(ISERROR(SEARCH("Non",F7)))</formula>
    </cfRule>
    <cfRule type="containsText" dxfId="251" priority="481" operator="containsText" text="Oui">
      <formula>NOT(ISERROR(SEARCH("Oui",F7)))</formula>
    </cfRule>
  </conditionalFormatting>
  <conditionalFormatting sqref="F7">
    <cfRule type="containsText" dxfId="250" priority="478" operator="containsText" text="Oui">
      <formula>NOT(ISERROR(SEARCH("Oui",F7)))</formula>
    </cfRule>
    <cfRule type="containsText" dxfId="249" priority="479" operator="containsText" text="Oui">
      <formula>NOT(ISERROR(SEARCH("Oui",F7)))</formula>
    </cfRule>
  </conditionalFormatting>
  <conditionalFormatting sqref="F9">
    <cfRule type="containsText" dxfId="248" priority="476" operator="containsText" text="Oui">
      <formula>NOT(ISERROR(SEARCH("Oui",F9)))</formula>
    </cfRule>
    <cfRule type="containsText" dxfId="247" priority="477" operator="containsText" text="non">
      <formula>NOT(ISERROR(SEARCH("non",F9)))</formula>
    </cfRule>
  </conditionalFormatting>
  <conditionalFormatting sqref="F9">
    <cfRule type="containsText" dxfId="246" priority="475" operator="containsText" text="Oui">
      <formula>NOT(ISERROR(SEARCH("Oui",F9)))</formula>
    </cfRule>
  </conditionalFormatting>
  <conditionalFormatting sqref="F9">
    <cfRule type="containsText" dxfId="245" priority="469" operator="containsText" text="Non">
      <formula>NOT(ISERROR(SEARCH("Non",F9)))</formula>
    </cfRule>
    <cfRule type="containsText" dxfId="244" priority="470" operator="containsText" text="Oui">
      <formula>NOT(ISERROR(SEARCH("Oui",F9)))</formula>
    </cfRule>
  </conditionalFormatting>
  <conditionalFormatting sqref="F9">
    <cfRule type="containsText" dxfId="243" priority="467" operator="containsText" text="Oui">
      <formula>NOT(ISERROR(SEARCH("Oui",F9)))</formula>
    </cfRule>
    <cfRule type="containsText" dxfId="242" priority="468" operator="containsText" text="Oui">
      <formula>NOT(ISERROR(SEARCH("Oui",F9)))</formula>
    </cfRule>
  </conditionalFormatting>
  <conditionalFormatting sqref="F10">
    <cfRule type="containsText" dxfId="241" priority="465" operator="containsText" text="Oui">
      <formula>NOT(ISERROR(SEARCH("Oui",F10)))</formula>
    </cfRule>
    <cfRule type="containsText" dxfId="240" priority="466" operator="containsText" text="non">
      <formula>NOT(ISERROR(SEARCH("non",F10)))</formula>
    </cfRule>
  </conditionalFormatting>
  <conditionalFormatting sqref="F10">
    <cfRule type="containsText" dxfId="239" priority="464" operator="containsText" text="Oui">
      <formula>NOT(ISERROR(SEARCH("Oui",F10)))</formula>
    </cfRule>
  </conditionalFormatting>
  <conditionalFormatting sqref="F10">
    <cfRule type="containsText" dxfId="238" priority="458" operator="containsText" text="Non">
      <formula>NOT(ISERROR(SEARCH("Non",F10)))</formula>
    </cfRule>
    <cfRule type="containsText" dxfId="237" priority="459" operator="containsText" text="Oui">
      <formula>NOT(ISERROR(SEARCH("Oui",F10)))</formula>
    </cfRule>
  </conditionalFormatting>
  <conditionalFormatting sqref="F10">
    <cfRule type="containsText" dxfId="236" priority="456" operator="containsText" text="Oui">
      <formula>NOT(ISERROR(SEARCH("Oui",F10)))</formula>
    </cfRule>
    <cfRule type="containsText" dxfId="235" priority="457" operator="containsText" text="Oui">
      <formula>NOT(ISERROR(SEARCH("Oui",F10)))</formula>
    </cfRule>
  </conditionalFormatting>
  <conditionalFormatting sqref="F10:F11">
    <cfRule type="containsText" dxfId="234" priority="454" operator="containsText" text="Oui">
      <formula>NOT(ISERROR(SEARCH("Oui",F10)))</formula>
    </cfRule>
    <cfRule type="containsText" dxfId="233" priority="455" operator="containsText" text="non">
      <formula>NOT(ISERROR(SEARCH("non",F10)))</formula>
    </cfRule>
  </conditionalFormatting>
  <conditionalFormatting sqref="F10:F11">
    <cfRule type="containsText" dxfId="232" priority="453" operator="containsText" text="Oui">
      <formula>NOT(ISERROR(SEARCH("Oui",F10)))</formula>
    </cfRule>
  </conditionalFormatting>
  <conditionalFormatting sqref="F10:F11">
    <cfRule type="containsText" dxfId="231" priority="447" operator="containsText" text="Non">
      <formula>NOT(ISERROR(SEARCH("Non",F10)))</formula>
    </cfRule>
    <cfRule type="containsText" dxfId="230" priority="448" operator="containsText" text="Oui">
      <formula>NOT(ISERROR(SEARCH("Oui",F10)))</formula>
    </cfRule>
  </conditionalFormatting>
  <conditionalFormatting sqref="F11">
    <cfRule type="containsText" dxfId="229" priority="443" operator="containsText" text="Oui">
      <formula>NOT(ISERROR(SEARCH("Oui",F11)))</formula>
    </cfRule>
    <cfRule type="containsText" dxfId="228" priority="444" operator="containsText" text="Non">
      <formula>NOT(ISERROR(SEARCH("Non",F11)))</formula>
    </cfRule>
  </conditionalFormatting>
  <conditionalFormatting sqref="F7:F11">
    <cfRule type="containsText" dxfId="227" priority="439" operator="containsText" text="Oui">
      <formula>NOT(ISERROR(SEARCH("Oui",F7)))</formula>
    </cfRule>
    <cfRule type="containsText" dxfId="226" priority="440" operator="containsText" text="Oui">
      <formula>NOT(ISERROR(SEARCH("Oui",F7)))</formula>
    </cfRule>
  </conditionalFormatting>
  <conditionalFormatting sqref="F8">
    <cfRule type="containsText" dxfId="225" priority="426" operator="containsText" text="Oui">
      <formula>NOT(ISERROR(SEARCH("Oui",F8)))</formula>
    </cfRule>
    <cfRule type="containsText" dxfId="224" priority="427" operator="containsText" text="non">
      <formula>NOT(ISERROR(SEARCH("non",F8)))</formula>
    </cfRule>
  </conditionalFormatting>
  <conditionalFormatting sqref="F8">
    <cfRule type="containsText" dxfId="223" priority="425" operator="containsText" text="Oui">
      <formula>NOT(ISERROR(SEARCH("Oui",F8)))</formula>
    </cfRule>
  </conditionalFormatting>
  <conditionalFormatting sqref="F8">
    <cfRule type="containsText" dxfId="222" priority="419" operator="containsText" text="Non">
      <formula>NOT(ISERROR(SEARCH("Non",F8)))</formula>
    </cfRule>
    <cfRule type="containsText" dxfId="221" priority="420" operator="containsText" text="Oui">
      <formula>NOT(ISERROR(SEARCH("Oui",F8)))</formula>
    </cfRule>
  </conditionalFormatting>
  <conditionalFormatting sqref="F8">
    <cfRule type="containsText" dxfId="220" priority="417" operator="containsText" text="Oui">
      <formula>NOT(ISERROR(SEARCH("Oui",F8)))</formula>
    </cfRule>
    <cfRule type="containsText" dxfId="219" priority="418" operator="containsText" text="Oui">
      <formula>NOT(ISERROR(SEARCH("Oui",F8)))</formula>
    </cfRule>
  </conditionalFormatting>
  <conditionalFormatting sqref="F5">
    <cfRule type="containsText" dxfId="218" priority="415" operator="containsText" text="Oui">
      <formula>NOT(ISERROR(SEARCH("Oui",F5)))</formula>
    </cfRule>
    <cfRule type="containsText" dxfId="217" priority="416" operator="containsText" text="non">
      <formula>NOT(ISERROR(SEARCH("non",F5)))</formula>
    </cfRule>
  </conditionalFormatting>
  <conditionalFormatting sqref="F5">
    <cfRule type="containsText" dxfId="216" priority="414" operator="containsText" text="Oui">
      <formula>NOT(ISERROR(SEARCH("Oui",F5)))</formula>
    </cfRule>
  </conditionalFormatting>
  <conditionalFormatting sqref="F5">
    <cfRule type="containsText" dxfId="215" priority="408" operator="containsText" text="Non">
      <formula>NOT(ISERROR(SEARCH("Non",F5)))</formula>
    </cfRule>
    <cfRule type="containsText" dxfId="214" priority="409" operator="containsText" text="Oui">
      <formula>NOT(ISERROR(SEARCH("Oui",F5)))</formula>
    </cfRule>
  </conditionalFormatting>
  <conditionalFormatting sqref="F5">
    <cfRule type="containsText" dxfId="213" priority="406" operator="containsText" text="Oui">
      <formula>NOT(ISERROR(SEARCH("Oui",F5)))</formula>
    </cfRule>
    <cfRule type="containsText" dxfId="212" priority="407" operator="containsText" text="Oui">
      <formula>NOT(ISERROR(SEARCH("Oui",F5)))</formula>
    </cfRule>
  </conditionalFormatting>
  <conditionalFormatting sqref="F5">
    <cfRule type="containsText" dxfId="211" priority="404" operator="containsText" text="Oui">
      <formula>NOT(ISERROR(SEARCH("Oui",F5)))</formula>
    </cfRule>
    <cfRule type="containsText" dxfId="210" priority="405" operator="containsText" text="non">
      <formula>NOT(ISERROR(SEARCH("non",F5)))</formula>
    </cfRule>
  </conditionalFormatting>
  <conditionalFormatting sqref="F5">
    <cfRule type="containsText" dxfId="209" priority="403" operator="containsText" text="Oui">
      <formula>NOT(ISERROR(SEARCH("Oui",F5)))</formula>
    </cfRule>
  </conditionalFormatting>
  <conditionalFormatting sqref="F5">
    <cfRule type="containsText" dxfId="208" priority="397" operator="containsText" text="Non">
      <formula>NOT(ISERROR(SEARCH("Non",F5)))</formula>
    </cfRule>
    <cfRule type="containsText" dxfId="207" priority="398" operator="containsText" text="Oui">
      <formula>NOT(ISERROR(SEARCH("Oui",F5)))</formula>
    </cfRule>
  </conditionalFormatting>
  <conditionalFormatting sqref="F5">
    <cfRule type="containsText" dxfId="206" priority="395" operator="containsText" text="Oui">
      <formula>NOT(ISERROR(SEARCH("Oui",F5)))</formula>
    </cfRule>
    <cfRule type="containsText" dxfId="205" priority="396" operator="containsText" text="Oui">
      <formula>NOT(ISERROR(SEARCH("Oui",F5)))</formula>
    </cfRule>
  </conditionalFormatting>
  <conditionalFormatting sqref="F7">
    <cfRule type="containsText" dxfId="204" priority="393" operator="containsText" text="Oui">
      <formula>NOT(ISERROR(SEARCH("Oui",F7)))</formula>
    </cfRule>
    <cfRule type="containsText" dxfId="203" priority="394" operator="containsText" text="non">
      <formula>NOT(ISERROR(SEARCH("non",F7)))</formula>
    </cfRule>
  </conditionalFormatting>
  <conditionalFormatting sqref="F7">
    <cfRule type="containsText" dxfId="202" priority="392" operator="containsText" text="Oui">
      <formula>NOT(ISERROR(SEARCH("Oui",F7)))</formula>
    </cfRule>
  </conditionalFormatting>
  <conditionalFormatting sqref="F7">
    <cfRule type="containsText" dxfId="201" priority="386" operator="containsText" text="Non">
      <formula>NOT(ISERROR(SEARCH("Non",F7)))</formula>
    </cfRule>
    <cfRule type="containsText" dxfId="200" priority="387" operator="containsText" text="Oui">
      <formula>NOT(ISERROR(SEARCH("Oui",F7)))</formula>
    </cfRule>
  </conditionalFormatting>
  <conditionalFormatting sqref="F7">
    <cfRule type="containsText" dxfId="199" priority="384" operator="containsText" text="Oui">
      <formula>NOT(ISERROR(SEARCH("Oui",F7)))</formula>
    </cfRule>
    <cfRule type="containsText" dxfId="198" priority="385" operator="containsText" text="Oui">
      <formula>NOT(ISERROR(SEARCH("Oui",F7)))</formula>
    </cfRule>
  </conditionalFormatting>
  <conditionalFormatting sqref="F8">
    <cfRule type="containsText" dxfId="197" priority="382" operator="containsText" text="Oui">
      <formula>NOT(ISERROR(SEARCH("Oui",F8)))</formula>
    </cfRule>
    <cfRule type="containsText" dxfId="196" priority="383" operator="containsText" text="non">
      <formula>NOT(ISERROR(SEARCH("non",F8)))</formula>
    </cfRule>
  </conditionalFormatting>
  <conditionalFormatting sqref="F8">
    <cfRule type="containsText" dxfId="195" priority="381" operator="containsText" text="Oui">
      <formula>NOT(ISERROR(SEARCH("Oui",F8)))</formula>
    </cfRule>
  </conditionalFormatting>
  <conditionalFormatting sqref="F8">
    <cfRule type="containsText" dxfId="194" priority="375" operator="containsText" text="Non">
      <formula>NOT(ISERROR(SEARCH("Non",F8)))</formula>
    </cfRule>
    <cfRule type="containsText" dxfId="193" priority="376" operator="containsText" text="Oui">
      <formula>NOT(ISERROR(SEARCH("Oui",F8)))</formula>
    </cfRule>
  </conditionalFormatting>
  <conditionalFormatting sqref="F8">
    <cfRule type="containsText" dxfId="192" priority="373" operator="containsText" text="Oui">
      <formula>NOT(ISERROR(SEARCH("Oui",F8)))</formula>
    </cfRule>
    <cfRule type="containsText" dxfId="191" priority="374" operator="containsText" text="Oui">
      <formula>NOT(ISERROR(SEARCH("Oui",F8)))</formula>
    </cfRule>
  </conditionalFormatting>
  <conditionalFormatting sqref="F8:F11">
    <cfRule type="containsText" dxfId="190" priority="371" operator="containsText" text="Oui">
      <formula>NOT(ISERROR(SEARCH("Oui",F8)))</formula>
    </cfRule>
    <cfRule type="containsText" dxfId="189" priority="372" operator="containsText" text="non">
      <formula>NOT(ISERROR(SEARCH("non",F8)))</formula>
    </cfRule>
  </conditionalFormatting>
  <conditionalFormatting sqref="F8:F11">
    <cfRule type="containsText" dxfId="188" priority="370" operator="containsText" text="Oui">
      <formula>NOT(ISERROR(SEARCH("Oui",F8)))</formula>
    </cfRule>
  </conditionalFormatting>
  <conditionalFormatting sqref="F8:F11">
    <cfRule type="containsText" dxfId="187" priority="364" operator="containsText" text="Non">
      <formula>NOT(ISERROR(SEARCH("Non",F8)))</formula>
    </cfRule>
    <cfRule type="containsText" dxfId="186" priority="365" operator="containsText" text="Oui">
      <formula>NOT(ISERROR(SEARCH("Oui",F8)))</formula>
    </cfRule>
  </conditionalFormatting>
  <conditionalFormatting sqref="F9">
    <cfRule type="containsText" dxfId="185" priority="360" operator="containsText" text="Oui">
      <formula>NOT(ISERROR(SEARCH("Oui",F9)))</formula>
    </cfRule>
    <cfRule type="containsText" dxfId="184" priority="361" operator="containsText" text="Non">
      <formula>NOT(ISERROR(SEARCH("Non",F9)))</formula>
    </cfRule>
  </conditionalFormatting>
  <conditionalFormatting sqref="F10:F11">
    <cfRule type="containsText" dxfId="183" priority="356" operator="containsText" text="Oui">
      <formula>NOT(ISERROR(SEARCH("Oui",F10)))</formula>
    </cfRule>
    <cfRule type="containsText" dxfId="182" priority="357" operator="containsText" text="non">
      <formula>NOT(ISERROR(SEARCH("non",F10)))</formula>
    </cfRule>
  </conditionalFormatting>
  <conditionalFormatting sqref="F10:F11">
    <cfRule type="containsText" dxfId="181" priority="355" operator="containsText" text="Oui">
      <formula>NOT(ISERROR(SEARCH("Oui",F10)))</formula>
    </cfRule>
  </conditionalFormatting>
  <conditionalFormatting sqref="F10:F11">
    <cfRule type="containsText" dxfId="180" priority="349" operator="containsText" text="Non">
      <formula>NOT(ISERROR(SEARCH("Non",F10)))</formula>
    </cfRule>
    <cfRule type="containsText" dxfId="179" priority="350" operator="containsText" text="Oui">
      <formula>NOT(ISERROR(SEARCH("Oui",F10)))</formula>
    </cfRule>
  </conditionalFormatting>
  <conditionalFormatting sqref="F10:F11">
    <cfRule type="containsText" dxfId="178" priority="347" operator="containsText" text="Oui">
      <formula>NOT(ISERROR(SEARCH("Oui",F10)))</formula>
    </cfRule>
    <cfRule type="containsText" dxfId="177" priority="348" operator="containsText" text="Oui">
      <formula>NOT(ISERROR(SEARCH("Oui",F10)))</formula>
    </cfRule>
  </conditionalFormatting>
  <conditionalFormatting sqref="F6">
    <cfRule type="containsText" dxfId="176" priority="345" operator="containsText" text="Oui">
      <formula>NOT(ISERROR(SEARCH("Oui",F6)))</formula>
    </cfRule>
    <cfRule type="containsText" dxfId="175" priority="346" operator="containsText" text="non">
      <formula>NOT(ISERROR(SEARCH("non",F6)))</formula>
    </cfRule>
  </conditionalFormatting>
  <conditionalFormatting sqref="F6">
    <cfRule type="containsText" dxfId="174" priority="344" operator="containsText" text="Oui">
      <formula>NOT(ISERROR(SEARCH("Oui",F6)))</formula>
    </cfRule>
  </conditionalFormatting>
  <conditionalFormatting sqref="F6">
    <cfRule type="containsText" dxfId="173" priority="338" operator="containsText" text="Non">
      <formula>NOT(ISERROR(SEARCH("Non",F6)))</formula>
    </cfRule>
    <cfRule type="containsText" dxfId="172" priority="339" operator="containsText" text="Oui">
      <formula>NOT(ISERROR(SEARCH("Oui",F6)))</formula>
    </cfRule>
  </conditionalFormatting>
  <conditionalFormatting sqref="F6">
    <cfRule type="containsText" dxfId="171" priority="336" operator="containsText" text="Oui">
      <formula>NOT(ISERROR(SEARCH("Oui",F6)))</formula>
    </cfRule>
    <cfRule type="containsText" dxfId="170" priority="337" operator="containsText" text="Oui">
      <formula>NOT(ISERROR(SEARCH("Oui",F6)))</formula>
    </cfRule>
  </conditionalFormatting>
  <conditionalFormatting sqref="F6">
    <cfRule type="containsText" dxfId="169" priority="325" operator="containsText" text="Oui">
      <formula>NOT(ISERROR(SEARCH("Oui",F6)))</formula>
    </cfRule>
    <cfRule type="containsText" dxfId="168" priority="326" operator="containsText" text="non">
      <formula>NOT(ISERROR(SEARCH("non",F6)))</formula>
    </cfRule>
  </conditionalFormatting>
  <conditionalFormatting sqref="F6">
    <cfRule type="containsText" dxfId="167" priority="324" operator="containsText" text="Oui">
      <formula>NOT(ISERROR(SEARCH("Oui",F6)))</formula>
    </cfRule>
  </conditionalFormatting>
  <conditionalFormatting sqref="F6">
    <cfRule type="containsText" dxfId="166" priority="318" operator="containsText" text="Non">
      <formula>NOT(ISERROR(SEARCH("Non",F6)))</formula>
    </cfRule>
    <cfRule type="containsText" dxfId="165" priority="319" operator="containsText" text="Oui">
      <formula>NOT(ISERROR(SEARCH("Oui",F6)))</formula>
    </cfRule>
  </conditionalFormatting>
  <conditionalFormatting sqref="F6">
    <cfRule type="containsText" dxfId="164" priority="316" operator="containsText" text="Oui">
      <formula>NOT(ISERROR(SEARCH("Oui",F6)))</formula>
    </cfRule>
    <cfRule type="containsText" dxfId="163" priority="317" operator="containsText" text="Oui">
      <formula>NOT(ISERROR(SEARCH("Oui",F6)))</formula>
    </cfRule>
  </conditionalFormatting>
  <conditionalFormatting sqref="F6">
    <cfRule type="containsText" dxfId="162" priority="314" operator="containsText" text="Oui">
      <formula>NOT(ISERROR(SEARCH("Oui",F6)))</formula>
    </cfRule>
    <cfRule type="containsText" dxfId="161" priority="315" operator="containsText" text="non">
      <formula>NOT(ISERROR(SEARCH("non",F6)))</formula>
    </cfRule>
  </conditionalFormatting>
  <conditionalFormatting sqref="F6">
    <cfRule type="containsText" dxfId="160" priority="313" operator="containsText" text="Oui">
      <formula>NOT(ISERROR(SEARCH("Oui",F6)))</formula>
    </cfRule>
  </conditionalFormatting>
  <conditionalFormatting sqref="F6">
    <cfRule type="containsText" dxfId="159" priority="307" operator="containsText" text="Non">
      <formula>NOT(ISERROR(SEARCH("Non",F6)))</formula>
    </cfRule>
    <cfRule type="containsText" dxfId="158" priority="308" operator="containsText" text="Oui">
      <formula>NOT(ISERROR(SEARCH("Oui",F6)))</formula>
    </cfRule>
  </conditionalFormatting>
  <conditionalFormatting sqref="F6">
    <cfRule type="containsText" dxfId="157" priority="305" operator="containsText" text="Oui">
      <formula>NOT(ISERROR(SEARCH("Oui",F6)))</formula>
    </cfRule>
    <cfRule type="containsText" dxfId="156" priority="306" operator="containsText" text="Oui">
      <formula>NOT(ISERROR(SEARCH("Oui",F6)))</formula>
    </cfRule>
  </conditionalFormatting>
  <conditionalFormatting sqref="F8">
    <cfRule type="containsText" dxfId="155" priority="303" operator="containsText" text="Oui">
      <formula>NOT(ISERROR(SEARCH("Oui",F8)))</formula>
    </cfRule>
    <cfRule type="containsText" dxfId="154" priority="304" operator="containsText" text="non">
      <formula>NOT(ISERROR(SEARCH("non",F8)))</formula>
    </cfRule>
  </conditionalFormatting>
  <conditionalFormatting sqref="F8">
    <cfRule type="containsText" dxfId="153" priority="302" operator="containsText" text="Oui">
      <formula>NOT(ISERROR(SEARCH("Oui",F8)))</formula>
    </cfRule>
  </conditionalFormatting>
  <conditionalFormatting sqref="F8">
    <cfRule type="containsText" dxfId="152" priority="296" operator="containsText" text="Non">
      <formula>NOT(ISERROR(SEARCH("Non",F8)))</formula>
    </cfRule>
    <cfRule type="containsText" dxfId="151" priority="297" operator="containsText" text="Oui">
      <formula>NOT(ISERROR(SEARCH("Oui",F8)))</formula>
    </cfRule>
  </conditionalFormatting>
  <conditionalFormatting sqref="F8">
    <cfRule type="containsText" dxfId="150" priority="294" operator="containsText" text="Oui">
      <formula>NOT(ISERROR(SEARCH("Oui",F8)))</formula>
    </cfRule>
    <cfRule type="containsText" dxfId="149" priority="295" operator="containsText" text="Oui">
      <formula>NOT(ISERROR(SEARCH("Oui",F8)))</formula>
    </cfRule>
  </conditionalFormatting>
  <conditionalFormatting sqref="F9">
    <cfRule type="containsText" dxfId="148" priority="292" operator="containsText" text="Oui">
      <formula>NOT(ISERROR(SEARCH("Oui",F9)))</formula>
    </cfRule>
    <cfRule type="containsText" dxfId="147" priority="293" operator="containsText" text="non">
      <formula>NOT(ISERROR(SEARCH("non",F9)))</formula>
    </cfRule>
  </conditionalFormatting>
  <conditionalFormatting sqref="F9">
    <cfRule type="containsText" dxfId="146" priority="291" operator="containsText" text="Oui">
      <formula>NOT(ISERROR(SEARCH("Oui",F9)))</formula>
    </cfRule>
  </conditionalFormatting>
  <conditionalFormatting sqref="F9">
    <cfRule type="containsText" dxfId="145" priority="285" operator="containsText" text="Non">
      <formula>NOT(ISERROR(SEARCH("Non",F9)))</formula>
    </cfRule>
    <cfRule type="containsText" dxfId="144" priority="286" operator="containsText" text="Oui">
      <formula>NOT(ISERROR(SEARCH("Oui",F9)))</formula>
    </cfRule>
  </conditionalFormatting>
  <conditionalFormatting sqref="F9">
    <cfRule type="containsText" dxfId="143" priority="283" operator="containsText" text="Oui">
      <formula>NOT(ISERROR(SEARCH("Oui",F9)))</formula>
    </cfRule>
    <cfRule type="containsText" dxfId="142" priority="284" operator="containsText" text="Oui">
      <formula>NOT(ISERROR(SEARCH("Oui",F9)))</formula>
    </cfRule>
  </conditionalFormatting>
  <conditionalFormatting sqref="F10">
    <cfRule type="containsText" dxfId="141" priority="279" operator="containsText" text="Oui">
      <formula>NOT(ISERROR(SEARCH("Oui",F10)))</formula>
    </cfRule>
    <cfRule type="containsText" dxfId="140" priority="280" operator="containsText" text="Non">
      <formula>NOT(ISERROR(SEARCH("Non",F10)))</formula>
    </cfRule>
  </conditionalFormatting>
  <conditionalFormatting sqref="F7">
    <cfRule type="containsText" dxfId="139" priority="275" operator="containsText" text="Oui">
      <formula>NOT(ISERROR(SEARCH("Oui",F7)))</formula>
    </cfRule>
    <cfRule type="containsText" dxfId="138" priority="276" operator="containsText" text="non">
      <formula>NOT(ISERROR(SEARCH("non",F7)))</formula>
    </cfRule>
  </conditionalFormatting>
  <conditionalFormatting sqref="F7">
    <cfRule type="containsText" dxfId="137" priority="274" operator="containsText" text="Oui">
      <formula>NOT(ISERROR(SEARCH("Oui",F7)))</formula>
    </cfRule>
  </conditionalFormatting>
  <conditionalFormatting sqref="F7">
    <cfRule type="containsText" dxfId="136" priority="268" operator="containsText" text="Non">
      <formula>NOT(ISERROR(SEARCH("Non",F7)))</formula>
    </cfRule>
    <cfRule type="containsText" dxfId="135" priority="269" operator="containsText" text="Oui">
      <formula>NOT(ISERROR(SEARCH("Oui",F7)))</formula>
    </cfRule>
  </conditionalFormatting>
  <conditionalFormatting sqref="F7">
    <cfRule type="containsText" dxfId="134" priority="266" operator="containsText" text="Oui">
      <formula>NOT(ISERROR(SEARCH("Oui",F7)))</formula>
    </cfRule>
    <cfRule type="containsText" dxfId="133" priority="267" operator="containsText" text="Oui">
      <formula>NOT(ISERROR(SEARCH("Oui",F7)))</formula>
    </cfRule>
  </conditionalFormatting>
  <conditionalFormatting sqref="F6">
    <cfRule type="containsText" dxfId="132" priority="264" operator="containsText" text="Oui">
      <formula>NOT(ISERROR(SEARCH("Oui",F6)))</formula>
    </cfRule>
    <cfRule type="containsText" dxfId="131" priority="265" operator="containsText" text="non">
      <formula>NOT(ISERROR(SEARCH("non",F6)))</formula>
    </cfRule>
  </conditionalFormatting>
  <conditionalFormatting sqref="F6">
    <cfRule type="containsText" dxfId="130" priority="263" operator="containsText" text="Oui">
      <formula>NOT(ISERROR(SEARCH("Oui",F6)))</formula>
    </cfRule>
  </conditionalFormatting>
  <conditionalFormatting sqref="F6">
    <cfRule type="containsText" dxfId="129" priority="257" operator="containsText" text="Non">
      <formula>NOT(ISERROR(SEARCH("Non",F6)))</formula>
    </cfRule>
    <cfRule type="containsText" dxfId="128" priority="258" operator="containsText" text="Oui">
      <formula>NOT(ISERROR(SEARCH("Oui",F6)))</formula>
    </cfRule>
  </conditionalFormatting>
  <conditionalFormatting sqref="F6">
    <cfRule type="containsText" dxfId="127" priority="255" operator="containsText" text="Oui">
      <formula>NOT(ISERROR(SEARCH("Oui",F6)))</formula>
    </cfRule>
    <cfRule type="containsText" dxfId="126" priority="256" operator="containsText" text="Oui">
      <formula>NOT(ISERROR(SEARCH("Oui",F6)))</formula>
    </cfRule>
  </conditionalFormatting>
  <conditionalFormatting sqref="F7">
    <cfRule type="containsText" dxfId="125" priority="253" operator="containsText" text="Oui">
      <formula>NOT(ISERROR(SEARCH("Oui",F7)))</formula>
    </cfRule>
    <cfRule type="containsText" dxfId="124" priority="254" operator="containsText" text="non">
      <formula>NOT(ISERROR(SEARCH("non",F7)))</formula>
    </cfRule>
  </conditionalFormatting>
  <conditionalFormatting sqref="F7">
    <cfRule type="containsText" dxfId="123" priority="252" operator="containsText" text="Oui">
      <formula>NOT(ISERROR(SEARCH("Oui",F7)))</formula>
    </cfRule>
  </conditionalFormatting>
  <conditionalFormatting sqref="F7">
    <cfRule type="containsText" dxfId="122" priority="246" operator="containsText" text="Non">
      <formula>NOT(ISERROR(SEARCH("Non",F7)))</formula>
    </cfRule>
    <cfRule type="containsText" dxfId="121" priority="247" operator="containsText" text="Oui">
      <formula>NOT(ISERROR(SEARCH("Oui",F7)))</formula>
    </cfRule>
  </conditionalFormatting>
  <conditionalFormatting sqref="F7">
    <cfRule type="containsText" dxfId="120" priority="244" operator="containsText" text="Oui">
      <formula>NOT(ISERROR(SEARCH("Oui",F7)))</formula>
    </cfRule>
    <cfRule type="containsText" dxfId="119" priority="245" operator="containsText" text="Oui">
      <formula>NOT(ISERROR(SEARCH("Oui",F7)))</formula>
    </cfRule>
  </conditionalFormatting>
  <conditionalFormatting sqref="F8">
    <cfRule type="containsText" dxfId="118" priority="240" operator="containsText" text="Oui">
      <formula>NOT(ISERROR(SEARCH("Oui",F8)))</formula>
    </cfRule>
    <cfRule type="containsText" dxfId="117" priority="241" operator="containsText" text="Non">
      <formula>NOT(ISERROR(SEARCH("Non",F8)))</formula>
    </cfRule>
  </conditionalFormatting>
  <conditionalFormatting sqref="F8">
    <cfRule type="containsText" dxfId="116" priority="207" operator="containsText" text="Oui">
      <formula>NOT(ISERROR(SEARCH("Oui",F8)))</formula>
    </cfRule>
    <cfRule type="containsText" dxfId="115" priority="208" operator="containsText" text="non">
      <formula>NOT(ISERROR(SEARCH("non",F8)))</formula>
    </cfRule>
  </conditionalFormatting>
  <conditionalFormatting sqref="F8">
    <cfRule type="containsText" dxfId="114" priority="206" operator="containsText" text="Oui">
      <formula>NOT(ISERROR(SEARCH("Oui",F8)))</formula>
    </cfRule>
  </conditionalFormatting>
  <conditionalFormatting sqref="F8">
    <cfRule type="containsText" dxfId="113" priority="200" operator="containsText" text="Non">
      <formula>NOT(ISERROR(SEARCH("Non",F8)))</formula>
    </cfRule>
    <cfRule type="containsText" dxfId="112" priority="201" operator="containsText" text="Oui">
      <formula>NOT(ISERROR(SEARCH("Oui",F8)))</formula>
    </cfRule>
  </conditionalFormatting>
  <conditionalFormatting sqref="F8">
    <cfRule type="containsText" dxfId="111" priority="198" operator="containsText" text="Oui">
      <formula>NOT(ISERROR(SEARCH("Oui",F8)))</formula>
    </cfRule>
    <cfRule type="containsText" dxfId="110" priority="199" operator="containsText" text="Oui">
      <formula>NOT(ISERROR(SEARCH("Oui",F8)))</formula>
    </cfRule>
  </conditionalFormatting>
  <conditionalFormatting sqref="F9">
    <cfRule type="containsText" dxfId="109" priority="196" operator="containsText" text="Oui">
      <formula>NOT(ISERROR(SEARCH("Oui",F9)))</formula>
    </cfRule>
    <cfRule type="containsText" dxfId="108" priority="197" operator="containsText" text="non">
      <formula>NOT(ISERROR(SEARCH("non",F9)))</formula>
    </cfRule>
  </conditionalFormatting>
  <conditionalFormatting sqref="F9">
    <cfRule type="containsText" dxfId="107" priority="195" operator="containsText" text="Oui">
      <formula>NOT(ISERROR(SEARCH("Oui",F9)))</formula>
    </cfRule>
  </conditionalFormatting>
  <conditionalFormatting sqref="F9">
    <cfRule type="containsText" dxfId="106" priority="189" operator="containsText" text="Non">
      <formula>NOT(ISERROR(SEARCH("Non",F9)))</formula>
    </cfRule>
    <cfRule type="containsText" dxfId="105" priority="190" operator="containsText" text="Oui">
      <formula>NOT(ISERROR(SEARCH("Oui",F9)))</formula>
    </cfRule>
  </conditionalFormatting>
  <conditionalFormatting sqref="F9">
    <cfRule type="containsText" dxfId="104" priority="187" operator="containsText" text="Oui">
      <formula>NOT(ISERROR(SEARCH("Oui",F9)))</formula>
    </cfRule>
    <cfRule type="containsText" dxfId="103" priority="188" operator="containsText" text="Oui">
      <formula>NOT(ISERROR(SEARCH("Oui",F9)))</formula>
    </cfRule>
  </conditionalFormatting>
  <conditionalFormatting sqref="F10">
    <cfRule type="containsText" dxfId="102" priority="183" operator="containsText" text="Oui">
      <formula>NOT(ISERROR(SEARCH("Oui",F10)))</formula>
    </cfRule>
    <cfRule type="containsText" dxfId="101" priority="184" operator="containsText" text="Non">
      <formula>NOT(ISERROR(SEARCH("Non",F10)))</formula>
    </cfRule>
  </conditionalFormatting>
  <conditionalFormatting sqref="F7">
    <cfRule type="containsText" dxfId="100" priority="179" operator="containsText" text="Oui">
      <formula>NOT(ISERROR(SEARCH("Oui",F7)))</formula>
    </cfRule>
    <cfRule type="containsText" dxfId="99" priority="180" operator="containsText" text="non">
      <formula>NOT(ISERROR(SEARCH("non",F7)))</formula>
    </cfRule>
  </conditionalFormatting>
  <conditionalFormatting sqref="F7">
    <cfRule type="containsText" dxfId="98" priority="178" operator="containsText" text="Oui">
      <formula>NOT(ISERROR(SEARCH("Oui",F7)))</formula>
    </cfRule>
  </conditionalFormatting>
  <conditionalFormatting sqref="F7">
    <cfRule type="containsText" dxfId="97" priority="172" operator="containsText" text="Non">
      <formula>NOT(ISERROR(SEARCH("Non",F7)))</formula>
    </cfRule>
    <cfRule type="containsText" dxfId="96" priority="173" operator="containsText" text="Oui">
      <formula>NOT(ISERROR(SEARCH("Oui",F7)))</formula>
    </cfRule>
  </conditionalFormatting>
  <conditionalFormatting sqref="F7">
    <cfRule type="containsText" dxfId="95" priority="170" operator="containsText" text="Oui">
      <formula>NOT(ISERROR(SEARCH("Oui",F7)))</formula>
    </cfRule>
    <cfRule type="containsText" dxfId="94" priority="171" operator="containsText" text="Oui">
      <formula>NOT(ISERROR(SEARCH("Oui",F7)))</formula>
    </cfRule>
  </conditionalFormatting>
  <conditionalFormatting sqref="F7">
    <cfRule type="containsText" dxfId="93" priority="168" operator="containsText" text="Oui">
      <formula>NOT(ISERROR(SEARCH("Oui",F7)))</formula>
    </cfRule>
    <cfRule type="containsText" dxfId="92" priority="169" operator="containsText" text="non">
      <formula>NOT(ISERROR(SEARCH("non",F7)))</formula>
    </cfRule>
  </conditionalFormatting>
  <conditionalFormatting sqref="F7">
    <cfRule type="containsText" dxfId="91" priority="167" operator="containsText" text="Oui">
      <formula>NOT(ISERROR(SEARCH("Oui",F7)))</formula>
    </cfRule>
  </conditionalFormatting>
  <conditionalFormatting sqref="F7">
    <cfRule type="containsText" dxfId="90" priority="161" operator="containsText" text="Non">
      <formula>NOT(ISERROR(SEARCH("Non",F7)))</formula>
    </cfRule>
    <cfRule type="containsText" dxfId="89" priority="162" operator="containsText" text="Oui">
      <formula>NOT(ISERROR(SEARCH("Oui",F7)))</formula>
    </cfRule>
  </conditionalFormatting>
  <conditionalFormatting sqref="F7">
    <cfRule type="containsText" dxfId="88" priority="159" operator="containsText" text="Oui">
      <formula>NOT(ISERROR(SEARCH("Oui",F7)))</formula>
    </cfRule>
    <cfRule type="containsText" dxfId="87" priority="160" operator="containsText" text="Oui">
      <formula>NOT(ISERROR(SEARCH("Oui",F7)))</formula>
    </cfRule>
  </conditionalFormatting>
  <conditionalFormatting sqref="F8">
    <cfRule type="containsText" dxfId="86" priority="155" operator="containsText" text="Oui">
      <formula>NOT(ISERROR(SEARCH("Oui",F8)))</formula>
    </cfRule>
    <cfRule type="containsText" dxfId="85" priority="156" operator="containsText" text="Non">
      <formula>NOT(ISERROR(SEARCH("Non",F8)))</formula>
    </cfRule>
  </conditionalFormatting>
  <conditionalFormatting sqref="F7">
    <cfRule type="containsText" dxfId="84" priority="151" operator="containsText" text="Oui">
      <formula>NOT(ISERROR(SEARCH("Oui",F7)))</formula>
    </cfRule>
    <cfRule type="containsText" dxfId="83" priority="152" operator="containsText" text="non">
      <formula>NOT(ISERROR(SEARCH("non",F7)))</formula>
    </cfRule>
  </conditionalFormatting>
  <conditionalFormatting sqref="F7">
    <cfRule type="containsText" dxfId="82" priority="150" operator="containsText" text="Oui">
      <formula>NOT(ISERROR(SEARCH("Oui",F7)))</formula>
    </cfRule>
  </conditionalFormatting>
  <conditionalFormatting sqref="F7">
    <cfRule type="containsText" dxfId="81" priority="144" operator="containsText" text="Non">
      <formula>NOT(ISERROR(SEARCH("Non",F7)))</formula>
    </cfRule>
    <cfRule type="containsText" dxfId="80" priority="145" operator="containsText" text="Oui">
      <formula>NOT(ISERROR(SEARCH("Oui",F7)))</formula>
    </cfRule>
  </conditionalFormatting>
  <conditionalFormatting sqref="F7">
    <cfRule type="containsText" dxfId="79" priority="142" operator="containsText" text="Oui">
      <formula>NOT(ISERROR(SEARCH("Oui",F7)))</formula>
    </cfRule>
    <cfRule type="containsText" dxfId="78" priority="143" operator="containsText" text="Oui">
      <formula>NOT(ISERROR(SEARCH("Oui",F7)))</formula>
    </cfRule>
  </conditionalFormatting>
  <conditionalFormatting sqref="F8">
    <cfRule type="containsText" dxfId="77" priority="140" operator="containsText" text="Oui">
      <formula>NOT(ISERROR(SEARCH("Oui",F8)))</formula>
    </cfRule>
    <cfRule type="containsText" dxfId="76" priority="141" operator="containsText" text="non">
      <formula>NOT(ISERROR(SEARCH("non",F8)))</formula>
    </cfRule>
  </conditionalFormatting>
  <conditionalFormatting sqref="F8">
    <cfRule type="containsText" dxfId="75" priority="139" operator="containsText" text="Oui">
      <formula>NOT(ISERROR(SEARCH("Oui",F8)))</formula>
    </cfRule>
  </conditionalFormatting>
  <conditionalFormatting sqref="F8">
    <cfRule type="containsText" dxfId="74" priority="133" operator="containsText" text="Non">
      <formula>NOT(ISERROR(SEARCH("Non",F8)))</formula>
    </cfRule>
    <cfRule type="containsText" dxfId="73" priority="134" operator="containsText" text="Oui">
      <formula>NOT(ISERROR(SEARCH("Oui",F8)))</formula>
    </cfRule>
  </conditionalFormatting>
  <conditionalFormatting sqref="F8">
    <cfRule type="containsText" dxfId="72" priority="131" operator="containsText" text="Oui">
      <formula>NOT(ISERROR(SEARCH("Oui",F8)))</formula>
    </cfRule>
    <cfRule type="containsText" dxfId="71" priority="132" operator="containsText" text="Oui">
      <formula>NOT(ISERROR(SEARCH("Oui",F8)))</formula>
    </cfRule>
  </conditionalFormatting>
  <conditionalFormatting sqref="F9">
    <cfRule type="containsText" dxfId="70" priority="127" operator="containsText" text="Oui">
      <formula>NOT(ISERROR(SEARCH("Oui",F9)))</formula>
    </cfRule>
    <cfRule type="containsText" dxfId="69" priority="128" operator="containsText" text="Non">
      <formula>NOT(ISERROR(SEARCH("Non",F9)))</formula>
    </cfRule>
  </conditionalFormatting>
  <conditionalFormatting sqref="F7">
    <cfRule type="containsText" dxfId="68" priority="121" operator="containsText" text="Oui">
      <formula>NOT(ISERROR(SEARCH("Oui",F7)))</formula>
    </cfRule>
    <cfRule type="containsText" dxfId="67" priority="122" operator="containsText" text="Non">
      <formula>NOT(ISERROR(SEARCH("Non",F7)))</formula>
    </cfRule>
  </conditionalFormatting>
  <conditionalFormatting sqref="F12">
    <cfRule type="containsText" dxfId="66" priority="115" operator="containsText" text="Oui">
      <formula>NOT(ISERROR(SEARCH("Oui",F12)))</formula>
    </cfRule>
    <cfRule type="containsText" dxfId="65" priority="116" operator="containsText" text="non">
      <formula>NOT(ISERROR(SEARCH("non",F12)))</formula>
    </cfRule>
  </conditionalFormatting>
  <conditionalFormatting sqref="F12">
    <cfRule type="containsText" dxfId="64" priority="114" operator="containsText" text="Oui">
      <formula>NOT(ISERROR(SEARCH("Oui",F12)))</formula>
    </cfRule>
  </conditionalFormatting>
  <conditionalFormatting sqref="F12">
    <cfRule type="containsText" dxfId="63" priority="108" operator="containsText" text="Non">
      <formula>NOT(ISERROR(SEARCH("Non",F12)))</formula>
    </cfRule>
    <cfRule type="containsText" dxfId="62" priority="109" operator="containsText" text="Oui">
      <formula>NOT(ISERROR(SEARCH("Oui",F12)))</formula>
    </cfRule>
  </conditionalFormatting>
  <conditionalFormatting sqref="F12">
    <cfRule type="containsText" dxfId="61" priority="106" operator="containsText" text="Oui">
      <formula>NOT(ISERROR(SEARCH("Oui",F12)))</formula>
    </cfRule>
    <cfRule type="containsText" dxfId="60" priority="107" operator="containsText" text="Oui">
      <formula>NOT(ISERROR(SEARCH("Oui",F12)))</formula>
    </cfRule>
  </conditionalFormatting>
  <conditionalFormatting sqref="F12">
    <cfRule type="containsText" dxfId="59" priority="104" operator="containsText" text="Oui">
      <formula>NOT(ISERROR(SEARCH("Oui",F12)))</formula>
    </cfRule>
    <cfRule type="containsText" dxfId="58" priority="105" operator="containsText" text="non">
      <formula>NOT(ISERROR(SEARCH("non",F12)))</formula>
    </cfRule>
  </conditionalFormatting>
  <conditionalFormatting sqref="F12">
    <cfRule type="containsText" dxfId="57" priority="103" operator="containsText" text="Oui">
      <formula>NOT(ISERROR(SEARCH("Oui",F12)))</formula>
    </cfRule>
  </conditionalFormatting>
  <conditionalFormatting sqref="F12">
    <cfRule type="containsText" dxfId="56" priority="97" operator="containsText" text="Non">
      <formula>NOT(ISERROR(SEARCH("Non",F12)))</formula>
    </cfRule>
    <cfRule type="containsText" dxfId="55" priority="98" operator="containsText" text="Oui">
      <formula>NOT(ISERROR(SEARCH("Oui",F12)))</formula>
    </cfRule>
  </conditionalFormatting>
  <conditionalFormatting sqref="F12">
    <cfRule type="containsText" dxfId="54" priority="95" operator="containsText" text="Oui">
      <formula>NOT(ISERROR(SEARCH("Oui",F12)))</formula>
    </cfRule>
    <cfRule type="containsText" dxfId="53" priority="96" operator="containsText" text="Oui">
      <formula>NOT(ISERROR(SEARCH("Oui",F12)))</formula>
    </cfRule>
  </conditionalFormatting>
  <conditionalFormatting sqref="F12">
    <cfRule type="containsText" dxfId="52" priority="93" operator="containsText" text="Oui">
      <formula>NOT(ISERROR(SEARCH("Oui",F12)))</formula>
    </cfRule>
    <cfRule type="containsText" dxfId="51" priority="94" operator="containsText" text="non">
      <formula>NOT(ISERROR(SEARCH("non",F12)))</formula>
    </cfRule>
  </conditionalFormatting>
  <conditionalFormatting sqref="F12">
    <cfRule type="containsText" dxfId="50" priority="92" operator="containsText" text="Oui">
      <formula>NOT(ISERROR(SEARCH("Oui",F12)))</formula>
    </cfRule>
  </conditionalFormatting>
  <conditionalFormatting sqref="F12">
    <cfRule type="containsText" dxfId="49" priority="86" operator="containsText" text="Non">
      <formula>NOT(ISERROR(SEARCH("Non",F12)))</formula>
    </cfRule>
    <cfRule type="containsText" dxfId="48" priority="87" operator="containsText" text="Oui">
      <formula>NOT(ISERROR(SEARCH("Oui",F12)))</formula>
    </cfRule>
  </conditionalFormatting>
  <conditionalFormatting sqref="F12">
    <cfRule type="containsText" dxfId="47" priority="84" operator="containsText" text="Oui">
      <formula>NOT(ISERROR(SEARCH("Oui",F12)))</formula>
    </cfRule>
    <cfRule type="containsText" dxfId="46" priority="85" operator="containsText" text="Oui">
      <formula>NOT(ISERROR(SEARCH("Oui",F12)))</formula>
    </cfRule>
  </conditionalFormatting>
  <conditionalFormatting sqref="F12">
    <cfRule type="containsText" dxfId="45" priority="83" operator="containsText" text="Oui">
      <formula>NOT(ISERROR(SEARCH("Oui",F12)))</formula>
    </cfRule>
  </conditionalFormatting>
  <conditionalFormatting sqref="F12">
    <cfRule type="containsText" dxfId="44" priority="77" operator="containsText" text="Non">
      <formula>NOT(ISERROR(SEARCH("Non",F12)))</formula>
    </cfRule>
    <cfRule type="containsText" dxfId="43" priority="78" operator="containsText" text="Oui">
      <formula>NOT(ISERROR(SEARCH("Oui",F12)))</formula>
    </cfRule>
  </conditionalFormatting>
  <conditionalFormatting sqref="F12">
    <cfRule type="containsText" dxfId="42" priority="75" operator="containsText" text="Oui">
      <formula>NOT(ISERROR(SEARCH("Oui",F12)))</formula>
    </cfRule>
    <cfRule type="containsText" dxfId="41" priority="76" operator="containsText" text="Oui">
      <formula>NOT(ISERROR(SEARCH("Oui",F12)))</formula>
    </cfRule>
  </conditionalFormatting>
  <conditionalFormatting sqref="F12">
    <cfRule type="containsText" dxfId="40" priority="74" operator="containsText" text="Oui">
      <formula>NOT(ISERROR(SEARCH("Oui",F12)))</formula>
    </cfRule>
  </conditionalFormatting>
  <conditionalFormatting sqref="F12">
    <cfRule type="containsText" dxfId="39" priority="68" operator="containsText" text="Non">
      <formula>NOT(ISERROR(SEARCH("Non",F12)))</formula>
    </cfRule>
    <cfRule type="containsText" dxfId="38" priority="69" operator="containsText" text="Oui">
      <formula>NOT(ISERROR(SEARCH("Oui",F12)))</formula>
    </cfRule>
  </conditionalFormatting>
  <conditionalFormatting sqref="F12">
    <cfRule type="containsText" dxfId="37" priority="66" operator="containsText" text="Oui">
      <formula>NOT(ISERROR(SEARCH("Oui",F12)))</formula>
    </cfRule>
    <cfRule type="containsText" dxfId="36" priority="67" operator="containsText" text="Oui">
      <formula>NOT(ISERROR(SEARCH("Oui",F12)))</formula>
    </cfRule>
  </conditionalFormatting>
  <conditionalFormatting sqref="F12">
    <cfRule type="containsText" dxfId="35" priority="64" operator="containsText" text="Oui">
      <formula>NOT(ISERROR(SEARCH("Oui",F12)))</formula>
    </cfRule>
    <cfRule type="containsText" dxfId="34" priority="65" operator="containsText" text="non">
      <formula>NOT(ISERROR(SEARCH("non",F12)))</formula>
    </cfRule>
  </conditionalFormatting>
  <conditionalFormatting sqref="F12">
    <cfRule type="containsText" dxfId="33" priority="63" operator="containsText" text="Oui">
      <formula>NOT(ISERROR(SEARCH("Oui",F12)))</formula>
    </cfRule>
  </conditionalFormatting>
  <conditionalFormatting sqref="F12">
    <cfRule type="containsText" dxfId="32" priority="57" operator="containsText" text="Non">
      <formula>NOT(ISERROR(SEARCH("Non",F12)))</formula>
    </cfRule>
    <cfRule type="containsText" dxfId="31" priority="58" operator="containsText" text="Oui">
      <formula>NOT(ISERROR(SEARCH("Oui",F12)))</formula>
    </cfRule>
  </conditionalFormatting>
  <conditionalFormatting sqref="F12">
    <cfRule type="containsText" dxfId="30" priority="55" operator="containsText" text="Oui">
      <formula>NOT(ISERROR(SEARCH("Oui",F12)))</formula>
    </cfRule>
    <cfRule type="containsText" dxfId="29" priority="56" operator="containsText" text="Oui">
      <formula>NOT(ISERROR(SEARCH("Oui",F12)))</formula>
    </cfRule>
  </conditionalFormatting>
  <conditionalFormatting sqref="F13">
    <cfRule type="containsText" dxfId="28" priority="49" operator="containsText" text="Oui">
      <formula>NOT(ISERROR(SEARCH("Oui",F13)))</formula>
    </cfRule>
    <cfRule type="containsText" dxfId="27" priority="50" operator="containsText" text="non">
      <formula>NOT(ISERROR(SEARCH("non",F13)))</formula>
    </cfRule>
  </conditionalFormatting>
  <conditionalFormatting sqref="F13">
    <cfRule type="containsText" dxfId="26" priority="48" operator="containsText" text="Oui">
      <formula>NOT(ISERROR(SEARCH("Oui",F13)))</formula>
    </cfRule>
  </conditionalFormatting>
  <conditionalFormatting sqref="F13">
    <cfRule type="containsText" dxfId="25" priority="42" operator="containsText" text="Non">
      <formula>NOT(ISERROR(SEARCH("Non",F13)))</formula>
    </cfRule>
    <cfRule type="containsText" dxfId="24" priority="43" operator="containsText" text="Oui">
      <formula>NOT(ISERROR(SEARCH("Oui",F13)))</formula>
    </cfRule>
  </conditionalFormatting>
  <conditionalFormatting sqref="F13">
    <cfRule type="containsText" dxfId="23" priority="40" operator="containsText" text="Oui">
      <formula>NOT(ISERROR(SEARCH("Oui",F13)))</formula>
    </cfRule>
    <cfRule type="containsText" dxfId="22" priority="41" operator="containsText" text="Oui">
      <formula>NOT(ISERROR(SEARCH("Oui",F13)))</formula>
    </cfRule>
  </conditionalFormatting>
  <conditionalFormatting sqref="F13">
    <cfRule type="containsText" dxfId="21" priority="39" operator="containsText" text="Oui">
      <formula>NOT(ISERROR(SEARCH("Oui",F13)))</formula>
    </cfRule>
  </conditionalFormatting>
  <conditionalFormatting sqref="F13">
    <cfRule type="containsText" dxfId="20" priority="33" operator="containsText" text="Non">
      <formula>NOT(ISERROR(SEARCH("Non",F13)))</formula>
    </cfRule>
    <cfRule type="containsText" dxfId="19" priority="34" operator="containsText" text="Oui">
      <formula>NOT(ISERROR(SEARCH("Oui",F13)))</formula>
    </cfRule>
  </conditionalFormatting>
  <conditionalFormatting sqref="F13">
    <cfRule type="containsText" dxfId="18" priority="31" operator="containsText" text="Oui">
      <formula>NOT(ISERROR(SEARCH("Oui",F13)))</formula>
    </cfRule>
    <cfRule type="containsText" dxfId="17" priority="32" operator="containsText" text="Oui">
      <formula>NOT(ISERROR(SEARCH("Oui",F13)))</formula>
    </cfRule>
  </conditionalFormatting>
  <conditionalFormatting sqref="F13">
    <cfRule type="containsText" dxfId="16" priority="29" operator="containsText" text="Oui">
      <formula>NOT(ISERROR(SEARCH("Oui",F13)))</formula>
    </cfRule>
    <cfRule type="containsText" dxfId="15" priority="30" operator="containsText" text="non">
      <formula>NOT(ISERROR(SEARCH("non",F13)))</formula>
    </cfRule>
  </conditionalFormatting>
  <conditionalFormatting sqref="F13">
    <cfRule type="containsText" dxfId="14" priority="28" operator="containsText" text="Oui">
      <formula>NOT(ISERROR(SEARCH("Oui",F13)))</formula>
    </cfRule>
  </conditionalFormatting>
  <conditionalFormatting sqref="F13">
    <cfRule type="containsText" dxfId="13" priority="22" operator="containsText" text="Non">
      <formula>NOT(ISERROR(SEARCH("Non",F13)))</formula>
    </cfRule>
    <cfRule type="containsText" dxfId="12" priority="23" operator="containsText" text="Oui">
      <formula>NOT(ISERROR(SEARCH("Oui",F13)))</formula>
    </cfRule>
  </conditionalFormatting>
  <conditionalFormatting sqref="F13">
    <cfRule type="containsText" dxfId="11" priority="20" operator="containsText" text="Oui">
      <formula>NOT(ISERROR(SEARCH("Oui",F13)))</formula>
    </cfRule>
    <cfRule type="containsText" dxfId="10" priority="21" operator="containsText" text="Oui">
      <formula>NOT(ISERROR(SEARCH("Oui",F13)))</formula>
    </cfRule>
  </conditionalFormatting>
  <conditionalFormatting sqref="F13">
    <cfRule type="containsText" dxfId="9" priority="19" operator="containsText" text="Oui">
      <formula>NOT(ISERROR(SEARCH("Oui",F13)))</formula>
    </cfRule>
  </conditionalFormatting>
  <conditionalFormatting sqref="F13">
    <cfRule type="containsText" dxfId="8" priority="13" operator="containsText" text="Non">
      <formula>NOT(ISERROR(SEARCH("Non",F13)))</formula>
    </cfRule>
    <cfRule type="containsText" dxfId="7" priority="14" operator="containsText" text="Oui">
      <formula>NOT(ISERROR(SEARCH("Oui",F13)))</formula>
    </cfRule>
  </conditionalFormatting>
  <conditionalFormatting sqref="F13">
    <cfRule type="containsText" dxfId="6" priority="11" operator="containsText" text="Oui">
      <formula>NOT(ISERROR(SEARCH("Oui",F13)))</formula>
    </cfRule>
    <cfRule type="containsText" dxfId="5" priority="12" operator="containsText" text="Oui">
      <formula>NOT(ISERROR(SEARCH("Oui",F13)))</formula>
    </cfRule>
  </conditionalFormatting>
  <conditionalFormatting sqref="F14:F21">
    <cfRule type="cellIs" dxfId="4" priority="2" operator="equal">
      <formula>"oui"</formula>
    </cfRule>
  </conditionalFormatting>
  <conditionalFormatting sqref="E4:E34">
    <cfRule type="containsText" priority="1" operator="containsText" text="NON">
      <formula>NOT(ISERROR(SEARCH("NON",E4)))</formula>
    </cfRule>
  </conditionalFormatting>
  <dataValidations count="4">
    <dataValidation type="list" allowBlank="1" showInputMessage="1" showErrorMessage="1" sqref="E32:E34" xr:uid="{1C6862F7-105B-43D3-8615-084D38FEC856}">
      <formula1>$A$43:$A$44</formula1>
    </dataValidation>
    <dataValidation type="list" allowBlank="1" showInputMessage="1" showErrorMessage="1" sqref="D32:D34" xr:uid="{4C9BC743-9CFE-4AE1-91BB-5903A13987E5}">
      <formula1>$A$39:$A$41</formula1>
    </dataValidation>
    <dataValidation type="list" allowBlank="1" showInputMessage="1" showErrorMessage="1" sqref="F4" xr:uid="{9802674D-43B8-456A-9313-42D2D542E996}">
      <formula1>$A$40:$A$41</formula1>
    </dataValidation>
    <dataValidation type="list" allowBlank="1" showInputMessage="1" showErrorMessage="1" sqref="E4" xr:uid="{2CFAE316-A565-441E-AA2A-3171574F9A6F}">
      <formula1>$A$36:$A$38</formula1>
    </dataValidation>
  </dataValidations>
  <pageMargins left="0.7" right="0.7" top="0.75" bottom="0.75" header="0.3" footer="0.3"/>
  <pageSetup paperSize="9" orientation="landscape" r:id="rId1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9475D794-FBBA-4629-9CD4-DD437D593467}">
          <x14:formula1>
            <xm:f>Formule!$A$1:$A$3</xm:f>
          </x14:formula1>
          <xm:sqref>E5:E31</xm:sqref>
        </x14:dataValidation>
        <x14:dataValidation type="list" allowBlank="1" showInputMessage="1" showErrorMessage="1" xr:uid="{AC1BD28A-59EC-4AC5-BE86-5EAA642220FC}">
          <x14:formula1>
            <xm:f>Formule!$A$1:$A$2</xm:f>
          </x14:formula1>
          <xm:sqref>F5:F31</xm:sqref>
        </x14:dataValidation>
        <x14:dataValidation type="list" allowBlank="1" showInputMessage="1" showErrorMessage="1" xr:uid="{AE4BFC07-5DB8-4B8F-A8D6-6571F43532F5}">
          <x14:formula1>
            <xm:f>Formule!$C$1:$C$4</xm:f>
          </x14:formula1>
          <xm:sqref>G5:G31</xm:sqref>
        </x14:dataValidation>
        <x14:dataValidation type="list" allowBlank="1" showInputMessage="1" showErrorMessage="1" xr:uid="{BB75115A-D33B-4276-AC7C-DC948995BE71}">
          <x14:formula1>
            <xm:f>Formule!$G$2:$G$4</xm:f>
          </x14:formula1>
          <xm:sqref>D4:D31</xm:sqref>
        </x14:dataValidation>
        <x14:dataValidation type="list" allowBlank="1" showInputMessage="1" showErrorMessage="1" xr:uid="{BA904EFA-1640-4B79-87B4-C3DC1B17F849}">
          <x14:formula1>
            <xm:f>Formule!$F$2:$F$21</xm:f>
          </x14:formula1>
          <xm:sqref>C24:C31 C14:C21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B2DD54-AB52-484A-8E4C-9B615715A86F}">
  <sheetPr>
    <tabColor theme="4" tint="0.39997558519241921"/>
    <pageSetUpPr fitToPage="1"/>
  </sheetPr>
  <dimension ref="A1:R49"/>
  <sheetViews>
    <sheetView topLeftCell="A19" zoomScale="85" zoomScaleNormal="85" workbookViewId="0">
      <selection activeCell="G39" sqref="G39:J39"/>
    </sheetView>
  </sheetViews>
  <sheetFormatPr baseColWidth="10" defaultRowHeight="14.4" x14ac:dyDescent="0.3"/>
  <cols>
    <col min="1" max="1" width="5.5546875" customWidth="1"/>
    <col min="2" max="2" width="21.44140625" customWidth="1"/>
    <col min="3" max="3" width="16.33203125" customWidth="1"/>
    <col min="4" max="4" width="6" customWidth="1"/>
    <col min="5" max="5" width="11.6640625" customWidth="1"/>
    <col min="6" max="18" width="12.77734375" customWidth="1"/>
  </cols>
  <sheetData>
    <row r="1" spans="1:18" ht="18" x14ac:dyDescent="0.35">
      <c r="A1" s="199" t="s">
        <v>112</v>
      </c>
      <c r="B1" s="199"/>
      <c r="C1" s="199"/>
      <c r="D1" s="199"/>
      <c r="E1" s="199"/>
      <c r="F1" s="199"/>
      <c r="G1" s="199"/>
      <c r="H1" s="199"/>
      <c r="I1" s="199"/>
      <c r="J1" s="199"/>
      <c r="K1" s="199"/>
      <c r="L1" s="199"/>
      <c r="M1" s="199"/>
      <c r="N1" s="199"/>
      <c r="O1" s="199"/>
      <c r="P1" s="199"/>
      <c r="Q1" s="199"/>
      <c r="R1" s="199"/>
    </row>
    <row r="2" spans="1:18" ht="18" customHeight="1" x14ac:dyDescent="0.3">
      <c r="A2" s="200" t="s">
        <v>111</v>
      </c>
      <c r="B2" s="201"/>
      <c r="C2" s="201"/>
      <c r="D2" s="201"/>
      <c r="E2" s="202"/>
      <c r="F2" s="213" t="s">
        <v>109</v>
      </c>
      <c r="G2" s="201"/>
      <c r="H2" s="201"/>
      <c r="I2" s="201"/>
      <c r="J2" s="201"/>
      <c r="K2" s="202"/>
      <c r="L2" s="213" t="s">
        <v>110</v>
      </c>
      <c r="M2" s="201"/>
      <c r="N2" s="201"/>
      <c r="O2" s="201"/>
      <c r="P2" s="206"/>
      <c r="Q2" s="200" t="s">
        <v>119</v>
      </c>
      <c r="R2" s="206"/>
    </row>
    <row r="3" spans="1:18" x14ac:dyDescent="0.3">
      <c r="A3" s="5"/>
      <c r="B3" s="37" t="s">
        <v>1</v>
      </c>
      <c r="C3" s="14" t="s">
        <v>4</v>
      </c>
      <c r="D3" s="14" t="s">
        <v>89</v>
      </c>
      <c r="E3" s="69" t="s">
        <v>2</v>
      </c>
      <c r="F3" s="70" t="s">
        <v>0</v>
      </c>
      <c r="G3" s="14" t="s">
        <v>16</v>
      </c>
      <c r="H3" s="14" t="s">
        <v>3</v>
      </c>
      <c r="I3" s="14" t="s">
        <v>52</v>
      </c>
      <c r="J3" s="14" t="s">
        <v>10</v>
      </c>
      <c r="K3" s="69" t="s">
        <v>39</v>
      </c>
      <c r="L3" s="70" t="s">
        <v>107</v>
      </c>
      <c r="M3" s="14" t="s">
        <v>102</v>
      </c>
      <c r="N3" s="14" t="s">
        <v>21</v>
      </c>
      <c r="O3" s="14" t="s">
        <v>108</v>
      </c>
      <c r="P3" s="69" t="s">
        <v>38</v>
      </c>
      <c r="Q3" s="68" t="s">
        <v>41</v>
      </c>
      <c r="R3" s="14" t="s">
        <v>9</v>
      </c>
    </row>
    <row r="4" spans="1:18" ht="20.100000000000001" customHeight="1" x14ac:dyDescent="0.3">
      <c r="A4" s="1">
        <v>1</v>
      </c>
      <c r="B4" s="28" t="s">
        <v>149</v>
      </c>
      <c r="C4" s="27" t="s">
        <v>69</v>
      </c>
      <c r="D4" s="27" t="str">
        <f>IFERROR(VLOOKUP(C4,Formule!$F$1:$G$23,2,0),"")</f>
        <v>A</v>
      </c>
      <c r="E4" s="66" t="s">
        <v>6</v>
      </c>
      <c r="F4" s="71" t="s">
        <v>6</v>
      </c>
      <c r="G4" s="61" t="s">
        <v>14</v>
      </c>
      <c r="H4" s="62">
        <v>29562.3</v>
      </c>
      <c r="I4" s="61">
        <v>3</v>
      </c>
      <c r="J4" s="61">
        <v>1</v>
      </c>
      <c r="K4" s="72"/>
      <c r="L4" s="74">
        <v>1</v>
      </c>
      <c r="M4" s="61">
        <v>1</v>
      </c>
      <c r="N4" s="61">
        <v>1</v>
      </c>
      <c r="O4" s="61">
        <v>0</v>
      </c>
      <c r="P4" s="61">
        <v>1</v>
      </c>
      <c r="Q4" s="73">
        <v>44407</v>
      </c>
      <c r="R4" s="61">
        <f>IFERROR(VLOOKUP(D4,Formule!$I$1:$K$4,(IF(E4="oui",2,3)),FALSE),"")</f>
        <v>60</v>
      </c>
    </row>
    <row r="5" spans="1:18" ht="20.100000000000001" customHeight="1" x14ac:dyDescent="0.3">
      <c r="A5" s="1">
        <v>2</v>
      </c>
      <c r="B5" s="29" t="s">
        <v>150</v>
      </c>
      <c r="C5" s="27" t="s">
        <v>70</v>
      </c>
      <c r="D5" s="27" t="str">
        <f>IFERROR(VLOOKUP(C5,Formule!$F$1:$G$23,2,0),"")</f>
        <v>C</v>
      </c>
      <c r="E5" s="66" t="s">
        <v>6</v>
      </c>
      <c r="F5" s="71" t="s">
        <v>6</v>
      </c>
      <c r="G5" s="61" t="s">
        <v>32</v>
      </c>
      <c r="H5" s="62">
        <v>30000</v>
      </c>
      <c r="I5" s="61">
        <v>2</v>
      </c>
      <c r="J5" s="61">
        <v>1</v>
      </c>
      <c r="K5" s="72">
        <v>0</v>
      </c>
      <c r="L5" s="74">
        <v>1</v>
      </c>
      <c r="M5" s="61">
        <v>1</v>
      </c>
      <c r="N5" s="61">
        <v>1</v>
      </c>
      <c r="O5" s="61">
        <v>1</v>
      </c>
      <c r="P5" s="61">
        <v>0</v>
      </c>
      <c r="Q5" s="73">
        <v>44407</v>
      </c>
      <c r="R5" s="61">
        <f>IFERROR(VLOOKUP(D5,Formule!$I$1:$K$4,(IF(E5="oui",2,3)),FALSE),"")</f>
        <v>150</v>
      </c>
    </row>
    <row r="6" spans="1:18" ht="20.100000000000001" customHeight="1" x14ac:dyDescent="0.3">
      <c r="A6" s="1">
        <v>3</v>
      </c>
      <c r="B6" s="28"/>
      <c r="C6" s="27"/>
      <c r="D6" s="27" t="str">
        <f>IFERROR(VLOOKUP(C6,Formule!$F$1:$G$23,2,0),"")</f>
        <v/>
      </c>
      <c r="E6" s="66"/>
      <c r="F6" s="71"/>
      <c r="G6" s="61"/>
      <c r="H6" s="62"/>
      <c r="I6" s="61"/>
      <c r="J6" s="61"/>
      <c r="K6" s="72"/>
      <c r="L6" s="74"/>
      <c r="M6" s="61"/>
      <c r="N6" s="61"/>
      <c r="O6" s="61"/>
      <c r="P6" s="61"/>
      <c r="Q6" s="73"/>
      <c r="R6" s="61" t="str">
        <f>IFERROR(VLOOKUP(D6,Formule!$I$1:$K$4,(IF(E6="oui",2,3)),FALSE),"")</f>
        <v/>
      </c>
    </row>
    <row r="7" spans="1:18" ht="20.100000000000001" customHeight="1" x14ac:dyDescent="0.3">
      <c r="A7" s="1">
        <v>4</v>
      </c>
      <c r="B7" s="28"/>
      <c r="C7" s="27"/>
      <c r="D7" s="27" t="str">
        <f>IFERROR(VLOOKUP(C7,Formule!$F$1:$G$23,2,0),"")</f>
        <v/>
      </c>
      <c r="E7" s="66"/>
      <c r="F7" s="71"/>
      <c r="G7" s="61"/>
      <c r="H7" s="62"/>
      <c r="I7" s="61"/>
      <c r="J7" s="61"/>
      <c r="K7" s="72"/>
      <c r="L7" s="74"/>
      <c r="M7" s="61"/>
      <c r="N7" s="61"/>
      <c r="O7" s="61"/>
      <c r="P7" s="61"/>
      <c r="Q7" s="73"/>
      <c r="R7" s="61" t="str">
        <f>IFERROR(VLOOKUP(D7,Formule!$I$1:$K$4,(IF(E7="oui",2,3)),FALSE),"")</f>
        <v/>
      </c>
    </row>
    <row r="8" spans="1:18" ht="20.100000000000001" customHeight="1" x14ac:dyDescent="0.3">
      <c r="A8" s="1">
        <v>5</v>
      </c>
      <c r="B8" s="28"/>
      <c r="C8" s="27"/>
      <c r="D8" s="27" t="str">
        <f>IFERROR(VLOOKUP(C8,Formule!$F$1:$G$23,2,0),"")</f>
        <v/>
      </c>
      <c r="E8" s="66"/>
      <c r="F8" s="71"/>
      <c r="G8" s="61"/>
      <c r="H8" s="62"/>
      <c r="I8" s="61"/>
      <c r="J8" s="61"/>
      <c r="K8" s="72"/>
      <c r="L8" s="74"/>
      <c r="M8" s="61"/>
      <c r="N8" s="61"/>
      <c r="O8" s="61"/>
      <c r="P8" s="61"/>
      <c r="Q8" s="73"/>
      <c r="R8" s="61" t="str">
        <f>IFERROR(VLOOKUP(D8,Formule!$I$1:$K$4,(IF(E8="oui",2,3)),FALSE),"")</f>
        <v/>
      </c>
    </row>
    <row r="9" spans="1:18" ht="20.100000000000001" customHeight="1" x14ac:dyDescent="0.3">
      <c r="A9" s="1">
        <v>6</v>
      </c>
      <c r="B9" s="28"/>
      <c r="C9" s="27"/>
      <c r="D9" s="27" t="str">
        <f>IFERROR(VLOOKUP(C9,Formule!$F$1:$G$23,2,0),"")</f>
        <v/>
      </c>
      <c r="E9" s="66"/>
      <c r="F9" s="71"/>
      <c r="G9" s="61"/>
      <c r="H9" s="62"/>
      <c r="I9" s="61"/>
      <c r="J9" s="61"/>
      <c r="K9" s="72"/>
      <c r="L9" s="74"/>
      <c r="M9" s="61"/>
      <c r="N9" s="61"/>
      <c r="O9" s="61"/>
      <c r="P9" s="61"/>
      <c r="Q9" s="73"/>
      <c r="R9" s="61" t="str">
        <f>IFERROR(VLOOKUP(D9,Formule!$I$1:$K$4,(IF(E9="oui",2,3)),FALSE),"")</f>
        <v/>
      </c>
    </row>
    <row r="10" spans="1:18" ht="20.100000000000001" customHeight="1" x14ac:dyDescent="0.3">
      <c r="A10" s="1">
        <v>7</v>
      </c>
      <c r="B10" s="28"/>
      <c r="C10" s="27"/>
      <c r="D10" s="27" t="str">
        <f>IFERROR(VLOOKUP(C10,Formule!$F$1:$G$23,2,0),"")</f>
        <v/>
      </c>
      <c r="E10" s="67"/>
      <c r="F10" s="71"/>
      <c r="G10" s="61"/>
      <c r="H10" s="62"/>
      <c r="I10" s="61"/>
      <c r="J10" s="61"/>
      <c r="K10" s="72"/>
      <c r="L10" s="74"/>
      <c r="M10" s="61"/>
      <c r="N10" s="61"/>
      <c r="O10" s="61"/>
      <c r="P10" s="61"/>
      <c r="Q10" s="73"/>
      <c r="R10" s="61" t="str">
        <f>IFERROR(VLOOKUP(D10,Formule!$I$1:$K$4,(IF(E10="oui",2,3)),FALSE),"")</f>
        <v/>
      </c>
    </row>
    <row r="11" spans="1:18" ht="20.100000000000001" customHeight="1" x14ac:dyDescent="0.3">
      <c r="A11" s="1">
        <v>8</v>
      </c>
      <c r="B11" s="28"/>
      <c r="C11" s="27"/>
      <c r="D11" s="27" t="str">
        <f>IFERROR(VLOOKUP(C11,Formule!$F$1:$G$23,2,0),"")</f>
        <v/>
      </c>
      <c r="E11" s="66"/>
      <c r="F11" s="71"/>
      <c r="G11" s="61"/>
      <c r="H11" s="62"/>
      <c r="I11" s="61"/>
      <c r="J11" s="61"/>
      <c r="K11" s="72"/>
      <c r="L11" s="74"/>
      <c r="M11" s="61"/>
      <c r="N11" s="61"/>
      <c r="O11" s="61"/>
      <c r="P11" s="61"/>
      <c r="Q11" s="73"/>
      <c r="R11" s="61" t="str">
        <f>IFERROR(VLOOKUP(D11,Formule!$I$1:$K$4,(IF(E11="oui",2,3)),FALSE),"")</f>
        <v/>
      </c>
    </row>
    <row r="12" spans="1:18" ht="20.100000000000001" customHeight="1" x14ac:dyDescent="0.3">
      <c r="A12" s="1">
        <v>9</v>
      </c>
      <c r="B12" s="28"/>
      <c r="C12" s="27"/>
      <c r="D12" s="27" t="str">
        <f>IFERROR(VLOOKUP(C12,Formule!$F$1:$G$23,2,0),"")</f>
        <v/>
      </c>
      <c r="E12" s="67"/>
      <c r="F12" s="71"/>
      <c r="G12" s="61"/>
      <c r="H12" s="62"/>
      <c r="I12" s="61"/>
      <c r="J12" s="61"/>
      <c r="K12" s="72"/>
      <c r="L12" s="74"/>
      <c r="M12" s="61"/>
      <c r="N12" s="61"/>
      <c r="O12" s="61"/>
      <c r="P12" s="61"/>
      <c r="Q12" s="73"/>
      <c r="R12" s="61" t="str">
        <f>IFERROR(VLOOKUP(D12,Formule!$I$1:$K$4,(IF(E12="oui",2,3)),FALSE),"")</f>
        <v/>
      </c>
    </row>
    <row r="13" spans="1:18" ht="20.100000000000001" customHeight="1" x14ac:dyDescent="0.3">
      <c r="A13" s="1">
        <v>10</v>
      </c>
      <c r="B13" s="29"/>
      <c r="C13" s="27"/>
      <c r="D13" s="27" t="str">
        <f>IFERROR(VLOOKUP(C13,Formule!$F$1:$G$23,2,0),"")</f>
        <v/>
      </c>
      <c r="E13" s="66"/>
      <c r="F13" s="71"/>
      <c r="G13" s="61"/>
      <c r="H13" s="62"/>
      <c r="I13" s="61"/>
      <c r="J13" s="61"/>
      <c r="K13" s="72"/>
      <c r="L13" s="74"/>
      <c r="M13" s="61"/>
      <c r="N13" s="61"/>
      <c r="O13" s="61"/>
      <c r="P13" s="61"/>
      <c r="Q13" s="73"/>
      <c r="R13" s="61" t="str">
        <f>IFERROR(VLOOKUP(D13,Formule!$I$1:$K$4,(IF(E13="oui",2,3)),FALSE),"")</f>
        <v/>
      </c>
    </row>
    <row r="14" spans="1:18" ht="20.100000000000001" customHeight="1" x14ac:dyDescent="0.3">
      <c r="A14" s="1">
        <v>11</v>
      </c>
      <c r="B14" s="28"/>
      <c r="C14" s="27"/>
      <c r="D14" s="27" t="str">
        <f>IFERROR(VLOOKUP(C14,Formule!$F$1:$G$23,2,0),"")</f>
        <v/>
      </c>
      <c r="E14" s="66"/>
      <c r="F14" s="71"/>
      <c r="G14" s="61"/>
      <c r="H14" s="62"/>
      <c r="I14" s="61"/>
      <c r="J14" s="61"/>
      <c r="K14" s="72"/>
      <c r="L14" s="74"/>
      <c r="M14" s="61"/>
      <c r="N14" s="61"/>
      <c r="O14" s="61"/>
      <c r="P14" s="61"/>
      <c r="Q14" s="73"/>
      <c r="R14" s="61" t="str">
        <f>IFERROR(VLOOKUP(D14,Formule!$I$1:$K$4,(IF(E14="oui",2,3)),FALSE),"")</f>
        <v/>
      </c>
    </row>
    <row r="15" spans="1:18" ht="20.100000000000001" customHeight="1" x14ac:dyDescent="0.3">
      <c r="A15" s="1">
        <v>12</v>
      </c>
      <c r="B15" s="28"/>
      <c r="C15" s="27"/>
      <c r="D15" s="27" t="str">
        <f>IFERROR(VLOOKUP(C15,Formule!$F$1:$G$23,2,0),"")</f>
        <v/>
      </c>
      <c r="E15" s="66"/>
      <c r="F15" s="71"/>
      <c r="G15" s="61"/>
      <c r="H15" s="62"/>
      <c r="I15" s="61"/>
      <c r="J15" s="61"/>
      <c r="K15" s="72"/>
      <c r="L15" s="74"/>
      <c r="M15" s="61"/>
      <c r="N15" s="61"/>
      <c r="O15" s="61"/>
      <c r="P15" s="61"/>
      <c r="Q15" s="73"/>
      <c r="R15" s="61" t="str">
        <f>IFERROR(VLOOKUP(D15,Formule!$I$1:$K$4,(IF(E15="oui",2,3)),FALSE),"")</f>
        <v/>
      </c>
    </row>
    <row r="16" spans="1:18" ht="20.100000000000001" customHeight="1" x14ac:dyDescent="0.3">
      <c r="A16" s="1">
        <v>13</v>
      </c>
      <c r="B16" s="28"/>
      <c r="C16" s="27"/>
      <c r="D16" s="27" t="str">
        <f>IFERROR(VLOOKUP(C16,Formule!$F$1:$G$23,2,0),"")</f>
        <v/>
      </c>
      <c r="E16" s="66"/>
      <c r="F16" s="71"/>
      <c r="G16" s="61"/>
      <c r="H16" s="62"/>
      <c r="I16" s="61"/>
      <c r="J16" s="61"/>
      <c r="K16" s="72"/>
      <c r="L16" s="74"/>
      <c r="M16" s="61"/>
      <c r="N16" s="61"/>
      <c r="O16" s="61"/>
      <c r="P16" s="61"/>
      <c r="Q16" s="73"/>
      <c r="R16" s="61" t="str">
        <f>IFERROR(VLOOKUP(D16,Formule!$I$1:$K$4,(IF(E16="oui",2,3)),FALSE),"")</f>
        <v/>
      </c>
    </row>
    <row r="17" spans="1:18" ht="20.100000000000001" customHeight="1" x14ac:dyDescent="0.3">
      <c r="A17" s="1">
        <v>14</v>
      </c>
      <c r="B17" s="28"/>
      <c r="C17" s="27"/>
      <c r="D17" s="27" t="str">
        <f>IFERROR(VLOOKUP(C17,Formule!$F$1:$G$23,2,0),"")</f>
        <v/>
      </c>
      <c r="E17" s="66"/>
      <c r="F17" s="71"/>
      <c r="G17" s="61"/>
      <c r="H17" s="62"/>
      <c r="I17" s="61"/>
      <c r="J17" s="61"/>
      <c r="K17" s="72"/>
      <c r="L17" s="74"/>
      <c r="M17" s="61"/>
      <c r="N17" s="61"/>
      <c r="O17" s="61"/>
      <c r="P17" s="61"/>
      <c r="Q17" s="73"/>
      <c r="R17" s="61" t="str">
        <f>IFERROR(VLOOKUP(D17,Formule!$I$1:$K$4,(IF(E17="oui",2,3)),FALSE),"")</f>
        <v/>
      </c>
    </row>
    <row r="18" spans="1:18" ht="20.100000000000001" customHeight="1" x14ac:dyDescent="0.3">
      <c r="A18" s="1">
        <v>15</v>
      </c>
      <c r="B18" s="28"/>
      <c r="C18" s="27"/>
      <c r="D18" s="27" t="str">
        <f>IFERROR(VLOOKUP(C18,Formule!$F$1:$G$23,2,0),"")</f>
        <v/>
      </c>
      <c r="E18" s="66"/>
      <c r="F18" s="71"/>
      <c r="G18" s="61"/>
      <c r="H18" s="62"/>
      <c r="I18" s="61"/>
      <c r="J18" s="61"/>
      <c r="K18" s="72"/>
      <c r="L18" s="74"/>
      <c r="M18" s="61"/>
      <c r="N18" s="61"/>
      <c r="O18" s="61"/>
      <c r="P18" s="61"/>
      <c r="Q18" s="73"/>
      <c r="R18" s="61" t="str">
        <f>IFERROR(VLOOKUP(D18,Formule!$I$1:$K$4,(IF(E18="oui",2,3)),FALSE),"")</f>
        <v/>
      </c>
    </row>
    <row r="19" spans="1:18" ht="20.100000000000001" customHeight="1" x14ac:dyDescent="0.3">
      <c r="A19" s="1">
        <v>16</v>
      </c>
      <c r="B19" s="28"/>
      <c r="C19" s="27"/>
      <c r="D19" s="27" t="str">
        <f>IFERROR(VLOOKUP(C19,Formule!$F$1:$G$23,2,0),"")</f>
        <v/>
      </c>
      <c r="E19" s="66"/>
      <c r="F19" s="71"/>
      <c r="G19" s="61"/>
      <c r="H19" s="62"/>
      <c r="I19" s="61"/>
      <c r="J19" s="61"/>
      <c r="K19" s="72"/>
      <c r="L19" s="74"/>
      <c r="M19" s="61"/>
      <c r="N19" s="61"/>
      <c r="O19" s="61"/>
      <c r="P19" s="61"/>
      <c r="Q19" s="73"/>
      <c r="R19" s="61" t="str">
        <f>IFERROR(VLOOKUP(D19,Formule!$I$1:$K$4,(IF(E19="oui",2,3)),FALSE),"")</f>
        <v/>
      </c>
    </row>
    <row r="20" spans="1:18" ht="20.100000000000001" customHeight="1" x14ac:dyDescent="0.3">
      <c r="A20" s="1">
        <v>17</v>
      </c>
      <c r="B20" s="28"/>
      <c r="C20" s="27"/>
      <c r="D20" s="27" t="str">
        <f>IFERROR(VLOOKUP(C20,Formule!$F$1:$G$23,2,0),"")</f>
        <v/>
      </c>
      <c r="E20" s="66"/>
      <c r="F20" s="71"/>
      <c r="G20" s="61"/>
      <c r="H20" s="62"/>
      <c r="I20" s="61"/>
      <c r="J20" s="61"/>
      <c r="K20" s="72"/>
      <c r="L20" s="74"/>
      <c r="M20" s="61"/>
      <c r="N20" s="61"/>
      <c r="O20" s="61"/>
      <c r="P20" s="61"/>
      <c r="Q20" s="73"/>
      <c r="R20" s="61" t="str">
        <f>IFERROR(VLOOKUP(D20,Formule!$I$1:$K$4,(IF(E20="oui",2,3)),FALSE),"")</f>
        <v/>
      </c>
    </row>
    <row r="21" spans="1:18" ht="20.100000000000001" customHeight="1" x14ac:dyDescent="0.3">
      <c r="A21" s="1">
        <v>18</v>
      </c>
      <c r="B21" s="28"/>
      <c r="C21" s="27"/>
      <c r="D21" s="27" t="str">
        <f>IFERROR(VLOOKUP(C21,Formule!$F$1:$G$23,2,0),"")</f>
        <v/>
      </c>
      <c r="E21" s="66"/>
      <c r="F21" s="71"/>
      <c r="G21" s="61"/>
      <c r="H21" s="62"/>
      <c r="I21" s="61"/>
      <c r="J21" s="61"/>
      <c r="K21" s="72"/>
      <c r="L21" s="74"/>
      <c r="M21" s="61"/>
      <c r="N21" s="61"/>
      <c r="O21" s="61"/>
      <c r="P21" s="61"/>
      <c r="Q21" s="73"/>
      <c r="R21" s="61" t="str">
        <f>IFERROR(VLOOKUP(D21,Formule!$I$1:$K$4,(IF(E21="oui",2,3)),FALSE),"")</f>
        <v/>
      </c>
    </row>
    <row r="22" spans="1:18" ht="20.100000000000001" customHeight="1" x14ac:dyDescent="0.3">
      <c r="A22" s="1">
        <v>19</v>
      </c>
      <c r="B22" s="28"/>
      <c r="C22" s="27"/>
      <c r="D22" s="27" t="str">
        <f>IFERROR(VLOOKUP(C22,Formule!$F$1:$G$23,2,0),"")</f>
        <v/>
      </c>
      <c r="E22" s="66"/>
      <c r="F22" s="71"/>
      <c r="G22" s="61"/>
      <c r="H22" s="62"/>
      <c r="I22" s="61"/>
      <c r="J22" s="61"/>
      <c r="K22" s="72"/>
      <c r="L22" s="74"/>
      <c r="M22" s="61"/>
      <c r="N22" s="61"/>
      <c r="O22" s="61"/>
      <c r="P22" s="61"/>
      <c r="Q22" s="73"/>
      <c r="R22" s="61" t="str">
        <f>IFERROR(VLOOKUP(D22,Formule!$I$1:$K$4,(IF(E22="oui",2,3)),FALSE),"")</f>
        <v/>
      </c>
    </row>
    <row r="23" spans="1:18" ht="20.100000000000001" customHeight="1" x14ac:dyDescent="0.3">
      <c r="A23" s="1">
        <v>20</v>
      </c>
      <c r="B23" s="28"/>
      <c r="C23" s="27"/>
      <c r="D23" s="27" t="str">
        <f>IFERROR(VLOOKUP(C23,Formule!$F$1:$G$23,2,0),"")</f>
        <v/>
      </c>
      <c r="E23" s="66"/>
      <c r="F23" s="71"/>
      <c r="G23" s="61"/>
      <c r="H23" s="62"/>
      <c r="I23" s="61"/>
      <c r="J23" s="61"/>
      <c r="K23" s="72"/>
      <c r="L23" s="74"/>
      <c r="M23" s="61"/>
      <c r="N23" s="61"/>
      <c r="O23" s="61"/>
      <c r="P23" s="61"/>
      <c r="Q23" s="73"/>
      <c r="R23" s="61" t="str">
        <f>IFERROR(VLOOKUP(D23,Formule!$I$1:$K$4,(IF(E23="oui",2,3)),FALSE),"")</f>
        <v/>
      </c>
    </row>
    <row r="24" spans="1:18" ht="20.100000000000001" customHeight="1" x14ac:dyDescent="0.3">
      <c r="A24" s="122" t="s">
        <v>8</v>
      </c>
      <c r="B24" s="123"/>
      <c r="C24" s="124"/>
      <c r="D24" s="124"/>
      <c r="E24" s="125"/>
      <c r="F24" s="126"/>
      <c r="G24" s="124"/>
      <c r="H24" s="127"/>
      <c r="I24" s="124"/>
      <c r="J24" s="124"/>
      <c r="K24" s="128"/>
      <c r="L24" s="129"/>
      <c r="M24" s="124"/>
      <c r="N24" s="124"/>
      <c r="O24" s="124"/>
      <c r="P24" s="124"/>
      <c r="Q24" s="130"/>
      <c r="R24" s="124"/>
    </row>
    <row r="25" spans="1:18" ht="20.100000000000001" customHeight="1" x14ac:dyDescent="0.3">
      <c r="A25" s="122" t="s">
        <v>8</v>
      </c>
      <c r="B25" s="123"/>
      <c r="C25" s="124"/>
      <c r="D25" s="124"/>
      <c r="E25" s="125"/>
      <c r="F25" s="126"/>
      <c r="G25" s="124"/>
      <c r="H25" s="127"/>
      <c r="I25" s="124"/>
      <c r="J25" s="124"/>
      <c r="K25" s="128"/>
      <c r="L25" s="129"/>
      <c r="M25" s="124"/>
      <c r="N25" s="124"/>
      <c r="O25" s="124"/>
      <c r="P25" s="124"/>
      <c r="Q25" s="130"/>
      <c r="R25" s="124"/>
    </row>
    <row r="26" spans="1:18" ht="20.100000000000001" customHeight="1" x14ac:dyDescent="0.3">
      <c r="A26" s="122" t="s">
        <v>8</v>
      </c>
      <c r="B26" s="131"/>
      <c r="C26" s="132"/>
      <c r="D26" s="132"/>
      <c r="E26" s="133"/>
      <c r="F26" s="134"/>
      <c r="G26" s="132"/>
      <c r="H26" s="135"/>
      <c r="I26" s="132"/>
      <c r="J26" s="132"/>
      <c r="K26" s="136"/>
      <c r="L26" s="137"/>
      <c r="M26" s="132"/>
      <c r="N26" s="132"/>
      <c r="O26" s="132"/>
      <c r="P26" s="132"/>
      <c r="Q26" s="138"/>
      <c r="R26" s="124"/>
    </row>
    <row r="27" spans="1:18" ht="20.100000000000001" customHeight="1" x14ac:dyDescent="0.3">
      <c r="A27" s="122" t="s">
        <v>8</v>
      </c>
      <c r="B27" s="131"/>
      <c r="C27" s="132"/>
      <c r="D27" s="132"/>
      <c r="E27" s="133"/>
      <c r="F27" s="134"/>
      <c r="G27" s="132"/>
      <c r="H27" s="135"/>
      <c r="I27" s="132"/>
      <c r="J27" s="132"/>
      <c r="K27" s="136"/>
      <c r="L27" s="137"/>
      <c r="M27" s="132"/>
      <c r="N27" s="132"/>
      <c r="O27" s="132"/>
      <c r="P27" s="132"/>
      <c r="Q27" s="138"/>
      <c r="R27" s="124"/>
    </row>
    <row r="28" spans="1:18" ht="20.100000000000001" customHeight="1" x14ac:dyDescent="0.3">
      <c r="A28" s="122" t="s">
        <v>8</v>
      </c>
      <c r="B28" s="131"/>
      <c r="C28" s="132"/>
      <c r="D28" s="132"/>
      <c r="E28" s="133"/>
      <c r="F28" s="134"/>
      <c r="G28" s="132"/>
      <c r="H28" s="135"/>
      <c r="I28" s="132"/>
      <c r="J28" s="132"/>
      <c r="K28" s="136"/>
      <c r="L28" s="137"/>
      <c r="M28" s="132"/>
      <c r="N28" s="132"/>
      <c r="O28" s="132"/>
      <c r="P28" s="132"/>
      <c r="Q28" s="138"/>
      <c r="R28" s="124"/>
    </row>
    <row r="29" spans="1:18" ht="20.100000000000001" customHeight="1" x14ac:dyDescent="0.3">
      <c r="A29" s="87"/>
      <c r="B29" s="87"/>
      <c r="C29" s="88"/>
      <c r="D29" s="88"/>
      <c r="E29" s="87"/>
      <c r="F29" s="87"/>
      <c r="G29" s="88"/>
      <c r="H29" s="89"/>
      <c r="I29" s="88"/>
      <c r="J29" s="88"/>
      <c r="K29" s="88"/>
      <c r="L29" s="88"/>
      <c r="M29" s="88"/>
      <c r="N29" s="88"/>
      <c r="O29" s="88"/>
      <c r="P29" s="88"/>
      <c r="Q29" s="88"/>
      <c r="R29" s="88"/>
    </row>
    <row r="30" spans="1:18" ht="20.100000000000001" customHeight="1" x14ac:dyDescent="0.3">
      <c r="A30" s="152"/>
      <c r="B30" s="203"/>
      <c r="C30" s="204"/>
      <c r="D30" s="205"/>
      <c r="E30" s="153" t="s">
        <v>28</v>
      </c>
      <c r="F30" s="154" t="s">
        <v>23</v>
      </c>
      <c r="G30" s="170" t="s">
        <v>50</v>
      </c>
      <c r="H30" s="172"/>
      <c r="I30" s="172"/>
      <c r="J30" s="171"/>
      <c r="K30" s="207" t="s">
        <v>121</v>
      </c>
      <c r="L30" s="208"/>
      <c r="M30" s="139" t="s">
        <v>142</v>
      </c>
      <c r="N30" s="140"/>
      <c r="O30" s="141"/>
      <c r="P30" s="94">
        <f>+SUM(R3:R22)</f>
        <v>210</v>
      </c>
      <c r="Q30" s="93" t="s">
        <v>133</v>
      </c>
      <c r="R30" s="93">
        <v>96</v>
      </c>
    </row>
    <row r="31" spans="1:18" ht="18" customHeight="1" x14ac:dyDescent="0.3">
      <c r="A31" s="22"/>
      <c r="B31" s="166" t="s">
        <v>34</v>
      </c>
      <c r="C31" s="167"/>
      <c r="D31" s="151"/>
      <c r="E31" s="91">
        <f>COUNTIF(B4:B28,"*")</f>
        <v>2</v>
      </c>
      <c r="F31" s="50"/>
      <c r="G31" s="173"/>
      <c r="H31" s="174"/>
      <c r="I31" s="174"/>
      <c r="J31" s="175"/>
      <c r="K31" s="209"/>
      <c r="L31" s="210"/>
      <c r="M31" s="190" t="s">
        <v>122</v>
      </c>
      <c r="N31" s="191"/>
      <c r="O31" s="142">
        <v>10</v>
      </c>
      <c r="P31" s="95">
        <f>IF(R30&gt;=96,O31*E31,"")</f>
        <v>20</v>
      </c>
      <c r="Q31" s="57" t="s">
        <v>145</v>
      </c>
      <c r="R31" s="52">
        <v>80</v>
      </c>
    </row>
    <row r="32" spans="1:18" ht="18" customHeight="1" x14ac:dyDescent="0.3">
      <c r="B32" s="161" t="s">
        <v>29</v>
      </c>
      <c r="C32" s="162"/>
      <c r="D32" s="150"/>
      <c r="E32" s="35">
        <f>COUNTIF(F4:F28,"oui")</f>
        <v>2</v>
      </c>
      <c r="F32" s="235">
        <f>SUM(E32/E31)</f>
        <v>1</v>
      </c>
      <c r="G32" s="51" t="s">
        <v>42</v>
      </c>
      <c r="H32" s="46" t="s">
        <v>43</v>
      </c>
      <c r="I32" s="46" t="s">
        <v>81</v>
      </c>
      <c r="J32" s="46" t="s">
        <v>80</v>
      </c>
      <c r="K32" s="209"/>
      <c r="L32" s="210"/>
      <c r="M32" s="190" t="s">
        <v>144</v>
      </c>
      <c r="N32" s="191"/>
      <c r="O32" s="142">
        <v>10</v>
      </c>
      <c r="P32" s="95" t="str">
        <f>IF(R31&gt;=85,O31*E31,"")</f>
        <v/>
      </c>
      <c r="Q32" s="92"/>
      <c r="R32" s="53"/>
    </row>
    <row r="33" spans="2:18" ht="18" customHeight="1" thickBot="1" x14ac:dyDescent="0.35">
      <c r="B33" s="161" t="s">
        <v>128</v>
      </c>
      <c r="C33" s="162"/>
      <c r="D33" s="150"/>
      <c r="E33" s="91">
        <f>COUNTIF(G4:G28,"LOA")</f>
        <v>1</v>
      </c>
      <c r="F33" s="235">
        <f>SUM(E33/E32)</f>
        <v>0.5</v>
      </c>
      <c r="G33" s="49" t="s">
        <v>79</v>
      </c>
      <c r="H33" s="39" t="s">
        <v>44</v>
      </c>
      <c r="I33" s="39" t="s">
        <v>45</v>
      </c>
      <c r="J33" s="47" t="s">
        <v>46</v>
      </c>
      <c r="K33" s="209"/>
      <c r="L33" s="210"/>
      <c r="M33" s="188" t="s">
        <v>141</v>
      </c>
      <c r="N33" s="189"/>
      <c r="O33" s="143"/>
      <c r="P33" s="95">
        <f>SUM(R24:R28)</f>
        <v>0</v>
      </c>
      <c r="Q33" s="92"/>
      <c r="R33" s="54"/>
    </row>
    <row r="34" spans="2:18" ht="18" customHeight="1" x14ac:dyDescent="0.3">
      <c r="B34" s="161" t="s">
        <v>35</v>
      </c>
      <c r="C34" s="162"/>
      <c r="D34" s="150"/>
      <c r="E34" s="36">
        <f>SUM(H4:H28)</f>
        <v>59562.3</v>
      </c>
      <c r="F34" s="240"/>
      <c r="G34" s="49" t="s">
        <v>82</v>
      </c>
      <c r="H34" s="39" t="s">
        <v>45</v>
      </c>
      <c r="I34" s="40">
        <v>0.01</v>
      </c>
      <c r="J34" s="47" t="s">
        <v>47</v>
      </c>
      <c r="K34" s="209"/>
      <c r="L34" s="210"/>
      <c r="M34" s="144" t="s">
        <v>95</v>
      </c>
      <c r="N34" s="145"/>
      <c r="O34" s="145"/>
      <c r="P34" s="96">
        <v>2044</v>
      </c>
      <c r="Q34" s="92"/>
      <c r="R34" s="54"/>
    </row>
    <row r="35" spans="2:18" ht="18" customHeight="1" x14ac:dyDescent="0.3">
      <c r="B35" s="161" t="s">
        <v>18</v>
      </c>
      <c r="C35" s="162"/>
      <c r="D35" s="150"/>
      <c r="E35" s="36">
        <f>AVERAGE(H4:H28)</f>
        <v>29781.15</v>
      </c>
      <c r="F35" s="240"/>
      <c r="G35" s="49" t="s">
        <v>83</v>
      </c>
      <c r="H35" s="39" t="s">
        <v>46</v>
      </c>
      <c r="I35" s="60">
        <v>1.2E-2</v>
      </c>
      <c r="J35" s="47" t="s">
        <v>48</v>
      </c>
      <c r="K35" s="209"/>
      <c r="L35" s="210"/>
      <c r="M35" s="144" t="s">
        <v>143</v>
      </c>
      <c r="N35" s="146"/>
      <c r="O35" s="146"/>
      <c r="P35" s="97">
        <f>IF(E35&gt;=13300,P34*0.2)</f>
        <v>408.8</v>
      </c>
      <c r="Q35" s="57"/>
      <c r="R35" s="55"/>
    </row>
    <row r="36" spans="2:18" ht="18" customHeight="1" x14ac:dyDescent="0.3">
      <c r="B36" s="161" t="s">
        <v>51</v>
      </c>
      <c r="C36" s="162"/>
      <c r="D36" s="150"/>
      <c r="E36" s="91">
        <f>SUM(I4:I28)</f>
        <v>5</v>
      </c>
      <c r="F36" s="235">
        <f>SUM(E36/E32)</f>
        <v>2.5</v>
      </c>
      <c r="G36" s="179"/>
      <c r="H36" s="180"/>
      <c r="I36" s="180"/>
      <c r="J36" s="181"/>
      <c r="K36" s="209"/>
      <c r="L36" s="210"/>
      <c r="M36" s="190" t="s">
        <v>123</v>
      </c>
      <c r="N36" s="191"/>
      <c r="O36" s="146"/>
      <c r="P36" s="98" t="str">
        <f>IF(AND(E33&gt;=6,E33&lt;8),"450","0,00")</f>
        <v>0,00</v>
      </c>
      <c r="Q36" s="57"/>
      <c r="R36" s="54"/>
    </row>
    <row r="37" spans="2:18" ht="18" customHeight="1" thickBot="1" x14ac:dyDescent="0.35">
      <c r="B37" s="161" t="s">
        <v>10</v>
      </c>
      <c r="C37" s="162"/>
      <c r="D37" s="150"/>
      <c r="E37" s="91">
        <f>SUM(J4:J28)</f>
        <v>2</v>
      </c>
      <c r="F37" s="236">
        <f>E37/E31</f>
        <v>1</v>
      </c>
      <c r="G37" s="176" t="s">
        <v>139</v>
      </c>
      <c r="H37" s="177"/>
      <c r="I37" s="177"/>
      <c r="J37" s="178"/>
      <c r="K37" s="209"/>
      <c r="L37" s="210"/>
      <c r="M37" s="192" t="s">
        <v>120</v>
      </c>
      <c r="N37" s="193"/>
      <c r="O37" s="147"/>
      <c r="P37" s="98" t="str">
        <f>IF(E33&gt;=8,"800","0,00")</f>
        <v>0,00</v>
      </c>
      <c r="Q37" s="57"/>
      <c r="R37" s="52"/>
    </row>
    <row r="38" spans="2:18" ht="18" customHeight="1" thickBot="1" x14ac:dyDescent="0.35">
      <c r="B38" s="214" t="s">
        <v>39</v>
      </c>
      <c r="C38" s="215"/>
      <c r="D38" s="156"/>
      <c r="E38" s="85">
        <f>SUM(K4:K28)</f>
        <v>0</v>
      </c>
      <c r="F38" s="237">
        <f>SUM(E38/E31)</f>
        <v>0</v>
      </c>
      <c r="G38" s="216" t="s">
        <v>138</v>
      </c>
      <c r="H38" s="217"/>
      <c r="I38" s="217"/>
      <c r="J38" s="218"/>
      <c r="K38" s="209"/>
      <c r="L38" s="210"/>
      <c r="M38" s="144" t="s">
        <v>126</v>
      </c>
      <c r="N38" s="146"/>
      <c r="O38" s="146"/>
      <c r="P38" s="97">
        <f>SUM(E37*40,E38*10)</f>
        <v>80</v>
      </c>
      <c r="Q38" s="57"/>
      <c r="R38" s="52"/>
    </row>
    <row r="39" spans="2:18" ht="18" customHeight="1" x14ac:dyDescent="0.3">
      <c r="B39" s="183" t="s">
        <v>140</v>
      </c>
      <c r="C39" s="184"/>
      <c r="D39" s="81"/>
      <c r="E39" s="82">
        <f>SUM(L4:L28)</f>
        <v>2</v>
      </c>
      <c r="F39" s="238">
        <f>E39/E31</f>
        <v>1</v>
      </c>
      <c r="G39" s="185">
        <v>45</v>
      </c>
      <c r="H39" s="186"/>
      <c r="I39" s="186"/>
      <c r="J39" s="187"/>
      <c r="K39" s="209"/>
      <c r="L39" s="210"/>
      <c r="M39" s="144" t="s">
        <v>96</v>
      </c>
      <c r="N39" s="146"/>
      <c r="O39" s="146"/>
      <c r="P39" s="97">
        <f>SUM(E39*45)</f>
        <v>90</v>
      </c>
      <c r="Q39" s="57"/>
      <c r="R39" s="52"/>
    </row>
    <row r="40" spans="2:18" ht="18" customHeight="1" x14ac:dyDescent="0.3">
      <c r="B40" s="161" t="s">
        <v>125</v>
      </c>
      <c r="C40" s="162"/>
      <c r="D40" s="150"/>
      <c r="E40" s="91">
        <f>SUM(M4:M28)</f>
        <v>2</v>
      </c>
      <c r="F40" s="235">
        <f>E40/E31</f>
        <v>1</v>
      </c>
      <c r="G40" s="196">
        <v>10</v>
      </c>
      <c r="H40" s="197"/>
      <c r="I40" s="197"/>
      <c r="J40" s="198"/>
      <c r="K40" s="209"/>
      <c r="L40" s="210"/>
      <c r="M40" s="144" t="s">
        <v>127</v>
      </c>
      <c r="N40" s="146"/>
      <c r="O40" s="146"/>
      <c r="P40" s="97">
        <f>SUM(10*E40)</f>
        <v>20</v>
      </c>
      <c r="Q40" s="57"/>
      <c r="R40" s="52"/>
    </row>
    <row r="41" spans="2:18" ht="18" customHeight="1" x14ac:dyDescent="0.3">
      <c r="B41" s="161" t="s">
        <v>30</v>
      </c>
      <c r="C41" s="162"/>
      <c r="D41" s="150"/>
      <c r="E41" s="91">
        <f>SUM(N4:N28)</f>
        <v>2</v>
      </c>
      <c r="F41" s="235">
        <f>SUM(E41/E31)</f>
        <v>1</v>
      </c>
      <c r="G41" s="176" t="s">
        <v>84</v>
      </c>
      <c r="H41" s="177"/>
      <c r="I41" s="177"/>
      <c r="J41" s="178"/>
      <c r="K41" s="209"/>
      <c r="L41" s="210"/>
      <c r="M41" s="144" t="s">
        <v>30</v>
      </c>
      <c r="N41" s="146"/>
      <c r="O41" s="146"/>
      <c r="P41" s="97">
        <f>IF(E41&lt;=5,30*E41,50*E41)</f>
        <v>60</v>
      </c>
      <c r="Q41" s="57"/>
      <c r="R41" s="52"/>
    </row>
    <row r="42" spans="2:18" ht="18" customHeight="1" x14ac:dyDescent="0.3">
      <c r="B42" s="149" t="s">
        <v>97</v>
      </c>
      <c r="C42" s="150"/>
      <c r="D42" s="150"/>
      <c r="E42" s="91">
        <f>SUM(O4:O28)</f>
        <v>1</v>
      </c>
      <c r="F42" s="235">
        <f>SUM(E42/E32)</f>
        <v>0.5</v>
      </c>
      <c r="G42" s="196">
        <v>50</v>
      </c>
      <c r="H42" s="197"/>
      <c r="I42" s="197"/>
      <c r="J42" s="198"/>
      <c r="K42" s="209"/>
      <c r="L42" s="210"/>
      <c r="M42" s="144" t="s">
        <v>97</v>
      </c>
      <c r="N42" s="146"/>
      <c r="O42" s="146"/>
      <c r="P42" s="97">
        <f>SUM(50*E42)</f>
        <v>50</v>
      </c>
      <c r="Q42" s="57"/>
      <c r="R42" s="52"/>
    </row>
    <row r="43" spans="2:18" ht="18" customHeight="1" thickBot="1" x14ac:dyDescent="0.35">
      <c r="B43" s="161" t="s">
        <v>40</v>
      </c>
      <c r="C43" s="162"/>
      <c r="D43" s="150"/>
      <c r="E43" s="90">
        <f>SUM(P4:P28)</f>
        <v>1</v>
      </c>
      <c r="F43" s="239">
        <f>SUM(E43/E31)</f>
        <v>0.5</v>
      </c>
      <c r="G43" s="196">
        <v>75</v>
      </c>
      <c r="H43" s="197"/>
      <c r="I43" s="197"/>
      <c r="J43" s="198"/>
      <c r="K43" s="211"/>
      <c r="L43" s="212"/>
      <c r="M43" s="148" t="s">
        <v>40</v>
      </c>
      <c r="N43" s="147"/>
      <c r="O43" s="147"/>
      <c r="P43" s="97">
        <f>SUM(75*E43)</f>
        <v>75</v>
      </c>
      <c r="Q43" s="57"/>
      <c r="R43" s="52"/>
    </row>
    <row r="44" spans="2:18" ht="13.8" customHeight="1" x14ac:dyDescent="0.3">
      <c r="B44" s="194"/>
      <c r="C44" s="194"/>
      <c r="D44" s="114"/>
      <c r="E44" s="195"/>
      <c r="F44" s="195"/>
      <c r="G44" s="195"/>
      <c r="H44" s="195"/>
      <c r="I44" s="115"/>
      <c r="J44" s="115"/>
      <c r="K44" s="116"/>
      <c r="L44" s="113"/>
      <c r="M44" s="117"/>
      <c r="N44" s="115"/>
      <c r="O44" s="118"/>
      <c r="P44" s="119"/>
    </row>
    <row r="45" spans="2:18" x14ac:dyDescent="0.3">
      <c r="D45" s="22"/>
      <c r="E45" s="22"/>
      <c r="F45" s="22"/>
      <c r="G45" s="22"/>
      <c r="H45" s="22"/>
      <c r="I45" s="22"/>
      <c r="L45" s="182"/>
      <c r="M45" s="182"/>
      <c r="N45" s="155"/>
    </row>
    <row r="46" spans="2:18" x14ac:dyDescent="0.3">
      <c r="D46" s="22"/>
      <c r="E46" s="22"/>
      <c r="F46" s="22"/>
      <c r="G46" s="22"/>
      <c r="H46" s="22"/>
      <c r="I46" s="22"/>
      <c r="O46" s="121"/>
    </row>
    <row r="47" spans="2:18" x14ac:dyDescent="0.3">
      <c r="D47" s="22"/>
      <c r="E47" s="22"/>
      <c r="F47" s="22"/>
      <c r="G47" s="22"/>
      <c r="H47" s="22"/>
      <c r="I47" s="22"/>
    </row>
    <row r="48" spans="2:18" x14ac:dyDescent="0.3">
      <c r="D48" s="22"/>
      <c r="E48" s="22"/>
      <c r="F48" s="22"/>
      <c r="G48" s="22"/>
      <c r="H48" s="22"/>
      <c r="I48" s="22"/>
    </row>
    <row r="49" spans="4:9" x14ac:dyDescent="0.3">
      <c r="D49" s="22"/>
      <c r="E49" s="22"/>
      <c r="F49" s="22"/>
      <c r="G49" s="22"/>
      <c r="H49" s="22"/>
      <c r="I49" s="22"/>
    </row>
  </sheetData>
  <mergeCells count="37">
    <mergeCell ref="L45:M45"/>
    <mergeCell ref="B41:C41"/>
    <mergeCell ref="G41:J41"/>
    <mergeCell ref="G42:J42"/>
    <mergeCell ref="B43:C43"/>
    <mergeCell ref="G43:J43"/>
    <mergeCell ref="B44:C44"/>
    <mergeCell ref="E44:H44"/>
    <mergeCell ref="B38:C38"/>
    <mergeCell ref="G38:J38"/>
    <mergeCell ref="B39:C39"/>
    <mergeCell ref="G39:J39"/>
    <mergeCell ref="B40:C40"/>
    <mergeCell ref="G40:J40"/>
    <mergeCell ref="B35:C35"/>
    <mergeCell ref="B36:C36"/>
    <mergeCell ref="G36:J36"/>
    <mergeCell ref="M36:N36"/>
    <mergeCell ref="B37:C37"/>
    <mergeCell ref="G37:J37"/>
    <mergeCell ref="M37:N37"/>
    <mergeCell ref="M31:N31"/>
    <mergeCell ref="B32:C32"/>
    <mergeCell ref="M32:N32"/>
    <mergeCell ref="B33:C33"/>
    <mergeCell ref="M33:N33"/>
    <mergeCell ref="B34:C34"/>
    <mergeCell ref="A1:R1"/>
    <mergeCell ref="A2:E2"/>
    <mergeCell ref="F2:K2"/>
    <mergeCell ref="L2:P2"/>
    <mergeCell ref="Q2:R2"/>
    <mergeCell ref="B30:D30"/>
    <mergeCell ref="G30:J30"/>
    <mergeCell ref="K30:L43"/>
    <mergeCell ref="B31:C31"/>
    <mergeCell ref="G31:J31"/>
  </mergeCells>
  <conditionalFormatting sqref="F31">
    <cfRule type="cellIs" dxfId="1" priority="2" operator="greaterThan">
      <formula>"85.0%"</formula>
    </cfRule>
  </conditionalFormatting>
  <conditionalFormatting sqref="E4:F28">
    <cfRule type="containsText" dxfId="0" priority="1" operator="containsText" text="Oui">
      <formula>NOT(ISERROR(SEARCH("Oui",E4)))</formula>
    </cfRule>
  </conditionalFormatting>
  <dataValidations count="2">
    <dataValidation type="list" allowBlank="1" showInputMessage="1" showErrorMessage="1" sqref="F29" xr:uid="{036AF77C-46D2-4E3A-BCC9-A7F944DF6128}">
      <formula1>FI</formula1>
    </dataValidation>
    <dataValidation type="list" allowBlank="1" showInputMessage="1" showErrorMessage="1" sqref="E29" xr:uid="{8907BB48-D5CB-446E-90DD-16DBDD17F6AB}">
      <formula1>$A$31:$A$34</formula1>
    </dataValidation>
  </dataValidations>
  <pageMargins left="0.70866141732283461" right="0.70866141732283461" top="0.74803149606299213" bottom="0.74803149606299213" header="0.31496062992125984" footer="0.31496062992125984"/>
  <pageSetup paperSize="9" scale="51" orientation="landscape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05D5F5FB-AF1E-4CDB-9D2E-811C1978A55B}">
          <x14:formula1>
            <xm:f>Formule!$C$1:$C$4</xm:f>
          </x14:formula1>
          <xm:sqref>G4:G28</xm:sqref>
        </x14:dataValidation>
        <x14:dataValidation type="list" allowBlank="1" showInputMessage="1" showErrorMessage="1" xr:uid="{F2446FCB-A874-41BE-8642-4FBC62A0B0E8}">
          <x14:formula1>
            <xm:f>Formule!$A$1:$A$2</xm:f>
          </x14:formula1>
          <xm:sqref>F4:F28</xm:sqref>
        </x14:dataValidation>
        <x14:dataValidation type="list" allowBlank="1" showInputMessage="1" showErrorMessage="1" xr:uid="{2B5D8BC5-290A-42B1-948B-1911E101D180}">
          <x14:formula1>
            <xm:f>Formule!$A$1:$A$3</xm:f>
          </x14:formula1>
          <xm:sqref>E4:E28</xm:sqref>
        </x14:dataValidation>
        <x14:dataValidation type="list" allowBlank="1" showInputMessage="1" showErrorMessage="1" xr:uid="{B2C258DC-F20D-4820-9B05-DC8ED7FFB88D}">
          <x14:formula1>
            <xm:f>Formule!$F$2:$F$21</xm:f>
          </x14:formula1>
          <xm:sqref>C4:C28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C4CD68-2D16-4564-9363-A68253D6F573}">
  <sheetPr>
    <tabColor theme="4" tint="0.39997558519241921"/>
    <pageSetUpPr fitToPage="1"/>
  </sheetPr>
  <dimension ref="A1:R49"/>
  <sheetViews>
    <sheetView zoomScale="75" zoomScaleNormal="75" workbookViewId="0">
      <selection activeCell="R4" sqref="R4"/>
    </sheetView>
  </sheetViews>
  <sheetFormatPr baseColWidth="10" defaultRowHeight="14.4" x14ac:dyDescent="0.3"/>
  <cols>
    <col min="1" max="1" width="5.5546875" customWidth="1"/>
    <col min="2" max="2" width="21.44140625" customWidth="1"/>
    <col min="3" max="3" width="16.33203125" customWidth="1"/>
    <col min="4" max="4" width="6" customWidth="1"/>
    <col min="5" max="5" width="11.6640625" customWidth="1"/>
    <col min="6" max="18" width="12.77734375" customWidth="1"/>
  </cols>
  <sheetData>
    <row r="1" spans="1:18" ht="18.600000000000001" thickBot="1" x14ac:dyDescent="0.4">
      <c r="A1" s="222" t="s">
        <v>112</v>
      </c>
      <c r="B1" s="222"/>
      <c r="C1" s="222"/>
      <c r="D1" s="222"/>
      <c r="E1" s="222"/>
      <c r="F1" s="222"/>
      <c r="G1" s="222"/>
      <c r="H1" s="222"/>
      <c r="I1" s="222"/>
      <c r="J1" s="222"/>
      <c r="K1" s="222"/>
      <c r="L1" s="222"/>
      <c r="M1" s="222"/>
      <c r="N1" s="222"/>
      <c r="O1" s="222"/>
      <c r="P1" s="222"/>
      <c r="Q1" s="222"/>
      <c r="R1" s="222"/>
    </row>
    <row r="2" spans="1:18" ht="18" customHeight="1" thickBot="1" x14ac:dyDescent="0.35">
      <c r="A2" s="232" t="s">
        <v>111</v>
      </c>
      <c r="B2" s="233"/>
      <c r="C2" s="233"/>
      <c r="D2" s="233"/>
      <c r="E2" s="234"/>
      <c r="F2" s="232" t="s">
        <v>109</v>
      </c>
      <c r="G2" s="233"/>
      <c r="H2" s="233"/>
      <c r="I2" s="233"/>
      <c r="J2" s="233"/>
      <c r="K2" s="233"/>
      <c r="L2" s="232" t="s">
        <v>110</v>
      </c>
      <c r="M2" s="233"/>
      <c r="N2" s="233"/>
      <c r="O2" s="233"/>
      <c r="P2" s="234"/>
      <c r="Q2" s="233" t="s">
        <v>119</v>
      </c>
      <c r="R2" s="234"/>
    </row>
    <row r="3" spans="1:18" x14ac:dyDescent="0.3">
      <c r="A3" s="227"/>
      <c r="B3" s="37" t="s">
        <v>1</v>
      </c>
      <c r="C3" s="37" t="s">
        <v>4</v>
      </c>
      <c r="D3" s="37" t="s">
        <v>89</v>
      </c>
      <c r="E3" s="228" t="s">
        <v>2</v>
      </c>
      <c r="F3" s="229" t="s">
        <v>0</v>
      </c>
      <c r="G3" s="37" t="s">
        <v>16</v>
      </c>
      <c r="H3" s="37" t="s">
        <v>3</v>
      </c>
      <c r="I3" s="37" t="s">
        <v>52</v>
      </c>
      <c r="J3" s="37" t="s">
        <v>10</v>
      </c>
      <c r="K3" s="230" t="s">
        <v>39</v>
      </c>
      <c r="L3" s="229" t="s">
        <v>107</v>
      </c>
      <c r="M3" s="37" t="s">
        <v>102</v>
      </c>
      <c r="N3" s="37" t="s">
        <v>21</v>
      </c>
      <c r="O3" s="37" t="s">
        <v>108</v>
      </c>
      <c r="P3" s="228" t="s">
        <v>38</v>
      </c>
      <c r="Q3" s="231" t="s">
        <v>41</v>
      </c>
      <c r="R3" s="37" t="s">
        <v>9</v>
      </c>
    </row>
    <row r="4" spans="1:18" ht="20.100000000000001" customHeight="1" x14ac:dyDescent="0.3">
      <c r="A4" s="1">
        <v>1</v>
      </c>
      <c r="B4" s="28"/>
      <c r="C4" s="27"/>
      <c r="D4" s="27" t="str">
        <f>IFERROR(VLOOKUP(C4,Formule!$F$1:$G$23,2,0),"")</f>
        <v/>
      </c>
      <c r="E4" s="66"/>
      <c r="F4" s="71"/>
      <c r="G4" s="61"/>
      <c r="H4" s="62"/>
      <c r="I4" s="61"/>
      <c r="J4" s="61"/>
      <c r="K4" s="219"/>
      <c r="L4" s="74"/>
      <c r="M4" s="61"/>
      <c r="N4" s="61"/>
      <c r="O4" s="61"/>
      <c r="P4" s="72"/>
      <c r="Q4" s="73"/>
      <c r="R4" s="61" t="str">
        <f>IFERROR(VLOOKUP(D4,Formule!$I$1:$K$4,(IF(E4="oui",2,3)),FALSE),"")</f>
        <v/>
      </c>
    </row>
    <row r="5" spans="1:18" ht="20.100000000000001" customHeight="1" x14ac:dyDescent="0.3">
      <c r="A5" s="1">
        <v>2</v>
      </c>
      <c r="B5" s="29"/>
      <c r="C5" s="27"/>
      <c r="D5" s="27" t="str">
        <f>IFERROR(VLOOKUP(C5,Formule!$F$1:$G$23,2,0),"")</f>
        <v/>
      </c>
      <c r="E5" s="66"/>
      <c r="F5" s="71"/>
      <c r="G5" s="61"/>
      <c r="H5" s="62"/>
      <c r="I5" s="61"/>
      <c r="J5" s="61"/>
      <c r="K5" s="219"/>
      <c r="L5" s="74"/>
      <c r="M5" s="61"/>
      <c r="N5" s="61"/>
      <c r="O5" s="61"/>
      <c r="P5" s="72"/>
      <c r="Q5" s="73"/>
      <c r="R5" s="61" t="str">
        <f>IFERROR(VLOOKUP(D5,Formule!$I$1:$K$4,(IF(E5="oui",2,3)),FALSE),"")</f>
        <v/>
      </c>
    </row>
    <row r="6" spans="1:18" ht="20.100000000000001" customHeight="1" x14ac:dyDescent="0.3">
      <c r="A6" s="1">
        <v>3</v>
      </c>
      <c r="B6" s="28"/>
      <c r="C6" s="27"/>
      <c r="D6" s="27" t="str">
        <f>IFERROR(VLOOKUP(C6,Formule!$F$1:$G$23,2,0),"")</f>
        <v/>
      </c>
      <c r="E6" s="66"/>
      <c r="F6" s="71"/>
      <c r="G6" s="61"/>
      <c r="H6" s="62"/>
      <c r="I6" s="61"/>
      <c r="J6" s="61"/>
      <c r="K6" s="219"/>
      <c r="L6" s="74"/>
      <c r="M6" s="61"/>
      <c r="N6" s="61"/>
      <c r="O6" s="61"/>
      <c r="P6" s="72"/>
      <c r="Q6" s="73"/>
      <c r="R6" s="61" t="str">
        <f>IFERROR(VLOOKUP(D6,Formule!$I$1:$K$4,(IF(E6="oui",2,3)),FALSE),"")</f>
        <v/>
      </c>
    </row>
    <row r="7" spans="1:18" ht="20.100000000000001" customHeight="1" x14ac:dyDescent="0.3">
      <c r="A7" s="1">
        <v>4</v>
      </c>
      <c r="B7" s="28"/>
      <c r="C7" s="27"/>
      <c r="D7" s="27" t="str">
        <f>IFERROR(VLOOKUP(C7,Formule!$F$1:$G$23,2,0),"")</f>
        <v/>
      </c>
      <c r="E7" s="66"/>
      <c r="F7" s="71"/>
      <c r="G7" s="61"/>
      <c r="H7" s="62"/>
      <c r="I7" s="61"/>
      <c r="J7" s="61"/>
      <c r="K7" s="219"/>
      <c r="L7" s="74"/>
      <c r="M7" s="61"/>
      <c r="N7" s="61"/>
      <c r="O7" s="61"/>
      <c r="P7" s="72"/>
      <c r="Q7" s="73"/>
      <c r="R7" s="61" t="str">
        <f>IFERROR(VLOOKUP(D7,Formule!$I$1:$K$4,(IF(E7="oui",2,3)),FALSE),"")</f>
        <v/>
      </c>
    </row>
    <row r="8" spans="1:18" ht="20.100000000000001" customHeight="1" x14ac:dyDescent="0.3">
      <c r="A8" s="1">
        <v>5</v>
      </c>
      <c r="B8" s="28"/>
      <c r="C8" s="27"/>
      <c r="D8" s="27" t="str">
        <f>IFERROR(VLOOKUP(C8,Formule!$F$1:$G$23,2,0),"")</f>
        <v/>
      </c>
      <c r="E8" s="66"/>
      <c r="F8" s="71"/>
      <c r="G8" s="61"/>
      <c r="H8" s="62"/>
      <c r="I8" s="61"/>
      <c r="J8" s="61"/>
      <c r="K8" s="219"/>
      <c r="L8" s="74"/>
      <c r="M8" s="61"/>
      <c r="N8" s="61"/>
      <c r="O8" s="61"/>
      <c r="P8" s="72"/>
      <c r="Q8" s="73"/>
      <c r="R8" s="61" t="str">
        <f>IFERROR(VLOOKUP(D8,Formule!$I$1:$K$4,(IF(E8="oui",2,3)),FALSE),"")</f>
        <v/>
      </c>
    </row>
    <row r="9" spans="1:18" ht="20.100000000000001" customHeight="1" x14ac:dyDescent="0.3">
      <c r="A9" s="1">
        <v>6</v>
      </c>
      <c r="B9" s="28"/>
      <c r="C9" s="27"/>
      <c r="D9" s="27" t="str">
        <f>IFERROR(VLOOKUP(C9,Formule!$F$1:$G$23,2,0),"")</f>
        <v/>
      </c>
      <c r="E9" s="66"/>
      <c r="F9" s="71"/>
      <c r="G9" s="61"/>
      <c r="H9" s="62"/>
      <c r="I9" s="61"/>
      <c r="J9" s="61"/>
      <c r="K9" s="219"/>
      <c r="L9" s="74"/>
      <c r="M9" s="61"/>
      <c r="N9" s="61"/>
      <c r="O9" s="61"/>
      <c r="P9" s="72"/>
      <c r="Q9" s="73"/>
      <c r="R9" s="61" t="str">
        <f>IFERROR(VLOOKUP(D9,Formule!$I$1:$K$4,(IF(E9="oui",2,3)),FALSE),"")</f>
        <v/>
      </c>
    </row>
    <row r="10" spans="1:18" ht="20.100000000000001" customHeight="1" x14ac:dyDescent="0.3">
      <c r="A10" s="1">
        <v>7</v>
      </c>
      <c r="B10" s="28"/>
      <c r="C10" s="27"/>
      <c r="D10" s="27" t="str">
        <f>IFERROR(VLOOKUP(C10,Formule!$F$1:$G$23,2,0),"")</f>
        <v/>
      </c>
      <c r="E10" s="67"/>
      <c r="F10" s="71"/>
      <c r="G10" s="61"/>
      <c r="H10" s="62"/>
      <c r="I10" s="61"/>
      <c r="J10" s="61"/>
      <c r="K10" s="219"/>
      <c r="L10" s="74"/>
      <c r="M10" s="61"/>
      <c r="N10" s="61"/>
      <c r="O10" s="61"/>
      <c r="P10" s="72"/>
      <c r="Q10" s="73"/>
      <c r="R10" s="61" t="str">
        <f>IFERROR(VLOOKUP(D10,Formule!$I$1:$K$4,(IF(E10="oui",2,3)),FALSE),"")</f>
        <v/>
      </c>
    </row>
    <row r="11" spans="1:18" ht="20.100000000000001" customHeight="1" x14ac:dyDescent="0.3">
      <c r="A11" s="1">
        <v>8</v>
      </c>
      <c r="B11" s="28"/>
      <c r="C11" s="27"/>
      <c r="D11" s="27" t="str">
        <f>IFERROR(VLOOKUP(C11,Formule!$F$1:$G$23,2,0),"")</f>
        <v/>
      </c>
      <c r="E11" s="66"/>
      <c r="F11" s="71"/>
      <c r="G11" s="61"/>
      <c r="H11" s="62"/>
      <c r="I11" s="61"/>
      <c r="J11" s="61"/>
      <c r="K11" s="219"/>
      <c r="L11" s="74"/>
      <c r="M11" s="61"/>
      <c r="N11" s="61"/>
      <c r="O11" s="61"/>
      <c r="P11" s="72"/>
      <c r="Q11" s="73"/>
      <c r="R11" s="61" t="str">
        <f>IFERROR(VLOOKUP(D11,Formule!$I$1:$K$4,(IF(E11="oui",2,3)),FALSE),"")</f>
        <v/>
      </c>
    </row>
    <row r="12" spans="1:18" ht="20.100000000000001" customHeight="1" x14ac:dyDescent="0.3">
      <c r="A12" s="1">
        <v>9</v>
      </c>
      <c r="B12" s="28"/>
      <c r="C12" s="27"/>
      <c r="D12" s="27" t="str">
        <f>IFERROR(VLOOKUP(C12,Formule!$F$1:$G$23,2,0),"")</f>
        <v/>
      </c>
      <c r="E12" s="67"/>
      <c r="F12" s="71"/>
      <c r="G12" s="61"/>
      <c r="H12" s="62"/>
      <c r="I12" s="61"/>
      <c r="J12" s="61"/>
      <c r="K12" s="219"/>
      <c r="L12" s="74"/>
      <c r="M12" s="61"/>
      <c r="N12" s="61"/>
      <c r="O12" s="61"/>
      <c r="P12" s="72"/>
      <c r="Q12" s="73"/>
      <c r="R12" s="61" t="str">
        <f>IFERROR(VLOOKUP(D12,Formule!$I$1:$K$4,(IF(E12="oui",2,3)),FALSE),"")</f>
        <v/>
      </c>
    </row>
    <row r="13" spans="1:18" ht="20.100000000000001" customHeight="1" x14ac:dyDescent="0.3">
      <c r="A13" s="1">
        <v>10</v>
      </c>
      <c r="B13" s="29"/>
      <c r="C13" s="27"/>
      <c r="D13" s="27" t="str">
        <f>IFERROR(VLOOKUP(C13,Formule!$F$1:$G$23,2,0),"")</f>
        <v/>
      </c>
      <c r="E13" s="66"/>
      <c r="F13" s="71"/>
      <c r="G13" s="61"/>
      <c r="H13" s="62"/>
      <c r="I13" s="61"/>
      <c r="J13" s="61"/>
      <c r="K13" s="219"/>
      <c r="L13" s="74"/>
      <c r="M13" s="61"/>
      <c r="N13" s="61"/>
      <c r="O13" s="61"/>
      <c r="P13" s="72"/>
      <c r="Q13" s="73"/>
      <c r="R13" s="61" t="str">
        <f>IFERROR(VLOOKUP(D13,Formule!$I$1:$K$4,(IF(E13="oui",2,3)),FALSE),"")</f>
        <v/>
      </c>
    </row>
    <row r="14" spans="1:18" ht="20.100000000000001" customHeight="1" x14ac:dyDescent="0.3">
      <c r="A14" s="1">
        <v>11</v>
      </c>
      <c r="B14" s="28"/>
      <c r="C14" s="27"/>
      <c r="D14" s="27" t="str">
        <f>IFERROR(VLOOKUP(C14,Formule!$F$1:$G$23,2,0),"")</f>
        <v/>
      </c>
      <c r="E14" s="66"/>
      <c r="F14" s="71"/>
      <c r="G14" s="61"/>
      <c r="H14" s="62"/>
      <c r="I14" s="61"/>
      <c r="J14" s="61"/>
      <c r="K14" s="219"/>
      <c r="L14" s="74"/>
      <c r="M14" s="61"/>
      <c r="N14" s="61"/>
      <c r="O14" s="61"/>
      <c r="P14" s="72"/>
      <c r="Q14" s="73"/>
      <c r="R14" s="61" t="str">
        <f>IFERROR(VLOOKUP(D14,Formule!$I$1:$K$4,(IF(E14="oui",2,3)),FALSE),"")</f>
        <v/>
      </c>
    </row>
    <row r="15" spans="1:18" ht="20.100000000000001" customHeight="1" x14ac:dyDescent="0.3">
      <c r="A15" s="1">
        <v>12</v>
      </c>
      <c r="B15" s="28"/>
      <c r="C15" s="27"/>
      <c r="D15" s="27" t="str">
        <f>IFERROR(VLOOKUP(C15,Formule!$F$1:$G$23,2,0),"")</f>
        <v/>
      </c>
      <c r="E15" s="66"/>
      <c r="F15" s="71"/>
      <c r="G15" s="61"/>
      <c r="H15" s="62"/>
      <c r="I15" s="61"/>
      <c r="J15" s="61"/>
      <c r="K15" s="219"/>
      <c r="L15" s="74"/>
      <c r="M15" s="61"/>
      <c r="N15" s="61"/>
      <c r="O15" s="61"/>
      <c r="P15" s="72"/>
      <c r="Q15" s="73"/>
      <c r="R15" s="61" t="str">
        <f>IFERROR(VLOOKUP(D15,Formule!$I$1:$K$4,(IF(E15="oui",2,3)),FALSE),"")</f>
        <v/>
      </c>
    </row>
    <row r="16" spans="1:18" ht="20.100000000000001" customHeight="1" x14ac:dyDescent="0.3">
      <c r="A16" s="1">
        <v>13</v>
      </c>
      <c r="B16" s="28"/>
      <c r="C16" s="27"/>
      <c r="D16" s="27" t="str">
        <f>IFERROR(VLOOKUP(C16,Formule!$F$1:$G$23,2,0),"")</f>
        <v/>
      </c>
      <c r="E16" s="66"/>
      <c r="F16" s="71"/>
      <c r="G16" s="61"/>
      <c r="H16" s="62"/>
      <c r="I16" s="61"/>
      <c r="J16" s="61"/>
      <c r="K16" s="219"/>
      <c r="L16" s="74"/>
      <c r="M16" s="61"/>
      <c r="N16" s="61"/>
      <c r="O16" s="61"/>
      <c r="P16" s="72"/>
      <c r="Q16" s="73"/>
      <c r="R16" s="61" t="str">
        <f>IFERROR(VLOOKUP(D16,Formule!$I$1:$K$4,(IF(E16="oui",2,3)),FALSE),"")</f>
        <v/>
      </c>
    </row>
    <row r="17" spans="1:18" ht="20.100000000000001" customHeight="1" x14ac:dyDescent="0.3">
      <c r="A17" s="1">
        <v>14</v>
      </c>
      <c r="B17" s="28"/>
      <c r="C17" s="27"/>
      <c r="D17" s="27" t="str">
        <f>IFERROR(VLOOKUP(C17,Formule!$F$1:$G$23,2,0),"")</f>
        <v/>
      </c>
      <c r="E17" s="66"/>
      <c r="F17" s="71"/>
      <c r="G17" s="61"/>
      <c r="H17" s="62"/>
      <c r="I17" s="61"/>
      <c r="J17" s="61"/>
      <c r="K17" s="219"/>
      <c r="L17" s="74"/>
      <c r="M17" s="61"/>
      <c r="N17" s="61"/>
      <c r="O17" s="61"/>
      <c r="P17" s="72"/>
      <c r="Q17" s="73"/>
      <c r="R17" s="61" t="str">
        <f>IFERROR(VLOOKUP(D17,Formule!$I$1:$K$4,(IF(E17="oui",2,3)),FALSE),"")</f>
        <v/>
      </c>
    </row>
    <row r="18" spans="1:18" ht="20.100000000000001" customHeight="1" x14ac:dyDescent="0.3">
      <c r="A18" s="1">
        <v>15</v>
      </c>
      <c r="B18" s="28"/>
      <c r="C18" s="27"/>
      <c r="D18" s="27" t="str">
        <f>IFERROR(VLOOKUP(C18,Formule!$F$1:$G$23,2,0),"")</f>
        <v/>
      </c>
      <c r="E18" s="66"/>
      <c r="F18" s="71"/>
      <c r="G18" s="61"/>
      <c r="H18" s="62"/>
      <c r="I18" s="61"/>
      <c r="J18" s="61"/>
      <c r="K18" s="219"/>
      <c r="L18" s="74"/>
      <c r="M18" s="61"/>
      <c r="N18" s="61"/>
      <c r="O18" s="61"/>
      <c r="P18" s="72"/>
      <c r="Q18" s="73"/>
      <c r="R18" s="61" t="str">
        <f>IFERROR(VLOOKUP(D18,Formule!$I$1:$K$4,(IF(E18="oui",2,3)),FALSE),"")</f>
        <v/>
      </c>
    </row>
    <row r="19" spans="1:18" ht="20.100000000000001" customHeight="1" x14ac:dyDescent="0.3">
      <c r="A19" s="1">
        <v>16</v>
      </c>
      <c r="B19" s="28"/>
      <c r="C19" s="27"/>
      <c r="D19" s="27" t="str">
        <f>IFERROR(VLOOKUP(C19,Formule!$F$1:$G$23,2,0),"")</f>
        <v/>
      </c>
      <c r="E19" s="66"/>
      <c r="F19" s="71"/>
      <c r="G19" s="61"/>
      <c r="H19" s="62"/>
      <c r="I19" s="61"/>
      <c r="J19" s="61"/>
      <c r="K19" s="219"/>
      <c r="L19" s="74"/>
      <c r="M19" s="61"/>
      <c r="N19" s="61"/>
      <c r="O19" s="61"/>
      <c r="P19" s="72"/>
      <c r="Q19" s="73"/>
      <c r="R19" s="61" t="str">
        <f>IFERROR(VLOOKUP(D19,Formule!$I$1:$K$4,(IF(E19="oui",2,3)),FALSE),"")</f>
        <v/>
      </c>
    </row>
    <row r="20" spans="1:18" ht="20.100000000000001" customHeight="1" x14ac:dyDescent="0.3">
      <c r="A20" s="1">
        <v>17</v>
      </c>
      <c r="B20" s="28"/>
      <c r="C20" s="27"/>
      <c r="D20" s="27" t="str">
        <f>IFERROR(VLOOKUP(C20,Formule!$F$1:$G$23,2,0),"")</f>
        <v/>
      </c>
      <c r="E20" s="66"/>
      <c r="F20" s="71"/>
      <c r="G20" s="61"/>
      <c r="H20" s="62"/>
      <c r="I20" s="61"/>
      <c r="J20" s="61"/>
      <c r="K20" s="219"/>
      <c r="L20" s="74"/>
      <c r="M20" s="61"/>
      <c r="N20" s="61"/>
      <c r="O20" s="61"/>
      <c r="P20" s="72"/>
      <c r="Q20" s="73"/>
      <c r="R20" s="61" t="str">
        <f>IFERROR(VLOOKUP(D20,Formule!$I$1:$K$4,(IF(E20="oui",2,3)),FALSE),"")</f>
        <v/>
      </c>
    </row>
    <row r="21" spans="1:18" ht="20.100000000000001" customHeight="1" x14ac:dyDescent="0.3">
      <c r="A21" s="1">
        <v>18</v>
      </c>
      <c r="B21" s="28"/>
      <c r="C21" s="27"/>
      <c r="D21" s="27" t="str">
        <f>IFERROR(VLOOKUP(C21,Formule!$F$1:$G$23,2,0),"")</f>
        <v/>
      </c>
      <c r="E21" s="66"/>
      <c r="F21" s="71"/>
      <c r="G21" s="61"/>
      <c r="H21" s="62"/>
      <c r="I21" s="61"/>
      <c r="J21" s="61"/>
      <c r="K21" s="219"/>
      <c r="L21" s="74"/>
      <c r="M21" s="61"/>
      <c r="N21" s="61"/>
      <c r="O21" s="61"/>
      <c r="P21" s="72"/>
      <c r="Q21" s="73"/>
      <c r="R21" s="61" t="str">
        <f>IFERROR(VLOOKUP(D21,Formule!$I$1:$K$4,(IF(E21="oui",2,3)),FALSE),"")</f>
        <v/>
      </c>
    </row>
    <row r="22" spans="1:18" ht="20.100000000000001" customHeight="1" x14ac:dyDescent="0.3">
      <c r="A22" s="1">
        <v>19</v>
      </c>
      <c r="B22" s="28"/>
      <c r="C22" s="27"/>
      <c r="D22" s="27" t="str">
        <f>IFERROR(VLOOKUP(C22,Formule!$F$1:$G$23,2,0),"")</f>
        <v/>
      </c>
      <c r="E22" s="66"/>
      <c r="F22" s="71"/>
      <c r="G22" s="61"/>
      <c r="H22" s="62"/>
      <c r="I22" s="61"/>
      <c r="J22" s="61"/>
      <c r="K22" s="219"/>
      <c r="L22" s="74"/>
      <c r="M22" s="61"/>
      <c r="N22" s="61"/>
      <c r="O22" s="61"/>
      <c r="P22" s="72"/>
      <c r="Q22" s="73"/>
      <c r="R22" s="61" t="str">
        <f>IFERROR(VLOOKUP(D22,Formule!$I$1:$K$4,(IF(E22="oui",2,3)),FALSE),"")</f>
        <v/>
      </c>
    </row>
    <row r="23" spans="1:18" ht="20.100000000000001" customHeight="1" x14ac:dyDescent="0.3">
      <c r="A23" s="1">
        <v>20</v>
      </c>
      <c r="B23" s="28"/>
      <c r="C23" s="27"/>
      <c r="D23" s="27" t="str">
        <f>IFERROR(VLOOKUP(C23,Formule!$F$1:$G$23,2,0),"")</f>
        <v/>
      </c>
      <c r="E23" s="66"/>
      <c r="F23" s="71"/>
      <c r="G23" s="61"/>
      <c r="H23" s="62"/>
      <c r="I23" s="61"/>
      <c r="J23" s="61"/>
      <c r="K23" s="219"/>
      <c r="L23" s="74"/>
      <c r="M23" s="61"/>
      <c r="N23" s="61"/>
      <c r="O23" s="61"/>
      <c r="P23" s="72"/>
      <c r="Q23" s="73"/>
      <c r="R23" s="61" t="str">
        <f>IFERROR(VLOOKUP(D23,Formule!$I$1:$K$4,(IF(E23="oui",2,3)),FALSE),"")</f>
        <v/>
      </c>
    </row>
    <row r="24" spans="1:18" ht="20.100000000000001" customHeight="1" x14ac:dyDescent="0.3">
      <c r="A24" s="122" t="s">
        <v>8</v>
      </c>
      <c r="B24" s="123"/>
      <c r="C24" s="124"/>
      <c r="D24" s="124"/>
      <c r="E24" s="125"/>
      <c r="F24" s="126"/>
      <c r="G24" s="124"/>
      <c r="H24" s="127"/>
      <c r="I24" s="124"/>
      <c r="J24" s="124"/>
      <c r="K24" s="220"/>
      <c r="L24" s="129"/>
      <c r="M24" s="124"/>
      <c r="N24" s="124"/>
      <c r="O24" s="124"/>
      <c r="P24" s="128"/>
      <c r="Q24" s="130"/>
      <c r="R24" s="124"/>
    </row>
    <row r="25" spans="1:18" ht="20.100000000000001" customHeight="1" x14ac:dyDescent="0.3">
      <c r="A25" s="122" t="s">
        <v>8</v>
      </c>
      <c r="B25" s="123"/>
      <c r="C25" s="124"/>
      <c r="D25" s="124"/>
      <c r="E25" s="125"/>
      <c r="F25" s="126"/>
      <c r="G25" s="124"/>
      <c r="H25" s="127"/>
      <c r="I25" s="124"/>
      <c r="J25" s="124"/>
      <c r="K25" s="220"/>
      <c r="L25" s="129"/>
      <c r="M25" s="124"/>
      <c r="N25" s="124"/>
      <c r="O25" s="124"/>
      <c r="P25" s="128"/>
      <c r="Q25" s="130"/>
      <c r="R25" s="124"/>
    </row>
    <row r="26" spans="1:18" ht="20.100000000000001" customHeight="1" x14ac:dyDescent="0.3">
      <c r="A26" s="122" t="s">
        <v>8</v>
      </c>
      <c r="B26" s="131"/>
      <c r="C26" s="132"/>
      <c r="D26" s="132"/>
      <c r="E26" s="133"/>
      <c r="F26" s="134"/>
      <c r="G26" s="132"/>
      <c r="H26" s="135"/>
      <c r="I26" s="132"/>
      <c r="J26" s="132"/>
      <c r="K26" s="221"/>
      <c r="L26" s="137"/>
      <c r="M26" s="132"/>
      <c r="N26" s="132"/>
      <c r="O26" s="132"/>
      <c r="P26" s="136"/>
      <c r="Q26" s="138"/>
      <c r="R26" s="124"/>
    </row>
    <row r="27" spans="1:18" ht="20.100000000000001" customHeight="1" x14ac:dyDescent="0.3">
      <c r="A27" s="122" t="s">
        <v>8</v>
      </c>
      <c r="B27" s="131"/>
      <c r="C27" s="132"/>
      <c r="D27" s="132"/>
      <c r="E27" s="133"/>
      <c r="F27" s="134"/>
      <c r="G27" s="132"/>
      <c r="H27" s="135"/>
      <c r="I27" s="132"/>
      <c r="J27" s="132"/>
      <c r="K27" s="221"/>
      <c r="L27" s="137"/>
      <c r="M27" s="132"/>
      <c r="N27" s="132"/>
      <c r="O27" s="132"/>
      <c r="P27" s="136"/>
      <c r="Q27" s="138"/>
      <c r="R27" s="124"/>
    </row>
    <row r="28" spans="1:18" ht="20.100000000000001" customHeight="1" thickBot="1" x14ac:dyDescent="0.35">
      <c r="A28" s="122" t="s">
        <v>8</v>
      </c>
      <c r="B28" s="131"/>
      <c r="C28" s="132"/>
      <c r="D28" s="132"/>
      <c r="E28" s="133"/>
      <c r="F28" s="134"/>
      <c r="G28" s="132"/>
      <c r="H28" s="135"/>
      <c r="I28" s="132"/>
      <c r="J28" s="132"/>
      <c r="K28" s="221"/>
      <c r="L28" s="224"/>
      <c r="M28" s="225"/>
      <c r="N28" s="225"/>
      <c r="O28" s="225"/>
      <c r="P28" s="226"/>
      <c r="Q28" s="138"/>
      <c r="R28" s="124"/>
    </row>
    <row r="29" spans="1:18" ht="20.100000000000001" customHeight="1" x14ac:dyDescent="0.3">
      <c r="A29" s="87"/>
      <c r="B29" s="87"/>
      <c r="C29" s="88"/>
      <c r="D29" s="88"/>
      <c r="E29" s="87"/>
      <c r="F29" s="87"/>
      <c r="G29" s="88"/>
      <c r="H29" s="89"/>
      <c r="I29" s="88"/>
      <c r="J29" s="88"/>
      <c r="K29" s="88"/>
      <c r="L29" s="223"/>
      <c r="M29" s="223"/>
      <c r="N29" s="223"/>
      <c r="O29" s="223"/>
      <c r="P29" s="223"/>
      <c r="Q29" s="88"/>
      <c r="R29" s="88"/>
    </row>
    <row r="30" spans="1:18" ht="20.100000000000001" customHeight="1" x14ac:dyDescent="0.3">
      <c r="A30" s="78"/>
      <c r="B30" s="203"/>
      <c r="C30" s="204"/>
      <c r="D30" s="205"/>
      <c r="E30" s="6" t="s">
        <v>28</v>
      </c>
      <c r="F30" s="79" t="s">
        <v>23</v>
      </c>
      <c r="G30" s="170" t="s">
        <v>50</v>
      </c>
      <c r="H30" s="172"/>
      <c r="I30" s="172"/>
      <c r="J30" s="171"/>
      <c r="K30" s="207" t="s">
        <v>121</v>
      </c>
      <c r="L30" s="208"/>
      <c r="M30" s="139" t="s">
        <v>142</v>
      </c>
      <c r="N30" s="140"/>
      <c r="O30" s="141"/>
      <c r="P30" s="94">
        <f>+SUM(R3:R22)</f>
        <v>0</v>
      </c>
      <c r="Q30" s="93" t="s">
        <v>133</v>
      </c>
      <c r="R30" s="93">
        <v>96</v>
      </c>
    </row>
    <row r="31" spans="1:18" ht="18" customHeight="1" x14ac:dyDescent="0.3">
      <c r="A31" s="22"/>
      <c r="B31" s="166" t="s">
        <v>34</v>
      </c>
      <c r="C31" s="167"/>
      <c r="D31" s="77"/>
      <c r="E31" s="9">
        <f>COUNTIF(B4:B28,"*")</f>
        <v>0</v>
      </c>
      <c r="F31" s="50"/>
      <c r="G31" s="173"/>
      <c r="H31" s="174"/>
      <c r="I31" s="174"/>
      <c r="J31" s="175"/>
      <c r="K31" s="209"/>
      <c r="L31" s="210"/>
      <c r="M31" s="190" t="s">
        <v>122</v>
      </c>
      <c r="N31" s="191"/>
      <c r="O31" s="142">
        <v>10</v>
      </c>
      <c r="P31" s="95">
        <f>IF(R30&gt;=96,O31*E31,"")</f>
        <v>0</v>
      </c>
      <c r="Q31" s="57" t="s">
        <v>145</v>
      </c>
      <c r="R31" s="52">
        <v>90</v>
      </c>
    </row>
    <row r="32" spans="1:18" ht="18" customHeight="1" x14ac:dyDescent="0.3">
      <c r="B32" s="161" t="s">
        <v>29</v>
      </c>
      <c r="C32" s="162"/>
      <c r="D32" s="76"/>
      <c r="E32" s="35">
        <f>COUNTIF(F4:F28,"oui")</f>
        <v>0</v>
      </c>
      <c r="F32" s="38" t="e">
        <f>SUM(E32/E31)</f>
        <v>#DIV/0!</v>
      </c>
      <c r="G32" s="51" t="s">
        <v>42</v>
      </c>
      <c r="H32" s="46" t="s">
        <v>43</v>
      </c>
      <c r="I32" s="46" t="s">
        <v>81</v>
      </c>
      <c r="J32" s="46" t="s">
        <v>80</v>
      </c>
      <c r="K32" s="209"/>
      <c r="L32" s="210"/>
      <c r="M32" s="190" t="s">
        <v>144</v>
      </c>
      <c r="N32" s="191"/>
      <c r="O32" s="142">
        <v>10</v>
      </c>
      <c r="P32" s="95">
        <f>IF(R31&gt;=85,O31*E31,"")</f>
        <v>0</v>
      </c>
      <c r="Q32" s="92"/>
      <c r="R32" s="53"/>
    </row>
    <row r="33" spans="2:18" ht="18" customHeight="1" thickBot="1" x14ac:dyDescent="0.35">
      <c r="B33" s="161" t="s">
        <v>128</v>
      </c>
      <c r="C33" s="162"/>
      <c r="D33" s="76"/>
      <c r="E33" s="9">
        <f>COUNTIF(G4:G28,"LOA")</f>
        <v>0</v>
      </c>
      <c r="F33" s="38" t="e">
        <f>SUM(E33/E32)</f>
        <v>#DIV/0!</v>
      </c>
      <c r="G33" s="49" t="s">
        <v>79</v>
      </c>
      <c r="H33" s="39" t="s">
        <v>44</v>
      </c>
      <c r="I33" s="39" t="s">
        <v>45</v>
      </c>
      <c r="J33" s="47" t="s">
        <v>46</v>
      </c>
      <c r="K33" s="209"/>
      <c r="L33" s="210"/>
      <c r="M33" s="188" t="s">
        <v>141</v>
      </c>
      <c r="N33" s="189"/>
      <c r="O33" s="143"/>
      <c r="P33" s="95">
        <f>SUM(R24:R28)</f>
        <v>0</v>
      </c>
      <c r="Q33" s="92"/>
      <c r="R33" s="54"/>
    </row>
    <row r="34" spans="2:18" ht="18" customHeight="1" x14ac:dyDescent="0.3">
      <c r="B34" s="161" t="s">
        <v>35</v>
      </c>
      <c r="C34" s="162"/>
      <c r="D34" s="76"/>
      <c r="E34" s="36">
        <f>SUM(H4:H28)</f>
        <v>0</v>
      </c>
      <c r="F34" s="48"/>
      <c r="G34" s="49" t="s">
        <v>82</v>
      </c>
      <c r="H34" s="39" t="s">
        <v>45</v>
      </c>
      <c r="I34" s="40">
        <v>0.01</v>
      </c>
      <c r="J34" s="47" t="s">
        <v>47</v>
      </c>
      <c r="K34" s="209"/>
      <c r="L34" s="210"/>
      <c r="M34" s="144" t="s">
        <v>95</v>
      </c>
      <c r="N34" s="145"/>
      <c r="O34" s="145"/>
      <c r="P34" s="96">
        <v>2044</v>
      </c>
      <c r="Q34" s="92"/>
      <c r="R34" s="54"/>
    </row>
    <row r="35" spans="2:18" ht="18" customHeight="1" x14ac:dyDescent="0.3">
      <c r="B35" s="161" t="s">
        <v>18</v>
      </c>
      <c r="C35" s="162"/>
      <c r="D35" s="76"/>
      <c r="E35" s="36" t="e">
        <f>AVERAGE(H4:H28)</f>
        <v>#DIV/0!</v>
      </c>
      <c r="F35" s="48"/>
      <c r="G35" s="49" t="s">
        <v>83</v>
      </c>
      <c r="H35" s="39" t="s">
        <v>46</v>
      </c>
      <c r="I35" s="60">
        <v>1.2E-2</v>
      </c>
      <c r="J35" s="47" t="s">
        <v>48</v>
      </c>
      <c r="K35" s="209"/>
      <c r="L35" s="210"/>
      <c r="M35" s="144" t="s">
        <v>143</v>
      </c>
      <c r="N35" s="146"/>
      <c r="O35" s="146"/>
      <c r="P35" s="97" t="e">
        <f>IF(E35&gt;=13300,P34*0.2)</f>
        <v>#DIV/0!</v>
      </c>
      <c r="Q35" s="57"/>
      <c r="R35" s="55"/>
    </row>
    <row r="36" spans="2:18" ht="18" customHeight="1" x14ac:dyDescent="0.3">
      <c r="B36" s="161" t="s">
        <v>51</v>
      </c>
      <c r="C36" s="162"/>
      <c r="D36" s="76"/>
      <c r="E36" s="9">
        <f>SUM(I4:I28)</f>
        <v>0</v>
      </c>
      <c r="F36" s="38" t="e">
        <f>SUM(E36/E32)</f>
        <v>#DIV/0!</v>
      </c>
      <c r="G36" s="179"/>
      <c r="H36" s="180"/>
      <c r="I36" s="180"/>
      <c r="J36" s="181"/>
      <c r="K36" s="209"/>
      <c r="L36" s="210"/>
      <c r="M36" s="190" t="s">
        <v>123</v>
      </c>
      <c r="N36" s="191"/>
      <c r="O36" s="146"/>
      <c r="P36" s="98" t="str">
        <f>IF(AND(E33&gt;=6,E33&lt;8),"450","0,00")</f>
        <v>0,00</v>
      </c>
      <c r="Q36" s="57"/>
      <c r="R36" s="54"/>
    </row>
    <row r="37" spans="2:18" ht="18" customHeight="1" thickBot="1" x14ac:dyDescent="0.35">
      <c r="B37" s="161" t="s">
        <v>10</v>
      </c>
      <c r="C37" s="162"/>
      <c r="D37" s="76"/>
      <c r="E37" s="9">
        <f>SUM(J4:J28)</f>
        <v>0</v>
      </c>
      <c r="F37" s="44" t="e">
        <f>E37/E31</f>
        <v>#DIV/0!</v>
      </c>
      <c r="G37" s="176" t="s">
        <v>139</v>
      </c>
      <c r="H37" s="177"/>
      <c r="I37" s="177"/>
      <c r="J37" s="178"/>
      <c r="K37" s="209"/>
      <c r="L37" s="210"/>
      <c r="M37" s="192" t="s">
        <v>120</v>
      </c>
      <c r="N37" s="193"/>
      <c r="O37" s="147"/>
      <c r="P37" s="98" t="str">
        <f>IF(E33&gt;=8,"800","0,00")</f>
        <v>0,00</v>
      </c>
      <c r="Q37" s="57"/>
      <c r="R37" s="52"/>
    </row>
    <row r="38" spans="2:18" ht="18" customHeight="1" thickBot="1" x14ac:dyDescent="0.35">
      <c r="B38" s="214" t="s">
        <v>39</v>
      </c>
      <c r="C38" s="215"/>
      <c r="D38" s="84"/>
      <c r="E38" s="85">
        <f>SUM(K4:K28)</f>
        <v>0</v>
      </c>
      <c r="F38" s="86"/>
      <c r="G38" s="216" t="s">
        <v>138</v>
      </c>
      <c r="H38" s="217"/>
      <c r="I38" s="217"/>
      <c r="J38" s="218"/>
      <c r="K38" s="209"/>
      <c r="L38" s="210"/>
      <c r="M38" s="144" t="s">
        <v>126</v>
      </c>
      <c r="N38" s="146"/>
      <c r="O38" s="146"/>
      <c r="P38" s="97">
        <f>SUM(E37*40,E38*10)</f>
        <v>0</v>
      </c>
      <c r="Q38" s="57"/>
      <c r="R38" s="52"/>
    </row>
    <row r="39" spans="2:18" ht="18" customHeight="1" x14ac:dyDescent="0.3">
      <c r="B39" s="183" t="s">
        <v>140</v>
      </c>
      <c r="C39" s="184"/>
      <c r="D39" s="81"/>
      <c r="E39" s="82">
        <f>SUM(L4:L28)</f>
        <v>0</v>
      </c>
      <c r="F39" s="83" t="e">
        <f>E39/E31</f>
        <v>#DIV/0!</v>
      </c>
      <c r="G39" s="185">
        <v>45</v>
      </c>
      <c r="H39" s="186"/>
      <c r="I39" s="186"/>
      <c r="J39" s="187"/>
      <c r="K39" s="209"/>
      <c r="L39" s="210"/>
      <c r="M39" s="144" t="s">
        <v>96</v>
      </c>
      <c r="N39" s="146"/>
      <c r="O39" s="146"/>
      <c r="P39" s="97">
        <f>SUM(E39*45)</f>
        <v>0</v>
      </c>
      <c r="Q39" s="57"/>
      <c r="R39" s="52"/>
    </row>
    <row r="40" spans="2:18" ht="18" customHeight="1" x14ac:dyDescent="0.3">
      <c r="B40" s="161" t="s">
        <v>125</v>
      </c>
      <c r="C40" s="162"/>
      <c r="D40" s="76"/>
      <c r="E40" s="9">
        <f>SUM(M4:M28)</f>
        <v>0</v>
      </c>
      <c r="F40" s="38" t="e">
        <f>E40/E31</f>
        <v>#DIV/0!</v>
      </c>
      <c r="G40" s="196">
        <v>10</v>
      </c>
      <c r="H40" s="197"/>
      <c r="I40" s="197"/>
      <c r="J40" s="198"/>
      <c r="K40" s="209"/>
      <c r="L40" s="210"/>
      <c r="M40" s="144" t="s">
        <v>127</v>
      </c>
      <c r="N40" s="146"/>
      <c r="O40" s="146"/>
      <c r="P40" s="97">
        <f>SUM(10*E40)</f>
        <v>0</v>
      </c>
      <c r="Q40" s="57"/>
      <c r="R40" s="52"/>
    </row>
    <row r="41" spans="2:18" ht="18" customHeight="1" x14ac:dyDescent="0.3">
      <c r="B41" s="161" t="s">
        <v>30</v>
      </c>
      <c r="C41" s="162"/>
      <c r="D41" s="76"/>
      <c r="E41" s="9">
        <f>SUM(N4:N28)</f>
        <v>0</v>
      </c>
      <c r="F41" s="38" t="e">
        <f>SUM(E41/E31)</f>
        <v>#DIV/0!</v>
      </c>
      <c r="G41" s="176" t="s">
        <v>84</v>
      </c>
      <c r="H41" s="177"/>
      <c r="I41" s="177"/>
      <c r="J41" s="178"/>
      <c r="K41" s="209"/>
      <c r="L41" s="210"/>
      <c r="M41" s="144" t="s">
        <v>30</v>
      </c>
      <c r="N41" s="146"/>
      <c r="O41" s="146"/>
      <c r="P41" s="97">
        <f>IF(E41&lt;=5,30*E41,50*E41)</f>
        <v>0</v>
      </c>
      <c r="Q41" s="57"/>
      <c r="R41" s="52"/>
    </row>
    <row r="42" spans="2:18" ht="18" customHeight="1" x14ac:dyDescent="0.3">
      <c r="B42" s="75" t="s">
        <v>97</v>
      </c>
      <c r="C42" s="76"/>
      <c r="D42" s="76"/>
      <c r="E42" s="9">
        <f>SUM(O4:O28)</f>
        <v>0</v>
      </c>
      <c r="F42" s="38"/>
      <c r="G42" s="196">
        <v>50</v>
      </c>
      <c r="H42" s="197"/>
      <c r="I42" s="197"/>
      <c r="J42" s="198"/>
      <c r="K42" s="209"/>
      <c r="L42" s="210"/>
      <c r="M42" s="144" t="s">
        <v>97</v>
      </c>
      <c r="N42" s="146"/>
      <c r="O42" s="146"/>
      <c r="P42" s="97">
        <f>SUM(50*E42)</f>
        <v>0</v>
      </c>
      <c r="Q42" s="57"/>
      <c r="R42" s="52"/>
    </row>
    <row r="43" spans="2:18" ht="18" customHeight="1" thickBot="1" x14ac:dyDescent="0.35">
      <c r="B43" s="161" t="s">
        <v>40</v>
      </c>
      <c r="C43" s="162"/>
      <c r="D43" s="76"/>
      <c r="E43" s="90">
        <f>SUM(P4:P28)</f>
        <v>0</v>
      </c>
      <c r="F43" s="45"/>
      <c r="G43" s="196">
        <v>75</v>
      </c>
      <c r="H43" s="197"/>
      <c r="I43" s="197"/>
      <c r="J43" s="198"/>
      <c r="K43" s="211"/>
      <c r="L43" s="212"/>
      <c r="M43" s="148" t="s">
        <v>40</v>
      </c>
      <c r="N43" s="147"/>
      <c r="O43" s="147"/>
      <c r="P43" s="97">
        <f>SUM(75*E43)</f>
        <v>0</v>
      </c>
      <c r="Q43" s="57"/>
      <c r="R43" s="52"/>
    </row>
    <row r="44" spans="2:18" ht="13.8" customHeight="1" x14ac:dyDescent="0.3">
      <c r="B44" s="194"/>
      <c r="C44" s="194"/>
      <c r="D44" s="114"/>
      <c r="E44" s="195"/>
      <c r="F44" s="195"/>
      <c r="G44" s="195"/>
      <c r="H44" s="195"/>
      <c r="I44" s="115"/>
      <c r="J44" s="115"/>
      <c r="K44" s="116"/>
      <c r="L44" s="113"/>
      <c r="M44" s="117"/>
      <c r="N44" s="115"/>
      <c r="O44" s="118"/>
      <c r="P44" s="119"/>
    </row>
    <row r="45" spans="2:18" x14ac:dyDescent="0.3">
      <c r="D45" s="22"/>
      <c r="E45" s="22"/>
      <c r="F45" s="22"/>
      <c r="G45" s="22"/>
      <c r="H45" s="22"/>
      <c r="I45" s="22"/>
      <c r="L45" s="182"/>
      <c r="M45" s="182"/>
      <c r="N45" s="80"/>
    </row>
    <row r="46" spans="2:18" x14ac:dyDescent="0.3">
      <c r="D46" s="22"/>
      <c r="E46" s="22"/>
      <c r="F46" s="22"/>
      <c r="G46" s="22"/>
      <c r="H46" s="22"/>
      <c r="I46" s="22"/>
      <c r="O46" s="121"/>
    </row>
    <row r="47" spans="2:18" x14ac:dyDescent="0.3">
      <c r="D47" s="22"/>
      <c r="E47" s="22"/>
      <c r="F47" s="22"/>
      <c r="G47" s="22"/>
      <c r="H47" s="22"/>
      <c r="I47" s="22"/>
    </row>
    <row r="48" spans="2:18" x14ac:dyDescent="0.3">
      <c r="D48" s="22"/>
      <c r="E48" s="22"/>
      <c r="F48" s="22"/>
      <c r="G48" s="22"/>
      <c r="H48" s="22"/>
      <c r="I48" s="22"/>
    </row>
    <row r="49" spans="4:9" x14ac:dyDescent="0.3">
      <c r="D49" s="22"/>
      <c r="E49" s="22"/>
      <c r="F49" s="22"/>
      <c r="G49" s="22"/>
      <c r="H49" s="22"/>
      <c r="I49" s="22"/>
    </row>
  </sheetData>
  <mergeCells count="37">
    <mergeCell ref="B32:C32"/>
    <mergeCell ref="B33:C33"/>
    <mergeCell ref="B34:C34"/>
    <mergeCell ref="B35:C35"/>
    <mergeCell ref="B36:C36"/>
    <mergeCell ref="A1:R1"/>
    <mergeCell ref="G30:J30"/>
    <mergeCell ref="B31:C31"/>
    <mergeCell ref="G31:J31"/>
    <mergeCell ref="A2:E2"/>
    <mergeCell ref="B30:D30"/>
    <mergeCell ref="Q2:R2"/>
    <mergeCell ref="K30:L43"/>
    <mergeCell ref="M32:N32"/>
    <mergeCell ref="M31:N31"/>
    <mergeCell ref="L2:P2"/>
    <mergeCell ref="F2:K2"/>
    <mergeCell ref="B37:C37"/>
    <mergeCell ref="G37:J37"/>
    <mergeCell ref="B38:C38"/>
    <mergeCell ref="G38:J38"/>
    <mergeCell ref="L45:M45"/>
    <mergeCell ref="G36:J36"/>
    <mergeCell ref="B39:C39"/>
    <mergeCell ref="G39:J39"/>
    <mergeCell ref="M33:N33"/>
    <mergeCell ref="M36:N36"/>
    <mergeCell ref="M37:N37"/>
    <mergeCell ref="B44:C44"/>
    <mergeCell ref="E44:H44"/>
    <mergeCell ref="B40:C40"/>
    <mergeCell ref="G40:J40"/>
    <mergeCell ref="B41:C41"/>
    <mergeCell ref="G41:J41"/>
    <mergeCell ref="B43:C43"/>
    <mergeCell ref="G43:J43"/>
    <mergeCell ref="G42:J42"/>
  </mergeCells>
  <conditionalFormatting sqref="F31">
    <cfRule type="cellIs" dxfId="3" priority="195" operator="greaterThan">
      <formula>"85.0%"</formula>
    </cfRule>
  </conditionalFormatting>
  <conditionalFormatting sqref="E4:F28">
    <cfRule type="containsText" dxfId="2" priority="1" operator="containsText" text="Oui">
      <formula>NOT(ISERROR(SEARCH("Oui",E4)))</formula>
    </cfRule>
  </conditionalFormatting>
  <dataValidations count="2">
    <dataValidation type="list" allowBlank="1" showInputMessage="1" showErrorMessage="1" sqref="E29" xr:uid="{0DEFB895-702D-4C4F-8671-F1F2D3613D64}">
      <formula1>$A$31:$A$34</formula1>
    </dataValidation>
    <dataValidation type="list" allowBlank="1" showInputMessage="1" showErrorMessage="1" sqref="F29" xr:uid="{8F0CB198-C32C-4760-9D83-66FF72D0A88A}">
      <formula1>FI</formula1>
    </dataValidation>
  </dataValidations>
  <pageMargins left="0.70866141732283461" right="0.70866141732283461" top="0.74803149606299213" bottom="0.74803149606299213" header="0.31496062992125984" footer="0.31496062992125984"/>
  <pageSetup paperSize="9" scale="51" orientation="landscape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9CB30946-95D8-43D7-AE25-E2EDE9BD6B8B}">
          <x14:formula1>
            <xm:f>Formule!$F$2:$F$21</xm:f>
          </x14:formula1>
          <xm:sqref>C4:C28</xm:sqref>
        </x14:dataValidation>
        <x14:dataValidation type="list" allowBlank="1" showInputMessage="1" showErrorMessage="1" xr:uid="{EE27AA5B-764D-451E-80C7-D40772ECE970}">
          <x14:formula1>
            <xm:f>Formule!$A$1:$A$3</xm:f>
          </x14:formula1>
          <xm:sqref>E4:E28</xm:sqref>
        </x14:dataValidation>
        <x14:dataValidation type="list" allowBlank="1" showInputMessage="1" showErrorMessage="1" xr:uid="{749D1CF0-4F9B-42F4-8FCF-835084EE07A3}">
          <x14:formula1>
            <xm:f>Formule!$A$1:$A$2</xm:f>
          </x14:formula1>
          <xm:sqref>F4:F28</xm:sqref>
        </x14:dataValidation>
        <x14:dataValidation type="list" allowBlank="1" showInputMessage="1" showErrorMessage="1" xr:uid="{7082EFD7-9D3D-4AE7-A14C-0C4A979A49A0}">
          <x14:formula1>
            <xm:f>Formule!$C$1:$C$4</xm:f>
          </x14:formula1>
          <xm:sqref>G4:G28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4" tint="0.39997558519241921"/>
  </sheetPr>
  <dimension ref="A1:K27"/>
  <sheetViews>
    <sheetView workbookViewId="0">
      <selection activeCell="H28" sqref="H28"/>
    </sheetView>
  </sheetViews>
  <sheetFormatPr baseColWidth="10" defaultRowHeight="14.4" x14ac:dyDescent="0.3"/>
  <cols>
    <col min="2" max="3" width="12.44140625" customWidth="1"/>
    <col min="4" max="4" width="16" customWidth="1"/>
    <col min="6" max="6" width="14.5546875" customWidth="1"/>
  </cols>
  <sheetData>
    <row r="1" spans="1:11" x14ac:dyDescent="0.3">
      <c r="A1" s="22" t="s">
        <v>6</v>
      </c>
      <c r="C1" t="s">
        <v>14</v>
      </c>
      <c r="F1" s="90" t="s">
        <v>90</v>
      </c>
      <c r="G1" s="90" t="s">
        <v>146</v>
      </c>
      <c r="H1" s="22"/>
      <c r="I1" s="2" t="s">
        <v>91</v>
      </c>
      <c r="J1" s="2" t="s">
        <v>113</v>
      </c>
      <c r="K1" s="2" t="s">
        <v>114</v>
      </c>
    </row>
    <row r="2" spans="1:11" x14ac:dyDescent="0.3">
      <c r="A2" t="s">
        <v>5</v>
      </c>
      <c r="C2" t="s">
        <v>32</v>
      </c>
      <c r="F2" s="90">
        <v>108</v>
      </c>
      <c r="G2" s="90" t="s">
        <v>92</v>
      </c>
      <c r="H2" s="22"/>
      <c r="I2" s="2" t="s">
        <v>92</v>
      </c>
      <c r="J2" s="2">
        <v>60</v>
      </c>
      <c r="K2" s="2">
        <v>30</v>
      </c>
    </row>
    <row r="3" spans="1:11" x14ac:dyDescent="0.3">
      <c r="A3" t="s">
        <v>8</v>
      </c>
      <c r="C3" t="s">
        <v>33</v>
      </c>
      <c r="F3" s="90">
        <v>208</v>
      </c>
      <c r="G3" s="90" t="s">
        <v>92</v>
      </c>
      <c r="H3" s="22"/>
      <c r="I3" s="2" t="s">
        <v>93</v>
      </c>
      <c r="J3" s="2">
        <v>90</v>
      </c>
      <c r="K3" s="2">
        <v>60</v>
      </c>
    </row>
    <row r="4" spans="1:11" x14ac:dyDescent="0.3">
      <c r="C4" t="s">
        <v>26</v>
      </c>
      <c r="F4" s="90" t="s">
        <v>70</v>
      </c>
      <c r="G4" s="158" t="s">
        <v>94</v>
      </c>
      <c r="H4" s="22"/>
      <c r="I4" s="2" t="s">
        <v>94</v>
      </c>
      <c r="J4" s="2">
        <v>150</v>
      </c>
      <c r="K4" s="2">
        <v>100</v>
      </c>
    </row>
    <row r="5" spans="1:11" x14ac:dyDescent="0.3">
      <c r="F5" s="90" t="s">
        <v>71</v>
      </c>
      <c r="G5" s="158" t="s">
        <v>94</v>
      </c>
      <c r="H5" s="22"/>
      <c r="I5" s="22"/>
    </row>
    <row r="6" spans="1:11" x14ac:dyDescent="0.3">
      <c r="F6" s="90">
        <v>2008</v>
      </c>
      <c r="G6" s="158" t="s">
        <v>94</v>
      </c>
    </row>
    <row r="7" spans="1:11" x14ac:dyDescent="0.3">
      <c r="F7" s="90">
        <v>308</v>
      </c>
      <c r="G7" s="158" t="s">
        <v>93</v>
      </c>
    </row>
    <row r="8" spans="1:11" x14ac:dyDescent="0.3">
      <c r="F8" s="90" t="s">
        <v>147</v>
      </c>
      <c r="G8" s="158" t="s">
        <v>94</v>
      </c>
    </row>
    <row r="9" spans="1:11" x14ac:dyDescent="0.3">
      <c r="F9" s="90">
        <v>3008</v>
      </c>
      <c r="G9" s="158" t="s">
        <v>93</v>
      </c>
    </row>
    <row r="10" spans="1:11" x14ac:dyDescent="0.3">
      <c r="F10" s="90" t="s">
        <v>72</v>
      </c>
      <c r="G10" s="158" t="s">
        <v>94</v>
      </c>
    </row>
    <row r="11" spans="1:11" x14ac:dyDescent="0.3">
      <c r="F11" s="90">
        <v>5008</v>
      </c>
      <c r="G11" s="158" t="s">
        <v>93</v>
      </c>
    </row>
    <row r="12" spans="1:11" x14ac:dyDescent="0.3">
      <c r="F12" s="90">
        <v>508</v>
      </c>
      <c r="G12" s="158" t="s">
        <v>94</v>
      </c>
    </row>
    <row r="13" spans="1:11" x14ac:dyDescent="0.3">
      <c r="B13" s="22"/>
      <c r="C13" s="22"/>
      <c r="D13" s="22"/>
      <c r="F13" s="90" t="s">
        <v>68</v>
      </c>
      <c r="G13" s="158" t="s">
        <v>94</v>
      </c>
    </row>
    <row r="14" spans="1:11" x14ac:dyDescent="0.3">
      <c r="B14" s="120"/>
      <c r="C14" s="120"/>
      <c r="D14" s="120"/>
      <c r="F14" s="90" t="s">
        <v>69</v>
      </c>
      <c r="G14" s="158" t="s">
        <v>92</v>
      </c>
    </row>
    <row r="15" spans="1:11" ht="14.4" customHeight="1" x14ac:dyDescent="0.3">
      <c r="B15" s="157"/>
      <c r="C15" s="157"/>
      <c r="D15" s="157"/>
      <c r="F15" s="90" t="s">
        <v>73</v>
      </c>
      <c r="G15" s="158" t="s">
        <v>94</v>
      </c>
    </row>
    <row r="16" spans="1:11" ht="14.4" customHeight="1" x14ac:dyDescent="0.3">
      <c r="B16" s="157"/>
      <c r="C16" s="157"/>
      <c r="D16" s="157"/>
      <c r="F16" s="90" t="s">
        <v>130</v>
      </c>
      <c r="G16" s="158" t="s">
        <v>92</v>
      </c>
    </row>
    <row r="17" spans="2:7" x14ac:dyDescent="0.3">
      <c r="B17" s="157"/>
      <c r="C17" s="157"/>
      <c r="D17" s="157"/>
      <c r="F17" s="90" t="s">
        <v>129</v>
      </c>
      <c r="G17" s="158" t="s">
        <v>94</v>
      </c>
    </row>
    <row r="18" spans="2:7" x14ac:dyDescent="0.3">
      <c r="B18" s="157"/>
      <c r="C18" s="157"/>
      <c r="D18" s="157"/>
      <c r="F18" s="90" t="s">
        <v>25</v>
      </c>
      <c r="G18" s="158" t="s">
        <v>93</v>
      </c>
    </row>
    <row r="19" spans="2:7" x14ac:dyDescent="0.3">
      <c r="B19" s="157"/>
      <c r="C19" s="157"/>
      <c r="D19" s="157"/>
      <c r="F19" s="90" t="s">
        <v>74</v>
      </c>
      <c r="G19" s="158" t="s">
        <v>94</v>
      </c>
    </row>
    <row r="20" spans="2:7" x14ac:dyDescent="0.3">
      <c r="B20" s="157"/>
      <c r="C20" s="157"/>
      <c r="D20" s="157"/>
      <c r="F20" s="90" t="s">
        <v>75</v>
      </c>
      <c r="G20" s="158" t="s">
        <v>93</v>
      </c>
    </row>
    <row r="21" spans="2:7" x14ac:dyDescent="0.3">
      <c r="B21" s="157"/>
      <c r="C21" s="157"/>
      <c r="D21" s="157"/>
      <c r="F21" s="90" t="s">
        <v>76</v>
      </c>
      <c r="G21" s="158" t="s">
        <v>94</v>
      </c>
    </row>
    <row r="22" spans="2:7" x14ac:dyDescent="0.3">
      <c r="B22" s="157"/>
      <c r="C22" s="157"/>
      <c r="D22" s="157"/>
      <c r="F22" s="90" t="s">
        <v>77</v>
      </c>
      <c r="G22" s="158" t="s">
        <v>93</v>
      </c>
    </row>
    <row r="23" spans="2:7" x14ac:dyDescent="0.3">
      <c r="B23" s="157"/>
      <c r="C23" s="157"/>
      <c r="D23" s="157"/>
      <c r="F23" s="90" t="s">
        <v>78</v>
      </c>
      <c r="G23" s="158" t="s">
        <v>94</v>
      </c>
    </row>
    <row r="24" spans="2:7" x14ac:dyDescent="0.3">
      <c r="B24" s="157"/>
      <c r="C24" s="157"/>
      <c r="D24" s="157"/>
    </row>
    <row r="25" spans="2:7" x14ac:dyDescent="0.3">
      <c r="B25" s="157"/>
      <c r="C25" s="157"/>
      <c r="D25" s="157"/>
    </row>
    <row r="26" spans="2:7" x14ac:dyDescent="0.3">
      <c r="B26" s="157"/>
      <c r="C26" s="157"/>
      <c r="D26" s="157"/>
    </row>
    <row r="27" spans="2:7" x14ac:dyDescent="0.3">
      <c r="B27" s="157"/>
      <c r="C27" s="157"/>
      <c r="D27" s="157"/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4</vt:i4>
      </vt:variant>
    </vt:vector>
  </HeadingPairs>
  <TitlesOfParts>
    <vt:vector size="9" baseType="lpstr">
      <vt:lpstr>Matrice commande</vt:lpstr>
      <vt:lpstr>EN ATTENTE LIVRAISON (2)</vt:lpstr>
      <vt:lpstr>LIV.AVRIL</vt:lpstr>
      <vt:lpstr>LIVRAISON</vt:lpstr>
      <vt:lpstr>Formule</vt:lpstr>
      <vt:lpstr>'EN ATTENTE LIVRAISON (2)'!FI</vt:lpstr>
      <vt:lpstr>LIV.AVRIL!FI</vt:lpstr>
      <vt:lpstr>LIVRAISON!FI</vt:lpstr>
      <vt:lpstr>'Matrice commande'!FI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Maxime LAUTIER</dc:creator>
  <cp:lastModifiedBy>Maxime LAUTIER</cp:lastModifiedBy>
  <cp:lastPrinted>2021-03-19T14:47:10Z</cp:lastPrinted>
  <dcterms:created xsi:type="dcterms:W3CDTF">2019-12-07T14:36:20Z</dcterms:created>
  <dcterms:modified xsi:type="dcterms:W3CDTF">2021-04-07T09:33:26Z</dcterms:modified>
</cp:coreProperties>
</file>